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updateLinks="always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/Users/iflores/Library/CloudStorage/Dropbox/DINA-LatAm/Data/Tax-data/BRA/Raw tabulations/"/>
    </mc:Choice>
  </mc:AlternateContent>
  <xr:revisionPtr revIDLastSave="0" documentId="13_ncr:1_{3DC841F4-3954-7540-8DCA-76AD30E6FA8D}" xr6:coauthVersionLast="47" xr6:coauthVersionMax="47" xr10:uidLastSave="{00000000-0000-0000-0000-000000000000}"/>
  <bookViews>
    <workbookView xWindow="0" yWindow="500" windowWidth="27320" windowHeight="13940" tabRatio="928" firstSheet="5" activeTab="8" xr2:uid="{00000000-000D-0000-FFFF-FFFF00000000}"/>
  </bookViews>
  <sheets>
    <sheet name="P1_T1" sheetId="13182" r:id="rId1"/>
    <sheet name="P2_T2" sheetId="1" r:id="rId2"/>
    <sheet name="P3_T3" sheetId="13183" r:id="rId3"/>
    <sheet name="P4_P5_T4" sheetId="13158" r:id="rId4"/>
    <sheet name="P6_P7_T5" sheetId="13185" r:id="rId5"/>
    <sheet name="P8_P9_T6" sheetId="13203" r:id="rId6"/>
    <sheet name="P10_P11_T7" sheetId="13204" r:id="rId7"/>
    <sheet name="P12_P13_T8" sheetId="13205" r:id="rId8"/>
    <sheet name="P14_P15_T9" sheetId="13206" r:id="rId9"/>
    <sheet name="P16_P17_T10" sheetId="13207" r:id="rId10"/>
    <sheet name="P18_T11" sheetId="13208" r:id="rId11"/>
    <sheet name="P19-26_T12" sheetId="664" r:id="rId12"/>
    <sheet name="P27_40_T13" sheetId="13159" r:id="rId13"/>
    <sheet name="P41_T14" sheetId="13156" r:id="rId14"/>
    <sheet name="P42_T14" sheetId="13160" r:id="rId15"/>
    <sheet name="P43_T14" sheetId="13161" r:id="rId16"/>
    <sheet name="P44_T15" sheetId="536" r:id="rId17"/>
    <sheet name="P45_T16" sheetId="13186" r:id="rId18"/>
    <sheet name="P46_T17" sheetId="13187" r:id="rId19"/>
    <sheet name="P47_T18" sheetId="2316" r:id="rId20"/>
    <sheet name="P48_T19" sheetId="13188" r:id="rId21"/>
    <sheet name="P49_T20" sheetId="13189" r:id="rId22"/>
    <sheet name="P50_T21" sheetId="2049" r:id="rId23"/>
    <sheet name="P51_T22" sheetId="13190" r:id="rId24"/>
    <sheet name="P52_T23" sheetId="13191" r:id="rId25"/>
  </sheets>
  <externalReferences>
    <externalReference r:id="rId26"/>
    <externalReference r:id="rId27"/>
  </externalReferences>
  <definedNames>
    <definedName name="__xlnm.Print_Area" localSheetId="0">P1_T1!$B$4:$V$41</definedName>
    <definedName name="__xlnm.Print_Area" localSheetId="11">'P19-26_T12'!$B$4:$G$45</definedName>
    <definedName name="__xlnm.Print_Area" localSheetId="1">P2_T2!$B$4:$V$41</definedName>
    <definedName name="__xlnm.Print_Area" localSheetId="12">P27_40_T13!$B$4:$G$46</definedName>
    <definedName name="__xlnm.Print_Area" localSheetId="2">P3_T3!$B$4:$V$20</definedName>
    <definedName name="__xlnm.Print_Area" localSheetId="3">P4_P5_T4!$B$4:$V$44</definedName>
    <definedName name="__xlnm.Print_Area" localSheetId="13">P41_T14!$B$4:$H$36</definedName>
    <definedName name="__xlnm.Print_Area" localSheetId="14">P42_T14!#REF!</definedName>
    <definedName name="__xlnm.Print_Area" localSheetId="15">P43_T14!#REF!</definedName>
    <definedName name="__xlnm.Print_Area" localSheetId="16">P44_T15!$B$4:$E$29</definedName>
    <definedName name="__xlnm.Print_Area" localSheetId="17">P45_T16!$B$4:$F$25</definedName>
    <definedName name="__xlnm.Print_Area" localSheetId="18">P46_T17!$B$4:$F$27</definedName>
    <definedName name="__xlnm.Print_Area" localSheetId="19">P47_T18!$B$4:$H$24</definedName>
    <definedName name="__xlnm.Print_Area" localSheetId="20">P48_T19!$B$4:$H$28</definedName>
    <definedName name="__xlnm.Print_Area" localSheetId="21">P49_T20!$B$4:$H$40</definedName>
    <definedName name="__xlnm.Print_Area" localSheetId="22">P50_T21!$B$4:$G$41</definedName>
    <definedName name="__xlnm.Print_Area" localSheetId="23">P51_T22!$B$4:$G$26</definedName>
    <definedName name="__xlnm.Print_Area" localSheetId="24">P52_T23!$B$4:$G$54</definedName>
    <definedName name="__xlnm.Print_Area" localSheetId="4">P6_P7_T5!$B$4:$V$46</definedName>
    <definedName name="_xlnm._FilterDatabase" localSheetId="12" hidden="1">P27_40_T13!$C$53:$D$53</definedName>
    <definedName name="_xlnm.Print_Area" localSheetId="0">P1_T1!$B$4:$V$40</definedName>
    <definedName name="_xlnm.Print_Area" localSheetId="6">P10_P11_T7!$C$4:$W$49</definedName>
    <definedName name="_xlnm.Print_Area" localSheetId="7">P12_P13_T8!$B$4:$V$45</definedName>
    <definedName name="_xlnm.Print_Area" localSheetId="8">P14_P15_T9!$C$4:$V$45</definedName>
    <definedName name="_xlnm.Print_Area" localSheetId="9">P16_P17_T10!$B$4:$V$45</definedName>
    <definedName name="_xlnm.Print_Area" localSheetId="10">P18_T11!$B$4:$V$52</definedName>
    <definedName name="_xlnm.Print_Area" localSheetId="11">'P19-26_T12'!$B$4:$V$46</definedName>
    <definedName name="_xlnm.Print_Area" localSheetId="1">P2_T2!$B$4:$V$40</definedName>
    <definedName name="_xlnm.Print_Area" localSheetId="12">P27_40_T13!$B$4:$Z$47</definedName>
    <definedName name="_xlnm.Print_Area" localSheetId="2">P3_T3!$B$4:$V$42</definedName>
    <definedName name="_xlnm.Print_Area" localSheetId="3">P4_P5_T4!$B$4:$V$45</definedName>
    <definedName name="_xlnm.Print_Area" localSheetId="13">P41_T14!$B$4:$V$64</definedName>
    <definedName name="_xlnm.Print_Area" localSheetId="14">P42_T14!$B$4:$V$64</definedName>
    <definedName name="_xlnm.Print_Area" localSheetId="15">P43_T14!$B$4:$V$63</definedName>
    <definedName name="_xlnm.Print_Area" localSheetId="16">P44_T15!$B$4:$F$32</definedName>
    <definedName name="_xlnm.Print_Area" localSheetId="17">P45_T16!$B$4:$H$25</definedName>
    <definedName name="_xlnm.Print_Area" localSheetId="18">P46_T17!$B$4:$H$27</definedName>
    <definedName name="_xlnm.Print_Area" localSheetId="19">P47_T18!$B$4:$H$24</definedName>
    <definedName name="_xlnm.Print_Area" localSheetId="20">P48_T19!$B$4:$H$28</definedName>
    <definedName name="_xlnm.Print_Area" localSheetId="21">P49_T20!$B$4:$H$40</definedName>
    <definedName name="_xlnm.Print_Area" localSheetId="22">P50_T21!$B$4:$K$40</definedName>
    <definedName name="_xlnm.Print_Area" localSheetId="23">P51_T22!$B$4:$J$25</definedName>
    <definedName name="_xlnm.Print_Area" localSheetId="24">P52_T23!$B$4:$L$53</definedName>
    <definedName name="_xlnm.Print_Area" localSheetId="4">P6_P7_T5!$B$4:$V$47</definedName>
    <definedName name="_xlnm.Print_Area" localSheetId="5">P8_P9_T6!$B$4:$V$46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9" i="13206" l="1"/>
  <c r="U50" i="13206"/>
  <c r="U51" i="13206"/>
  <c r="U52" i="13206"/>
  <c r="U53" i="13206"/>
  <c r="U54" i="13206"/>
  <c r="U55" i="13206"/>
  <c r="U56" i="13206"/>
  <c r="U57" i="13206"/>
  <c r="U58" i="13206"/>
  <c r="U48" i="13206"/>
  <c r="A57" i="13206"/>
  <c r="C48" i="13206"/>
  <c r="R49" i="13206"/>
  <c r="R50" i="13206"/>
  <c r="R51" i="13206"/>
  <c r="R52" i="13206"/>
  <c r="R53" i="13206"/>
  <c r="R54" i="13206"/>
  <c r="R55" i="13206"/>
  <c r="R56" i="13206"/>
  <c r="R57" i="13206"/>
  <c r="R58" i="13206"/>
  <c r="S58" i="13206" s="1"/>
  <c r="R48" i="13206"/>
  <c r="D26" i="13206"/>
  <c r="D49" i="13206" s="1"/>
  <c r="D27" i="13206"/>
  <c r="D50" i="13206"/>
  <c r="Q50" i="13206" s="1"/>
  <c r="J50" i="13206"/>
  <c r="D28" i="13206"/>
  <c r="D51" i="13206"/>
  <c r="Q51" i="13206" s="1"/>
  <c r="D29" i="13206"/>
  <c r="D30" i="13206"/>
  <c r="D53" i="13206"/>
  <c r="J53" i="13206" s="1"/>
  <c r="D31" i="13206"/>
  <c r="D54" i="13206" s="1"/>
  <c r="D32" i="13206"/>
  <c r="D55" i="13206"/>
  <c r="Q55" i="13206" s="1"/>
  <c r="D33" i="13206"/>
  <c r="D56" i="13206"/>
  <c r="Q56" i="13206" s="1"/>
  <c r="J56" i="13206"/>
  <c r="D34" i="13206"/>
  <c r="D57" i="13206"/>
  <c r="J57" i="13206" s="1"/>
  <c r="D35" i="13206"/>
  <c r="D58" i="13206"/>
  <c r="Q58" i="13206" s="1"/>
  <c r="D25" i="13206"/>
  <c r="D48" i="13206"/>
  <c r="J48" i="13206" s="1"/>
  <c r="E26" i="13204"/>
  <c r="E49" i="13204"/>
  <c r="O57" i="13204" s="1"/>
  <c r="K49" i="13204"/>
  <c r="E27" i="13204"/>
  <c r="H27" i="13204" s="1"/>
  <c r="E50" i="13204"/>
  <c r="K50" i="13204" s="1"/>
  <c r="E28" i="13204"/>
  <c r="E51" i="13204"/>
  <c r="K51" i="13204"/>
  <c r="E29" i="13204"/>
  <c r="E52" i="13204"/>
  <c r="K52" i="13204" s="1"/>
  <c r="E30" i="13204"/>
  <c r="I30" i="13204" s="1"/>
  <c r="E53" i="13204"/>
  <c r="K53" i="13204"/>
  <c r="E31" i="13204"/>
  <c r="I31" i="13204" s="1"/>
  <c r="E54" i="13204"/>
  <c r="K54" i="13204" s="1"/>
  <c r="E32" i="13204"/>
  <c r="E55" i="13204"/>
  <c r="K55" i="13204"/>
  <c r="E33" i="13204"/>
  <c r="E56" i="13204"/>
  <c r="K56" i="13204" s="1"/>
  <c r="E34" i="13204"/>
  <c r="E57" i="13204"/>
  <c r="I57" i="13204" s="1"/>
  <c r="K57" i="13204"/>
  <c r="E35" i="13204"/>
  <c r="E58" i="13204"/>
  <c r="K58" i="13204" s="1"/>
  <c r="L58" i="13204" s="1"/>
  <c r="N58" i="13204" s="1"/>
  <c r="J72" i="13204" s="1"/>
  <c r="E25" i="13204"/>
  <c r="E48" i="13204"/>
  <c r="K48" i="13204"/>
  <c r="A57" i="13204"/>
  <c r="E49" i="13203"/>
  <c r="K49" i="13203" s="1"/>
  <c r="E50" i="13203"/>
  <c r="O51" i="13203" s="1"/>
  <c r="K50" i="13203"/>
  <c r="E51" i="13203"/>
  <c r="O49" i="13203" s="1"/>
  <c r="K51" i="13203"/>
  <c r="E52" i="13203"/>
  <c r="K52" i="13203" s="1"/>
  <c r="E53" i="13203"/>
  <c r="K53" i="13203"/>
  <c r="E54" i="13203"/>
  <c r="K54" i="13203" s="1"/>
  <c r="E55" i="13203"/>
  <c r="I55" i="13203" s="1"/>
  <c r="E56" i="13203"/>
  <c r="E70" i="13203" s="1"/>
  <c r="K56" i="13203"/>
  <c r="E57" i="13203"/>
  <c r="E71" i="13203" s="1"/>
  <c r="K71" i="13203" s="1"/>
  <c r="K57" i="13203"/>
  <c r="E58" i="13203"/>
  <c r="K58" i="13203" s="1"/>
  <c r="L58" i="13203" s="1"/>
  <c r="N58" i="13203" s="1"/>
  <c r="J72" i="13203" s="1"/>
  <c r="E48" i="13203"/>
  <c r="K48" i="13203"/>
  <c r="A57" i="13203"/>
  <c r="E63" i="13203"/>
  <c r="E67" i="13203"/>
  <c r="E68" i="13203"/>
  <c r="E69" i="13203"/>
  <c r="K69" i="13203" s="1"/>
  <c r="E59" i="13203"/>
  <c r="E73" i="13203" s="1"/>
  <c r="A49" i="13203" s="1"/>
  <c r="E62" i="13203"/>
  <c r="F63" i="13203"/>
  <c r="F64" i="13203"/>
  <c r="F65" i="13203"/>
  <c r="F66" i="13203"/>
  <c r="F67" i="13203"/>
  <c r="H67" i="13203" s="1"/>
  <c r="L67" i="13203" s="1"/>
  <c r="F68" i="13203"/>
  <c r="F69" i="13203"/>
  <c r="F70" i="13203"/>
  <c r="F71" i="13203"/>
  <c r="F72" i="13203"/>
  <c r="F73" i="13203"/>
  <c r="F62" i="13203"/>
  <c r="G62" i="13203"/>
  <c r="H62" i="13203"/>
  <c r="L62" i="13203" s="1"/>
  <c r="E63" i="13204"/>
  <c r="F63" i="13204"/>
  <c r="F73" i="13204" s="1"/>
  <c r="G63" i="13204"/>
  <c r="H63" i="13204" s="1"/>
  <c r="E62" i="13204"/>
  <c r="E73" i="13204" s="1"/>
  <c r="F62" i="13204"/>
  <c r="G62" i="13204"/>
  <c r="H62" i="13204"/>
  <c r="F48" i="13203"/>
  <c r="K62" i="13203" s="1"/>
  <c r="G63" i="13203"/>
  <c r="H63" i="13203"/>
  <c r="L63" i="13203" s="1"/>
  <c r="G64" i="13203"/>
  <c r="H64" i="13203" s="1"/>
  <c r="G65" i="13203"/>
  <c r="H65" i="13203"/>
  <c r="G66" i="13203"/>
  <c r="H66" i="13203" s="1"/>
  <c r="G67" i="13203"/>
  <c r="G68" i="13203"/>
  <c r="G69" i="13203"/>
  <c r="H69" i="13203" s="1"/>
  <c r="L69" i="13203" s="1"/>
  <c r="F49" i="13203"/>
  <c r="F50" i="13203"/>
  <c r="F51" i="13203"/>
  <c r="I51" i="13203" s="1"/>
  <c r="F52" i="13203"/>
  <c r="F53" i="13203"/>
  <c r="K67" i="13203" s="1"/>
  <c r="F54" i="13203"/>
  <c r="I54" i="13203" s="1"/>
  <c r="F55" i="13203"/>
  <c r="F56" i="13203"/>
  <c r="F57" i="13203"/>
  <c r="F58" i="13203"/>
  <c r="F59" i="13203"/>
  <c r="I48" i="13203"/>
  <c r="I49" i="13203"/>
  <c r="I50" i="13203"/>
  <c r="O50" i="13203"/>
  <c r="O54" i="13203"/>
  <c r="O58" i="13203"/>
  <c r="D62" i="13203"/>
  <c r="D63" i="13203"/>
  <c r="K63" i="13203"/>
  <c r="D64" i="13203"/>
  <c r="D65" i="13203"/>
  <c r="D66" i="13203"/>
  <c r="D67" i="13203"/>
  <c r="D68" i="13203"/>
  <c r="D69" i="13203"/>
  <c r="D70" i="13203"/>
  <c r="D71" i="13203"/>
  <c r="D72" i="13203"/>
  <c r="F49" i="13204"/>
  <c r="I49" i="13204" s="1"/>
  <c r="F50" i="13204"/>
  <c r="F51" i="13204"/>
  <c r="K65" i="13204" s="1"/>
  <c r="F52" i="13204"/>
  <c r="I52" i="13204" s="1"/>
  <c r="F53" i="13204"/>
  <c r="F54" i="13204"/>
  <c r="F55" i="13204"/>
  <c r="F56" i="13204"/>
  <c r="F57" i="13204"/>
  <c r="F58" i="13204"/>
  <c r="I58" i="13204" s="1"/>
  <c r="D49" i="13204"/>
  <c r="F59" i="13204"/>
  <c r="D53" i="13204"/>
  <c r="D67" i="13204" s="1"/>
  <c r="D50" i="13204"/>
  <c r="D51" i="13204"/>
  <c r="D52" i="13204"/>
  <c r="D66" i="13204" s="1"/>
  <c r="D54" i="13204"/>
  <c r="D68" i="13204" s="1"/>
  <c r="F64" i="13204"/>
  <c r="E64" i="13204"/>
  <c r="D55" i="13204"/>
  <c r="F65" i="13204"/>
  <c r="E65" i="13204"/>
  <c r="L65" i="13204" s="1"/>
  <c r="D56" i="13204"/>
  <c r="F66" i="13204"/>
  <c r="E66" i="13204"/>
  <c r="D57" i="13204"/>
  <c r="F67" i="13204"/>
  <c r="H67" i="13204" s="1"/>
  <c r="E67" i="13204"/>
  <c r="L67" i="13204" s="1"/>
  <c r="D58" i="13204"/>
  <c r="F48" i="13204"/>
  <c r="E74" i="13204"/>
  <c r="G64" i="13204"/>
  <c r="G65" i="13204"/>
  <c r="H65" i="13204" s="1"/>
  <c r="G66" i="13204"/>
  <c r="H66" i="13204" s="1"/>
  <c r="L66" i="13204" s="1"/>
  <c r="G67" i="13204"/>
  <c r="F68" i="13204"/>
  <c r="G68" i="13204"/>
  <c r="H68" i="13204"/>
  <c r="L68" i="13204" s="1"/>
  <c r="F69" i="13204"/>
  <c r="G69" i="13204"/>
  <c r="H69" i="13204" s="1"/>
  <c r="F70" i="13204"/>
  <c r="F71" i="13204"/>
  <c r="F72" i="13204"/>
  <c r="F74" i="13204"/>
  <c r="E68" i="13204"/>
  <c r="E69" i="13204"/>
  <c r="K69" i="13204" s="1"/>
  <c r="E70" i="13204"/>
  <c r="E71" i="13204"/>
  <c r="K71" i="13204" s="1"/>
  <c r="E72" i="13204"/>
  <c r="D71" i="13204"/>
  <c r="K70" i="13204"/>
  <c r="D70" i="13204"/>
  <c r="K68" i="13204"/>
  <c r="D65" i="13204"/>
  <c r="D64" i="13204"/>
  <c r="D63" i="13204"/>
  <c r="D48" i="13204"/>
  <c r="D62" i="13204"/>
  <c r="O58" i="13204"/>
  <c r="I56" i="13204"/>
  <c r="I55" i="13204"/>
  <c r="I53" i="13204"/>
  <c r="O52" i="13204"/>
  <c r="I48" i="13204"/>
  <c r="F62" i="13206"/>
  <c r="W23" i="13206"/>
  <c r="W18" i="13206" s="1"/>
  <c r="W17" i="13206"/>
  <c r="W16" i="13206"/>
  <c r="W15" i="13206" s="1"/>
  <c r="AG12" i="13206"/>
  <c r="D62" i="13206"/>
  <c r="E62" i="13206"/>
  <c r="E63" i="13206"/>
  <c r="F63" i="13206"/>
  <c r="E64" i="13206"/>
  <c r="F64" i="13206"/>
  <c r="G64" i="13206" s="1"/>
  <c r="E65" i="13206"/>
  <c r="F65" i="13206"/>
  <c r="G65" i="13206"/>
  <c r="K65" i="13206" s="1"/>
  <c r="E66" i="13206"/>
  <c r="F66" i="13206"/>
  <c r="E67" i="13206"/>
  <c r="F67" i="13206"/>
  <c r="G67" i="13206" s="1"/>
  <c r="E68" i="13206"/>
  <c r="G68" i="13206" s="1"/>
  <c r="K68" i="13206" s="1"/>
  <c r="F68" i="13206"/>
  <c r="E69" i="13206"/>
  <c r="F69" i="13206"/>
  <c r="F70" i="13206" s="1"/>
  <c r="G69" i="13206"/>
  <c r="E70" i="13206"/>
  <c r="E71" i="13206"/>
  <c r="E72" i="13206"/>
  <c r="AC14" i="13159"/>
  <c r="H13" i="2049"/>
  <c r="X13" i="13203"/>
  <c r="Z13" i="13203"/>
  <c r="AA13" i="13203" s="1"/>
  <c r="X14" i="13203"/>
  <c r="Z14" i="13203"/>
  <c r="AA14" i="13203"/>
  <c r="X15" i="13203"/>
  <c r="Z15" i="13203" s="1"/>
  <c r="AA15" i="13203" s="1"/>
  <c r="X16" i="13203"/>
  <c r="Z16" i="13203"/>
  <c r="AA16" i="13203"/>
  <c r="X17" i="13203"/>
  <c r="Z17" i="13203"/>
  <c r="AA17" i="13203" s="1"/>
  <c r="X18" i="13203"/>
  <c r="Z18" i="13203"/>
  <c r="AA18" i="13203"/>
  <c r="X19" i="13203"/>
  <c r="Z19" i="13203" s="1"/>
  <c r="AA19" i="13203" s="1"/>
  <c r="X20" i="13203"/>
  <c r="Z20" i="13203"/>
  <c r="AA20" i="13203"/>
  <c r="X21" i="13203"/>
  <c r="Z21" i="13203"/>
  <c r="AA21" i="13203" s="1"/>
  <c r="X22" i="13203"/>
  <c r="Z22" i="13203"/>
  <c r="AA22" i="13203"/>
  <c r="X12" i="13203"/>
  <c r="Z12" i="13203" s="1"/>
  <c r="X23" i="13203"/>
  <c r="D74" i="13206"/>
  <c r="F26" i="13204"/>
  <c r="G26" i="13204" s="1"/>
  <c r="I26" i="13204" s="1"/>
  <c r="F27" i="13204"/>
  <c r="F28" i="13204"/>
  <c r="F29" i="13204"/>
  <c r="F30" i="13204"/>
  <c r="F31" i="13204"/>
  <c r="F32" i="13204"/>
  <c r="F33" i="13204"/>
  <c r="F34" i="13204"/>
  <c r="G34" i="13204" s="1"/>
  <c r="I34" i="13204" s="1"/>
  <c r="F35" i="13204"/>
  <c r="G35" i="13204" s="1"/>
  <c r="I35" i="13204" s="1"/>
  <c r="F25" i="13204"/>
  <c r="H25" i="13204" s="1"/>
  <c r="D63" i="13206"/>
  <c r="D64" i="13206"/>
  <c r="D65" i="13206"/>
  <c r="D66" i="13206"/>
  <c r="D67" i="13206"/>
  <c r="D68" i="13206"/>
  <c r="D69" i="13206"/>
  <c r="D70" i="13206"/>
  <c r="D71" i="13206"/>
  <c r="D72" i="13206"/>
  <c r="AG13" i="13206"/>
  <c r="AG14" i="13206"/>
  <c r="AK14" i="13206" s="1"/>
  <c r="AG15" i="13206"/>
  <c r="AK15" i="13206" s="1"/>
  <c r="AM15" i="13206" s="1"/>
  <c r="AG16" i="13206"/>
  <c r="AK16" i="13206" s="1"/>
  <c r="AG17" i="13206"/>
  <c r="AG18" i="13206"/>
  <c r="AG19" i="13206"/>
  <c r="AG20" i="13206"/>
  <c r="AK20" i="13206" s="1"/>
  <c r="AG21" i="13206"/>
  <c r="AG22" i="13206"/>
  <c r="AK22" i="13206" s="1"/>
  <c r="E74" i="13206"/>
  <c r="C29" i="13206"/>
  <c r="C30" i="13206"/>
  <c r="C31" i="13206"/>
  <c r="C32" i="13206"/>
  <c r="C33" i="13206"/>
  <c r="C34" i="13206"/>
  <c r="C35" i="13206"/>
  <c r="C28" i="13206"/>
  <c r="C62" i="13206"/>
  <c r="C26" i="13206"/>
  <c r="C27" i="13206"/>
  <c r="E25" i="13206"/>
  <c r="F25" i="13206"/>
  <c r="G25" i="13206"/>
  <c r="H25" i="13206" s="1"/>
  <c r="AA27" i="13206"/>
  <c r="Y27" i="13206"/>
  <c r="X27" i="13206" s="1"/>
  <c r="Q27" i="13206"/>
  <c r="E26" i="13205"/>
  <c r="G26" i="13205" s="1"/>
  <c r="F26" i="13205"/>
  <c r="D26" i="13205"/>
  <c r="H26" i="13205"/>
  <c r="E27" i="13205"/>
  <c r="F27" i="13205"/>
  <c r="D27" i="13205"/>
  <c r="E28" i="13205"/>
  <c r="F28" i="13205"/>
  <c r="D28" i="13205"/>
  <c r="G28" i="13205" s="1"/>
  <c r="H28" i="13205"/>
  <c r="E29" i="13205"/>
  <c r="F29" i="13205"/>
  <c r="D29" i="13205"/>
  <c r="G29" i="13205" s="1"/>
  <c r="H29" i="13205"/>
  <c r="E30" i="13205"/>
  <c r="F30" i="13205"/>
  <c r="D30" i="13205"/>
  <c r="E31" i="13205"/>
  <c r="F31" i="13205"/>
  <c r="D31" i="13205"/>
  <c r="G31" i="13205" s="1"/>
  <c r="H31" i="13205"/>
  <c r="E32" i="13205"/>
  <c r="F32" i="13205"/>
  <c r="D32" i="13205"/>
  <c r="G32" i="13205" s="1"/>
  <c r="H32" i="13205"/>
  <c r="E33" i="13205"/>
  <c r="F33" i="13205"/>
  <c r="D33" i="13205"/>
  <c r="E34" i="13205"/>
  <c r="F34" i="13205"/>
  <c r="D34" i="13205"/>
  <c r="H34" i="13205"/>
  <c r="E35" i="13205"/>
  <c r="F35" i="13205"/>
  <c r="D35" i="13205"/>
  <c r="H35" i="13205"/>
  <c r="E25" i="13205"/>
  <c r="D25" i="13205"/>
  <c r="G25" i="13205"/>
  <c r="G34" i="13205"/>
  <c r="G35" i="13205"/>
  <c r="H40" i="13206"/>
  <c r="AJ13" i="13206"/>
  <c r="AJ14" i="13206"/>
  <c r="AJ15" i="13206"/>
  <c r="AJ16" i="13206"/>
  <c r="AJ17" i="13206"/>
  <c r="AJ18" i="13206"/>
  <c r="AJ19" i="13206"/>
  <c r="AJ20" i="13206"/>
  <c r="AJ21" i="13206"/>
  <c r="AJ22" i="13206"/>
  <c r="AJ12" i="13206"/>
  <c r="AI13" i="13206"/>
  <c r="AI14" i="13206"/>
  <c r="AI15" i="13206"/>
  <c r="AI16" i="13206"/>
  <c r="AI17" i="13206"/>
  <c r="AI18" i="13206"/>
  <c r="AI19" i="13206"/>
  <c r="AI20" i="13206"/>
  <c r="AI21" i="13206"/>
  <c r="AI22" i="13206"/>
  <c r="AI12" i="13206"/>
  <c r="AK13" i="13206"/>
  <c r="AK17" i="13206"/>
  <c r="AM17" i="13206" s="1"/>
  <c r="AK18" i="13206"/>
  <c r="AM18" i="13206"/>
  <c r="AK19" i="13206"/>
  <c r="AM19" i="13206" s="1"/>
  <c r="AK21" i="13206"/>
  <c r="E26" i="13206"/>
  <c r="F26" i="13206"/>
  <c r="G26" i="13206"/>
  <c r="H26" i="13206"/>
  <c r="Q26" i="13206"/>
  <c r="E27" i="13206"/>
  <c r="H27" i="13206" s="1"/>
  <c r="J27" i="13206" s="1"/>
  <c r="F27" i="13206"/>
  <c r="G27" i="13206"/>
  <c r="E28" i="13206"/>
  <c r="F28" i="13206"/>
  <c r="G28" i="13206"/>
  <c r="H28" i="13206"/>
  <c r="Q28" i="13206"/>
  <c r="R28" i="13206"/>
  <c r="E29" i="13206"/>
  <c r="F29" i="13206"/>
  <c r="G29" i="13206"/>
  <c r="H29" i="13206"/>
  <c r="R29" i="13206" s="1"/>
  <c r="Q29" i="13206"/>
  <c r="E30" i="13206"/>
  <c r="F30" i="13206"/>
  <c r="G30" i="13206"/>
  <c r="H30" i="13206"/>
  <c r="Q30" i="13206"/>
  <c r="R30" i="13206"/>
  <c r="E31" i="13206"/>
  <c r="F31" i="13206"/>
  <c r="G31" i="13206"/>
  <c r="H31" i="13206"/>
  <c r="Q31" i="13206"/>
  <c r="G32" i="13206"/>
  <c r="G33" i="13206"/>
  <c r="G34" i="13206"/>
  <c r="G35" i="13206"/>
  <c r="E32" i="13206"/>
  <c r="F32" i="13206"/>
  <c r="Q32" i="13206"/>
  <c r="E33" i="13206"/>
  <c r="F33" i="13206"/>
  <c r="Q33" i="13206"/>
  <c r="E34" i="13206"/>
  <c r="H34" i="13206" s="1"/>
  <c r="F34" i="13206"/>
  <c r="Q34" i="13206"/>
  <c r="E35" i="13206"/>
  <c r="F35" i="13206"/>
  <c r="Q35" i="13206"/>
  <c r="O55" i="13159"/>
  <c r="O56" i="13159"/>
  <c r="O57" i="13159"/>
  <c r="O58" i="13159"/>
  <c r="O59" i="13159"/>
  <c r="O60" i="13159"/>
  <c r="O61" i="13159"/>
  <c r="O62" i="13159"/>
  <c r="O63" i="13159"/>
  <c r="O64" i="13159"/>
  <c r="O65" i="13159"/>
  <c r="O66" i="13159"/>
  <c r="O67" i="13159"/>
  <c r="O68" i="13159"/>
  <c r="O69" i="13159"/>
  <c r="O70" i="13159"/>
  <c r="O71" i="13159"/>
  <c r="O72" i="13159"/>
  <c r="O73" i="13159"/>
  <c r="O74" i="13159"/>
  <c r="O75" i="13159"/>
  <c r="O76" i="13159"/>
  <c r="O77" i="13159"/>
  <c r="O78" i="13159"/>
  <c r="O79" i="13159"/>
  <c r="O80" i="13159"/>
  <c r="O81" i="13159"/>
  <c r="O82" i="13159"/>
  <c r="O83" i="13159"/>
  <c r="O84" i="13159"/>
  <c r="O85" i="13159"/>
  <c r="H14" i="13159"/>
  <c r="H15" i="13159"/>
  <c r="I15" i="13159" s="1"/>
  <c r="V15" i="13159"/>
  <c r="H16" i="13159"/>
  <c r="V16" i="13159"/>
  <c r="I16" i="13159"/>
  <c r="H17" i="13159"/>
  <c r="V17" i="13159"/>
  <c r="H18" i="13159"/>
  <c r="V18" i="13159"/>
  <c r="I18" i="13159"/>
  <c r="H19" i="13159"/>
  <c r="I19" i="13159" s="1"/>
  <c r="V19" i="13159"/>
  <c r="H20" i="13159"/>
  <c r="V20" i="13159"/>
  <c r="I20" i="13159"/>
  <c r="H21" i="13159"/>
  <c r="V21" i="13159"/>
  <c r="H22" i="13159"/>
  <c r="V22" i="13159"/>
  <c r="I22" i="13159"/>
  <c r="H23" i="13159"/>
  <c r="I23" i="13159" s="1"/>
  <c r="V23" i="13159"/>
  <c r="H24" i="13159"/>
  <c r="V24" i="13159"/>
  <c r="I24" i="13159"/>
  <c r="H25" i="13159"/>
  <c r="V25" i="13159"/>
  <c r="H26" i="13159"/>
  <c r="V26" i="13159"/>
  <c r="I26" i="13159"/>
  <c r="H27" i="13159"/>
  <c r="I27" i="13159" s="1"/>
  <c r="V27" i="13159"/>
  <c r="H28" i="13159"/>
  <c r="V28" i="13159"/>
  <c r="I28" i="13159"/>
  <c r="H29" i="13159"/>
  <c r="V29" i="13159"/>
  <c r="H30" i="13159"/>
  <c r="V30" i="13159"/>
  <c r="I30" i="13159"/>
  <c r="H31" i="13159"/>
  <c r="I31" i="13159" s="1"/>
  <c r="V31" i="13159"/>
  <c r="H32" i="13159"/>
  <c r="V32" i="13159"/>
  <c r="I32" i="13159"/>
  <c r="H33" i="13159"/>
  <c r="V33" i="13159"/>
  <c r="H34" i="13159"/>
  <c r="V34" i="13159"/>
  <c r="I34" i="13159"/>
  <c r="H35" i="13159"/>
  <c r="I35" i="13159" s="1"/>
  <c r="V35" i="13159"/>
  <c r="H36" i="13159"/>
  <c r="V36" i="13159"/>
  <c r="I36" i="13159"/>
  <c r="H37" i="13159"/>
  <c r="I37" i="13159" s="1"/>
  <c r="V37" i="13159"/>
  <c r="H38" i="13159"/>
  <c r="V38" i="13159"/>
  <c r="I38" i="13159"/>
  <c r="H39" i="13159"/>
  <c r="I39" i="13159" s="1"/>
  <c r="V39" i="13159"/>
  <c r="H40" i="13159"/>
  <c r="V40" i="13159"/>
  <c r="I40" i="13159"/>
  <c r="H41" i="13159"/>
  <c r="V41" i="13159"/>
  <c r="H42" i="13159"/>
  <c r="V42" i="13159"/>
  <c r="I42" i="13159"/>
  <c r="H43" i="13159"/>
  <c r="I43" i="13159" s="1"/>
  <c r="V43" i="13159"/>
  <c r="H44" i="13159"/>
  <c r="V44" i="13159"/>
  <c r="I44" i="13159"/>
  <c r="V14" i="13159"/>
  <c r="I14" i="13159"/>
  <c r="Q25" i="13206"/>
  <c r="G33" i="13204"/>
  <c r="I33" i="13204"/>
  <c r="H33" i="13204"/>
  <c r="G32" i="13204"/>
  <c r="H32" i="13204"/>
  <c r="G31" i="13204"/>
  <c r="G30" i="13204"/>
  <c r="G29" i="13204"/>
  <c r="I29" i="13204"/>
  <c r="H29" i="13204"/>
  <c r="G28" i="13204"/>
  <c r="I28" i="13204" s="1"/>
  <c r="H28" i="13204"/>
  <c r="G27" i="13204"/>
  <c r="I27" i="13204" s="1"/>
  <c r="I32" i="13204"/>
  <c r="F25" i="13205"/>
  <c r="H25" i="13205" s="1"/>
  <c r="Q54" i="13206" l="1"/>
  <c r="J54" i="13206"/>
  <c r="Q49" i="13206"/>
  <c r="R31" i="13206"/>
  <c r="H33" i="13206"/>
  <c r="R33" i="13206" s="1"/>
  <c r="AG23" i="13206"/>
  <c r="J28" i="13206"/>
  <c r="AM22" i="13206"/>
  <c r="J29" i="13206"/>
  <c r="AK12" i="13206"/>
  <c r="AM12" i="13206" s="1"/>
  <c r="AM21" i="13206"/>
  <c r="E73" i="13206"/>
  <c r="G62" i="13206"/>
  <c r="J58" i="13206"/>
  <c r="K58" i="13206" s="1"/>
  <c r="M58" i="13206" s="1"/>
  <c r="I72" i="13206" s="1"/>
  <c r="AM20" i="13206"/>
  <c r="K69" i="13206"/>
  <c r="J31" i="13206"/>
  <c r="D73" i="13206"/>
  <c r="F37" i="13206"/>
  <c r="G37" i="13206"/>
  <c r="G38" i="13206" s="1"/>
  <c r="H35" i="13206"/>
  <c r="J35" i="13206" s="1"/>
  <c r="Q48" i="13206"/>
  <c r="AM16" i="13206"/>
  <c r="J30" i="13206"/>
  <c r="G66" i="13206"/>
  <c r="K66" i="13206" s="1"/>
  <c r="H32" i="13206"/>
  <c r="G63" i="13206"/>
  <c r="D52" i="13206"/>
  <c r="I41" i="13159"/>
  <c r="W14" i="13206"/>
  <c r="X15" i="13206"/>
  <c r="S55" i="13206"/>
  <c r="R26" i="13206"/>
  <c r="H37" i="13206"/>
  <c r="H38" i="13206" s="1"/>
  <c r="H41" i="13206" s="1"/>
  <c r="J25" i="13206"/>
  <c r="R25" i="13206"/>
  <c r="G27" i="13205"/>
  <c r="H33" i="13205"/>
  <c r="G30" i="13205"/>
  <c r="AM14" i="13206"/>
  <c r="Z23" i="13203"/>
  <c r="AA23" i="13203" s="1"/>
  <c r="AA12" i="13203"/>
  <c r="L57" i="13204"/>
  <c r="N57" i="13204" s="1"/>
  <c r="J71" i="13204" s="1"/>
  <c r="R35" i="13206"/>
  <c r="I21" i="13159"/>
  <c r="H30" i="13205"/>
  <c r="G33" i="13205"/>
  <c r="I29" i="13159"/>
  <c r="J33" i="13206"/>
  <c r="I17" i="13159"/>
  <c r="H27" i="13205"/>
  <c r="AM13" i="13206"/>
  <c r="AG24" i="13206"/>
  <c r="AB27" i="13206"/>
  <c r="I25" i="13159"/>
  <c r="R34" i="13206"/>
  <c r="J34" i="13206"/>
  <c r="H51" i="13204"/>
  <c r="K70" i="13203"/>
  <c r="L56" i="13204"/>
  <c r="I33" i="13159"/>
  <c r="L57" i="13203"/>
  <c r="N57" i="13203" s="1"/>
  <c r="J71" i="13203" s="1"/>
  <c r="K57" i="13206"/>
  <c r="M57" i="13206" s="1"/>
  <c r="I71" i="13206" s="1"/>
  <c r="L66" i="13203"/>
  <c r="O53" i="13204"/>
  <c r="E59" i="13204"/>
  <c r="H53" i="13204" s="1"/>
  <c r="O53" i="13203"/>
  <c r="E66" i="13203"/>
  <c r="K66" i="13203" s="1"/>
  <c r="H34" i="13204"/>
  <c r="K64" i="13206"/>
  <c r="A49" i="13204"/>
  <c r="H52" i="13204"/>
  <c r="K68" i="13203"/>
  <c r="I57" i="13203"/>
  <c r="I53" i="13203"/>
  <c r="E64" i="13203"/>
  <c r="K64" i="13203" s="1"/>
  <c r="K55" i="13203"/>
  <c r="J55" i="13206"/>
  <c r="J51" i="13206"/>
  <c r="D69" i="13204"/>
  <c r="Q57" i="13206"/>
  <c r="O54" i="13204"/>
  <c r="K64" i="13204"/>
  <c r="E65" i="13203"/>
  <c r="K65" i="13203" s="1"/>
  <c r="G25" i="13204"/>
  <c r="I25" i="13204" s="1"/>
  <c r="H30" i="13204"/>
  <c r="R27" i="13206"/>
  <c r="X16" i="13206"/>
  <c r="O49" i="13204"/>
  <c r="O55" i="13204"/>
  <c r="K62" i="13204"/>
  <c r="D72" i="13204"/>
  <c r="O56" i="13203"/>
  <c r="O52" i="13203"/>
  <c r="G70" i="13203"/>
  <c r="H70" i="13203" s="1"/>
  <c r="L70" i="13203" s="1"/>
  <c r="H26" i="13204"/>
  <c r="N49" i="13206"/>
  <c r="W22" i="13206"/>
  <c r="I50" i="13204"/>
  <c r="Q53" i="13206"/>
  <c r="H35" i="13204"/>
  <c r="N50" i="13206"/>
  <c r="W21" i="13206"/>
  <c r="K63" i="13206"/>
  <c r="O50" i="13204"/>
  <c r="O56" i="13204"/>
  <c r="K67" i="13204"/>
  <c r="H64" i="13204"/>
  <c r="L64" i="13204" s="1"/>
  <c r="I56" i="13203"/>
  <c r="I52" i="13203"/>
  <c r="L62" i="13204"/>
  <c r="K66" i="13204"/>
  <c r="O57" i="13203"/>
  <c r="H49" i="13204"/>
  <c r="N54" i="13206"/>
  <c r="W20" i="13206"/>
  <c r="K67" i="13206"/>
  <c r="I51" i="13204"/>
  <c r="O55" i="13203"/>
  <c r="H68" i="13203"/>
  <c r="L68" i="13203" s="1"/>
  <c r="E72" i="13203"/>
  <c r="K72" i="13203" s="1"/>
  <c r="I58" i="13203"/>
  <c r="I54" i="13204"/>
  <c r="H31" i="13204"/>
  <c r="N52" i="13206"/>
  <c r="W19" i="13206"/>
  <c r="O51" i="13204"/>
  <c r="K72" i="13204"/>
  <c r="L69" i="13204"/>
  <c r="S56" i="13206"/>
  <c r="J26" i="13206"/>
  <c r="K63" i="13204"/>
  <c r="J49" i="13206"/>
  <c r="L63" i="13204"/>
  <c r="G70" i="13206"/>
  <c r="K70" i="13206" s="1"/>
  <c r="F71" i="13206"/>
  <c r="K62" i="13206"/>
  <c r="G70" i="13204"/>
  <c r="AM23" i="13206" l="1"/>
  <c r="AK23" i="13206"/>
  <c r="Q52" i="13206"/>
  <c r="J52" i="13206"/>
  <c r="N56" i="13206"/>
  <c r="N55" i="13206"/>
  <c r="N57" i="13206"/>
  <c r="N51" i="13206"/>
  <c r="S54" i="13206"/>
  <c r="R32" i="13206"/>
  <c r="J32" i="13206"/>
  <c r="N53" i="13206"/>
  <c r="N58" i="13206"/>
  <c r="S53" i="13206"/>
  <c r="D59" i="13206"/>
  <c r="H56" i="13204"/>
  <c r="H55" i="13204"/>
  <c r="Y15" i="13206"/>
  <c r="AB15" i="13206" s="1"/>
  <c r="AA15" i="13206"/>
  <c r="AC15" i="13206" s="1"/>
  <c r="E51" i="13206" s="1"/>
  <c r="W13" i="13206"/>
  <c r="X14" i="13206"/>
  <c r="S57" i="13206"/>
  <c r="L65" i="13203"/>
  <c r="F38" i="13206"/>
  <c r="L64" i="13203"/>
  <c r="H50" i="13204"/>
  <c r="N56" i="13204"/>
  <c r="J70" i="13204" s="1"/>
  <c r="L55" i="13204"/>
  <c r="K56" i="13206"/>
  <c r="M56" i="13206" s="1"/>
  <c r="I70" i="13206" s="1"/>
  <c r="G71" i="13203"/>
  <c r="AA16" i="13206"/>
  <c r="Y16" i="13206"/>
  <c r="AB16" i="13206" s="1"/>
  <c r="H54" i="13204"/>
  <c r="H58" i="13204"/>
  <c r="L56" i="13203"/>
  <c r="N56" i="13203" s="1"/>
  <c r="J70" i="13203" s="1"/>
  <c r="H57" i="13204"/>
  <c r="G71" i="13206"/>
  <c r="K71" i="13206" s="1"/>
  <c r="F72" i="13206"/>
  <c r="G72" i="13206" s="1"/>
  <c r="K72" i="13206" s="1"/>
  <c r="G71" i="13204"/>
  <c r="H70" i="13204"/>
  <c r="H71" i="13203"/>
  <c r="G72" i="13203"/>
  <c r="H72" i="13203" s="1"/>
  <c r="L72" i="13203" s="1"/>
  <c r="G73" i="13206"/>
  <c r="S50" i="13206" l="1"/>
  <c r="S51" i="13206"/>
  <c r="S52" i="13206"/>
  <c r="S49" i="13206"/>
  <c r="S48" i="13206"/>
  <c r="W12" i="13206"/>
  <c r="X13" i="13206"/>
  <c r="K55" i="13206"/>
  <c r="AA14" i="13206"/>
  <c r="Y14" i="13206"/>
  <c r="AB14" i="13206" s="1"/>
  <c r="N55" i="13204"/>
  <c r="J69" i="13204" s="1"/>
  <c r="L54" i="13204"/>
  <c r="J65" i="13206"/>
  <c r="H51" i="13206"/>
  <c r="L55" i="13203"/>
  <c r="AC16" i="13206"/>
  <c r="E52" i="13206" s="1"/>
  <c r="L70" i="13204"/>
  <c r="N74" i="13206"/>
  <c r="L62" i="13206"/>
  <c r="G72" i="13204"/>
  <c r="H72" i="13204" s="1"/>
  <c r="L72" i="13204" s="1"/>
  <c r="H71" i="13204"/>
  <c r="L71" i="13204" s="1"/>
  <c r="L71" i="13203"/>
  <c r="H73" i="13203"/>
  <c r="H52" i="13206" l="1"/>
  <c r="J66" i="13206"/>
  <c r="N55" i="13203"/>
  <c r="J69" i="13203" s="1"/>
  <c r="L54" i="13203"/>
  <c r="N54" i="13204"/>
  <c r="J68" i="13204" s="1"/>
  <c r="L53" i="13204"/>
  <c r="AC14" i="13206"/>
  <c r="E50" i="13206" s="1"/>
  <c r="M55" i="13206"/>
  <c r="I69" i="13206" s="1"/>
  <c r="K54" i="13206"/>
  <c r="AA13" i="13206"/>
  <c r="AC13" i="13206" s="1"/>
  <c r="E49" i="13206" s="1"/>
  <c r="Y13" i="13206"/>
  <c r="AB13" i="13206" s="1"/>
  <c r="X12" i="13206"/>
  <c r="W24" i="13206"/>
  <c r="W25" i="13206" s="1"/>
  <c r="H73" i="13204"/>
  <c r="M62" i="13203"/>
  <c r="O74" i="13203"/>
  <c r="M54" i="13206" l="1"/>
  <c r="I68" i="13206" s="1"/>
  <c r="K53" i="13206"/>
  <c r="J63" i="13206"/>
  <c r="H49" i="13206"/>
  <c r="J64" i="13206"/>
  <c r="H50" i="13206"/>
  <c r="N53" i="13204"/>
  <c r="J67" i="13204" s="1"/>
  <c r="L52" i="13204"/>
  <c r="N54" i="13203"/>
  <c r="J68" i="13203" s="1"/>
  <c r="L53" i="13203"/>
  <c r="X18" i="13206"/>
  <c r="X17" i="13206"/>
  <c r="X23" i="13206" s="1"/>
  <c r="Y23" i="13206" s="1"/>
  <c r="X21" i="13206"/>
  <c r="X19" i="13206"/>
  <c r="X22" i="13206"/>
  <c r="X20" i="13206"/>
  <c r="AA12" i="13206"/>
  <c r="Y12" i="13206"/>
  <c r="AB12" i="13206" s="1"/>
  <c r="O74" i="13204"/>
  <c r="M62" i="13204"/>
  <c r="L51" i="13204" l="1"/>
  <c r="N52" i="13204"/>
  <c r="J66" i="13204" s="1"/>
  <c r="N53" i="13203"/>
  <c r="J67" i="13203" s="1"/>
  <c r="L52" i="13203"/>
  <c r="AC12" i="13206"/>
  <c r="E48" i="13206" s="1"/>
  <c r="AA20" i="13206"/>
  <c r="Y20" i="13206"/>
  <c r="AB20" i="13206" s="1"/>
  <c r="Y22" i="13206"/>
  <c r="AB22" i="13206" s="1"/>
  <c r="AA22" i="13206"/>
  <c r="AC22" i="13206" s="1"/>
  <c r="E58" i="13206" s="1"/>
  <c r="AA19" i="13206"/>
  <c r="Y19" i="13206"/>
  <c r="AB19" i="13206" s="1"/>
  <c r="AA21" i="13206"/>
  <c r="Y21" i="13206"/>
  <c r="AB21" i="13206" s="1"/>
  <c r="AA17" i="13206"/>
  <c r="Y17" i="13206"/>
  <c r="AB17" i="13206" s="1"/>
  <c r="M53" i="13206"/>
  <c r="I67" i="13206" s="1"/>
  <c r="K52" i="13206"/>
  <c r="AA18" i="13206"/>
  <c r="Y18" i="13206"/>
  <c r="AB18" i="13206" s="1"/>
  <c r="AB23" i="13206" l="1"/>
  <c r="AC19" i="13206"/>
  <c r="E55" i="13206" s="1"/>
  <c r="H55" i="13206"/>
  <c r="J69" i="13206"/>
  <c r="H58" i="13206"/>
  <c r="J72" i="13206"/>
  <c r="C58" i="13206"/>
  <c r="AC18" i="13206"/>
  <c r="E54" i="13206" s="1"/>
  <c r="AC20" i="13206"/>
  <c r="E56" i="13206" s="1"/>
  <c r="M52" i="13206"/>
  <c r="I66" i="13206" s="1"/>
  <c r="K51" i="13206"/>
  <c r="AA23" i="13206"/>
  <c r="AC23" i="13206" s="1"/>
  <c r="J62" i="13206"/>
  <c r="H48" i="13206"/>
  <c r="AC17" i="13206"/>
  <c r="E53" i="13206" s="1"/>
  <c r="N52" i="13203"/>
  <c r="J66" i="13203" s="1"/>
  <c r="L51" i="13203"/>
  <c r="AC21" i="13206"/>
  <c r="E57" i="13206" s="1"/>
  <c r="N51" i="13204"/>
  <c r="J65" i="13204" s="1"/>
  <c r="L50" i="13204"/>
  <c r="N50" i="13204" l="1"/>
  <c r="J64" i="13204" s="1"/>
  <c r="L49" i="13204"/>
  <c r="J70" i="13206"/>
  <c r="H56" i="13206"/>
  <c r="C56" i="13206"/>
  <c r="H54" i="13206"/>
  <c r="J68" i="13206"/>
  <c r="C54" i="13206"/>
  <c r="K50" i="13206"/>
  <c r="M51" i="13206"/>
  <c r="I65" i="13206" s="1"/>
  <c r="J71" i="13206"/>
  <c r="H57" i="13206"/>
  <c r="C57" i="13206"/>
  <c r="C72" i="13206"/>
  <c r="N51" i="13203"/>
  <c r="J65" i="13203" s="1"/>
  <c r="L50" i="13203"/>
  <c r="H53" i="13206"/>
  <c r="J67" i="13206"/>
  <c r="C53" i="13206"/>
  <c r="C52" i="13206"/>
  <c r="C51" i="13206"/>
  <c r="C49" i="13206"/>
  <c r="C50" i="13206"/>
  <c r="C55" i="13206"/>
  <c r="E59" i="13206"/>
  <c r="A49" i="13206" s="1"/>
  <c r="G51" i="13206" l="1"/>
  <c r="C65" i="13206"/>
  <c r="M50" i="13206"/>
  <c r="I64" i="13206" s="1"/>
  <c r="K49" i="13206"/>
  <c r="G50" i="13206"/>
  <c r="C64" i="13206"/>
  <c r="C63" i="13206"/>
  <c r="G49" i="13206"/>
  <c r="C66" i="13206"/>
  <c r="G52" i="13206"/>
  <c r="G53" i="13206"/>
  <c r="C67" i="13206"/>
  <c r="G54" i="13206"/>
  <c r="C68" i="13206"/>
  <c r="N50" i="13203"/>
  <c r="J64" i="13203" s="1"/>
  <c r="L49" i="13203"/>
  <c r="C70" i="13206"/>
  <c r="G56" i="13206"/>
  <c r="G58" i="13206"/>
  <c r="N49" i="13204"/>
  <c r="J63" i="13204" s="1"/>
  <c r="L48" i="13204"/>
  <c r="N48" i="13204" s="1"/>
  <c r="J62" i="13204" s="1"/>
  <c r="G55" i="13206"/>
  <c r="C69" i="13206"/>
  <c r="C71" i="13206"/>
  <c r="G57" i="13206"/>
  <c r="M49" i="13206" l="1"/>
  <c r="I63" i="13206" s="1"/>
  <c r="K48" i="13206"/>
  <c r="M48" i="13206" s="1"/>
  <c r="I62" i="13206" s="1"/>
  <c r="L48" i="13203"/>
  <c r="N48" i="13203" s="1"/>
  <c r="J62" i="13203" s="1"/>
  <c r="N49" i="13203"/>
  <c r="J63" i="13203" s="1"/>
</calcChain>
</file>

<file path=xl/sharedStrings.xml><?xml version="1.0" encoding="utf-8"?>
<sst xmlns="http://schemas.openxmlformats.org/spreadsheetml/2006/main" count="1022" uniqueCount="488">
  <si>
    <t>Rendim. Isentos</t>
  </si>
  <si>
    <t>Contrib. Previdenciária</t>
  </si>
  <si>
    <t>Dependentes</t>
  </si>
  <si>
    <t>Instrução</t>
  </si>
  <si>
    <t>Médicas</t>
  </si>
  <si>
    <t>Livro Caixa</t>
  </si>
  <si>
    <t>Desc. Padrão</t>
  </si>
  <si>
    <t>DEDUÇÕES</t>
  </si>
  <si>
    <t>Simplificado</t>
  </si>
  <si>
    <t>Completo</t>
  </si>
  <si>
    <t>Tabela 1 - Resumo das Declarações Por Tipo de Formulário:</t>
  </si>
  <si>
    <t>Tabela 2 - Resumo das Declarações Por Situação Fiscal</t>
  </si>
  <si>
    <t>Faixa Etária</t>
  </si>
  <si>
    <t>Faixa de BC Anual</t>
  </si>
  <si>
    <t>UF Declarante</t>
  </si>
  <si>
    <t>Natureza da Ocupação</t>
  </si>
  <si>
    <t xml:space="preserve">   Deduções Legais</t>
  </si>
  <si>
    <t xml:space="preserve">   Dedução de Incentivo</t>
  </si>
  <si>
    <t xml:space="preserve">   IR Devido I</t>
  </si>
  <si>
    <t xml:space="preserve">   Ded. Empr. Domést.</t>
  </si>
  <si>
    <t xml:space="preserve">   IR Devido II</t>
  </si>
  <si>
    <t xml:space="preserve">   IR Devido RRA</t>
  </si>
  <si>
    <t xml:space="preserve">   Total IR Devido</t>
  </si>
  <si>
    <t>Tabela 4 - Resumo das Declarações Por Faixa Etária do Declarante</t>
  </si>
  <si>
    <t>Continua na página seguinte</t>
  </si>
  <si>
    <t>Total:</t>
  </si>
  <si>
    <t>Masculino</t>
  </si>
  <si>
    <t>Feminino</t>
  </si>
  <si>
    <t>R$ bilhões</t>
  </si>
  <si>
    <t xml:space="preserve">   Rendimentos Tributáveis</t>
  </si>
  <si>
    <t xml:space="preserve">   Base de Cáculo</t>
  </si>
  <si>
    <t xml:space="preserve">   IR Devido</t>
  </si>
  <si>
    <t xml:space="preserve">   IR Pago</t>
  </si>
  <si>
    <t xml:space="preserve">       IR a Pagar</t>
  </si>
  <si>
    <t xml:space="preserve">       IR a Restituir</t>
  </si>
  <si>
    <t xml:space="preserve">   Tributáveis</t>
  </si>
  <si>
    <t xml:space="preserve">   Isentos e não-Tributáveis</t>
  </si>
  <si>
    <t xml:space="preserve">   Sujeitos à Trib. Exclusiva/Definitiva</t>
  </si>
  <si>
    <t xml:space="preserve">   Totais</t>
  </si>
  <si>
    <t>Valores em R$ bilhões</t>
  </si>
  <si>
    <t>Imposto Devido</t>
  </si>
  <si>
    <t>Tipo de Pagamento / Doação</t>
  </si>
  <si>
    <t>Valor</t>
  </si>
  <si>
    <t>% do Total</t>
  </si>
  <si>
    <t>Bens e Direitos</t>
  </si>
  <si>
    <t>Tipo do Bem/Direito</t>
  </si>
  <si>
    <t>Dívidas e Ônus</t>
  </si>
  <si>
    <t>Tipo de Dívida</t>
  </si>
  <si>
    <t>Capital das apólices de seguro ou pecúlio pago por morte...</t>
  </si>
  <si>
    <t>Indenizações por rescisão de contrato de trabalho e FGTS</t>
  </si>
  <si>
    <t>Lucro na alienação de bens e direitos de pequeno valor...</t>
  </si>
  <si>
    <t>Lucros e dividendos recebidos pelo titular e pelos depends.</t>
  </si>
  <si>
    <t>Parc. isenta prov. aposentadoria, declarantes 65 anos/mais</t>
  </si>
  <si>
    <t>Pensão, prov. aposentadoria/reforma por moléstia grave...</t>
  </si>
  <si>
    <t>Rend. caderneta de poupança e letras hipotecárias</t>
  </si>
  <si>
    <t>Rend. sócio/titular microempresa ou empresa peq. porte...</t>
  </si>
  <si>
    <t>Parc. isenta correspondente à atividade rural</t>
  </si>
  <si>
    <t>13º salário</t>
  </si>
  <si>
    <t>Ganho Cap. na alienação de bens ou direitos</t>
  </si>
  <si>
    <t>Ganho Cap. alien. bens/dir. e aplic. adquir. moeda estrang.</t>
  </si>
  <si>
    <t>Ganhos Cap. alienação de moeda estrangeira em espécie</t>
  </si>
  <si>
    <t>Rend. de Aplicações Financeiras</t>
  </si>
  <si>
    <t>Déc. terceiro salário recebido pelos dependentes</t>
  </si>
  <si>
    <t>Ocupação Principal do Declarante</t>
  </si>
  <si>
    <t>Tipo de Formulário</t>
  </si>
  <si>
    <t xml:space="preserve">    Total</t>
  </si>
  <si>
    <t>Situação Fiscal</t>
  </si>
  <si>
    <t>Base de Cálculo (RTL)</t>
  </si>
  <si>
    <t>Pensão Aliment.</t>
  </si>
  <si>
    <t>Qtde Declarantes</t>
  </si>
  <si>
    <t>Transferências patrimoniais - doações e heranças</t>
  </si>
  <si>
    <t>Outros (especifique)</t>
  </si>
  <si>
    <t>Demais Pagamentos e Doações</t>
  </si>
  <si>
    <t>Tabela 5 - Resumo das Declarações Por Faixa Base de Cálculo Anual</t>
  </si>
  <si>
    <t>NI / Inválido</t>
  </si>
  <si>
    <t>Maior que R$ 32.919,00</t>
  </si>
  <si>
    <t>Até R$ 16.437,72</t>
  </si>
  <si>
    <t>Exterior</t>
  </si>
  <si>
    <t>Roraima</t>
  </si>
  <si>
    <t>Acre</t>
  </si>
  <si>
    <t>Amapá</t>
  </si>
  <si>
    <t>Tocantins</t>
  </si>
  <si>
    <t>Rondônia</t>
  </si>
  <si>
    <t>Piauí</t>
  </si>
  <si>
    <t>Alagoas</t>
  </si>
  <si>
    <t>Sergipe</t>
  </si>
  <si>
    <t>Paraíba</t>
  </si>
  <si>
    <t>Rio Grande do Norte</t>
  </si>
  <si>
    <t>Maranhão</t>
  </si>
  <si>
    <t>Amazonas</t>
  </si>
  <si>
    <t>Mato Grosso do Sul</t>
  </si>
  <si>
    <t>Mato Grosso</t>
  </si>
  <si>
    <t>Espírito Santo</t>
  </si>
  <si>
    <t>Pará</t>
  </si>
  <si>
    <t>Ceará</t>
  </si>
  <si>
    <t>Goiás</t>
  </si>
  <si>
    <t>Pernambuco</t>
  </si>
  <si>
    <t>Santa Catarina</t>
  </si>
  <si>
    <t>Bahia</t>
  </si>
  <si>
    <t>Distrito Federal</t>
  </si>
  <si>
    <t>Paraná</t>
  </si>
  <si>
    <t>Rio Grande do Sul</t>
  </si>
  <si>
    <t>Minas Gerais</t>
  </si>
  <si>
    <t>Rio de Janeiro</t>
  </si>
  <si>
    <t>São Paulo</t>
  </si>
  <si>
    <t>Não informado</t>
  </si>
  <si>
    <t>Inválido</t>
  </si>
  <si>
    <t>Microempreendedor Individual - MEI</t>
  </si>
  <si>
    <t>Natureza da ocupação não especificada anteriormente</t>
  </si>
  <si>
    <t>Espólio</t>
  </si>
  <si>
    <t>Adaptação: Bolsista ou beneficiário pensão aliment. judicial</t>
  </si>
  <si>
    <t>Bolsista</t>
  </si>
  <si>
    <t>Beneficiário de pensão alimentícia</t>
  </si>
  <si>
    <t>Adaptação: Apos., mil. refor. ou pens., incl. com mol. grave</t>
  </si>
  <si>
    <t>Aposentado, militar refor. ou pens. prev. com moléstia grave</t>
  </si>
  <si>
    <t>Aposentado, militar res. ou refor., pens. prev., exc. cd. 62</t>
  </si>
  <si>
    <t>Militar</t>
  </si>
  <si>
    <t>Adaptação: Empreg. emp. púb. ou mista qquer esf. inc. finan.</t>
  </si>
  <si>
    <t>Adaptação: Servidor púb. autarquia ou fund. qualquer esfera</t>
  </si>
  <si>
    <t>Adaptação: Membro ou servidor púb. adm. direta qquer esfera</t>
  </si>
  <si>
    <t>Empregado de empr. púb. ou soc. de economia mista municipal</t>
  </si>
  <si>
    <t>Servidor público de autarquia ou fundação municipal</t>
  </si>
  <si>
    <t>Membro ou servidor público da administração direta municipal</t>
  </si>
  <si>
    <t>Empregado empr. púb. ou ec. mista est. e DF, exc. inst. fin.</t>
  </si>
  <si>
    <t>Servidor público de autarquia ou fundação estadual e do DF</t>
  </si>
  <si>
    <t>Membro ou servidor público da admin. direta estadual e do DF</t>
  </si>
  <si>
    <t>Empregado empr. púb. ou econ. mista fed., exc. inst. financ.</t>
  </si>
  <si>
    <t>Servidor público de autarquia ou fundação federal</t>
  </si>
  <si>
    <t>Membro ou servidor público da administração direta federal</t>
  </si>
  <si>
    <t>Capitalista que auferiu rendim. de capital, inclus. aluguéis</t>
  </si>
  <si>
    <t>Proprietário de empr. ou firma indiv. ou empregador-titular</t>
  </si>
  <si>
    <t>Profissional liberal ou autônomo sem vínculo de emprego</t>
  </si>
  <si>
    <t>Empregado ou contratado de organismo internacional ou de ONG</t>
  </si>
  <si>
    <t>Empregado de instituições financeiras públicas e privadas</t>
  </si>
  <si>
    <t>Adaptação: Empregado empresa priv., inclusive inst. financ.</t>
  </si>
  <si>
    <t>Empregado de empresa setor privado, exceto instit. financ.</t>
  </si>
  <si>
    <t>Técnico de conservação, dissecação e empalhamento de corpos</t>
  </si>
  <si>
    <t>Apresentador, artistas de artes populares e modelos</t>
  </si>
  <si>
    <t>Técnico da ciência da saúde animal</t>
  </si>
  <si>
    <t>Montador de aparelhos e instrumentos de precisão e musicais</t>
  </si>
  <si>
    <t>Filósofo</t>
  </si>
  <si>
    <t>Pescador, caçador e extrativista florestal</t>
  </si>
  <si>
    <t>Técnico em biologia</t>
  </si>
  <si>
    <t>Decorador e vitrinista</t>
  </si>
  <si>
    <t>Antropólogo e arqueólogo</t>
  </si>
  <si>
    <t>Técnico de bioquímica e da biotecnologia</t>
  </si>
  <si>
    <t>Cenógrafo, decorador de interiores</t>
  </si>
  <si>
    <t>Cantor e compositor</t>
  </si>
  <si>
    <t>Técnico de serviços culturais</t>
  </si>
  <si>
    <t>Técnico em operação aparelho sonoriz., cenografia e projeção</t>
  </si>
  <si>
    <t>Locutor, comentarista</t>
  </si>
  <si>
    <t>Empresário e produtor de espetáculos</t>
  </si>
  <si>
    <t>Historiador</t>
  </si>
  <si>
    <t>Tradutor, intérprete, filólogo</t>
  </si>
  <si>
    <t>Geógrafo</t>
  </si>
  <si>
    <t>Escritor, crítico, redator</t>
  </si>
  <si>
    <t>Técnico em mineralogia e geologia</t>
  </si>
  <si>
    <t>Dirigente ou adm. part. político, organização patronal etc</t>
  </si>
  <si>
    <t>Cinegrafista, fotógrafos e técnicos em máq. tratam. de dados</t>
  </si>
  <si>
    <t>Diplomata e afins</t>
  </si>
  <si>
    <t>Ator, diretor de espetáculos</t>
  </si>
  <si>
    <t>Técnico em operação de estações de rádio e televisão</t>
  </si>
  <si>
    <t>Trabalhador dos serviços domésticos em geral</t>
  </si>
  <si>
    <t>Operador de máquina agropecuária e florestal</t>
  </si>
  <si>
    <t>Sociólogo e cientista político</t>
  </si>
  <si>
    <t>Agente de Bolsa de Valores, câmbio e outros serviços financ.</t>
  </si>
  <si>
    <t>Músico, arranjador, regente de orquestra ou coral</t>
  </si>
  <si>
    <t>Presidente, diretor, gerente, superv. organ. internac. e ONG</t>
  </si>
  <si>
    <t>Joalheiro, vidreiro, ceramista e afins</t>
  </si>
  <si>
    <t>Presidente e diretor empresa pública e soc. economia mista</t>
  </si>
  <si>
    <t>Membro do Poder Executivo</t>
  </si>
  <si>
    <t>Profissional da educação física (exceto professor)</t>
  </si>
  <si>
    <t>Atleta, desportista e afins</t>
  </si>
  <si>
    <t>Outros profissionais do espetáculo e das artes</t>
  </si>
  <si>
    <t>Técnico da produção agropecuária</t>
  </si>
  <si>
    <t>Trabalhador das indústrias de madeira e do mobiliário</t>
  </si>
  <si>
    <t>Desenhista técnico e modelista</t>
  </si>
  <si>
    <t>Técnico de inspeção, fiscalização e coordenação administrat.</t>
  </si>
  <si>
    <t>Trabalhador de outras instalações agroindustriais</t>
  </si>
  <si>
    <t>Técnico em transportes (logística)</t>
  </si>
  <si>
    <t>Bibliotecário, documentalista, arquivólogo, museólogo</t>
  </si>
  <si>
    <t>Comissário de bordo, guia de turismo, ag. de viagens e afins</t>
  </si>
  <si>
    <t>Desenhista industrial, escultor, pintor artístico e afins</t>
  </si>
  <si>
    <t>Matemático, estatístico, atuário e afins</t>
  </si>
  <si>
    <t>Servidor das carreiras do Banco Central, CVM e Susep</t>
  </si>
  <si>
    <t>Técnico em ciências físicas e químicas</t>
  </si>
  <si>
    <t>Trabalhador de instal. e máq. de fabric. de celulose e papel</t>
  </si>
  <si>
    <t>Trabalhador na exploração agropecuária</t>
  </si>
  <si>
    <t>Trabalhador dos serviços de hotelaria e alimentação</t>
  </si>
  <si>
    <t>Técnico em navegação aérea, marítima, fluvial e metrofer.</t>
  </si>
  <si>
    <t>Servidor das carreiras de ciência e tecnologia</t>
  </si>
  <si>
    <t>Técnico em constr. civil, edificações e obras de infra-est.</t>
  </si>
  <si>
    <t>Trabalhador dos serv. de embelezamento e cuidados pessoais</t>
  </si>
  <si>
    <t>Técnico de labor., Raios-X e outros equipamentos diagnóstico</t>
  </si>
  <si>
    <t>Sacerdote ou membro de ordens ou seitas religiosas</t>
  </si>
  <si>
    <t>Instrutor e professor de escolas livres</t>
  </si>
  <si>
    <t>Trabalhador da fabricação e instalação eletro-eletrônica</t>
  </si>
  <si>
    <t>Trabalhador dos serviços de admin., conserv. e manut. edif.</t>
  </si>
  <si>
    <t>Membro do Poder Legislativo</t>
  </si>
  <si>
    <t>Condutor e operador de robôs, veículos e equip. movim. carga</t>
  </si>
  <si>
    <t>Servidor das carreiras de gestão governamental, analista etc</t>
  </si>
  <si>
    <t>Operador de instalações de prod. e distribuição de energia</t>
  </si>
  <si>
    <t>Piloto de aeronaves, comandante de embarc., oficiais de máq.</t>
  </si>
  <si>
    <t>Professor do ensino profissional</t>
  </si>
  <si>
    <t>Servidor das carreiras do Ministério Público</t>
  </si>
  <si>
    <t>Veterinário, patologista (veterinário) e zootecnista</t>
  </si>
  <si>
    <t>Técnico em metalmecânica</t>
  </si>
  <si>
    <t>Agente e representante comercial, corretor, leiloeiro, afins</t>
  </si>
  <si>
    <t>Biólogo, biomédico e afins</t>
  </si>
  <si>
    <t>Técnico em informática</t>
  </si>
  <si>
    <t>Trabalhador de instal. siderúr. e de materiais de construção</t>
  </si>
  <si>
    <t>Assistente social e economista doméstico</t>
  </si>
  <si>
    <t>Trabalhador das indústrias têxteis, do curtimento, vest. etc</t>
  </si>
  <si>
    <t>Jornalista e repórter</t>
  </si>
  <si>
    <t>Técnico da ciência da saúde humana</t>
  </si>
  <si>
    <t>Militar da Aeronáutica</t>
  </si>
  <si>
    <t>Agrônomo e afins</t>
  </si>
  <si>
    <t>Bombeiro Militar</t>
  </si>
  <si>
    <t>Trabalhador da fabric. de alim., beb., fumo e agroindústrias</t>
  </si>
  <si>
    <t>Militar da Marinha</t>
  </si>
  <si>
    <t>Dirigente superior da adm. pública, inclusive fundações etc</t>
  </si>
  <si>
    <t>Físico, químico, meteorolog., geólogo, oceanógrafo e afins</t>
  </si>
  <si>
    <t>Trabalhador dos serviços de proteção e segur. (exc. militar)</t>
  </si>
  <si>
    <t>Profissional de marketing, publicidade e da comercialização</t>
  </si>
  <si>
    <t>Membro do Ministério Público (Procurador e Promotor)</t>
  </si>
  <si>
    <t>Fonoaudiólogo, fisioterapeuta, terapeuta ocupacional e afins</t>
  </si>
  <si>
    <t>Psicólogo e psicanalista</t>
  </si>
  <si>
    <t>Outros técnicos nível médio ciências fís., quím., engenharia</t>
  </si>
  <si>
    <t>Trabalhador de atendim. ao público, caixa, despachante etc</t>
  </si>
  <si>
    <t>Trabalhador da indústria extrativa e da construção civil</t>
  </si>
  <si>
    <t>Gerente ou superv. empresa pública e soc. de economia mista</t>
  </si>
  <si>
    <t>Advogado do setor público, Proc. Fazenda, Cons. Jurídico etc</t>
  </si>
  <si>
    <t>Servidor das carreiras do Poder Legislativo</t>
  </si>
  <si>
    <t>Técnico em eletro-eletrônica e fotônica</t>
  </si>
  <si>
    <t>Membro do Poder Judiciário e de Tribunal de Contas</t>
  </si>
  <si>
    <t>Pedagogo, orientador educacional</t>
  </si>
  <si>
    <t>Técnico das ciências administrativas e contábeis</t>
  </si>
  <si>
    <t>Trabalhador dos serviços de saúde</t>
  </si>
  <si>
    <t>Professor na educação infantil</t>
  </si>
  <si>
    <t>Militar do Exército</t>
  </si>
  <si>
    <t>Titular de Cartório</t>
  </si>
  <si>
    <t>Motorista e condutor do transporte de passageiros</t>
  </si>
  <si>
    <t>Trabalhador das indústrias química, petroquím., borracha etc</t>
  </si>
  <si>
    <t>Deleg. de Polícia e serv. carreiras de polícia, exc. militar</t>
  </si>
  <si>
    <t>Odontólogo</t>
  </si>
  <si>
    <t>Trabalhador de reparação e manutenção</t>
  </si>
  <si>
    <t>Produtor na exploração agropecuária</t>
  </si>
  <si>
    <t>Trabalhador da transformação de metais e compósitos</t>
  </si>
  <si>
    <t>Servidor das carreiras de auditoria fiscal e de fiscalização</t>
  </si>
  <si>
    <t>Enfermeiro nível sup., nutricionista, farmacêutico e afins</t>
  </si>
  <si>
    <t>Advogado</t>
  </si>
  <si>
    <t>Outros trabalhadores de serviços diversos</t>
  </si>
  <si>
    <t>Analista de sist., desenv.de soft., adm.de redes e banco etc</t>
  </si>
  <si>
    <t>Professor do ensino superior</t>
  </si>
  <si>
    <t>Policial Militar</t>
  </si>
  <si>
    <t>Outros técnicos de nível médio</t>
  </si>
  <si>
    <t>Servidor das carreiras do Poder Judiciário, Of. Justiça etc</t>
  </si>
  <si>
    <t>Professor do ensino médio</t>
  </si>
  <si>
    <t>Vendedor e prestador de serviços do comércio, ambulante etc</t>
  </si>
  <si>
    <t>Servidor das demais carreiras da admin. pública direta etc</t>
  </si>
  <si>
    <t>Economista, administrador, contador, auditor e afins</t>
  </si>
  <si>
    <t>Professor do ensino fundamental</t>
  </si>
  <si>
    <t>Engenheiro, arquiteto e afins</t>
  </si>
  <si>
    <t>Gerente ou superv. empresa indust., comerc. ou prest. serv.</t>
  </si>
  <si>
    <t>Médico</t>
  </si>
  <si>
    <t>Bancário, economiário, escriturário, agente, assistente etc</t>
  </si>
  <si>
    <t>Dirigente, pres., diretor emp. indust., com. ou prest. serv.</t>
  </si>
  <si>
    <t>Outras ocupações não especificadas anteriormente</t>
  </si>
  <si>
    <t>Ganhos líquidos em renda variável</t>
  </si>
  <si>
    <t>Rend. Suj. à Tribut. Excl./Def., exceto 13º dos dependentes</t>
  </si>
  <si>
    <t>Outros Rend. Suj. à Tribut. Exclusiva/Definitiva</t>
  </si>
  <si>
    <t>Bolsa de estudo e pesquisa</t>
  </si>
  <si>
    <t>Demais Rend. isentos e não-tributáveis dos dependentes</t>
  </si>
  <si>
    <t>Outros bens imóveis</t>
  </si>
  <si>
    <t>Outras participações societárias</t>
  </si>
  <si>
    <t>Sala ou conjunto</t>
  </si>
  <si>
    <t>Prédio comercial</t>
  </si>
  <si>
    <t>Outros fundos</t>
  </si>
  <si>
    <t>Depósito bancário em conta corrente no país</t>
  </si>
  <si>
    <t>Construção</t>
  </si>
  <si>
    <t>Prédio residencial</t>
  </si>
  <si>
    <t>Outras aplicações e investimentos</t>
  </si>
  <si>
    <t>Crédito decorrente de empréstimo</t>
  </si>
  <si>
    <t>Dinheiro em espécie - Moeda nacional</t>
  </si>
  <si>
    <t>Terra nua</t>
  </si>
  <si>
    <t>Caderneta de poupança</t>
  </si>
  <si>
    <t>Ações (inclusive as provenientes de linha telefônica)</t>
  </si>
  <si>
    <t>Aplicação de renda fixa (CDB, RDB e outros)</t>
  </si>
  <si>
    <t>Veículo automotor terrestre: caminhão,automóvel, moto, etc.</t>
  </si>
  <si>
    <t>Quotas ou quinhões de capital</t>
  </si>
  <si>
    <t>Casa</t>
  </si>
  <si>
    <t>Apartamento</t>
  </si>
  <si>
    <t>Fundo ações, incl. carteira livre e fundo invest. exterior</t>
  </si>
  <si>
    <t>Outras informações de outros bens e direitos</t>
  </si>
  <si>
    <t>Fundo de investimento financeiro - FIF</t>
  </si>
  <si>
    <t>Fundo de aplicação em quotas de fundos de investimento</t>
  </si>
  <si>
    <t>Terreno / Fração</t>
  </si>
  <si>
    <t>Empréstimos contraídos no exterior</t>
  </si>
  <si>
    <t>Outras dívidas e ônus reais</t>
  </si>
  <si>
    <t>Outras pessoas jurídicas</t>
  </si>
  <si>
    <t>Pessoas físicas</t>
  </si>
  <si>
    <t>Soc. de crédito, financiamento e investimento</t>
  </si>
  <si>
    <t>Estabelecimento bancário comercial</t>
  </si>
  <si>
    <t>Incentivo à atividade audiovisual</t>
  </si>
  <si>
    <t>Incentivo ao desporto</t>
  </si>
  <si>
    <t>Incentivo à cultura</t>
  </si>
  <si>
    <t>Doações - Estatuto da criança e do adolescente</t>
  </si>
  <si>
    <t>Hospitais, clínicas e laboratórios no exterior</t>
  </si>
  <si>
    <t>Arrendamento rural</t>
  </si>
  <si>
    <t>Advogados (demais honorários)</t>
  </si>
  <si>
    <t>C. patronal paga à Prev. Social pelo empregador doméstico</t>
  </si>
  <si>
    <t>FAPI - F. de Aposentadoria Programada Individual</t>
  </si>
  <si>
    <t>Aluguéis de imóveis</t>
  </si>
  <si>
    <t>Hospitais, clínicas e laboratórios no Brasil</t>
  </si>
  <si>
    <t>Doações em espécie</t>
  </si>
  <si>
    <t>Planos de saúde no Brasil</t>
  </si>
  <si>
    <t>Desp. instrução no exterior</t>
  </si>
  <si>
    <t>Outros</t>
  </si>
  <si>
    <t>Desp. instrução no Brasil</t>
  </si>
  <si>
    <t>Médicos, dentistas e etc no exterior</t>
  </si>
  <si>
    <t>Médicos, dentistas e etc no Brasil</t>
  </si>
  <si>
    <t>Eng., Arquit. e demais profiss. liberais, exceto advogados</t>
  </si>
  <si>
    <t>Pensão alimentícia - separação/divórcio escritura pública</t>
  </si>
  <si>
    <t>Advogados (honor. rel. a ações judic., exceto trabalhistas)</t>
  </si>
  <si>
    <t>Advogados (honor. rel. a ações judiciais trabalhistas)</t>
  </si>
  <si>
    <t>Doações de bens e direitos</t>
  </si>
  <si>
    <t>Contribuições a Entidades de Previdência Privada</t>
  </si>
  <si>
    <t>Pensão alimentícia judicial</t>
  </si>
  <si>
    <t>Contrib. Prev. Oficial</t>
  </si>
  <si>
    <t>Contrib. Prev. Privada e FAPI</t>
  </si>
  <si>
    <t>Despesas com Instrução</t>
  </si>
  <si>
    <t>Despesas Médicas</t>
  </si>
  <si>
    <t>Pensão Alimentícia Escritura</t>
  </si>
  <si>
    <t>Pensão Alimentícia Judicial</t>
  </si>
  <si>
    <t>Pensão Alimentícia Judicial RRA</t>
  </si>
  <si>
    <t>Tot. Deduções/Desc. Simplif.</t>
  </si>
  <si>
    <t>Contrib. Prev. Oficial RRA</t>
  </si>
  <si>
    <t>Valor Receb. de PF Exterior</t>
  </si>
  <si>
    <t>Valor Resultado Tribut. Ativ. Rural</t>
  </si>
  <si>
    <t>Valor Receb. de PJ Depend.</t>
  </si>
  <si>
    <t>Valor Total de Rend. Tribut.</t>
  </si>
  <si>
    <t>% Acum.</t>
  </si>
  <si>
    <t>Imposto Pago</t>
  </si>
  <si>
    <t>Imposto a Pagar</t>
  </si>
  <si>
    <t>Imposto a Restituir</t>
  </si>
  <si>
    <t>Rendim. Tribut.</t>
  </si>
  <si>
    <t>Depen dentes</t>
  </si>
  <si>
    <t>Instru ção</t>
  </si>
  <si>
    <t>Até 18 anos</t>
  </si>
  <si>
    <t>19 a 30 anos</t>
  </si>
  <si>
    <t>31 a 40 anos</t>
  </si>
  <si>
    <t>41 a 50 anos</t>
  </si>
  <si>
    <t>51 a 60 anos</t>
  </si>
  <si>
    <t>61 a 70 anos</t>
  </si>
  <si>
    <t>71 a 80 anos</t>
  </si>
  <si>
    <t>Acima de 80 anos</t>
  </si>
  <si>
    <t>Rendim. Tribut. Exclus.</t>
  </si>
  <si>
    <t>Valor Receb. de PJ Titular</t>
  </si>
  <si>
    <t>Valor Rend. RRA Depend.</t>
  </si>
  <si>
    <t>Valor Rend. RRA Titular</t>
  </si>
  <si>
    <t>Gênero</t>
  </si>
  <si>
    <t>Tabela 3 - Resumo das Declarações Por Gênero</t>
  </si>
  <si>
    <t>Até 1/2 Salário Mín.</t>
  </si>
  <si>
    <t>1/2 a 1 Salário Mín.</t>
  </si>
  <si>
    <t>1 a 2 Salários Mín.</t>
  </si>
  <si>
    <t>2 a 3 Salários Mín.</t>
  </si>
  <si>
    <t>3 a 5 Salários Mín.</t>
  </si>
  <si>
    <t>5 a 10 Salários Mín.</t>
  </si>
  <si>
    <t>10 a 20 Salários Mín.</t>
  </si>
  <si>
    <t>20 a 40 Salários Mín.</t>
  </si>
  <si>
    <t>40 a 80 Salários Mín.</t>
  </si>
  <si>
    <t>80 a 160 Salários Mín.</t>
  </si>
  <si>
    <t>&gt; 160 Salários Mín.</t>
  </si>
  <si>
    <t>Valores em R$ milhões</t>
  </si>
  <si>
    <t>Faixa de Rend.Trib.Bruto</t>
  </si>
  <si>
    <t>Contrib. Previden.</t>
  </si>
  <si>
    <t>Pensão Alimen.</t>
  </si>
  <si>
    <t>Faixa Rend.Trib.+Trib.Exc.</t>
  </si>
  <si>
    <t>Valores R$ milhões</t>
  </si>
  <si>
    <t>Faixa de Rendimento Total</t>
  </si>
  <si>
    <t>Tabela 6 - Resumo das Declarações Por Faixa de Base de Cálculo</t>
  </si>
  <si>
    <t>Tabela 7 - Resumo das Declarações Por Faixa de Rendimento Tributável Bruto</t>
  </si>
  <si>
    <t>Tabela 8 - Resumo das Declarações Por Faixa de Rendimentos Tributáveis + Tributação Exclusiva</t>
  </si>
  <si>
    <t>Tabela 9 - Resumo das Declarações Por Faixa de Rendimentos Totais</t>
  </si>
  <si>
    <t>Tabela 10 - Declarações de Recebedores de Lucros e Dividendos + Rend.Sócio e Titular Microempresa por Faixa de Rendimento Total</t>
  </si>
  <si>
    <t>Total</t>
  </si>
  <si>
    <t>Tabela 12 - Resumo das Declarações Por UF de Residência do Declarante</t>
  </si>
  <si>
    <t>Tabela 13 - Resumo da Declaração por Natureza de Ocupação</t>
  </si>
  <si>
    <t>Tabela 14 - Resumo da Declaração por Ocupação Principal do Declarante</t>
  </si>
  <si>
    <t>Tabela 14 - Resumo da Declaração por Ocupação Principal do Declarante (Continuação)</t>
  </si>
  <si>
    <t>Tabela 15 - Rendimentos</t>
  </si>
  <si>
    <t>Tabela 16 - Deduções</t>
  </si>
  <si>
    <t>Tabela 17 - Cálculo do Imposto</t>
  </si>
  <si>
    <t>Tabela 18 - Rendimentos Tributáveis</t>
  </si>
  <si>
    <t>Tabela 19 -  Rendim. Sujeitos à Tributação Exclusiva/Definitiva</t>
  </si>
  <si>
    <t>Tabela 20 - Rendimentos Isentos e Não Tributáveis</t>
  </si>
  <si>
    <t>Tabela 21 - Bens e Direitos</t>
  </si>
  <si>
    <t>Tabela 22 - Dívidas e Ônus</t>
  </si>
  <si>
    <t>Tabela 23 - Pagamentos e Doações</t>
  </si>
  <si>
    <t xml:space="preserve">IR Devido &gt; 0 </t>
  </si>
  <si>
    <t>IR Devido &lt;= 0</t>
  </si>
  <si>
    <t>De R$ 16.437,73 a R$ 32.919,00</t>
  </si>
  <si>
    <t>Tabela 11 - Declarações de Recebedores de Lucros e Dividendos + Rend.Sócio e Titular Microempresa por Ocupação Principal</t>
  </si>
  <si>
    <t>Outros (demais ocupações)</t>
  </si>
  <si>
    <t>Valor Total Rend. Tributação Exclusiva</t>
  </si>
  <si>
    <t>Total Rendimentos Isentos e Não Tributáveis:</t>
  </si>
  <si>
    <t>Total Bens e Direitos:</t>
  </si>
  <si>
    <t>Participação nos lucros ou resultados</t>
  </si>
  <si>
    <t>Demais Bens e Direitos</t>
  </si>
  <si>
    <t>Juros sobre capital próprio</t>
  </si>
  <si>
    <t>Pág 52 de 52</t>
  </si>
  <si>
    <t>GRANDES NÚMEROS DIRPF 2009 - ANO-CALENDÁRIO 2008</t>
  </si>
  <si>
    <t>Pág 51 de 52</t>
  </si>
  <si>
    <t>Pág 50 de 52</t>
  </si>
  <si>
    <t>Pág 49 de 52</t>
  </si>
  <si>
    <t>Pág 48 de 52</t>
  </si>
  <si>
    <t>Pág 47 de 52</t>
  </si>
  <si>
    <t>Pág 46 de 52</t>
  </si>
  <si>
    <t>(1) Para os Anos de 2007, 2008 e 2009, o campo Total IR Devido corresponde ao IR Devido II</t>
  </si>
  <si>
    <t>Pág 45 de 52</t>
  </si>
  <si>
    <t xml:space="preserve">                          GRANDES NÚMEROS DIRPF 2009 - ANO-CALENDÁRIO 2008</t>
  </si>
  <si>
    <t>Pág 44 de 52</t>
  </si>
  <si>
    <t xml:space="preserve">                       GRANDES NÚMEROS DIRPF 2009 - ANO-CALENDÁRIO 2008</t>
  </si>
  <si>
    <t>Pág 43 de 52</t>
  </si>
  <si>
    <t>Pág 42 de 52</t>
  </si>
  <si>
    <t>Pág 41 de 52</t>
  </si>
  <si>
    <t>Pág 27 de 52</t>
  </si>
  <si>
    <t>Pág 19 de 52</t>
  </si>
  <si>
    <t>Pág 18 de 52</t>
  </si>
  <si>
    <t>Pág 16 de 52</t>
  </si>
  <si>
    <t>GRANDES NÚMEROS DIRPF 2009 - ANO CALENDÁRIO 2008</t>
  </si>
  <si>
    <t>Pág 14 de 52</t>
  </si>
  <si>
    <t>Pág 12 de 52</t>
  </si>
  <si>
    <t>Pág 10 de 52</t>
  </si>
  <si>
    <t>Pág 8 de 52</t>
  </si>
  <si>
    <t>Pág 6 de 52</t>
  </si>
  <si>
    <t>Pág 4 de 52</t>
  </si>
  <si>
    <t>Pág 3 de 52</t>
  </si>
  <si>
    <t>Pág 2 de 52</t>
  </si>
  <si>
    <t>Pág 1 de 52</t>
  </si>
  <si>
    <t>Salário min annual</t>
  </si>
  <si>
    <t>Salário min mensal</t>
  </si>
  <si>
    <t>Gross total income brackets</t>
  </si>
  <si>
    <t>Gross total income</t>
  </si>
  <si>
    <t>Gross taxable income</t>
  </si>
  <si>
    <t>Gross taxable income brackets</t>
  </si>
  <si>
    <t>Average pre-tax income</t>
  </si>
  <si>
    <t>Average post-tax income</t>
  </si>
  <si>
    <t>Average tax rate</t>
  </si>
  <si>
    <t>Adjusted assessed income ('000)</t>
  </si>
  <si>
    <t xml:space="preserve">Property transfers </t>
  </si>
  <si>
    <t>Capital gains 1</t>
  </si>
  <si>
    <t>Capital gains 2</t>
  </si>
  <si>
    <t>Adjusted assessed income - excl. capital gains ('000)</t>
  </si>
  <si>
    <t>Rendim. Tribut. + Rendim. Tribut. Exclus.</t>
  </si>
  <si>
    <t>Valor limite do abatimento por dependente</t>
  </si>
  <si>
    <t># filers</t>
  </si>
  <si>
    <t># dependents (spouses, children &amp; other family members)</t>
  </si>
  <si>
    <t>Number of spouses in dependents (joint filers)</t>
  </si>
  <si>
    <t>Emprical inverted pareto coefficients</t>
  </si>
  <si>
    <t>bracketavg</t>
  </si>
  <si>
    <t>Percentiles</t>
  </si>
  <si>
    <t>p (taxpaying population)</t>
  </si>
  <si>
    <t>Share of spouses in dependents (from PNAD 2008 tabela 6.2)</t>
  </si>
  <si>
    <t>averinc</t>
  </si>
  <si>
    <t>Withheld income (post-tax)</t>
  </si>
  <si>
    <t>Pre-tax</t>
  </si>
  <si>
    <t>Labour income</t>
  </si>
  <si>
    <t>Labour income (adj)</t>
  </si>
  <si>
    <t xml:space="preserve">Capital income </t>
  </si>
  <si>
    <t>Total withheld income</t>
  </si>
  <si>
    <t>s</t>
  </si>
  <si>
    <t>p</t>
  </si>
  <si>
    <t>Taxable income</t>
  </si>
  <si>
    <t>Exempt income</t>
  </si>
  <si>
    <t>Capital income (based on 2% share of property rent in fiscal taxable income from SNA)</t>
  </si>
  <si>
    <t>Capital income</t>
  </si>
  <si>
    <t>Number of adults in tax returns</t>
  </si>
  <si>
    <t>Conta própia (pro-labore share in income)</t>
  </si>
  <si>
    <t>Adult population</t>
  </si>
  <si>
    <t>Control total for income</t>
  </si>
  <si>
    <t>Control total for average income</t>
  </si>
  <si>
    <t>freq</t>
  </si>
  <si>
    <t>cumul freq</t>
  </si>
  <si>
    <t>Brackets</t>
  </si>
  <si>
    <t>Declarations</t>
  </si>
  <si>
    <t>Total income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</si>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</sst>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_(* #,##0.00_);_(* \(#,##0.00\);_(* &quot;-&quot;??_);_(@_)"/>
    <numFmt numFmtId="165" formatCode="&quot;R$&quot;\ #,##0;[Red]\-&quot;R$&quot;\ #,##0"/>
    <numFmt numFmtId="166" formatCode="&quot;R$&quot;\ #,##0.00;[Red]\-&quot;R$&quot;\ #,##0.00"/>
    <numFmt numFmtId="167" formatCode="@*."/>
    <numFmt numFmtId="168" formatCode="#,##0.00_ ;[Red]\-#,##0.00\ "/>
    <numFmt numFmtId="169" formatCode="#,##0;\(#,##0\)"/>
    <numFmt numFmtId="170" formatCode="#,##0_ ;[Red]\-#,##0\ "/>
    <numFmt numFmtId="171" formatCode="0.000"/>
    <numFmt numFmtId="172" formatCode="0.00000"/>
    <numFmt numFmtId="173" formatCode="0.0"/>
    <numFmt numFmtId="174" formatCode="#,##0.0_ ;[Red]\-#,##0.0\ "/>
    <numFmt numFmtId="175" formatCode="#,##0.0"/>
    <numFmt numFmtId="176" formatCode="_-* #,##0_-;\-* #,##0_-;_-* &quot;-&quot;??_-;_-@_-"/>
    <numFmt numFmtId="177" formatCode="_ * #,##0_ ;_ * \-#,##0_ ;_ * &quot;-&quot;??_ ;_ @_ "/>
    <numFmt numFmtId="178" formatCode="#,##0.0000"/>
  </numFmts>
  <fonts count="45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  <charset val="1"/>
    </font>
    <font>
      <b/>
      <sz val="12"/>
      <name val="Arial"/>
      <family val="2"/>
    </font>
    <font>
      <sz val="10"/>
      <color theme="0"/>
      <name val="Arial"/>
      <family val="2"/>
      <charset val="1"/>
    </font>
    <font>
      <sz val="8"/>
      <color indexed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  <charset val="1"/>
    </font>
    <font>
      <b/>
      <sz val="16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  <charset val="1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Arial"/>
      <family val="2"/>
      <charset val="1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40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indexed="8"/>
      </top>
      <bottom/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/>
      <top style="hair">
        <color auto="1"/>
      </top>
      <bottom/>
      <diagonal/>
    </border>
    <border>
      <left/>
      <right/>
      <top style="medium">
        <color indexed="8"/>
      </top>
      <bottom style="medium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auto="1"/>
      </left>
      <right/>
      <top/>
      <bottom/>
      <diagonal/>
    </border>
    <border>
      <left/>
      <right/>
      <top style="hair">
        <color indexed="8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/>
      <bottom/>
      <diagonal/>
    </border>
  </borders>
  <cellStyleXfs count="86">
    <xf numFmtId="0" fontId="0" fillId="0" borderId="0"/>
    <xf numFmtId="9" fontId="15" fillId="0" borderId="0" applyFill="0" applyBorder="0" applyProtection="0"/>
    <xf numFmtId="0" fontId="12" fillId="0" borderId="0"/>
    <xf numFmtId="9" fontId="2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7" fillId="0" borderId="0"/>
    <xf numFmtId="43" fontId="17" fillId="0" borderId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5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44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9" fontId="0" fillId="0" borderId="0" xfId="1" applyFont="1" applyFill="1" applyBorder="1" applyAlignment="1" applyProtection="1">
      <alignment vertical="center"/>
    </xf>
    <xf numFmtId="0" fontId="0" fillId="0" borderId="3" xfId="0" applyBorder="1" applyAlignment="1">
      <alignment vertical="center"/>
    </xf>
    <xf numFmtId="9" fontId="0" fillId="0" borderId="0" xfId="1" applyFont="1" applyFill="1" applyBorder="1" applyAlignment="1" applyProtection="1">
      <alignment horizontal="right" vertical="center"/>
    </xf>
    <xf numFmtId="167" fontId="0" fillId="0" borderId="0" xfId="0" applyNumberFormat="1" applyAlignment="1">
      <alignment horizontal="center" vertical="center"/>
    </xf>
    <xf numFmtId="40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6" fillId="2" borderId="6" xfId="0" applyFont="1" applyFill="1" applyBorder="1" applyAlignment="1">
      <alignment horizontal="center" vertical="center"/>
    </xf>
    <xf numFmtId="3" fontId="16" fillId="2" borderId="6" xfId="0" applyNumberFormat="1" applyFont="1" applyFill="1" applyBorder="1" applyAlignment="1">
      <alignment vertical="center"/>
    </xf>
    <xf numFmtId="4" fontId="16" fillId="2" borderId="6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4" fontId="16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3" fontId="16" fillId="0" borderId="6" xfId="0" applyNumberFormat="1" applyFont="1" applyBorder="1" applyAlignment="1">
      <alignment vertical="center"/>
    </xf>
    <xf numFmtId="4" fontId="16" fillId="0" borderId="6" xfId="0" applyNumberFormat="1" applyFont="1" applyBorder="1" applyAlignment="1">
      <alignment vertical="center"/>
    </xf>
    <xf numFmtId="0" fontId="17" fillId="0" borderId="7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9" fontId="0" fillId="0" borderId="6" xfId="1" applyFont="1" applyFill="1" applyBorder="1" applyAlignment="1" applyProtection="1">
      <alignment vertical="center"/>
    </xf>
    <xf numFmtId="2" fontId="0" fillId="0" borderId="10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13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3" fontId="19" fillId="0" borderId="0" xfId="0" applyNumberFormat="1" applyFont="1" applyAlignment="1">
      <alignment horizontal="centerContinuous" vertical="center"/>
    </xf>
    <xf numFmtId="0" fontId="0" fillId="0" borderId="19" xfId="0" applyBorder="1" applyAlignment="1">
      <alignment vertical="center"/>
    </xf>
    <xf numFmtId="4" fontId="0" fillId="0" borderId="0" xfId="0" applyNumberFormat="1" applyAlignment="1">
      <alignment horizontal="left" vertical="center"/>
    </xf>
    <xf numFmtId="0" fontId="18" fillId="0" borderId="0" xfId="0" applyFont="1" applyAlignment="1">
      <alignment horizontal="centerContinuous" vertical="center" wrapText="1"/>
    </xf>
    <xf numFmtId="0" fontId="0" fillId="0" borderId="0" xfId="0" applyAlignment="1">
      <alignment horizontal="centerContinuous" vertical="center"/>
    </xf>
    <xf numFmtId="4" fontId="14" fillId="0" borderId="6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4" fontId="13" fillId="3" borderId="21" xfId="0" applyNumberFormat="1" applyFont="1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13" fillId="3" borderId="21" xfId="0" applyFont="1" applyFill="1" applyBorder="1" applyAlignment="1">
      <alignment horizontal="center" vertical="center" wrapText="1"/>
    </xf>
    <xf numFmtId="168" fontId="0" fillId="0" borderId="7" xfId="0" applyNumberFormat="1" applyBorder="1" applyAlignment="1">
      <alignment horizontal="right" vertical="center"/>
    </xf>
    <xf numFmtId="170" fontId="0" fillId="0" borderId="7" xfId="0" applyNumberFormat="1" applyBorder="1" applyAlignment="1">
      <alignment horizontal="center" vertical="center"/>
    </xf>
    <xf numFmtId="168" fontId="0" fillId="0" borderId="11" xfId="0" applyNumberFormat="1" applyBorder="1" applyAlignment="1">
      <alignment vertical="center"/>
    </xf>
    <xf numFmtId="168" fontId="0" fillId="0" borderId="11" xfId="0" applyNumberFormat="1" applyBorder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3" fontId="13" fillId="3" borderId="20" xfId="0" applyNumberFormat="1" applyFont="1" applyFill="1" applyBorder="1" applyAlignment="1">
      <alignment horizontal="right" vertical="center"/>
    </xf>
    <xf numFmtId="168" fontId="0" fillId="0" borderId="7" xfId="0" applyNumberFormat="1" applyBorder="1" applyAlignment="1">
      <alignment vertical="center"/>
    </xf>
    <xf numFmtId="9" fontId="15" fillId="0" borderId="10" xfId="1" applyFill="1" applyBorder="1" applyProtection="1"/>
    <xf numFmtId="4" fontId="0" fillId="0" borderId="0" xfId="0" applyNumberFormat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13" fillId="5" borderId="0" xfId="0" applyFont="1" applyFill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13" fillId="5" borderId="0" xfId="0" applyFont="1" applyFill="1" applyAlignment="1">
      <alignment vertical="center"/>
    </xf>
    <xf numFmtId="0" fontId="18" fillId="5" borderId="0" xfId="0" applyFont="1" applyFill="1" applyAlignment="1">
      <alignment horizontal="centerContinuous" vertical="center"/>
    </xf>
    <xf numFmtId="3" fontId="0" fillId="0" borderId="0" xfId="0" applyNumberFormat="1" applyAlignment="1">
      <alignment vertical="center"/>
    </xf>
    <xf numFmtId="0" fontId="16" fillId="5" borderId="5" xfId="0" applyFont="1" applyFill="1" applyBorder="1" applyAlignment="1">
      <alignment horizontal="center" vertical="center"/>
    </xf>
    <xf numFmtId="3" fontId="16" fillId="5" borderId="5" xfId="0" applyNumberFormat="1" applyFont="1" applyFill="1" applyBorder="1" applyAlignment="1">
      <alignment vertical="center"/>
    </xf>
    <xf numFmtId="4" fontId="16" fillId="5" borderId="5" xfId="0" applyNumberFormat="1" applyFont="1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16" fillId="5" borderId="0" xfId="0" applyFont="1" applyFill="1" applyAlignment="1">
      <alignment horizontal="center" vertical="center"/>
    </xf>
    <xf numFmtId="4" fontId="16" fillId="5" borderId="0" xfId="0" applyNumberFormat="1" applyFont="1" applyFill="1" applyAlignment="1">
      <alignment vertical="center"/>
    </xf>
    <xf numFmtId="3" fontId="16" fillId="5" borderId="0" xfId="0" applyNumberFormat="1" applyFont="1" applyFill="1" applyAlignment="1">
      <alignment vertical="center"/>
    </xf>
    <xf numFmtId="3" fontId="19" fillId="5" borderId="0" xfId="0" applyNumberFormat="1" applyFont="1" applyFill="1" applyAlignment="1">
      <alignment horizontal="centerContinuous" vertical="center"/>
    </xf>
    <xf numFmtId="4" fontId="16" fillId="5" borderId="0" xfId="0" applyNumberFormat="1" applyFont="1" applyFill="1" applyAlignment="1">
      <alignment horizontal="centerContinuous" vertical="center"/>
    </xf>
    <xf numFmtId="0" fontId="20" fillId="0" borderId="8" xfId="0" applyFont="1" applyBorder="1" applyAlignment="1">
      <alignment vertical="center"/>
    </xf>
    <xf numFmtId="3" fontId="16" fillId="2" borderId="13" xfId="0" applyNumberFormat="1" applyFont="1" applyFill="1" applyBorder="1" applyAlignment="1">
      <alignment horizontal="right" vertical="center"/>
    </xf>
    <xf numFmtId="168" fontId="16" fillId="2" borderId="13" xfId="0" applyNumberFormat="1" applyFont="1" applyFill="1" applyBorder="1" applyAlignment="1">
      <alignment horizontal="right" vertical="center"/>
    </xf>
    <xf numFmtId="0" fontId="0" fillId="5" borderId="12" xfId="0" applyFill="1" applyBorder="1" applyAlignment="1">
      <alignment vertical="center"/>
    </xf>
    <xf numFmtId="0" fontId="0" fillId="5" borderId="0" xfId="0" applyFill="1" applyAlignment="1">
      <alignment horizontal="centerContinuous" vertical="center"/>
    </xf>
    <xf numFmtId="0" fontId="0" fillId="5" borderId="5" xfId="0" applyFill="1" applyBorder="1" applyAlignment="1">
      <alignment horizontal="center" vertical="center"/>
    </xf>
    <xf numFmtId="169" fontId="0" fillId="5" borderId="5" xfId="0" applyNumberFormat="1" applyFill="1" applyBorder="1" applyAlignment="1">
      <alignment horizontal="center" vertical="center"/>
    </xf>
    <xf numFmtId="4" fontId="0" fillId="5" borderId="5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9" fontId="0" fillId="5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169" fontId="0" fillId="5" borderId="0" xfId="0" applyNumberFormat="1" applyFill="1" applyAlignment="1">
      <alignment horizontal="centerContinuous" vertical="center"/>
    </xf>
    <xf numFmtId="4" fontId="0" fillId="5" borderId="0" xfId="0" applyNumberFormat="1" applyFill="1" applyAlignment="1">
      <alignment horizontal="centerContinuous" vertical="center"/>
    </xf>
    <xf numFmtId="3" fontId="20" fillId="0" borderId="0" xfId="0" applyNumberFormat="1" applyFont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13" fillId="5" borderId="0" xfId="0" applyFont="1" applyFill="1" applyAlignment="1">
      <alignment horizontal="right" vertical="center"/>
    </xf>
    <xf numFmtId="0" fontId="18" fillId="5" borderId="0" xfId="0" applyFont="1" applyFill="1" applyAlignment="1">
      <alignment horizontal="center" vertical="center" wrapText="1"/>
    </xf>
    <xf numFmtId="0" fontId="18" fillId="5" borderId="0" xfId="0" applyFont="1" applyFill="1" applyAlignment="1">
      <alignment horizontal="centerContinuous" vertical="center" wrapText="1"/>
    </xf>
    <xf numFmtId="0" fontId="20" fillId="0" borderId="0" xfId="0" applyFont="1" applyAlignment="1">
      <alignment vertical="center"/>
    </xf>
    <xf numFmtId="170" fontId="20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2" fontId="24" fillId="0" borderId="10" xfId="0" applyNumberFormat="1" applyFont="1" applyBorder="1" applyAlignment="1">
      <alignment horizontal="left" vertical="center"/>
    </xf>
    <xf numFmtId="171" fontId="0" fillId="0" borderId="0" xfId="0" applyNumberFormat="1" applyAlignment="1">
      <alignment vertical="center"/>
    </xf>
    <xf numFmtId="172" fontId="0" fillId="0" borderId="0" xfId="0" applyNumberFormat="1" applyAlignment="1">
      <alignment vertical="center"/>
    </xf>
    <xf numFmtId="2" fontId="0" fillId="0" borderId="10" xfId="0" applyNumberFormat="1" applyBorder="1" applyAlignment="1">
      <alignment horizontal="right" vertical="center"/>
    </xf>
    <xf numFmtId="2" fontId="24" fillId="0" borderId="10" xfId="0" applyNumberFormat="1" applyFont="1" applyBorder="1" applyAlignment="1">
      <alignment horizontal="right" vertical="center"/>
    </xf>
    <xf numFmtId="0" fontId="16" fillId="0" borderId="0" xfId="0" applyFont="1" applyAlignment="1">
      <alignment horizontal="center" vertical="center" wrapText="1"/>
    </xf>
    <xf numFmtId="38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25" xfId="0" applyBorder="1" applyAlignment="1">
      <alignment vertical="center"/>
    </xf>
    <xf numFmtId="0" fontId="17" fillId="0" borderId="0" xfId="0" applyFont="1" applyAlignment="1">
      <alignment horizontal="left" vertical="center"/>
    </xf>
    <xf numFmtId="170" fontId="17" fillId="0" borderId="0" xfId="0" applyNumberFormat="1" applyFont="1" applyAlignment="1">
      <alignment vertical="center"/>
    </xf>
    <xf numFmtId="168" fontId="17" fillId="0" borderId="0" xfId="0" applyNumberFormat="1" applyFont="1" applyAlignment="1">
      <alignment vertical="center"/>
    </xf>
    <xf numFmtId="4" fontId="17" fillId="0" borderId="0" xfId="0" applyNumberFormat="1" applyFont="1" applyAlignment="1">
      <alignment vertical="center"/>
    </xf>
    <xf numFmtId="169" fontId="0" fillId="0" borderId="0" xfId="0" applyNumberFormat="1" applyAlignment="1">
      <alignment horizontal="centerContinuous" vertical="center"/>
    </xf>
    <xf numFmtId="4" fontId="0" fillId="0" borderId="0" xfId="0" applyNumberFormat="1" applyAlignment="1">
      <alignment horizontal="centerContinuous" vertical="center"/>
    </xf>
    <xf numFmtId="40" fontId="0" fillId="0" borderId="0" xfId="0" applyNumberFormat="1" applyAlignment="1">
      <alignment horizontal="right" vertical="center"/>
    </xf>
    <xf numFmtId="0" fontId="16" fillId="5" borderId="0" xfId="0" applyFont="1" applyFill="1" applyAlignment="1">
      <alignment horizontal="right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right" vertical="center"/>
    </xf>
    <xf numFmtId="0" fontId="26" fillId="0" borderId="9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25" fillId="6" borderId="6" xfId="0" applyFont="1" applyFill="1" applyBorder="1" applyAlignment="1">
      <alignment vertical="center"/>
    </xf>
    <xf numFmtId="4" fontId="25" fillId="6" borderId="6" xfId="0" applyNumberFormat="1" applyFont="1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5" borderId="29" xfId="0" applyFill="1" applyBorder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0" fontId="0" fillId="0" borderId="29" xfId="0" applyBorder="1" applyAlignment="1">
      <alignment vertical="center"/>
    </xf>
    <xf numFmtId="0" fontId="19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9" fontId="16" fillId="0" borderId="0" xfId="1" applyFont="1"/>
    <xf numFmtId="168" fontId="16" fillId="0" borderId="0" xfId="0" applyNumberFormat="1" applyFont="1" applyAlignment="1">
      <alignment vertical="center"/>
    </xf>
    <xf numFmtId="0" fontId="25" fillId="0" borderId="0" xfId="0" applyFont="1" applyAlignment="1">
      <alignment horizontal="center" vertical="center" wrapText="1"/>
    </xf>
    <xf numFmtId="168" fontId="26" fillId="0" borderId="7" xfId="0" applyNumberFormat="1" applyFont="1" applyBorder="1" applyAlignment="1">
      <alignment vertical="center"/>
    </xf>
    <xf numFmtId="0" fontId="26" fillId="0" borderId="0" xfId="0" applyFont="1" applyAlignment="1">
      <alignment horizontal="left" vertical="center"/>
    </xf>
    <xf numFmtId="40" fontId="26" fillId="0" borderId="0" xfId="0" applyNumberFormat="1" applyFont="1" applyAlignment="1">
      <alignment vertical="center"/>
    </xf>
    <xf numFmtId="0" fontId="16" fillId="5" borderId="5" xfId="0" applyFont="1" applyFill="1" applyBorder="1" applyAlignment="1">
      <alignment vertical="center"/>
    </xf>
    <xf numFmtId="9" fontId="15" fillId="0" borderId="0" xfId="1" applyFill="1" applyBorder="1" applyProtection="1"/>
    <xf numFmtId="2" fontId="24" fillId="0" borderId="0" xfId="0" applyNumberFormat="1" applyFont="1" applyAlignment="1">
      <alignment horizontal="left" vertical="center"/>
    </xf>
    <xf numFmtId="0" fontId="13" fillId="7" borderId="0" xfId="0" applyFont="1" applyFill="1" applyAlignment="1">
      <alignment horizontal="center" vertical="center" wrapText="1"/>
    </xf>
    <xf numFmtId="2" fontId="0" fillId="7" borderId="0" xfId="0" applyNumberFormat="1" applyFill="1" applyAlignment="1">
      <alignment horizontal="left" vertical="center"/>
    </xf>
    <xf numFmtId="2" fontId="0" fillId="7" borderId="0" xfId="0" applyNumberFormat="1" applyFill="1" applyAlignment="1">
      <alignment horizontal="right" vertical="center"/>
    </xf>
    <xf numFmtId="9" fontId="15" fillId="7" borderId="0" xfId="1" applyFill="1" applyBorder="1"/>
    <xf numFmtId="9" fontId="15" fillId="7" borderId="0" xfId="1" applyFill="1" applyBorder="1" applyProtection="1"/>
    <xf numFmtId="0" fontId="30" fillId="0" borderId="18" xfId="0" applyFont="1" applyBorder="1" applyAlignment="1">
      <alignment horizontal="left" vertical="center"/>
    </xf>
    <xf numFmtId="168" fontId="30" fillId="0" borderId="18" xfId="0" applyNumberFormat="1" applyFont="1" applyBorder="1" applyAlignment="1">
      <alignment horizontal="right" vertical="center"/>
    </xf>
    <xf numFmtId="9" fontId="30" fillId="0" borderId="18" xfId="1" applyFont="1" applyFill="1" applyBorder="1" applyAlignment="1" applyProtection="1">
      <alignment vertical="center"/>
    </xf>
    <xf numFmtId="0" fontId="30" fillId="0" borderId="10" xfId="0" applyFont="1" applyBorder="1" applyAlignment="1">
      <alignment horizontal="left" vertical="center"/>
    </xf>
    <xf numFmtId="168" fontId="30" fillId="0" borderId="10" xfId="0" applyNumberFormat="1" applyFont="1" applyBorder="1" applyAlignment="1">
      <alignment horizontal="right" vertical="center"/>
    </xf>
    <xf numFmtId="9" fontId="30" fillId="0" borderId="10" xfId="1" applyFont="1" applyFill="1" applyBorder="1" applyAlignment="1" applyProtection="1">
      <alignment vertical="center"/>
    </xf>
    <xf numFmtId="0" fontId="30" fillId="0" borderId="0" xfId="0" applyFont="1" applyAlignment="1">
      <alignment vertical="center"/>
    </xf>
    <xf numFmtId="168" fontId="30" fillId="0" borderId="0" xfId="0" applyNumberFormat="1" applyFont="1" applyAlignment="1">
      <alignment horizontal="right" vertical="center"/>
    </xf>
    <xf numFmtId="0" fontId="18" fillId="3" borderId="21" xfId="0" applyFont="1" applyFill="1" applyBorder="1" applyAlignment="1">
      <alignment horizontal="center" vertical="center"/>
    </xf>
    <xf numFmtId="4" fontId="18" fillId="3" borderId="21" xfId="0" applyNumberFormat="1" applyFont="1" applyFill="1" applyBorder="1" applyAlignment="1">
      <alignment vertical="center"/>
    </xf>
    <xf numFmtId="0" fontId="30" fillId="3" borderId="21" xfId="0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9" fontId="15" fillId="0" borderId="0" xfId="1"/>
    <xf numFmtId="2" fontId="0" fillId="0" borderId="0" xfId="0" applyNumberFormat="1" applyAlignment="1">
      <alignment vertical="center"/>
    </xf>
    <xf numFmtId="0" fontId="0" fillId="0" borderId="30" xfId="0" applyBorder="1" applyAlignment="1">
      <alignment vertical="center"/>
    </xf>
    <xf numFmtId="0" fontId="18" fillId="0" borderId="0" xfId="0" applyFont="1" applyAlignment="1">
      <alignment horizontal="center" vertical="center"/>
    </xf>
    <xf numFmtId="4" fontId="18" fillId="0" borderId="0" xfId="0" applyNumberFormat="1" applyFont="1" applyAlignment="1">
      <alignment vertical="center"/>
    </xf>
    <xf numFmtId="4" fontId="16" fillId="0" borderId="32" xfId="0" applyNumberFormat="1" applyFont="1" applyBorder="1" applyAlignment="1">
      <alignment vertical="center"/>
    </xf>
    <xf numFmtId="173" fontId="33" fillId="0" borderId="0" xfId="0" applyNumberFormat="1" applyFont="1" applyAlignment="1">
      <alignment vertical="center"/>
    </xf>
    <xf numFmtId="173" fontId="33" fillId="0" borderId="0" xfId="0" applyNumberFormat="1" applyFont="1" applyAlignment="1">
      <alignment horizontal="center" vertical="center"/>
    </xf>
    <xf numFmtId="0" fontId="0" fillId="0" borderId="32" xfId="0" applyBorder="1" applyAlignment="1">
      <alignment vertical="center"/>
    </xf>
    <xf numFmtId="40" fontId="13" fillId="3" borderId="20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9" fontId="30" fillId="0" borderId="24" xfId="1" applyFont="1" applyFill="1" applyBorder="1" applyAlignment="1" applyProtection="1">
      <alignment vertical="center"/>
    </xf>
    <xf numFmtId="0" fontId="30" fillId="0" borderId="10" xfId="0" applyFont="1" applyBorder="1" applyAlignment="1">
      <alignment vertical="center"/>
    </xf>
    <xf numFmtId="168" fontId="25" fillId="4" borderId="13" xfId="0" applyNumberFormat="1" applyFont="1" applyFill="1" applyBorder="1" applyAlignment="1">
      <alignment vertical="center"/>
    </xf>
    <xf numFmtId="0" fontId="16" fillId="2" borderId="12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170" fontId="0" fillId="0" borderId="22" xfId="0" applyNumberFormat="1" applyBorder="1" applyAlignment="1">
      <alignment horizontal="center" vertical="center"/>
    </xf>
    <xf numFmtId="168" fontId="0" fillId="0" borderId="22" xfId="0" applyNumberFormat="1" applyBorder="1" applyAlignment="1">
      <alignment horizontal="right" vertical="center"/>
    </xf>
    <xf numFmtId="1" fontId="0" fillId="0" borderId="9" xfId="0" applyNumberFormat="1" applyBorder="1" applyAlignment="1">
      <alignment horizontal="left" vertical="center"/>
    </xf>
    <xf numFmtId="1" fontId="0" fillId="0" borderId="10" xfId="0" applyNumberFormat="1" applyBorder="1" applyAlignment="1">
      <alignment horizontal="left" vertical="center"/>
    </xf>
    <xf numFmtId="168" fontId="0" fillId="0" borderId="10" xfId="0" applyNumberFormat="1" applyBorder="1" applyAlignment="1">
      <alignment horizontal="right" vertical="center"/>
    </xf>
    <xf numFmtId="1" fontId="0" fillId="0" borderId="33" xfId="0" applyNumberFormat="1" applyBorder="1" applyAlignment="1">
      <alignment horizontal="left" vertical="center"/>
    </xf>
    <xf numFmtId="168" fontId="0" fillId="0" borderId="33" xfId="0" applyNumberFormat="1" applyBorder="1" applyAlignment="1">
      <alignment horizontal="right" vertical="center"/>
    </xf>
    <xf numFmtId="0" fontId="0" fillId="0" borderId="9" xfId="0" applyBorder="1" applyAlignment="1">
      <alignment vertical="center"/>
    </xf>
    <xf numFmtId="168" fontId="0" fillId="0" borderId="9" xfId="0" applyNumberFormat="1" applyBorder="1" applyAlignment="1">
      <alignment horizontal="right" vertical="center"/>
    </xf>
    <xf numFmtId="2" fontId="0" fillId="0" borderId="9" xfId="0" applyNumberFormat="1" applyBorder="1" applyAlignment="1">
      <alignment horizontal="left" vertical="center"/>
    </xf>
    <xf numFmtId="2" fontId="0" fillId="0" borderId="9" xfId="0" applyNumberFormat="1" applyBorder="1" applyAlignment="1">
      <alignment horizontal="right" vertical="center"/>
    </xf>
    <xf numFmtId="9" fontId="15" fillId="0" borderId="9" xfId="1" applyFill="1" applyBorder="1"/>
    <xf numFmtId="0" fontId="0" fillId="0" borderId="33" xfId="0" applyBorder="1" applyAlignment="1">
      <alignment vertical="center"/>
    </xf>
    <xf numFmtId="2" fontId="0" fillId="0" borderId="33" xfId="0" applyNumberFormat="1" applyBorder="1" applyAlignment="1">
      <alignment horizontal="right" vertical="center"/>
    </xf>
    <xf numFmtId="9" fontId="15" fillId="0" borderId="33" xfId="1" applyFill="1" applyBorder="1" applyProtection="1"/>
    <xf numFmtId="0" fontId="34" fillId="0" borderId="0" xfId="0" applyFont="1" applyAlignment="1">
      <alignment horizontal="right" vertical="center"/>
    </xf>
    <xf numFmtId="0" fontId="35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vertical="center"/>
    </xf>
    <xf numFmtId="4" fontId="23" fillId="0" borderId="0" xfId="0" applyNumberFormat="1" applyFont="1" applyAlignment="1">
      <alignment vertical="center"/>
    </xf>
    <xf numFmtId="4" fontId="22" fillId="0" borderId="0" xfId="0" applyNumberFormat="1" applyFont="1" applyAlignment="1">
      <alignment horizontal="right" vertical="center"/>
    </xf>
    <xf numFmtId="0" fontId="23" fillId="2" borderId="13" xfId="0" applyFont="1" applyFill="1" applyBorder="1" applyAlignment="1">
      <alignment horizontal="center" vertical="center" wrapText="1"/>
    </xf>
    <xf numFmtId="0" fontId="36" fillId="0" borderId="7" xfId="0" applyFont="1" applyBorder="1" applyAlignment="1">
      <alignment horizontal="left" vertical="center"/>
    </xf>
    <xf numFmtId="170" fontId="36" fillId="0" borderId="7" xfId="0" applyNumberFormat="1" applyFont="1" applyBorder="1" applyAlignment="1">
      <alignment horizontal="center" vertical="center"/>
    </xf>
    <xf numFmtId="174" fontId="36" fillId="0" borderId="7" xfId="0" applyNumberFormat="1" applyFont="1" applyBorder="1" applyAlignment="1">
      <alignment horizontal="center" vertical="center"/>
    </xf>
    <xf numFmtId="0" fontId="36" fillId="0" borderId="11" xfId="0" applyFont="1" applyBorder="1" applyAlignment="1">
      <alignment horizontal="left" vertical="center"/>
    </xf>
    <xf numFmtId="170" fontId="36" fillId="0" borderId="11" xfId="0" applyNumberFormat="1" applyFont="1" applyBorder="1" applyAlignment="1">
      <alignment horizontal="center" vertical="center"/>
    </xf>
    <xf numFmtId="174" fontId="36" fillId="0" borderId="11" xfId="0" applyNumberFormat="1" applyFont="1" applyBorder="1" applyAlignment="1">
      <alignment horizontal="center" vertical="center"/>
    </xf>
    <xf numFmtId="0" fontId="36" fillId="0" borderId="22" xfId="0" applyFont="1" applyBorder="1" applyAlignment="1">
      <alignment horizontal="left" vertical="center"/>
    </xf>
    <xf numFmtId="170" fontId="36" fillId="0" borderId="22" xfId="0" applyNumberFormat="1" applyFont="1" applyBorder="1" applyAlignment="1">
      <alignment horizontal="center" vertical="center"/>
    </xf>
    <xf numFmtId="174" fontId="36" fillId="0" borderId="22" xfId="0" applyNumberFormat="1" applyFont="1" applyBorder="1" applyAlignment="1">
      <alignment horizontal="center" vertical="center"/>
    </xf>
    <xf numFmtId="0" fontId="23" fillId="2" borderId="32" xfId="0" applyFont="1" applyFill="1" applyBorder="1" applyAlignment="1">
      <alignment horizontal="center" vertical="center"/>
    </xf>
    <xf numFmtId="3" fontId="23" fillId="2" borderId="3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vertical="center"/>
    </xf>
    <xf numFmtId="3" fontId="19" fillId="5" borderId="0" xfId="0" applyNumberFormat="1" applyFont="1" applyFill="1" applyAlignment="1">
      <alignment horizontal="left" vertical="center"/>
    </xf>
    <xf numFmtId="0" fontId="37" fillId="5" borderId="4" xfId="0" applyFont="1" applyFill="1" applyBorder="1" applyAlignment="1">
      <alignment vertical="center"/>
    </xf>
    <xf numFmtId="0" fontId="23" fillId="5" borderId="5" xfId="0" applyFont="1" applyFill="1" applyBorder="1" applyAlignment="1">
      <alignment horizontal="center" vertical="center"/>
    </xf>
    <xf numFmtId="3" fontId="23" fillId="5" borderId="5" xfId="0" applyNumberFormat="1" applyFont="1" applyFill="1" applyBorder="1" applyAlignment="1">
      <alignment vertical="center"/>
    </xf>
    <xf numFmtId="4" fontId="23" fillId="5" borderId="5" xfId="0" applyNumberFormat="1" applyFont="1" applyFill="1" applyBorder="1" applyAlignment="1">
      <alignment vertical="center"/>
    </xf>
    <xf numFmtId="0" fontId="37" fillId="5" borderId="35" xfId="0" applyFont="1" applyFill="1" applyBorder="1" applyAlignment="1">
      <alignment vertical="center"/>
    </xf>
    <xf numFmtId="0" fontId="37" fillId="5" borderId="1" xfId="0" applyFont="1" applyFill="1" applyBorder="1" applyAlignment="1">
      <alignment vertical="center"/>
    </xf>
    <xf numFmtId="0" fontId="23" fillId="5" borderId="0" xfId="0" applyFont="1" applyFill="1" applyAlignment="1">
      <alignment horizontal="center" vertical="center"/>
    </xf>
    <xf numFmtId="4" fontId="23" fillId="5" borderId="0" xfId="0" applyNumberFormat="1" applyFont="1" applyFill="1" applyAlignment="1">
      <alignment vertical="center"/>
    </xf>
    <xf numFmtId="0" fontId="37" fillId="5" borderId="36" xfId="0" applyFont="1" applyFill="1" applyBorder="1" applyAlignment="1">
      <alignment vertical="center"/>
    </xf>
    <xf numFmtId="3" fontId="23" fillId="5" borderId="0" xfId="0" applyNumberFormat="1" applyFont="1" applyFill="1" applyAlignment="1">
      <alignment vertical="center"/>
    </xf>
    <xf numFmtId="3" fontId="23" fillId="5" borderId="0" xfId="0" applyNumberFormat="1" applyFont="1" applyFill="1" applyAlignment="1">
      <alignment horizontal="centerContinuous" vertical="center"/>
    </xf>
    <xf numFmtId="4" fontId="23" fillId="5" borderId="0" xfId="0" applyNumberFormat="1" applyFont="1" applyFill="1" applyAlignment="1">
      <alignment horizontal="centerContinuous" vertical="center"/>
    </xf>
    <xf numFmtId="0" fontId="37" fillId="0" borderId="1" xfId="0" applyFont="1" applyBorder="1" applyAlignment="1">
      <alignment vertical="center"/>
    </xf>
    <xf numFmtId="0" fontId="37" fillId="0" borderId="36" xfId="0" applyFont="1" applyBorder="1" applyAlignment="1">
      <alignment vertical="center"/>
    </xf>
    <xf numFmtId="0" fontId="38" fillId="0" borderId="36" xfId="0" applyFont="1" applyBorder="1" applyAlignment="1">
      <alignment vertical="center"/>
    </xf>
    <xf numFmtId="0" fontId="23" fillId="2" borderId="13" xfId="0" applyFont="1" applyFill="1" applyBorder="1" applyAlignment="1">
      <alignment horizontal="center" vertical="center"/>
    </xf>
    <xf numFmtId="3" fontId="23" fillId="2" borderId="13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34" xfId="0" applyFont="1" applyBorder="1" applyAlignment="1">
      <alignment vertical="center"/>
    </xf>
    <xf numFmtId="3" fontId="37" fillId="0" borderId="0" xfId="0" applyNumberFormat="1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0" borderId="27" xfId="0" applyFont="1" applyBorder="1" applyAlignment="1">
      <alignment vertical="center"/>
    </xf>
    <xf numFmtId="0" fontId="37" fillId="0" borderId="32" xfId="0" applyFont="1" applyBorder="1" applyAlignment="1">
      <alignment vertical="center"/>
    </xf>
    <xf numFmtId="0" fontId="37" fillId="0" borderId="37" xfId="0" applyFont="1" applyBorder="1" applyAlignment="1">
      <alignment vertical="center"/>
    </xf>
    <xf numFmtId="0" fontId="13" fillId="5" borderId="0" xfId="0" applyFont="1" applyFill="1" applyAlignment="1">
      <alignment horizontal="right"/>
    </xf>
    <xf numFmtId="0" fontId="39" fillId="5" borderId="4" xfId="0" applyFont="1" applyFill="1" applyBorder="1" applyAlignment="1">
      <alignment vertical="center"/>
    </xf>
    <xf numFmtId="0" fontId="39" fillId="5" borderId="17" xfId="0" applyFont="1" applyFill="1" applyBorder="1" applyAlignment="1">
      <alignment vertical="center"/>
    </xf>
    <xf numFmtId="0" fontId="39" fillId="5" borderId="1" xfId="0" applyFont="1" applyFill="1" applyBorder="1" applyAlignment="1">
      <alignment vertical="center"/>
    </xf>
    <xf numFmtId="0" fontId="39" fillId="5" borderId="8" xfId="0" applyFont="1" applyFill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39" fillId="0" borderId="8" xfId="0" applyFont="1" applyBorder="1" applyAlignment="1">
      <alignment vertical="center"/>
    </xf>
    <xf numFmtId="0" fontId="40" fillId="0" borderId="8" xfId="0" applyFont="1" applyBorder="1" applyAlignment="1">
      <alignment vertical="center"/>
    </xf>
    <xf numFmtId="174" fontId="36" fillId="0" borderId="7" xfId="0" applyNumberFormat="1" applyFont="1" applyBorder="1" applyAlignment="1">
      <alignment horizontal="left" vertical="center"/>
    </xf>
    <xf numFmtId="0" fontId="23" fillId="2" borderId="12" xfId="0" applyFont="1" applyFill="1" applyBorder="1" applyAlignment="1">
      <alignment horizontal="center" vertical="center" wrapText="1"/>
    </xf>
    <xf numFmtId="170" fontId="37" fillId="0" borderId="7" xfId="0" applyNumberFormat="1" applyFont="1" applyBorder="1" applyAlignment="1">
      <alignment horizontal="left" vertical="center"/>
    </xf>
    <xf numFmtId="0" fontId="38" fillId="0" borderId="8" xfId="0" applyFont="1" applyBorder="1" applyAlignment="1">
      <alignment horizontal="center" vertical="center"/>
    </xf>
    <xf numFmtId="170" fontId="37" fillId="0" borderId="11" xfId="0" applyNumberFormat="1" applyFont="1" applyBorder="1" applyAlignment="1">
      <alignment horizontal="left" vertical="center"/>
    </xf>
    <xf numFmtId="170" fontId="37" fillId="0" borderId="0" xfId="0" applyNumberFormat="1" applyFont="1" applyAlignment="1">
      <alignment horizontal="left" vertical="center"/>
    </xf>
    <xf numFmtId="170" fontId="37" fillId="0" borderId="0" xfId="0" applyNumberFormat="1" applyFont="1" applyAlignment="1">
      <alignment horizontal="center" vertical="center"/>
    </xf>
    <xf numFmtId="174" fontId="37" fillId="0" borderId="0" xfId="0" applyNumberFormat="1" applyFont="1" applyAlignment="1">
      <alignment horizontal="center" vertical="center"/>
    </xf>
    <xf numFmtId="170" fontId="37" fillId="0" borderId="32" xfId="0" applyNumberFormat="1" applyFont="1" applyBorder="1" applyAlignment="1">
      <alignment horizontal="left" vertical="center"/>
    </xf>
    <xf numFmtId="170" fontId="37" fillId="0" borderId="32" xfId="0" applyNumberFormat="1" applyFont="1" applyBorder="1" applyAlignment="1">
      <alignment horizontal="center" vertical="center"/>
    </xf>
    <xf numFmtId="174" fontId="37" fillId="0" borderId="32" xfId="0" applyNumberFormat="1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170" fontId="37" fillId="0" borderId="22" xfId="0" applyNumberFormat="1" applyFont="1" applyBorder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168" fontId="0" fillId="0" borderId="22" xfId="0" applyNumberFormat="1" applyBorder="1" applyAlignment="1">
      <alignment horizontal="center" vertical="center"/>
    </xf>
    <xf numFmtId="4" fontId="36" fillId="0" borderId="0" xfId="0" applyNumberFormat="1" applyFont="1" applyAlignment="1">
      <alignment horizontal="right" vertical="center"/>
    </xf>
    <xf numFmtId="175" fontId="23" fillId="2" borderId="32" xfId="0" applyNumberFormat="1" applyFon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0" fillId="0" borderId="7" xfId="0" applyNumberFormat="1" applyBorder="1" applyAlignment="1">
      <alignment vertical="center"/>
    </xf>
    <xf numFmtId="3" fontId="0" fillId="0" borderId="7" xfId="0" applyNumberFormat="1" applyBorder="1" applyAlignment="1">
      <alignment vertical="center"/>
    </xf>
    <xf numFmtId="3" fontId="0" fillId="0" borderId="22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170" fontId="0" fillId="0" borderId="11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3" fontId="16" fillId="2" borderId="6" xfId="0" applyNumberFormat="1" applyFont="1" applyFill="1" applyBorder="1" applyAlignment="1">
      <alignment horizontal="center" vertical="center"/>
    </xf>
    <xf numFmtId="4" fontId="16" fillId="2" borderId="6" xfId="0" applyNumberFormat="1" applyFont="1" applyFill="1" applyBorder="1" applyAlignment="1">
      <alignment horizontal="center" vertical="center"/>
    </xf>
    <xf numFmtId="168" fontId="0" fillId="0" borderId="22" xfId="0" applyNumberFormat="1" applyBorder="1" applyAlignment="1">
      <alignment vertical="center"/>
    </xf>
    <xf numFmtId="0" fontId="16" fillId="2" borderId="38" xfId="0" applyFont="1" applyFill="1" applyBorder="1" applyAlignment="1">
      <alignment horizontal="center" vertical="center" wrapText="1"/>
    </xf>
    <xf numFmtId="4" fontId="17" fillId="0" borderId="7" xfId="0" applyNumberFormat="1" applyFont="1" applyBorder="1" applyAlignment="1">
      <alignment horizontal="center" vertical="center"/>
    </xf>
    <xf numFmtId="4" fontId="17" fillId="0" borderId="11" xfId="0" applyNumberFormat="1" applyFont="1" applyBorder="1" applyAlignment="1">
      <alignment horizontal="center" vertical="center"/>
    </xf>
    <xf numFmtId="4" fontId="17" fillId="0" borderId="22" xfId="0" applyNumberFormat="1" applyFont="1" applyBorder="1" applyAlignment="1">
      <alignment horizontal="center" vertical="center"/>
    </xf>
    <xf numFmtId="170" fontId="36" fillId="0" borderId="7" xfId="0" applyNumberFormat="1" applyFont="1" applyBorder="1" applyAlignment="1">
      <alignment horizontal="left" vertical="center"/>
    </xf>
    <xf numFmtId="170" fontId="36" fillId="0" borderId="11" xfId="0" applyNumberFormat="1" applyFont="1" applyBorder="1" applyAlignment="1">
      <alignment horizontal="left" vertical="center"/>
    </xf>
    <xf numFmtId="170" fontId="36" fillId="0" borderId="22" xfId="0" applyNumberFormat="1" applyFont="1" applyBorder="1" applyAlignment="1">
      <alignment horizontal="left" vertical="center"/>
    </xf>
    <xf numFmtId="174" fontId="36" fillId="0" borderId="11" xfId="0" applyNumberFormat="1" applyFont="1" applyBorder="1" applyAlignment="1">
      <alignment horizontal="left" vertical="center"/>
    </xf>
    <xf numFmtId="174" fontId="36" fillId="0" borderId="22" xfId="0" applyNumberFormat="1" applyFont="1" applyBorder="1" applyAlignment="1">
      <alignment horizontal="left" vertical="center"/>
    </xf>
    <xf numFmtId="3" fontId="36" fillId="0" borderId="7" xfId="0" applyNumberFormat="1" applyFont="1" applyBorder="1" applyAlignment="1">
      <alignment horizontal="center" vertical="center"/>
    </xf>
    <xf numFmtId="175" fontId="36" fillId="0" borderId="7" xfId="0" applyNumberFormat="1" applyFont="1" applyBorder="1" applyAlignment="1">
      <alignment horizontal="center" vertical="center"/>
    </xf>
    <xf numFmtId="3" fontId="36" fillId="0" borderId="11" xfId="0" applyNumberFormat="1" applyFont="1" applyBorder="1" applyAlignment="1">
      <alignment horizontal="center" vertical="center"/>
    </xf>
    <xf numFmtId="175" fontId="36" fillId="0" borderId="11" xfId="0" applyNumberFormat="1" applyFont="1" applyBorder="1" applyAlignment="1">
      <alignment horizontal="center" vertical="center"/>
    </xf>
    <xf numFmtId="3" fontId="36" fillId="0" borderId="22" xfId="0" applyNumberFormat="1" applyFont="1" applyBorder="1" applyAlignment="1">
      <alignment horizontal="center" vertical="center"/>
    </xf>
    <xf numFmtId="175" fontId="36" fillId="0" borderId="22" xfId="0" applyNumberFormat="1" applyFont="1" applyBorder="1" applyAlignment="1">
      <alignment horizontal="center" vertical="center"/>
    </xf>
    <xf numFmtId="170" fontId="37" fillId="0" borderId="7" xfId="0" applyNumberFormat="1" applyFont="1" applyBorder="1" applyAlignment="1">
      <alignment horizontal="center" vertical="center"/>
    </xf>
    <xf numFmtId="170" fontId="37" fillId="0" borderId="11" xfId="0" applyNumberFormat="1" applyFont="1" applyBorder="1" applyAlignment="1">
      <alignment horizontal="center" vertical="center"/>
    </xf>
    <xf numFmtId="170" fontId="37" fillId="0" borderId="22" xfId="0" applyNumberFormat="1" applyFont="1" applyBorder="1" applyAlignment="1">
      <alignment horizontal="center" vertical="center"/>
    </xf>
    <xf numFmtId="3" fontId="17" fillId="0" borderId="7" xfId="0" applyNumberFormat="1" applyFont="1" applyBorder="1" applyAlignment="1">
      <alignment horizontal="center" vertical="center"/>
    </xf>
    <xf numFmtId="3" fontId="17" fillId="0" borderId="11" xfId="0" applyNumberFormat="1" applyFont="1" applyBorder="1" applyAlignment="1">
      <alignment horizontal="center" vertical="center"/>
    </xf>
    <xf numFmtId="3" fontId="17" fillId="0" borderId="22" xfId="0" applyNumberFormat="1" applyFont="1" applyBorder="1" applyAlignment="1">
      <alignment horizontal="center" vertical="center"/>
    </xf>
    <xf numFmtId="175" fontId="17" fillId="0" borderId="7" xfId="0" applyNumberFormat="1" applyFont="1" applyBorder="1" applyAlignment="1">
      <alignment horizontal="center" vertical="center"/>
    </xf>
    <xf numFmtId="175" fontId="17" fillId="0" borderId="11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left" vertical="center"/>
    </xf>
    <xf numFmtId="175" fontId="17" fillId="0" borderId="22" xfId="0" applyNumberFormat="1" applyFont="1" applyBorder="1" applyAlignment="1">
      <alignment horizontal="center" vertical="center"/>
    </xf>
    <xf numFmtId="170" fontId="0" fillId="0" borderId="9" xfId="0" applyNumberFormat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3" fontId="13" fillId="3" borderId="20" xfId="0" applyNumberFormat="1" applyFont="1" applyFill="1" applyBorder="1" applyAlignment="1">
      <alignment horizontal="center" vertical="center"/>
    </xf>
    <xf numFmtId="4" fontId="13" fillId="3" borderId="20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170" fontId="0" fillId="0" borderId="10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70" fontId="0" fillId="0" borderId="33" xfId="0" applyNumberFormat="1" applyBorder="1" applyAlignment="1">
      <alignment horizontal="center" vertical="center"/>
    </xf>
    <xf numFmtId="168" fontId="0" fillId="0" borderId="33" xfId="0" applyNumberFormat="1" applyBorder="1" applyAlignment="1">
      <alignment horizontal="center" vertical="center"/>
    </xf>
    <xf numFmtId="0" fontId="26" fillId="0" borderId="33" xfId="0" applyFont="1" applyBorder="1" applyAlignment="1">
      <alignment vertical="center"/>
    </xf>
    <xf numFmtId="2" fontId="26" fillId="0" borderId="9" xfId="0" applyNumberFormat="1" applyFont="1" applyBorder="1" applyAlignment="1">
      <alignment vertical="center"/>
    </xf>
    <xf numFmtId="2" fontId="26" fillId="0" borderId="10" xfId="0" applyNumberFormat="1" applyFont="1" applyBorder="1" applyAlignment="1">
      <alignment vertical="center"/>
    </xf>
    <xf numFmtId="2" fontId="26" fillId="0" borderId="33" xfId="0" applyNumberFormat="1" applyFont="1" applyBorder="1" applyAlignment="1">
      <alignment vertical="center"/>
    </xf>
    <xf numFmtId="2" fontId="28" fillId="0" borderId="9" xfId="0" applyNumberFormat="1" applyFont="1" applyBorder="1" applyAlignment="1">
      <alignment horizontal="left" vertical="center"/>
    </xf>
    <xf numFmtId="2" fontId="28" fillId="0" borderId="10" xfId="0" applyNumberFormat="1" applyFont="1" applyBorder="1" applyAlignment="1">
      <alignment horizontal="left" vertical="center"/>
    </xf>
    <xf numFmtId="2" fontId="28" fillId="0" borderId="33" xfId="0" applyNumberFormat="1" applyFont="1" applyBorder="1" applyAlignment="1">
      <alignment horizontal="left" vertical="center"/>
    </xf>
    <xf numFmtId="2" fontId="28" fillId="0" borderId="9" xfId="0" applyNumberFormat="1" applyFont="1" applyBorder="1" applyAlignment="1">
      <alignment horizontal="center" vertical="center"/>
    </xf>
    <xf numFmtId="2" fontId="28" fillId="0" borderId="10" xfId="0" applyNumberFormat="1" applyFont="1" applyBorder="1" applyAlignment="1">
      <alignment horizontal="center" vertical="center"/>
    </xf>
    <xf numFmtId="2" fontId="28" fillId="0" borderId="33" xfId="0" applyNumberFormat="1" applyFont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4" fontId="16" fillId="8" borderId="6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vertical="center"/>
    </xf>
    <xf numFmtId="2" fontId="0" fillId="0" borderId="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6" fillId="4" borderId="6" xfId="0" applyFont="1" applyFill="1" applyBorder="1" applyAlignment="1">
      <alignment vertical="center"/>
    </xf>
    <xf numFmtId="2" fontId="16" fillId="4" borderId="6" xfId="0" applyNumberFormat="1" applyFont="1" applyFill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168" fontId="26" fillId="0" borderId="22" xfId="0" applyNumberFormat="1" applyFont="1" applyBorder="1" applyAlignment="1">
      <alignment vertical="center"/>
    </xf>
    <xf numFmtId="168" fontId="26" fillId="0" borderId="31" xfId="0" applyNumberFormat="1" applyFont="1" applyBorder="1" applyAlignment="1">
      <alignment vertical="center"/>
    </xf>
    <xf numFmtId="168" fontId="26" fillId="0" borderId="11" xfId="0" applyNumberFormat="1" applyFont="1" applyBorder="1" applyAlignment="1">
      <alignment vertical="center"/>
    </xf>
    <xf numFmtId="168" fontId="25" fillId="8" borderId="13" xfId="0" applyNumberFormat="1" applyFont="1" applyFill="1" applyBorder="1" applyAlignment="1">
      <alignment vertical="center"/>
    </xf>
    <xf numFmtId="0" fontId="0" fillId="0" borderId="26" xfId="0" applyBorder="1" applyAlignment="1">
      <alignment horizontal="left" vertical="center"/>
    </xf>
    <xf numFmtId="9" fontId="0" fillId="0" borderId="9" xfId="1" applyFont="1" applyFill="1" applyBorder="1" applyAlignment="1" applyProtection="1">
      <alignment horizontal="center" vertical="center"/>
    </xf>
    <xf numFmtId="9" fontId="0" fillId="0" borderId="10" xfId="1" applyFont="1" applyFill="1" applyBorder="1" applyAlignment="1" applyProtection="1">
      <alignment horizontal="center" vertical="center"/>
    </xf>
    <xf numFmtId="9" fontId="0" fillId="0" borderId="33" xfId="1" applyFont="1" applyFill="1" applyBorder="1" applyAlignment="1" applyProtection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0" fontId="15" fillId="0" borderId="9" xfId="1" applyNumberFormat="1" applyFill="1" applyBorder="1"/>
    <xf numFmtId="10" fontId="15" fillId="0" borderId="10" xfId="1" applyNumberFormat="1" applyFill="1" applyBorder="1" applyProtection="1"/>
    <xf numFmtId="10" fontId="0" fillId="0" borderId="10" xfId="1" applyNumberFormat="1" applyFont="1" applyFill="1" applyBorder="1" applyProtection="1"/>
    <xf numFmtId="10" fontId="24" fillId="0" borderId="10" xfId="1" applyNumberFormat="1" applyFont="1" applyFill="1" applyBorder="1" applyProtection="1"/>
    <xf numFmtId="10" fontId="15" fillId="0" borderId="33" xfId="1" applyNumberFormat="1" applyFill="1" applyBorder="1"/>
    <xf numFmtId="4" fontId="16" fillId="8" borderId="6" xfId="0" applyNumberFormat="1" applyFont="1" applyFill="1" applyBorder="1" applyAlignment="1">
      <alignment vertical="center"/>
    </xf>
    <xf numFmtId="2" fontId="27" fillId="8" borderId="33" xfId="0" applyNumberFormat="1" applyFont="1" applyFill="1" applyBorder="1" applyAlignment="1">
      <alignment horizontal="left" vertical="center"/>
    </xf>
    <xf numFmtId="2" fontId="27" fillId="8" borderId="33" xfId="0" applyNumberFormat="1" applyFont="1" applyFill="1" applyBorder="1" applyAlignment="1">
      <alignment horizontal="center" vertical="center"/>
    </xf>
    <xf numFmtId="173" fontId="36" fillId="0" borderId="7" xfId="0" applyNumberFormat="1" applyFont="1" applyBorder="1" applyAlignment="1">
      <alignment horizontal="center" vertical="center"/>
    </xf>
    <xf numFmtId="173" fontId="36" fillId="0" borderId="11" xfId="0" applyNumberFormat="1" applyFont="1" applyBorder="1" applyAlignment="1">
      <alignment horizontal="center" vertical="center"/>
    </xf>
    <xf numFmtId="173" fontId="36" fillId="0" borderId="22" xfId="0" applyNumberFormat="1" applyFont="1" applyBorder="1" applyAlignment="1">
      <alignment horizontal="center" vertical="center"/>
    </xf>
    <xf numFmtId="168" fontId="36" fillId="0" borderId="7" xfId="0" applyNumberFormat="1" applyFont="1" applyBorder="1" applyAlignment="1">
      <alignment horizontal="center" vertical="center"/>
    </xf>
    <xf numFmtId="168" fontId="36" fillId="0" borderId="11" xfId="0" applyNumberFormat="1" applyFont="1" applyBorder="1" applyAlignment="1">
      <alignment horizontal="center" vertical="center"/>
    </xf>
    <xf numFmtId="168" fontId="36" fillId="0" borderId="22" xfId="0" applyNumberFormat="1" applyFont="1" applyBorder="1" applyAlignment="1">
      <alignment horizontal="center" vertical="center"/>
    </xf>
    <xf numFmtId="170" fontId="41" fillId="4" borderId="6" xfId="0" applyNumberFormat="1" applyFont="1" applyFill="1" applyBorder="1" applyAlignment="1">
      <alignment horizontal="center" vertical="center"/>
    </xf>
    <xf numFmtId="175" fontId="37" fillId="0" borderId="7" xfId="0" applyNumberFormat="1" applyFont="1" applyBorder="1" applyAlignment="1">
      <alignment horizontal="center" vertical="center"/>
    </xf>
    <xf numFmtId="175" fontId="37" fillId="0" borderId="11" xfId="0" applyNumberFormat="1" applyFont="1" applyBorder="1" applyAlignment="1">
      <alignment horizontal="center" vertical="center"/>
    </xf>
    <xf numFmtId="175" fontId="37" fillId="0" borderId="22" xfId="0" applyNumberFormat="1" applyFont="1" applyBorder="1" applyAlignment="1">
      <alignment horizontal="center" vertical="center"/>
    </xf>
    <xf numFmtId="175" fontId="41" fillId="4" borderId="6" xfId="0" applyNumberFormat="1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9" fontId="15" fillId="0" borderId="0" xfId="1" applyAlignment="1">
      <alignment horizontal="center" vertical="center"/>
    </xf>
    <xf numFmtId="4" fontId="42" fillId="0" borderId="0" xfId="0" applyNumberFormat="1" applyFont="1"/>
    <xf numFmtId="0" fontId="0" fillId="9" borderId="0" xfId="27" applyNumberFormat="1" applyFont="1" applyFill="1" applyAlignment="1">
      <alignment vertical="center"/>
    </xf>
    <xf numFmtId="176" fontId="0" fillId="9" borderId="0" xfId="27" applyNumberFormat="1" applyFont="1" applyFill="1" applyBorder="1" applyAlignment="1">
      <alignment horizontal="right" vertical="center"/>
    </xf>
    <xf numFmtId="176" fontId="0" fillId="9" borderId="0" xfId="27" applyNumberFormat="1" applyFont="1" applyFill="1" applyAlignment="1">
      <alignment vertical="center"/>
    </xf>
    <xf numFmtId="176" fontId="0" fillId="0" borderId="0" xfId="27" applyNumberFormat="1" applyFont="1" applyAlignment="1">
      <alignment vertical="center"/>
    </xf>
    <xf numFmtId="177" fontId="0" fillId="0" borderId="0" xfId="27" applyNumberFormat="1" applyFont="1"/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174" fontId="0" fillId="0" borderId="0" xfId="0" applyNumberFormat="1" applyAlignment="1">
      <alignment vertical="center"/>
    </xf>
    <xf numFmtId="43" fontId="0" fillId="0" borderId="0" xfId="0" applyNumberFormat="1" applyAlignment="1">
      <alignment vertical="center"/>
    </xf>
    <xf numFmtId="176" fontId="0" fillId="0" borderId="9" xfId="27" applyNumberFormat="1" applyFont="1" applyFill="1" applyBorder="1" applyAlignment="1">
      <alignment horizontal="center" vertical="center"/>
    </xf>
    <xf numFmtId="1" fontId="0" fillId="9" borderId="10" xfId="0" applyNumberFormat="1" applyFill="1" applyBorder="1" applyAlignment="1">
      <alignment horizontal="left" vertical="center"/>
    </xf>
    <xf numFmtId="3" fontId="0" fillId="9" borderId="10" xfId="0" applyNumberFormat="1" applyFill="1" applyBorder="1" applyAlignment="1">
      <alignment horizontal="center" vertical="center"/>
    </xf>
    <xf numFmtId="4" fontId="0" fillId="9" borderId="10" xfId="0" applyNumberFormat="1" applyFill="1" applyBorder="1" applyAlignment="1">
      <alignment horizontal="center" vertical="center"/>
    </xf>
    <xf numFmtId="176" fontId="0" fillId="9" borderId="9" xfId="27" applyNumberFormat="1" applyFont="1" applyFill="1" applyBorder="1" applyAlignment="1">
      <alignment horizontal="center" vertical="center"/>
    </xf>
    <xf numFmtId="4" fontId="0" fillId="9" borderId="9" xfId="0" applyNumberFormat="1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176" fontId="16" fillId="0" borderId="0" xfId="27" applyNumberFormat="1" applyFont="1" applyAlignment="1">
      <alignment vertical="center"/>
    </xf>
    <xf numFmtId="176" fontId="0" fillId="0" borderId="0" xfId="27" applyNumberFormat="1" applyFont="1" applyFill="1" applyAlignment="1">
      <alignment vertical="center"/>
    </xf>
    <xf numFmtId="0" fontId="0" fillId="10" borderId="0" xfId="0" applyFill="1" applyAlignment="1">
      <alignment vertical="center"/>
    </xf>
    <xf numFmtId="176" fontId="0" fillId="10" borderId="0" xfId="27" applyNumberFormat="1" applyFont="1" applyFill="1" applyAlignment="1">
      <alignment vertical="center"/>
    </xf>
    <xf numFmtId="0" fontId="13" fillId="0" borderId="0" xfId="0" applyFont="1" applyAlignment="1">
      <alignment vertical="center"/>
    </xf>
    <xf numFmtId="9" fontId="15" fillId="0" borderId="0" xfId="1" applyFill="1"/>
    <xf numFmtId="164" fontId="0" fillId="0" borderId="0" xfId="0" applyNumberFormat="1" applyAlignment="1">
      <alignment vertical="center"/>
    </xf>
    <xf numFmtId="175" fontId="13" fillId="0" borderId="0" xfId="0" applyNumberFormat="1" applyFont="1" applyAlignment="1">
      <alignment vertical="center"/>
    </xf>
    <xf numFmtId="176" fontId="23" fillId="0" borderId="0" xfId="0" applyNumberFormat="1" applyFont="1" applyAlignment="1">
      <alignment horizontal="center" vertical="center"/>
    </xf>
    <xf numFmtId="176" fontId="37" fillId="0" borderId="0" xfId="0" applyNumberFormat="1" applyFont="1" applyAlignment="1">
      <alignment vertical="center"/>
    </xf>
    <xf numFmtId="170" fontId="37" fillId="0" borderId="0" xfId="0" applyNumberFormat="1" applyFont="1" applyAlignment="1">
      <alignment vertical="center"/>
    </xf>
    <xf numFmtId="1" fontId="37" fillId="0" borderId="0" xfId="0" applyNumberFormat="1" applyFont="1" applyAlignment="1">
      <alignment vertical="center"/>
    </xf>
    <xf numFmtId="3" fontId="15" fillId="9" borderId="0" xfId="27" applyNumberFormat="1" applyFill="1" applyAlignment="1">
      <alignment vertical="center"/>
    </xf>
    <xf numFmtId="3" fontId="0" fillId="0" borderId="0" xfId="0" applyNumberFormat="1"/>
    <xf numFmtId="178" fontId="0" fillId="0" borderId="0" xfId="0" applyNumberFormat="1" applyAlignment="1">
      <alignment vertical="center"/>
    </xf>
    <xf numFmtId="9" fontId="0" fillId="11" borderId="0" xfId="0" applyNumberFormat="1" applyFill="1" applyAlignment="1">
      <alignment vertical="center"/>
    </xf>
    <xf numFmtId="3" fontId="0" fillId="0" borderId="0" xfId="0" applyNumberFormat="1" applyAlignment="1">
      <alignment horizontal="center" vertical="center"/>
    </xf>
    <xf numFmtId="0" fontId="15" fillId="0" borderId="0" xfId="1" applyNumberFormat="1"/>
    <xf numFmtId="3" fontId="13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 wrapText="1"/>
    </xf>
    <xf numFmtId="0" fontId="23" fillId="2" borderId="32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8" fillId="3" borderId="2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</cellXfs>
  <cellStyles count="86"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Millares" xfId="27" builtinId="3"/>
    <cellStyle name="Normal" xfId="0" builtinId="0"/>
    <cellStyle name="Normal 10" xfId="18" xr:uid="{00000000-0005-0000-0000-00003C000000}"/>
    <cellStyle name="Normal 11" xfId="20" xr:uid="{00000000-0005-0000-0000-00003D000000}"/>
    <cellStyle name="Normal 12" xfId="22" xr:uid="{00000000-0005-0000-0000-00003E000000}"/>
    <cellStyle name="Normal 13" xfId="24" xr:uid="{00000000-0005-0000-0000-00003F000000}"/>
    <cellStyle name="Normal 14" xfId="26" xr:uid="{00000000-0005-0000-0000-000040000000}"/>
    <cellStyle name="Normal 2" xfId="2" xr:uid="{00000000-0005-0000-0000-000041000000}"/>
    <cellStyle name="Normal 3" xfId="4" xr:uid="{00000000-0005-0000-0000-000042000000}"/>
    <cellStyle name="Normal 4" xfId="6" xr:uid="{00000000-0005-0000-0000-000043000000}"/>
    <cellStyle name="Normal 5" xfId="8" xr:uid="{00000000-0005-0000-0000-000044000000}"/>
    <cellStyle name="Normal 6" xfId="10" xr:uid="{00000000-0005-0000-0000-000045000000}"/>
    <cellStyle name="Normal 7" xfId="12" xr:uid="{00000000-0005-0000-0000-000046000000}"/>
    <cellStyle name="Normal 8" xfId="14" xr:uid="{00000000-0005-0000-0000-000047000000}"/>
    <cellStyle name="Normal 9" xfId="16" xr:uid="{00000000-0005-0000-0000-000048000000}"/>
    <cellStyle name="Porcentagem 2" xfId="3" xr:uid="{00000000-0005-0000-0000-00004A000000}"/>
    <cellStyle name="Porcentaje" xfId="1" builtinId="5"/>
    <cellStyle name="Vírgula 10" xfId="21" xr:uid="{00000000-0005-0000-0000-00004B000000}"/>
    <cellStyle name="Vírgula 11" xfId="23" xr:uid="{00000000-0005-0000-0000-00004C000000}"/>
    <cellStyle name="Vírgula 12" xfId="25" xr:uid="{00000000-0005-0000-0000-00004D000000}"/>
    <cellStyle name="Vírgula 2" xfId="5" xr:uid="{00000000-0005-0000-0000-00004E000000}"/>
    <cellStyle name="Vírgula 3" xfId="7" xr:uid="{00000000-0005-0000-0000-00004F000000}"/>
    <cellStyle name="Vírgula 4" xfId="9" xr:uid="{00000000-0005-0000-0000-000050000000}"/>
    <cellStyle name="Vírgula 5" xfId="11" xr:uid="{00000000-0005-0000-0000-000051000000}"/>
    <cellStyle name="Vírgula 6" xfId="13" xr:uid="{00000000-0005-0000-0000-000052000000}"/>
    <cellStyle name="Vírgula 7" xfId="15" xr:uid="{00000000-0005-0000-0000-000053000000}"/>
    <cellStyle name="Vírgula 8" xfId="17" xr:uid="{00000000-0005-0000-0000-000054000000}"/>
    <cellStyle name="Vírgula 9" xfId="19" xr:uid="{00000000-0005-0000-0000-000055000000}"/>
  </cellStyles>
  <dxfs count="2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F1B1B"/>
      <color rgb="FFEE0C0C"/>
      <color rgb="FFF17D7D"/>
      <color rgb="FFCC3300"/>
      <color rgb="FFF75757"/>
      <color rgb="FF3276C8"/>
      <color rgb="FF9E3A38"/>
      <color rgb="FF522C2C"/>
      <color rgb="FF2A62A6"/>
      <color rgb="FF1422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125940</xdr:colOff>
      <xdr:row>3</xdr:row>
      <xdr:rowOff>113242</xdr:rowOff>
    </xdr:from>
    <xdr:to>
      <xdr:col>3</xdr:col>
      <xdr:colOff>359440</xdr:colOff>
      <xdr:row>7</xdr:row>
      <xdr:rowOff>48065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190" y="600075"/>
          <a:ext cx="1440000" cy="569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</xdr:row>
      <xdr:rowOff>38100</xdr:rowOff>
    </xdr:from>
    <xdr:to>
      <xdr:col>3</xdr:col>
      <xdr:colOff>333375</xdr:colOff>
      <xdr:row>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619125"/>
          <a:ext cx="1438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114300</xdr:rowOff>
    </xdr:from>
    <xdr:to>
      <xdr:col>3</xdr:col>
      <xdr:colOff>385233</xdr:colOff>
      <xdr:row>7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95325"/>
          <a:ext cx="14287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133349</xdr:colOff>
      <xdr:row>3</xdr:row>
      <xdr:rowOff>114298</xdr:rowOff>
    </xdr:from>
    <xdr:to>
      <xdr:col>3</xdr:col>
      <xdr:colOff>38306</xdr:colOff>
      <xdr:row>7</xdr:row>
      <xdr:rowOff>5764</xdr:rowOff>
    </xdr:to>
    <xdr:pic>
      <xdr:nvPicPr>
        <xdr:cNvPr id="3214" name="Imagem 1">
          <a:extLst>
            <a:ext uri="{FF2B5EF4-FFF2-40B4-BE49-F238E27FC236}">
              <a16:creationId xmlns:a16="http://schemas.microsoft.com/office/drawing/2014/main" id="{00000000-0008-0000-0B00-00008E0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599" y="601131"/>
          <a:ext cx="143954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131233</xdr:colOff>
      <xdr:row>3</xdr:row>
      <xdr:rowOff>120649</xdr:rowOff>
    </xdr:from>
    <xdr:to>
      <xdr:col>2</xdr:col>
      <xdr:colOff>1348983</xdr:colOff>
      <xdr:row>6</xdr:row>
      <xdr:rowOff>54449</xdr:rowOff>
    </xdr:to>
    <xdr:pic>
      <xdr:nvPicPr>
        <xdr:cNvPr id="11364" name="Imagem 1">
          <a:extLst>
            <a:ext uri="{FF2B5EF4-FFF2-40B4-BE49-F238E27FC236}">
              <a16:creationId xmlns:a16="http://schemas.microsoft.com/office/drawing/2014/main" id="{00000000-0008-0000-0C00-0000642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483" y="607482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135466</xdr:colOff>
      <xdr:row>3</xdr:row>
      <xdr:rowOff>115358</xdr:rowOff>
    </xdr:from>
    <xdr:to>
      <xdr:col>2</xdr:col>
      <xdr:colOff>1343808</xdr:colOff>
      <xdr:row>7</xdr:row>
      <xdr:rowOff>49158</xdr:rowOff>
    </xdr:to>
    <xdr:pic>
      <xdr:nvPicPr>
        <xdr:cNvPr id="4248" name="Imagem 1">
          <a:extLst>
            <a:ext uri="{FF2B5EF4-FFF2-40B4-BE49-F238E27FC236}">
              <a16:creationId xmlns:a16="http://schemas.microsoft.com/office/drawing/2014/main" id="{00000000-0008-0000-0D00-0000981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6" y="602191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167054</xdr:colOff>
      <xdr:row>3</xdr:row>
      <xdr:rowOff>117475</xdr:rowOff>
    </xdr:from>
    <xdr:to>
      <xdr:col>2</xdr:col>
      <xdr:colOff>1386589</xdr:colOff>
      <xdr:row>7</xdr:row>
      <xdr:rowOff>51275</xdr:rowOff>
    </xdr:to>
    <xdr:pic>
      <xdr:nvPicPr>
        <xdr:cNvPr id="12390" name="Imagem 1">
          <a:extLst>
            <a:ext uri="{FF2B5EF4-FFF2-40B4-BE49-F238E27FC236}">
              <a16:creationId xmlns:a16="http://schemas.microsoft.com/office/drawing/2014/main" id="{00000000-0008-0000-0E00-0000663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304" y="604308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143932</xdr:colOff>
      <xdr:row>3</xdr:row>
      <xdr:rowOff>122767</xdr:rowOff>
    </xdr:from>
    <xdr:to>
      <xdr:col>2</xdr:col>
      <xdr:colOff>1352274</xdr:colOff>
      <xdr:row>7</xdr:row>
      <xdr:rowOff>56567</xdr:rowOff>
    </xdr:to>
    <xdr:pic>
      <xdr:nvPicPr>
        <xdr:cNvPr id="13415" name="Imagem 1">
          <a:extLst>
            <a:ext uri="{FF2B5EF4-FFF2-40B4-BE49-F238E27FC236}">
              <a16:creationId xmlns:a16="http://schemas.microsoft.com/office/drawing/2014/main" id="{00000000-0008-0000-0F00-0000673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182" y="60960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123824</xdr:colOff>
      <xdr:row>3</xdr:row>
      <xdr:rowOff>114300</xdr:rowOff>
    </xdr:from>
    <xdr:to>
      <xdr:col>2</xdr:col>
      <xdr:colOff>849449</xdr:colOff>
      <xdr:row>7</xdr:row>
      <xdr:rowOff>35400</xdr:rowOff>
    </xdr:to>
    <xdr:pic>
      <xdr:nvPicPr>
        <xdr:cNvPr id="2178" name="Imagem 1">
          <a:extLst>
            <a:ext uri="{FF2B5EF4-FFF2-40B4-BE49-F238E27FC236}">
              <a16:creationId xmlns:a16="http://schemas.microsoft.com/office/drawing/2014/main" id="{00000000-0008-0000-1000-0000820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" y="60960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3857625</xdr:colOff>
      <xdr:row>11</xdr:row>
      <xdr:rowOff>57150</xdr:rowOff>
    </xdr:from>
    <xdr:to>
      <xdr:col>3</xdr:col>
      <xdr:colOff>4276725</xdr:colOff>
      <xdr:row>11</xdr:row>
      <xdr:rowOff>209550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 bwMode="auto">
        <a:xfrm>
          <a:off x="4791075" y="1933575"/>
          <a:ext cx="419100" cy="1524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w="63500"/>
        </a:sp3d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</xdr:row>
      <xdr:rowOff>104775</xdr:rowOff>
    </xdr:from>
    <xdr:to>
      <xdr:col>2</xdr:col>
      <xdr:colOff>1278075</xdr:colOff>
      <xdr:row>7</xdr:row>
      <xdr:rowOff>25875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600075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133738</xdr:colOff>
      <xdr:row>3</xdr:row>
      <xdr:rowOff>143652</xdr:rowOff>
    </xdr:from>
    <xdr:to>
      <xdr:col>2</xdr:col>
      <xdr:colOff>1340473</xdr:colOff>
      <xdr:row>7</xdr:row>
      <xdr:rowOff>51533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284" y="64906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136524</xdr:colOff>
      <xdr:row>3</xdr:row>
      <xdr:rowOff>123824</xdr:rowOff>
    </xdr:from>
    <xdr:to>
      <xdr:col>3</xdr:col>
      <xdr:colOff>168941</xdr:colOff>
      <xdr:row>7</xdr:row>
      <xdr:rowOff>58647</xdr:rowOff>
    </xdr:to>
    <xdr:pic>
      <xdr:nvPicPr>
        <xdr:cNvPr id="1179" name="Imagem 1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774" y="631824"/>
          <a:ext cx="1440000" cy="569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161924</xdr:colOff>
      <xdr:row>3</xdr:row>
      <xdr:rowOff>133350</xdr:rowOff>
    </xdr:from>
    <xdr:to>
      <xdr:col>2</xdr:col>
      <xdr:colOff>1220924</xdr:colOff>
      <xdr:row>7</xdr:row>
      <xdr:rowOff>54450</xdr:rowOff>
    </xdr:to>
    <xdr:pic>
      <xdr:nvPicPr>
        <xdr:cNvPr id="5249" name="Imagem 1">
          <a:extLst>
            <a:ext uri="{FF2B5EF4-FFF2-40B4-BE49-F238E27FC236}">
              <a16:creationId xmlns:a16="http://schemas.microsoft.com/office/drawing/2014/main" id="{00000000-0008-0000-1300-0000811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9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3</xdr:row>
      <xdr:rowOff>133350</xdr:rowOff>
    </xdr:from>
    <xdr:to>
      <xdr:col>2</xdr:col>
      <xdr:colOff>1201875</xdr:colOff>
      <xdr:row>7</xdr:row>
      <xdr:rowOff>54450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3</xdr:row>
      <xdr:rowOff>133350</xdr:rowOff>
    </xdr:from>
    <xdr:to>
      <xdr:col>2</xdr:col>
      <xdr:colOff>1220925</xdr:colOff>
      <xdr:row>7</xdr:row>
      <xdr:rowOff>54450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3</xdr:row>
      <xdr:rowOff>142875</xdr:rowOff>
    </xdr:from>
    <xdr:to>
      <xdr:col>2</xdr:col>
      <xdr:colOff>1201875</xdr:colOff>
      <xdr:row>7</xdr:row>
      <xdr:rowOff>63975</xdr:rowOff>
    </xdr:to>
    <xdr:pic>
      <xdr:nvPicPr>
        <xdr:cNvPr id="8298" name="Imagem 1">
          <a:extLst>
            <a:ext uri="{FF2B5EF4-FFF2-40B4-BE49-F238E27FC236}">
              <a16:creationId xmlns:a16="http://schemas.microsoft.com/office/drawing/2014/main" id="{00000000-0008-0000-1600-00006A2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38175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133350</xdr:rowOff>
    </xdr:from>
    <xdr:to>
      <xdr:col>2</xdr:col>
      <xdr:colOff>1192350</xdr:colOff>
      <xdr:row>7</xdr:row>
      <xdr:rowOff>54450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3</xdr:row>
      <xdr:rowOff>114300</xdr:rowOff>
    </xdr:from>
    <xdr:to>
      <xdr:col>2</xdr:col>
      <xdr:colOff>1182825</xdr:colOff>
      <xdr:row>7</xdr:row>
      <xdr:rowOff>35400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60960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136524</xdr:colOff>
      <xdr:row>3</xdr:row>
      <xdr:rowOff>102658</xdr:rowOff>
    </xdr:from>
    <xdr:to>
      <xdr:col>3</xdr:col>
      <xdr:colOff>370024</xdr:colOff>
      <xdr:row>7</xdr:row>
      <xdr:rowOff>37481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774" y="589491"/>
          <a:ext cx="1440000" cy="569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3</xdr:row>
      <xdr:rowOff>121707</xdr:rowOff>
    </xdr:from>
    <xdr:to>
      <xdr:col>3</xdr:col>
      <xdr:colOff>434583</xdr:colOff>
      <xdr:row>7</xdr:row>
      <xdr:rowOff>55507</xdr:rowOff>
    </xdr:to>
    <xdr:pic>
      <xdr:nvPicPr>
        <xdr:cNvPr id="10341" name="Imagem 1">
          <a:extLst>
            <a:ext uri="{FF2B5EF4-FFF2-40B4-BE49-F238E27FC236}">
              <a16:creationId xmlns:a16="http://schemas.microsoft.com/office/drawing/2014/main" id="{00000000-0008-0000-0300-0000652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" y="60854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137932</xdr:colOff>
      <xdr:row>3</xdr:row>
      <xdr:rowOff>111589</xdr:rowOff>
    </xdr:from>
    <xdr:to>
      <xdr:col>2</xdr:col>
      <xdr:colOff>1358125</xdr:colOff>
      <xdr:row>6</xdr:row>
      <xdr:rowOff>115868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40" y="593073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114300</xdr:rowOff>
    </xdr:from>
    <xdr:to>
      <xdr:col>3</xdr:col>
      <xdr:colOff>342900</xdr:colOff>
      <xdr:row>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953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3</xdr:row>
      <xdr:rowOff>114300</xdr:rowOff>
    </xdr:from>
    <xdr:to>
      <xdr:col>3</xdr:col>
      <xdr:colOff>1095375</xdr:colOff>
      <xdr:row>7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95325"/>
          <a:ext cx="1447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3</xdr:row>
      <xdr:rowOff>47625</xdr:rowOff>
    </xdr:from>
    <xdr:to>
      <xdr:col>4</xdr:col>
      <xdr:colOff>247650</xdr:colOff>
      <xdr:row>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628650"/>
          <a:ext cx="1447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57150</xdr:rowOff>
    </xdr:from>
    <xdr:to>
      <xdr:col>3</xdr:col>
      <xdr:colOff>407978</xdr:colOff>
      <xdr:row>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38175"/>
          <a:ext cx="14478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Google%20Drive/PhD/Brazil/Income%20distribution/WID/Data/Tabulations_surveys/PNAD2008_tab6_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Dropbox/Brazil_MMorgan/Data/DIRPF_2007-2014/gn-irpf-ac-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a 6.2"/>
    </sheetNames>
    <sheetDataSet>
      <sheetData sheetId="0">
        <row r="37">
          <cell r="J37">
            <v>0.31506445777780467</v>
          </cell>
        </row>
        <row r="38">
          <cell r="J38">
            <v>0.27485971234633078</v>
          </cell>
        </row>
        <row r="39">
          <cell r="J39">
            <v>0.30297055745498619</v>
          </cell>
        </row>
        <row r="40">
          <cell r="J40">
            <v>0.34082931363048513</v>
          </cell>
        </row>
        <row r="41">
          <cell r="J41">
            <v>0.35725535873355591</v>
          </cell>
        </row>
        <row r="42">
          <cell r="J42">
            <v>0.36100766572244475</v>
          </cell>
        </row>
        <row r="43">
          <cell r="J43">
            <v>0.37473768584186595</v>
          </cell>
        </row>
        <row r="44">
          <cell r="J44">
            <v>0.38240654498235777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_T1"/>
      <sheetName val="P2_T2"/>
      <sheetName val="P3_T3"/>
      <sheetName val="P4_P5_T4"/>
      <sheetName val="P6_P7_T5"/>
      <sheetName val="P8_P9_T6"/>
      <sheetName val="P10_P11_T7"/>
      <sheetName val="P12_P13_T8"/>
      <sheetName val="P14_P15_T9"/>
      <sheetName val="P16_P17_T10"/>
      <sheetName val="P18_T11"/>
      <sheetName val="P19-26_T12"/>
      <sheetName val="P27_40_T13"/>
      <sheetName val="P41_T14"/>
      <sheetName val="P42_T14"/>
      <sheetName val="P43_T14"/>
      <sheetName val="P44_T15"/>
      <sheetName val="P45_T16"/>
      <sheetName val="P46_T17"/>
      <sheetName val="P47_T18"/>
      <sheetName val="P48_T19"/>
      <sheetName val="P49_T20"/>
      <sheetName val="P50_T21"/>
      <sheetName val="P51_T22"/>
      <sheetName val="P52_T23"/>
    </sheetNames>
    <sheetDataSet>
      <sheetData sheetId="0"/>
      <sheetData sheetId="1"/>
      <sheetData sheetId="2">
        <row r="15">
          <cell r="D15">
            <v>10443336</v>
          </cell>
        </row>
      </sheetData>
      <sheetData sheetId="3"/>
      <sheetData sheetId="4"/>
      <sheetData sheetId="5">
        <row r="12">
          <cell r="D12">
            <v>3549922</v>
          </cell>
        </row>
      </sheetData>
      <sheetData sheetId="6">
        <row r="12">
          <cell r="D12">
            <v>3353442</v>
          </cell>
        </row>
      </sheetData>
      <sheetData sheetId="7">
        <row r="12">
          <cell r="D12">
            <v>3211766</v>
          </cell>
        </row>
      </sheetData>
      <sheetData sheetId="8">
        <row r="12">
          <cell r="E12">
            <v>204.74731050999998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>
        <row r="13">
          <cell r="D13">
            <v>363.15824503629</v>
          </cell>
        </row>
      </sheetData>
      <sheetData sheetId="17"/>
      <sheetData sheetId="18"/>
      <sheetData sheetId="19"/>
      <sheetData sheetId="20">
        <row r="14">
          <cell r="D14">
            <v>38.365324197610001</v>
          </cell>
        </row>
        <row r="21">
          <cell r="D21">
            <v>0.11584908985</v>
          </cell>
        </row>
        <row r="23">
          <cell r="D23">
            <v>4.7676343615547934</v>
          </cell>
        </row>
      </sheetData>
      <sheetData sheetId="21">
        <row r="13">
          <cell r="D13">
            <v>2.2132042194200001</v>
          </cell>
        </row>
      </sheetData>
      <sheetData sheetId="22">
        <row r="15">
          <cell r="D15">
            <v>304.54360331932003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B2:AG44"/>
  <sheetViews>
    <sheetView showGridLines="0" workbookViewId="0">
      <selection activeCell="G6" sqref="G6"/>
    </sheetView>
  </sheetViews>
  <sheetFormatPr baseColWidth="10" defaultColWidth="8.83203125" defaultRowHeight="13" x14ac:dyDescent="0.15"/>
  <cols>
    <col min="1" max="2" width="3.33203125" style="1" customWidth="1"/>
    <col min="3" max="3" width="14.6640625" style="1" customWidth="1"/>
    <col min="4" max="4" width="11.6640625" style="1" customWidth="1"/>
    <col min="5" max="19" width="8.6640625" style="1" customWidth="1"/>
    <col min="20" max="21" width="9.6640625" style="1" customWidth="1"/>
    <col min="22" max="22" width="3.33203125" style="1" customWidth="1"/>
    <col min="23" max="23" width="8.83203125" style="1"/>
    <col min="24" max="24" width="9.1640625" style="1" customWidth="1"/>
    <col min="25" max="25" width="12.83203125" style="1" bestFit="1" customWidth="1"/>
    <col min="26" max="30" width="8.83203125" style="1"/>
    <col min="31" max="32" width="14.33203125" style="1" customWidth="1"/>
    <col min="33" max="16384" width="8.83203125" style="1"/>
  </cols>
  <sheetData>
    <row r="2" spans="2:33" x14ac:dyDescent="0.15">
      <c r="B2" s="12"/>
    </row>
    <row r="3" spans="2:33" ht="14" thickBot="1" x14ac:dyDescent="0.2">
      <c r="B3" s="182">
        <v>2.5</v>
      </c>
      <c r="C3" s="1">
        <v>14</v>
      </c>
      <c r="D3" s="1">
        <v>11</v>
      </c>
      <c r="E3" s="1">
        <v>8</v>
      </c>
      <c r="F3" s="1">
        <v>8</v>
      </c>
      <c r="G3" s="1">
        <v>8</v>
      </c>
      <c r="H3" s="1">
        <v>8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8</v>
      </c>
      <c r="O3" s="1">
        <v>8</v>
      </c>
      <c r="P3" s="1">
        <v>8</v>
      </c>
      <c r="Q3" s="1">
        <v>8</v>
      </c>
      <c r="R3" s="1">
        <v>8</v>
      </c>
      <c r="S3" s="1">
        <v>8</v>
      </c>
      <c r="T3" s="1">
        <v>9</v>
      </c>
      <c r="U3" s="1">
        <v>9</v>
      </c>
      <c r="V3" s="182">
        <v>2.5</v>
      </c>
    </row>
    <row r="4" spans="2:33" ht="13" customHeight="1" x14ac:dyDescent="0.15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1"/>
    </row>
    <row r="5" spans="2:33" ht="13" customHeight="1" x14ac:dyDescent="0.15">
      <c r="B5" s="72"/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 t="s">
        <v>439</v>
      </c>
      <c r="V5" s="75"/>
    </row>
    <row r="6" spans="2:33" ht="13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5"/>
    </row>
    <row r="7" spans="2:33" ht="13" customHeight="1" x14ac:dyDescent="0.15">
      <c r="B7" s="72"/>
      <c r="C7" s="76"/>
      <c r="D7" s="77" t="s">
        <v>411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5"/>
    </row>
    <row r="8" spans="2:33" ht="13" customHeight="1" x14ac:dyDescent="0.15"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5"/>
    </row>
    <row r="9" spans="2:33" ht="15" customHeight="1" x14ac:dyDescent="0.15">
      <c r="B9" s="2"/>
      <c r="C9" s="12"/>
      <c r="Q9" s="117"/>
      <c r="S9" s="117"/>
      <c r="V9" s="22"/>
    </row>
    <row r="10" spans="2:33" ht="15" customHeight="1" x14ac:dyDescent="0.15">
      <c r="B10" s="2"/>
      <c r="C10" s="12" t="s">
        <v>10</v>
      </c>
      <c r="I10" s="117"/>
      <c r="O10" s="117"/>
      <c r="V10" s="22"/>
    </row>
    <row r="11" spans="2:33" ht="15" customHeight="1" thickBot="1" x14ac:dyDescent="0.2">
      <c r="B11" s="2"/>
      <c r="C11" s="12"/>
      <c r="P11" s="11"/>
      <c r="Q11" s="11"/>
      <c r="R11" s="11"/>
      <c r="S11" s="11"/>
      <c r="T11" s="11"/>
      <c r="U11" s="11" t="s">
        <v>39</v>
      </c>
      <c r="V11" s="22"/>
    </row>
    <row r="12" spans="2:33" ht="15" customHeight="1" thickBot="1" x14ac:dyDescent="0.2">
      <c r="B12" s="2"/>
      <c r="C12" s="426" t="s">
        <v>64</v>
      </c>
      <c r="D12" s="426" t="s">
        <v>69</v>
      </c>
      <c r="E12" s="426" t="s">
        <v>345</v>
      </c>
      <c r="F12" s="426" t="s">
        <v>356</v>
      </c>
      <c r="G12" s="426" t="s">
        <v>0</v>
      </c>
      <c r="H12" s="429" t="s">
        <v>7</v>
      </c>
      <c r="I12" s="429"/>
      <c r="J12" s="429"/>
      <c r="K12" s="429"/>
      <c r="L12" s="429"/>
      <c r="M12" s="429"/>
      <c r="N12" s="429"/>
      <c r="O12" s="426" t="s">
        <v>67</v>
      </c>
      <c r="P12" s="426" t="s">
        <v>40</v>
      </c>
      <c r="Q12" s="426" t="s">
        <v>342</v>
      </c>
      <c r="R12" s="426" t="s">
        <v>343</v>
      </c>
      <c r="S12" s="426" t="s">
        <v>344</v>
      </c>
      <c r="T12" s="426" t="s">
        <v>44</v>
      </c>
      <c r="U12" s="426" t="s">
        <v>46</v>
      </c>
      <c r="V12" s="22"/>
    </row>
    <row r="13" spans="2:33" ht="37.5" customHeight="1" thickBot="1" x14ac:dyDescent="0.2">
      <c r="B13" s="2"/>
      <c r="C13" s="427"/>
      <c r="D13" s="427"/>
      <c r="E13" s="427"/>
      <c r="F13" s="427"/>
      <c r="G13" s="427"/>
      <c r="H13" s="26" t="s">
        <v>1</v>
      </c>
      <c r="I13" s="26" t="s">
        <v>346</v>
      </c>
      <c r="J13" s="26" t="s">
        <v>347</v>
      </c>
      <c r="K13" s="26" t="s">
        <v>4</v>
      </c>
      <c r="L13" s="26" t="s">
        <v>5</v>
      </c>
      <c r="M13" s="26" t="s">
        <v>68</v>
      </c>
      <c r="N13" s="26" t="s">
        <v>6</v>
      </c>
      <c r="O13" s="427"/>
      <c r="P13" s="427"/>
      <c r="Q13" s="427"/>
      <c r="R13" s="427"/>
      <c r="S13" s="427"/>
      <c r="T13" s="427"/>
      <c r="U13" s="427"/>
      <c r="V13" s="22"/>
    </row>
    <row r="14" spans="2:33" ht="18" customHeight="1" x14ac:dyDescent="0.15">
      <c r="B14" s="2"/>
      <c r="C14" s="14" t="s">
        <v>9</v>
      </c>
      <c r="D14" s="60">
        <v>11328166</v>
      </c>
      <c r="E14" s="273">
        <v>471.84623453538001</v>
      </c>
      <c r="F14" s="273">
        <v>77.466209806509994</v>
      </c>
      <c r="G14" s="273">
        <v>203.35865445138</v>
      </c>
      <c r="H14" s="273">
        <v>39.13499166679</v>
      </c>
      <c r="I14" s="273">
        <v>24.900098664769999</v>
      </c>
      <c r="J14" s="273">
        <v>14.502664393120002</v>
      </c>
      <c r="K14" s="273">
        <v>37.511189098430002</v>
      </c>
      <c r="L14" s="273">
        <v>9.8649893370899999</v>
      </c>
      <c r="M14" s="273">
        <v>8.1069077420199989</v>
      </c>
      <c r="N14" s="273">
        <v>1.4553246140025067E-2</v>
      </c>
      <c r="O14" s="273">
        <v>340.44009138340999</v>
      </c>
      <c r="P14" s="273">
        <v>46.883015926540004</v>
      </c>
      <c r="Q14" s="273">
        <v>51.540384549930003</v>
      </c>
      <c r="R14" s="273">
        <v>3.99023259346</v>
      </c>
      <c r="S14" s="273">
        <v>8.6225298525999996</v>
      </c>
      <c r="T14" s="273">
        <v>1733.57249964063</v>
      </c>
      <c r="U14" s="273">
        <v>129.74965154537</v>
      </c>
      <c r="V14" s="88">
        <v>0</v>
      </c>
    </row>
    <row r="15" spans="2:33" ht="18" customHeight="1" thickBot="1" x14ac:dyDescent="0.2">
      <c r="B15" s="2"/>
      <c r="C15" s="191" t="s">
        <v>8</v>
      </c>
      <c r="D15" s="192">
        <v>14444189</v>
      </c>
      <c r="E15" s="275">
        <v>314.81280400458002</v>
      </c>
      <c r="F15" s="275">
        <v>36.398765639179999</v>
      </c>
      <c r="G15" s="275">
        <v>159.79959058490999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0</v>
      </c>
      <c r="N15" s="275">
        <v>56.83382122055</v>
      </c>
      <c r="O15" s="275">
        <v>257.90354494051002</v>
      </c>
      <c r="P15" s="275">
        <v>19.872954495049999</v>
      </c>
      <c r="Q15" s="275">
        <v>18.726696798020001</v>
      </c>
      <c r="R15" s="275">
        <v>3.6365602022900001</v>
      </c>
      <c r="S15" s="275">
        <v>3.2603449599299998</v>
      </c>
      <c r="T15" s="275">
        <v>1292.2577670745</v>
      </c>
      <c r="U15" s="275">
        <v>82.03462628922</v>
      </c>
      <c r="V15" s="88">
        <v>1</v>
      </c>
      <c r="W15" s="381"/>
      <c r="X15" s="382"/>
      <c r="Y15" s="383"/>
      <c r="Z15" s="382"/>
      <c r="AA15" s="382"/>
      <c r="AB15" s="382"/>
      <c r="AC15" s="385"/>
      <c r="AD15" s="382"/>
      <c r="AE15" s="384"/>
      <c r="AF15" s="384"/>
      <c r="AG15" s="385"/>
    </row>
    <row r="16" spans="2:33" ht="16.5" customHeight="1" thickBot="1" x14ac:dyDescent="0.2">
      <c r="B16" s="2"/>
      <c r="C16" s="15" t="s">
        <v>65</v>
      </c>
      <c r="D16" s="291">
        <v>25772355</v>
      </c>
      <c r="E16" s="292">
        <v>786.65903853995997</v>
      </c>
      <c r="F16" s="292">
        <v>113.86497544568999</v>
      </c>
      <c r="G16" s="292">
        <v>363.15824503629</v>
      </c>
      <c r="H16" s="292">
        <v>39.13499166679</v>
      </c>
      <c r="I16" s="292">
        <v>24.900098664769999</v>
      </c>
      <c r="J16" s="292">
        <v>14.502664393120002</v>
      </c>
      <c r="K16" s="292">
        <v>37.511189098430002</v>
      </c>
      <c r="L16" s="292">
        <v>9.8649893370899999</v>
      </c>
      <c r="M16" s="292">
        <v>8.1069077420199989</v>
      </c>
      <c r="N16" s="292">
        <v>56.848374466690025</v>
      </c>
      <c r="O16" s="292">
        <v>598.34363632392001</v>
      </c>
      <c r="P16" s="292">
        <v>66.755970421590007</v>
      </c>
      <c r="Q16" s="292">
        <v>70.267081347950011</v>
      </c>
      <c r="R16" s="292">
        <v>7.6267927957500001</v>
      </c>
      <c r="S16" s="292">
        <v>11.88287481253</v>
      </c>
      <c r="T16" s="292">
        <v>3025.8302667151302</v>
      </c>
      <c r="U16" s="292">
        <v>211.78427783459</v>
      </c>
      <c r="V16" s="22"/>
    </row>
    <row r="17" spans="2:22" x14ac:dyDescent="0.15">
      <c r="B17" s="2"/>
      <c r="C17" s="18"/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V17" s="22"/>
    </row>
    <row r="18" spans="2:22" x14ac:dyDescent="0.15">
      <c r="B18" s="2"/>
      <c r="C18" s="18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V18" s="22"/>
    </row>
    <row r="19" spans="2:22" x14ac:dyDescent="0.15">
      <c r="B19" s="2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22"/>
    </row>
    <row r="20" spans="2:22" x14ac:dyDescent="0.15">
      <c r="B20" s="2"/>
      <c r="C20" s="18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V20" s="22"/>
    </row>
    <row r="21" spans="2:22" x14ac:dyDescent="0.15">
      <c r="B21" s="2"/>
      <c r="C21" s="12"/>
      <c r="V21" s="22"/>
    </row>
    <row r="22" spans="2:22" x14ac:dyDescent="0.15">
      <c r="B22" s="2"/>
      <c r="C22" s="12"/>
      <c r="P22" s="11"/>
      <c r="Q22" s="11"/>
      <c r="R22" s="11"/>
      <c r="S22" s="11"/>
      <c r="T22" s="11"/>
      <c r="U22" s="11"/>
      <c r="V22" s="22"/>
    </row>
    <row r="23" spans="2:22" ht="18" customHeight="1" x14ac:dyDescent="0.15">
      <c r="B23" s="2"/>
      <c r="C23" s="425"/>
      <c r="D23" s="425"/>
      <c r="E23" s="425"/>
      <c r="F23" s="425"/>
      <c r="G23" s="425"/>
      <c r="H23" s="428"/>
      <c r="I23" s="428"/>
      <c r="J23" s="428"/>
      <c r="K23" s="428"/>
      <c r="L23" s="428"/>
      <c r="M23" s="428"/>
      <c r="N23" s="428"/>
      <c r="O23" s="425"/>
      <c r="P23" s="425"/>
      <c r="Q23" s="115"/>
      <c r="R23" s="115"/>
      <c r="S23" s="115"/>
      <c r="T23" s="425"/>
      <c r="U23" s="425"/>
      <c r="V23" s="22"/>
    </row>
    <row r="24" spans="2:22" ht="37.5" customHeight="1" x14ac:dyDescent="0.15">
      <c r="B24" s="2"/>
      <c r="C24" s="425"/>
      <c r="D24" s="425"/>
      <c r="E24" s="425"/>
      <c r="F24" s="425"/>
      <c r="G24" s="425"/>
      <c r="H24" s="115"/>
      <c r="I24" s="115"/>
      <c r="J24" s="115"/>
      <c r="K24" s="115"/>
      <c r="L24" s="115"/>
      <c r="M24" s="115"/>
      <c r="N24" s="115"/>
      <c r="O24" s="425"/>
      <c r="P24" s="425"/>
      <c r="Q24" s="115"/>
      <c r="R24" s="115"/>
      <c r="S24" s="115"/>
      <c r="T24" s="425"/>
      <c r="U24" s="425"/>
      <c r="V24" s="22"/>
    </row>
    <row r="25" spans="2:22" ht="37.5" customHeight="1" x14ac:dyDescent="0.15">
      <c r="B25" s="144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22"/>
    </row>
    <row r="26" spans="2:22" ht="22.5" customHeight="1" x14ac:dyDescent="0.15">
      <c r="B26" s="144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22"/>
    </row>
    <row r="27" spans="2:22" ht="18" customHeight="1" x14ac:dyDescent="0.15">
      <c r="B27" s="2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2"/>
    </row>
    <row r="28" spans="2:22" x14ac:dyDescent="0.15">
      <c r="B28" s="2"/>
      <c r="C28" s="12"/>
      <c r="V28" s="22"/>
    </row>
    <row r="29" spans="2:22" x14ac:dyDescent="0.15">
      <c r="B29" s="2"/>
      <c r="C29" s="12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22"/>
    </row>
    <row r="30" spans="2:22" x14ac:dyDescent="0.15">
      <c r="B30" s="2"/>
      <c r="C30" s="12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22"/>
    </row>
    <row r="31" spans="2:22" ht="56.25" customHeight="1" x14ac:dyDescent="0.15">
      <c r="B31" s="2"/>
      <c r="V31" s="22"/>
    </row>
    <row r="32" spans="2:22" x14ac:dyDescent="0.15">
      <c r="B32" s="2"/>
      <c r="C32" s="12"/>
      <c r="V32" s="22"/>
    </row>
    <row r="33" spans="2:22" x14ac:dyDescent="0.15">
      <c r="B33" s="2"/>
      <c r="C33" s="12"/>
      <c r="P33" s="11"/>
      <c r="Q33" s="11"/>
      <c r="R33" s="11"/>
      <c r="S33" s="11"/>
      <c r="T33" s="11"/>
      <c r="U33" s="11"/>
      <c r="V33" s="22"/>
    </row>
    <row r="34" spans="2:22" ht="18" customHeight="1" x14ac:dyDescent="0.15">
      <c r="B34" s="2"/>
      <c r="C34" s="425"/>
      <c r="D34" s="425"/>
      <c r="E34" s="425"/>
      <c r="F34" s="425"/>
      <c r="G34" s="425"/>
      <c r="H34" s="428"/>
      <c r="I34" s="428"/>
      <c r="J34" s="428"/>
      <c r="K34" s="428"/>
      <c r="L34" s="428"/>
      <c r="M34" s="428"/>
      <c r="N34" s="428"/>
      <c r="O34" s="425"/>
      <c r="P34" s="425"/>
      <c r="Q34" s="115"/>
      <c r="R34" s="115"/>
      <c r="S34" s="115"/>
      <c r="T34" s="425"/>
      <c r="U34" s="425"/>
      <c r="V34" s="22"/>
    </row>
    <row r="35" spans="2:22" ht="39" customHeight="1" x14ac:dyDescent="0.15">
      <c r="B35" s="2"/>
      <c r="C35" s="425"/>
      <c r="D35" s="425"/>
      <c r="E35" s="425"/>
      <c r="F35" s="425"/>
      <c r="G35" s="425"/>
      <c r="H35" s="115"/>
      <c r="I35" s="115"/>
      <c r="J35" s="115"/>
      <c r="K35" s="115"/>
      <c r="L35" s="115"/>
      <c r="M35" s="115"/>
      <c r="N35" s="115"/>
      <c r="O35" s="425"/>
      <c r="P35" s="425"/>
      <c r="Q35" s="115"/>
      <c r="R35" s="115"/>
      <c r="S35" s="115"/>
      <c r="T35" s="425"/>
      <c r="U35" s="425"/>
      <c r="V35" s="22"/>
    </row>
    <row r="36" spans="2:22" ht="18" customHeight="1" x14ac:dyDescent="0.15">
      <c r="B36" s="2"/>
      <c r="D36" s="64"/>
      <c r="E36" s="63"/>
      <c r="F36" s="63"/>
      <c r="G36" s="63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88">
        <v>0</v>
      </c>
    </row>
    <row r="37" spans="2:22" ht="18" customHeight="1" x14ac:dyDescent="0.15">
      <c r="B37" s="2"/>
      <c r="C37" s="9"/>
      <c r="D37" s="116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88">
        <v>1</v>
      </c>
    </row>
    <row r="38" spans="2:22" ht="18" customHeight="1" x14ac:dyDescent="0.15">
      <c r="B38" s="2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88">
        <v>2</v>
      </c>
    </row>
    <row r="39" spans="2:22" ht="17.25" customHeight="1" x14ac:dyDescent="0.15">
      <c r="B39" s="2"/>
      <c r="C39" s="18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2"/>
    </row>
    <row r="40" spans="2:22" ht="14" thickBot="1" x14ac:dyDescent="0.2">
      <c r="B40" s="28"/>
      <c r="C40" s="29"/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27"/>
    </row>
    <row r="41" spans="2:22" x14ac:dyDescent="0.15">
      <c r="B41" s="24"/>
      <c r="C41" s="18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4"/>
    </row>
    <row r="43" spans="2:22" x14ac:dyDescent="0.15"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</row>
    <row r="44" spans="2:22" x14ac:dyDescent="0.15"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</row>
  </sheetData>
  <sheetProtection selectLockedCells="1" selectUnlockedCells="1"/>
  <mergeCells count="33">
    <mergeCell ref="O12:O13"/>
    <mergeCell ref="P12:P13"/>
    <mergeCell ref="C23:C24"/>
    <mergeCell ref="D23:D24"/>
    <mergeCell ref="E23:E24"/>
    <mergeCell ref="F23:F24"/>
    <mergeCell ref="G23:G24"/>
    <mergeCell ref="C12:C13"/>
    <mergeCell ref="D12:D13"/>
    <mergeCell ref="E12:E13"/>
    <mergeCell ref="F12:F13"/>
    <mergeCell ref="G12:G13"/>
    <mergeCell ref="T12:T13"/>
    <mergeCell ref="U12:U13"/>
    <mergeCell ref="H23:N23"/>
    <mergeCell ref="H12:N12"/>
    <mergeCell ref="O34:O35"/>
    <mergeCell ref="P34:P35"/>
    <mergeCell ref="T34:T35"/>
    <mergeCell ref="U34:U35"/>
    <mergeCell ref="O23:O24"/>
    <mergeCell ref="P23:P24"/>
    <mergeCell ref="T23:T24"/>
    <mergeCell ref="U23:U24"/>
    <mergeCell ref="Q12:Q13"/>
    <mergeCell ref="R12:R13"/>
    <mergeCell ref="S12:S13"/>
    <mergeCell ref="H34:N34"/>
    <mergeCell ref="C34:C35"/>
    <mergeCell ref="D34:D35"/>
    <mergeCell ref="E34:E35"/>
    <mergeCell ref="F34:F35"/>
    <mergeCell ref="G34:G35"/>
  </mergeCells>
  <printOptions horizontalCentered="1"/>
  <pageMargins left="0.39370078740157483" right="0.39370078740157483" top="0.59055118110236227" bottom="0.59055118110236227" header="0.51181102362204722" footer="0.31496062992125984"/>
  <pageSetup paperSize="9" scale="75" firstPageNumber="0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Z45"/>
  <sheetViews>
    <sheetView showGridLines="0" topLeftCell="A4" workbookViewId="0">
      <selection activeCell="E15" sqref="E15"/>
    </sheetView>
  </sheetViews>
  <sheetFormatPr baseColWidth="10" defaultColWidth="8.83203125" defaultRowHeight="13" x14ac:dyDescent="0.15"/>
  <cols>
    <col min="1" max="1" width="6" style="1" customWidth="1"/>
    <col min="2" max="2" width="2.33203125" style="1" customWidth="1"/>
    <col min="3" max="3" width="17.83203125" style="1" customWidth="1"/>
    <col min="4" max="4" width="10.5" style="1" customWidth="1"/>
    <col min="5" max="5" width="8.5" style="1" customWidth="1"/>
    <col min="6" max="6" width="8" style="1" customWidth="1"/>
    <col min="7" max="7" width="9" style="1" customWidth="1"/>
    <col min="8" max="8" width="8.83203125" style="1" customWidth="1"/>
    <col min="9" max="9" width="9" style="1" customWidth="1"/>
    <col min="10" max="10" width="8.5" style="1" customWidth="1"/>
    <col min="11" max="11" width="7.5" style="1" customWidth="1"/>
    <col min="12" max="12" width="7" style="1" customWidth="1"/>
    <col min="13" max="13" width="7.6640625" style="1" customWidth="1"/>
    <col min="14" max="14" width="7.83203125" style="1" bestFit="1" customWidth="1"/>
    <col min="15" max="15" width="9" style="1" customWidth="1"/>
    <col min="16" max="16" width="7.83203125" style="1" customWidth="1"/>
    <col min="17" max="17" width="7.5" style="1" customWidth="1"/>
    <col min="18" max="18" width="6.83203125" style="1" customWidth="1"/>
    <col min="19" max="19" width="7.5" style="1" customWidth="1"/>
    <col min="20" max="20" width="10.6640625" style="1" customWidth="1"/>
    <col min="21" max="21" width="8.5" style="1" customWidth="1"/>
    <col min="22" max="22" width="2.33203125" style="1" customWidth="1"/>
    <col min="23" max="23" width="9.1640625" style="1" customWidth="1"/>
    <col min="24" max="24" width="4.5" style="1" customWidth="1"/>
    <col min="25" max="25" width="5.83203125" style="1" customWidth="1"/>
    <col min="26" max="30" width="8.83203125" style="1"/>
    <col min="31" max="31" width="17.1640625" style="1" customWidth="1"/>
    <col min="32" max="32" width="16" style="1" customWidth="1"/>
    <col min="33" max="33" width="9.6640625" style="1" customWidth="1"/>
    <col min="34" max="256" width="8.83203125" style="1"/>
    <col min="257" max="257" width="2.5" style="1" customWidth="1"/>
    <col min="258" max="258" width="2.33203125" style="1" customWidth="1"/>
    <col min="259" max="259" width="17.83203125" style="1" customWidth="1"/>
    <col min="260" max="260" width="10.5" style="1" customWidth="1"/>
    <col min="261" max="262" width="8" style="1" customWidth="1"/>
    <col min="263" max="263" width="9" style="1" customWidth="1"/>
    <col min="264" max="264" width="8.33203125" style="1" customWidth="1"/>
    <col min="265" max="265" width="11.5" style="1" customWidth="1"/>
    <col min="266" max="266" width="8.5" style="1" customWidth="1"/>
    <col min="267" max="267" width="7.5" style="1" customWidth="1"/>
    <col min="268" max="268" width="7" style="1" customWidth="1"/>
    <col min="269" max="269" width="7.6640625" style="1" customWidth="1"/>
    <col min="270" max="270" width="7.33203125" style="1" customWidth="1"/>
    <col min="271" max="271" width="8.1640625" style="1" customWidth="1"/>
    <col min="272" max="273" width="7.33203125" style="1" customWidth="1"/>
    <col min="274" max="275" width="7.5" style="1" customWidth="1"/>
    <col min="276" max="276" width="10.5" style="1" customWidth="1"/>
    <col min="277" max="277" width="8.1640625" style="1" customWidth="1"/>
    <col min="278" max="278" width="2.33203125" style="1" customWidth="1"/>
    <col min="279" max="279" width="15.5" style="1" customWidth="1"/>
    <col min="280" max="280" width="8.5" style="1" customWidth="1"/>
    <col min="281" max="281" width="15" style="1" customWidth="1"/>
    <col min="282" max="286" width="8.83203125" style="1"/>
    <col min="287" max="287" width="17.1640625" style="1" customWidth="1"/>
    <col min="288" max="288" width="16" style="1" customWidth="1"/>
    <col min="289" max="289" width="9.6640625" style="1" customWidth="1"/>
    <col min="290" max="512" width="8.83203125" style="1"/>
    <col min="513" max="513" width="2.5" style="1" customWidth="1"/>
    <col min="514" max="514" width="2.33203125" style="1" customWidth="1"/>
    <col min="515" max="515" width="17.83203125" style="1" customWidth="1"/>
    <col min="516" max="516" width="10.5" style="1" customWidth="1"/>
    <col min="517" max="518" width="8" style="1" customWidth="1"/>
    <col min="519" max="519" width="9" style="1" customWidth="1"/>
    <col min="520" max="520" width="8.33203125" style="1" customWidth="1"/>
    <col min="521" max="521" width="11.5" style="1" customWidth="1"/>
    <col min="522" max="522" width="8.5" style="1" customWidth="1"/>
    <col min="523" max="523" width="7.5" style="1" customWidth="1"/>
    <col min="524" max="524" width="7" style="1" customWidth="1"/>
    <col min="525" max="525" width="7.6640625" style="1" customWidth="1"/>
    <col min="526" max="526" width="7.33203125" style="1" customWidth="1"/>
    <col min="527" max="527" width="8.1640625" style="1" customWidth="1"/>
    <col min="528" max="529" width="7.33203125" style="1" customWidth="1"/>
    <col min="530" max="531" width="7.5" style="1" customWidth="1"/>
    <col min="532" max="532" width="10.5" style="1" customWidth="1"/>
    <col min="533" max="533" width="8.1640625" style="1" customWidth="1"/>
    <col min="534" max="534" width="2.33203125" style="1" customWidth="1"/>
    <col min="535" max="535" width="15.5" style="1" customWidth="1"/>
    <col min="536" max="536" width="8.5" style="1" customWidth="1"/>
    <col min="537" max="537" width="15" style="1" customWidth="1"/>
    <col min="538" max="542" width="8.83203125" style="1"/>
    <col min="543" max="543" width="17.1640625" style="1" customWidth="1"/>
    <col min="544" max="544" width="16" style="1" customWidth="1"/>
    <col min="545" max="545" width="9.6640625" style="1" customWidth="1"/>
    <col min="546" max="768" width="8.83203125" style="1"/>
    <col min="769" max="769" width="2.5" style="1" customWidth="1"/>
    <col min="770" max="770" width="2.33203125" style="1" customWidth="1"/>
    <col min="771" max="771" width="17.83203125" style="1" customWidth="1"/>
    <col min="772" max="772" width="10.5" style="1" customWidth="1"/>
    <col min="773" max="774" width="8" style="1" customWidth="1"/>
    <col min="775" max="775" width="9" style="1" customWidth="1"/>
    <col min="776" max="776" width="8.33203125" style="1" customWidth="1"/>
    <col min="777" max="777" width="11.5" style="1" customWidth="1"/>
    <col min="778" max="778" width="8.5" style="1" customWidth="1"/>
    <col min="779" max="779" width="7.5" style="1" customWidth="1"/>
    <col min="780" max="780" width="7" style="1" customWidth="1"/>
    <col min="781" max="781" width="7.6640625" style="1" customWidth="1"/>
    <col min="782" max="782" width="7.33203125" style="1" customWidth="1"/>
    <col min="783" max="783" width="8.1640625" style="1" customWidth="1"/>
    <col min="784" max="785" width="7.33203125" style="1" customWidth="1"/>
    <col min="786" max="787" width="7.5" style="1" customWidth="1"/>
    <col min="788" max="788" width="10.5" style="1" customWidth="1"/>
    <col min="789" max="789" width="8.1640625" style="1" customWidth="1"/>
    <col min="790" max="790" width="2.33203125" style="1" customWidth="1"/>
    <col min="791" max="791" width="15.5" style="1" customWidth="1"/>
    <col min="792" max="792" width="8.5" style="1" customWidth="1"/>
    <col min="793" max="793" width="15" style="1" customWidth="1"/>
    <col min="794" max="798" width="8.83203125" style="1"/>
    <col min="799" max="799" width="17.1640625" style="1" customWidth="1"/>
    <col min="800" max="800" width="16" style="1" customWidth="1"/>
    <col min="801" max="801" width="9.6640625" style="1" customWidth="1"/>
    <col min="802" max="1024" width="8.83203125" style="1"/>
    <col min="1025" max="1025" width="2.5" style="1" customWidth="1"/>
    <col min="1026" max="1026" width="2.33203125" style="1" customWidth="1"/>
    <col min="1027" max="1027" width="17.83203125" style="1" customWidth="1"/>
    <col min="1028" max="1028" width="10.5" style="1" customWidth="1"/>
    <col min="1029" max="1030" width="8" style="1" customWidth="1"/>
    <col min="1031" max="1031" width="9" style="1" customWidth="1"/>
    <col min="1032" max="1032" width="8.33203125" style="1" customWidth="1"/>
    <col min="1033" max="1033" width="11.5" style="1" customWidth="1"/>
    <col min="1034" max="1034" width="8.5" style="1" customWidth="1"/>
    <col min="1035" max="1035" width="7.5" style="1" customWidth="1"/>
    <col min="1036" max="1036" width="7" style="1" customWidth="1"/>
    <col min="1037" max="1037" width="7.6640625" style="1" customWidth="1"/>
    <col min="1038" max="1038" width="7.33203125" style="1" customWidth="1"/>
    <col min="1039" max="1039" width="8.1640625" style="1" customWidth="1"/>
    <col min="1040" max="1041" width="7.33203125" style="1" customWidth="1"/>
    <col min="1042" max="1043" width="7.5" style="1" customWidth="1"/>
    <col min="1044" max="1044" width="10.5" style="1" customWidth="1"/>
    <col min="1045" max="1045" width="8.1640625" style="1" customWidth="1"/>
    <col min="1046" max="1046" width="2.33203125" style="1" customWidth="1"/>
    <col min="1047" max="1047" width="15.5" style="1" customWidth="1"/>
    <col min="1048" max="1048" width="8.5" style="1" customWidth="1"/>
    <col min="1049" max="1049" width="15" style="1" customWidth="1"/>
    <col min="1050" max="1054" width="8.83203125" style="1"/>
    <col min="1055" max="1055" width="17.1640625" style="1" customWidth="1"/>
    <col min="1056" max="1056" width="16" style="1" customWidth="1"/>
    <col min="1057" max="1057" width="9.6640625" style="1" customWidth="1"/>
    <col min="1058" max="1280" width="8.83203125" style="1"/>
    <col min="1281" max="1281" width="2.5" style="1" customWidth="1"/>
    <col min="1282" max="1282" width="2.33203125" style="1" customWidth="1"/>
    <col min="1283" max="1283" width="17.83203125" style="1" customWidth="1"/>
    <col min="1284" max="1284" width="10.5" style="1" customWidth="1"/>
    <col min="1285" max="1286" width="8" style="1" customWidth="1"/>
    <col min="1287" max="1287" width="9" style="1" customWidth="1"/>
    <col min="1288" max="1288" width="8.33203125" style="1" customWidth="1"/>
    <col min="1289" max="1289" width="11.5" style="1" customWidth="1"/>
    <col min="1290" max="1290" width="8.5" style="1" customWidth="1"/>
    <col min="1291" max="1291" width="7.5" style="1" customWidth="1"/>
    <col min="1292" max="1292" width="7" style="1" customWidth="1"/>
    <col min="1293" max="1293" width="7.6640625" style="1" customWidth="1"/>
    <col min="1294" max="1294" width="7.33203125" style="1" customWidth="1"/>
    <col min="1295" max="1295" width="8.1640625" style="1" customWidth="1"/>
    <col min="1296" max="1297" width="7.33203125" style="1" customWidth="1"/>
    <col min="1298" max="1299" width="7.5" style="1" customWidth="1"/>
    <col min="1300" max="1300" width="10.5" style="1" customWidth="1"/>
    <col min="1301" max="1301" width="8.1640625" style="1" customWidth="1"/>
    <col min="1302" max="1302" width="2.33203125" style="1" customWidth="1"/>
    <col min="1303" max="1303" width="15.5" style="1" customWidth="1"/>
    <col min="1304" max="1304" width="8.5" style="1" customWidth="1"/>
    <col min="1305" max="1305" width="15" style="1" customWidth="1"/>
    <col min="1306" max="1310" width="8.83203125" style="1"/>
    <col min="1311" max="1311" width="17.1640625" style="1" customWidth="1"/>
    <col min="1312" max="1312" width="16" style="1" customWidth="1"/>
    <col min="1313" max="1313" width="9.6640625" style="1" customWidth="1"/>
    <col min="1314" max="1536" width="8.83203125" style="1"/>
    <col min="1537" max="1537" width="2.5" style="1" customWidth="1"/>
    <col min="1538" max="1538" width="2.33203125" style="1" customWidth="1"/>
    <col min="1539" max="1539" width="17.83203125" style="1" customWidth="1"/>
    <col min="1540" max="1540" width="10.5" style="1" customWidth="1"/>
    <col min="1541" max="1542" width="8" style="1" customWidth="1"/>
    <col min="1543" max="1543" width="9" style="1" customWidth="1"/>
    <col min="1544" max="1544" width="8.33203125" style="1" customWidth="1"/>
    <col min="1545" max="1545" width="11.5" style="1" customWidth="1"/>
    <col min="1546" max="1546" width="8.5" style="1" customWidth="1"/>
    <col min="1547" max="1547" width="7.5" style="1" customWidth="1"/>
    <col min="1548" max="1548" width="7" style="1" customWidth="1"/>
    <col min="1549" max="1549" width="7.6640625" style="1" customWidth="1"/>
    <col min="1550" max="1550" width="7.33203125" style="1" customWidth="1"/>
    <col min="1551" max="1551" width="8.1640625" style="1" customWidth="1"/>
    <col min="1552" max="1553" width="7.33203125" style="1" customWidth="1"/>
    <col min="1554" max="1555" width="7.5" style="1" customWidth="1"/>
    <col min="1556" max="1556" width="10.5" style="1" customWidth="1"/>
    <col min="1557" max="1557" width="8.1640625" style="1" customWidth="1"/>
    <col min="1558" max="1558" width="2.33203125" style="1" customWidth="1"/>
    <col min="1559" max="1559" width="15.5" style="1" customWidth="1"/>
    <col min="1560" max="1560" width="8.5" style="1" customWidth="1"/>
    <col min="1561" max="1561" width="15" style="1" customWidth="1"/>
    <col min="1562" max="1566" width="8.83203125" style="1"/>
    <col min="1567" max="1567" width="17.1640625" style="1" customWidth="1"/>
    <col min="1568" max="1568" width="16" style="1" customWidth="1"/>
    <col min="1569" max="1569" width="9.6640625" style="1" customWidth="1"/>
    <col min="1570" max="1792" width="8.83203125" style="1"/>
    <col min="1793" max="1793" width="2.5" style="1" customWidth="1"/>
    <col min="1794" max="1794" width="2.33203125" style="1" customWidth="1"/>
    <col min="1795" max="1795" width="17.83203125" style="1" customWidth="1"/>
    <col min="1796" max="1796" width="10.5" style="1" customWidth="1"/>
    <col min="1797" max="1798" width="8" style="1" customWidth="1"/>
    <col min="1799" max="1799" width="9" style="1" customWidth="1"/>
    <col min="1800" max="1800" width="8.33203125" style="1" customWidth="1"/>
    <col min="1801" max="1801" width="11.5" style="1" customWidth="1"/>
    <col min="1802" max="1802" width="8.5" style="1" customWidth="1"/>
    <col min="1803" max="1803" width="7.5" style="1" customWidth="1"/>
    <col min="1804" max="1804" width="7" style="1" customWidth="1"/>
    <col min="1805" max="1805" width="7.6640625" style="1" customWidth="1"/>
    <col min="1806" max="1806" width="7.33203125" style="1" customWidth="1"/>
    <col min="1807" max="1807" width="8.1640625" style="1" customWidth="1"/>
    <col min="1808" max="1809" width="7.33203125" style="1" customWidth="1"/>
    <col min="1810" max="1811" width="7.5" style="1" customWidth="1"/>
    <col min="1812" max="1812" width="10.5" style="1" customWidth="1"/>
    <col min="1813" max="1813" width="8.1640625" style="1" customWidth="1"/>
    <col min="1814" max="1814" width="2.33203125" style="1" customWidth="1"/>
    <col min="1815" max="1815" width="15.5" style="1" customWidth="1"/>
    <col min="1816" max="1816" width="8.5" style="1" customWidth="1"/>
    <col min="1817" max="1817" width="15" style="1" customWidth="1"/>
    <col min="1818" max="1822" width="8.83203125" style="1"/>
    <col min="1823" max="1823" width="17.1640625" style="1" customWidth="1"/>
    <col min="1824" max="1824" width="16" style="1" customWidth="1"/>
    <col min="1825" max="1825" width="9.6640625" style="1" customWidth="1"/>
    <col min="1826" max="2048" width="8.83203125" style="1"/>
    <col min="2049" max="2049" width="2.5" style="1" customWidth="1"/>
    <col min="2050" max="2050" width="2.33203125" style="1" customWidth="1"/>
    <col min="2051" max="2051" width="17.83203125" style="1" customWidth="1"/>
    <col min="2052" max="2052" width="10.5" style="1" customWidth="1"/>
    <col min="2053" max="2054" width="8" style="1" customWidth="1"/>
    <col min="2055" max="2055" width="9" style="1" customWidth="1"/>
    <col min="2056" max="2056" width="8.33203125" style="1" customWidth="1"/>
    <col min="2057" max="2057" width="11.5" style="1" customWidth="1"/>
    <col min="2058" max="2058" width="8.5" style="1" customWidth="1"/>
    <col min="2059" max="2059" width="7.5" style="1" customWidth="1"/>
    <col min="2060" max="2060" width="7" style="1" customWidth="1"/>
    <col min="2061" max="2061" width="7.6640625" style="1" customWidth="1"/>
    <col min="2062" max="2062" width="7.33203125" style="1" customWidth="1"/>
    <col min="2063" max="2063" width="8.1640625" style="1" customWidth="1"/>
    <col min="2064" max="2065" width="7.33203125" style="1" customWidth="1"/>
    <col min="2066" max="2067" width="7.5" style="1" customWidth="1"/>
    <col min="2068" max="2068" width="10.5" style="1" customWidth="1"/>
    <col min="2069" max="2069" width="8.1640625" style="1" customWidth="1"/>
    <col min="2070" max="2070" width="2.33203125" style="1" customWidth="1"/>
    <col min="2071" max="2071" width="15.5" style="1" customWidth="1"/>
    <col min="2072" max="2072" width="8.5" style="1" customWidth="1"/>
    <col min="2073" max="2073" width="15" style="1" customWidth="1"/>
    <col min="2074" max="2078" width="8.83203125" style="1"/>
    <col min="2079" max="2079" width="17.1640625" style="1" customWidth="1"/>
    <col min="2080" max="2080" width="16" style="1" customWidth="1"/>
    <col min="2081" max="2081" width="9.6640625" style="1" customWidth="1"/>
    <col min="2082" max="2304" width="8.83203125" style="1"/>
    <col min="2305" max="2305" width="2.5" style="1" customWidth="1"/>
    <col min="2306" max="2306" width="2.33203125" style="1" customWidth="1"/>
    <col min="2307" max="2307" width="17.83203125" style="1" customWidth="1"/>
    <col min="2308" max="2308" width="10.5" style="1" customWidth="1"/>
    <col min="2309" max="2310" width="8" style="1" customWidth="1"/>
    <col min="2311" max="2311" width="9" style="1" customWidth="1"/>
    <col min="2312" max="2312" width="8.33203125" style="1" customWidth="1"/>
    <col min="2313" max="2313" width="11.5" style="1" customWidth="1"/>
    <col min="2314" max="2314" width="8.5" style="1" customWidth="1"/>
    <col min="2315" max="2315" width="7.5" style="1" customWidth="1"/>
    <col min="2316" max="2316" width="7" style="1" customWidth="1"/>
    <col min="2317" max="2317" width="7.6640625" style="1" customWidth="1"/>
    <col min="2318" max="2318" width="7.33203125" style="1" customWidth="1"/>
    <col min="2319" max="2319" width="8.1640625" style="1" customWidth="1"/>
    <col min="2320" max="2321" width="7.33203125" style="1" customWidth="1"/>
    <col min="2322" max="2323" width="7.5" style="1" customWidth="1"/>
    <col min="2324" max="2324" width="10.5" style="1" customWidth="1"/>
    <col min="2325" max="2325" width="8.1640625" style="1" customWidth="1"/>
    <col min="2326" max="2326" width="2.33203125" style="1" customWidth="1"/>
    <col min="2327" max="2327" width="15.5" style="1" customWidth="1"/>
    <col min="2328" max="2328" width="8.5" style="1" customWidth="1"/>
    <col min="2329" max="2329" width="15" style="1" customWidth="1"/>
    <col min="2330" max="2334" width="8.83203125" style="1"/>
    <col min="2335" max="2335" width="17.1640625" style="1" customWidth="1"/>
    <col min="2336" max="2336" width="16" style="1" customWidth="1"/>
    <col min="2337" max="2337" width="9.6640625" style="1" customWidth="1"/>
    <col min="2338" max="2560" width="8.83203125" style="1"/>
    <col min="2561" max="2561" width="2.5" style="1" customWidth="1"/>
    <col min="2562" max="2562" width="2.33203125" style="1" customWidth="1"/>
    <col min="2563" max="2563" width="17.83203125" style="1" customWidth="1"/>
    <col min="2564" max="2564" width="10.5" style="1" customWidth="1"/>
    <col min="2565" max="2566" width="8" style="1" customWidth="1"/>
    <col min="2567" max="2567" width="9" style="1" customWidth="1"/>
    <col min="2568" max="2568" width="8.33203125" style="1" customWidth="1"/>
    <col min="2569" max="2569" width="11.5" style="1" customWidth="1"/>
    <col min="2570" max="2570" width="8.5" style="1" customWidth="1"/>
    <col min="2571" max="2571" width="7.5" style="1" customWidth="1"/>
    <col min="2572" max="2572" width="7" style="1" customWidth="1"/>
    <col min="2573" max="2573" width="7.6640625" style="1" customWidth="1"/>
    <col min="2574" max="2574" width="7.33203125" style="1" customWidth="1"/>
    <col min="2575" max="2575" width="8.1640625" style="1" customWidth="1"/>
    <col min="2576" max="2577" width="7.33203125" style="1" customWidth="1"/>
    <col min="2578" max="2579" width="7.5" style="1" customWidth="1"/>
    <col min="2580" max="2580" width="10.5" style="1" customWidth="1"/>
    <col min="2581" max="2581" width="8.1640625" style="1" customWidth="1"/>
    <col min="2582" max="2582" width="2.33203125" style="1" customWidth="1"/>
    <col min="2583" max="2583" width="15.5" style="1" customWidth="1"/>
    <col min="2584" max="2584" width="8.5" style="1" customWidth="1"/>
    <col min="2585" max="2585" width="15" style="1" customWidth="1"/>
    <col min="2586" max="2590" width="8.83203125" style="1"/>
    <col min="2591" max="2591" width="17.1640625" style="1" customWidth="1"/>
    <col min="2592" max="2592" width="16" style="1" customWidth="1"/>
    <col min="2593" max="2593" width="9.6640625" style="1" customWidth="1"/>
    <col min="2594" max="2816" width="8.83203125" style="1"/>
    <col min="2817" max="2817" width="2.5" style="1" customWidth="1"/>
    <col min="2818" max="2818" width="2.33203125" style="1" customWidth="1"/>
    <col min="2819" max="2819" width="17.83203125" style="1" customWidth="1"/>
    <col min="2820" max="2820" width="10.5" style="1" customWidth="1"/>
    <col min="2821" max="2822" width="8" style="1" customWidth="1"/>
    <col min="2823" max="2823" width="9" style="1" customWidth="1"/>
    <col min="2824" max="2824" width="8.33203125" style="1" customWidth="1"/>
    <col min="2825" max="2825" width="11.5" style="1" customWidth="1"/>
    <col min="2826" max="2826" width="8.5" style="1" customWidth="1"/>
    <col min="2827" max="2827" width="7.5" style="1" customWidth="1"/>
    <col min="2828" max="2828" width="7" style="1" customWidth="1"/>
    <col min="2829" max="2829" width="7.6640625" style="1" customWidth="1"/>
    <col min="2830" max="2830" width="7.33203125" style="1" customWidth="1"/>
    <col min="2831" max="2831" width="8.1640625" style="1" customWidth="1"/>
    <col min="2832" max="2833" width="7.33203125" style="1" customWidth="1"/>
    <col min="2834" max="2835" width="7.5" style="1" customWidth="1"/>
    <col min="2836" max="2836" width="10.5" style="1" customWidth="1"/>
    <col min="2837" max="2837" width="8.1640625" style="1" customWidth="1"/>
    <col min="2838" max="2838" width="2.33203125" style="1" customWidth="1"/>
    <col min="2839" max="2839" width="15.5" style="1" customWidth="1"/>
    <col min="2840" max="2840" width="8.5" style="1" customWidth="1"/>
    <col min="2841" max="2841" width="15" style="1" customWidth="1"/>
    <col min="2842" max="2846" width="8.83203125" style="1"/>
    <col min="2847" max="2847" width="17.1640625" style="1" customWidth="1"/>
    <col min="2848" max="2848" width="16" style="1" customWidth="1"/>
    <col min="2849" max="2849" width="9.6640625" style="1" customWidth="1"/>
    <col min="2850" max="3072" width="8.83203125" style="1"/>
    <col min="3073" max="3073" width="2.5" style="1" customWidth="1"/>
    <col min="3074" max="3074" width="2.33203125" style="1" customWidth="1"/>
    <col min="3075" max="3075" width="17.83203125" style="1" customWidth="1"/>
    <col min="3076" max="3076" width="10.5" style="1" customWidth="1"/>
    <col min="3077" max="3078" width="8" style="1" customWidth="1"/>
    <col min="3079" max="3079" width="9" style="1" customWidth="1"/>
    <col min="3080" max="3080" width="8.33203125" style="1" customWidth="1"/>
    <col min="3081" max="3081" width="11.5" style="1" customWidth="1"/>
    <col min="3082" max="3082" width="8.5" style="1" customWidth="1"/>
    <col min="3083" max="3083" width="7.5" style="1" customWidth="1"/>
    <col min="3084" max="3084" width="7" style="1" customWidth="1"/>
    <col min="3085" max="3085" width="7.6640625" style="1" customWidth="1"/>
    <col min="3086" max="3086" width="7.33203125" style="1" customWidth="1"/>
    <col min="3087" max="3087" width="8.1640625" style="1" customWidth="1"/>
    <col min="3088" max="3089" width="7.33203125" style="1" customWidth="1"/>
    <col min="3090" max="3091" width="7.5" style="1" customWidth="1"/>
    <col min="3092" max="3092" width="10.5" style="1" customWidth="1"/>
    <col min="3093" max="3093" width="8.1640625" style="1" customWidth="1"/>
    <col min="3094" max="3094" width="2.33203125" style="1" customWidth="1"/>
    <col min="3095" max="3095" width="15.5" style="1" customWidth="1"/>
    <col min="3096" max="3096" width="8.5" style="1" customWidth="1"/>
    <col min="3097" max="3097" width="15" style="1" customWidth="1"/>
    <col min="3098" max="3102" width="8.83203125" style="1"/>
    <col min="3103" max="3103" width="17.1640625" style="1" customWidth="1"/>
    <col min="3104" max="3104" width="16" style="1" customWidth="1"/>
    <col min="3105" max="3105" width="9.6640625" style="1" customWidth="1"/>
    <col min="3106" max="3328" width="8.83203125" style="1"/>
    <col min="3329" max="3329" width="2.5" style="1" customWidth="1"/>
    <col min="3330" max="3330" width="2.33203125" style="1" customWidth="1"/>
    <col min="3331" max="3331" width="17.83203125" style="1" customWidth="1"/>
    <col min="3332" max="3332" width="10.5" style="1" customWidth="1"/>
    <col min="3333" max="3334" width="8" style="1" customWidth="1"/>
    <col min="3335" max="3335" width="9" style="1" customWidth="1"/>
    <col min="3336" max="3336" width="8.33203125" style="1" customWidth="1"/>
    <col min="3337" max="3337" width="11.5" style="1" customWidth="1"/>
    <col min="3338" max="3338" width="8.5" style="1" customWidth="1"/>
    <col min="3339" max="3339" width="7.5" style="1" customWidth="1"/>
    <col min="3340" max="3340" width="7" style="1" customWidth="1"/>
    <col min="3341" max="3341" width="7.6640625" style="1" customWidth="1"/>
    <col min="3342" max="3342" width="7.33203125" style="1" customWidth="1"/>
    <col min="3343" max="3343" width="8.1640625" style="1" customWidth="1"/>
    <col min="3344" max="3345" width="7.33203125" style="1" customWidth="1"/>
    <col min="3346" max="3347" width="7.5" style="1" customWidth="1"/>
    <col min="3348" max="3348" width="10.5" style="1" customWidth="1"/>
    <col min="3349" max="3349" width="8.1640625" style="1" customWidth="1"/>
    <col min="3350" max="3350" width="2.33203125" style="1" customWidth="1"/>
    <col min="3351" max="3351" width="15.5" style="1" customWidth="1"/>
    <col min="3352" max="3352" width="8.5" style="1" customWidth="1"/>
    <col min="3353" max="3353" width="15" style="1" customWidth="1"/>
    <col min="3354" max="3358" width="8.83203125" style="1"/>
    <col min="3359" max="3359" width="17.1640625" style="1" customWidth="1"/>
    <col min="3360" max="3360" width="16" style="1" customWidth="1"/>
    <col min="3361" max="3361" width="9.6640625" style="1" customWidth="1"/>
    <col min="3362" max="3584" width="8.83203125" style="1"/>
    <col min="3585" max="3585" width="2.5" style="1" customWidth="1"/>
    <col min="3586" max="3586" width="2.33203125" style="1" customWidth="1"/>
    <col min="3587" max="3587" width="17.83203125" style="1" customWidth="1"/>
    <col min="3588" max="3588" width="10.5" style="1" customWidth="1"/>
    <col min="3589" max="3590" width="8" style="1" customWidth="1"/>
    <col min="3591" max="3591" width="9" style="1" customWidth="1"/>
    <col min="3592" max="3592" width="8.33203125" style="1" customWidth="1"/>
    <col min="3593" max="3593" width="11.5" style="1" customWidth="1"/>
    <col min="3594" max="3594" width="8.5" style="1" customWidth="1"/>
    <col min="3595" max="3595" width="7.5" style="1" customWidth="1"/>
    <col min="3596" max="3596" width="7" style="1" customWidth="1"/>
    <col min="3597" max="3597" width="7.6640625" style="1" customWidth="1"/>
    <col min="3598" max="3598" width="7.33203125" style="1" customWidth="1"/>
    <col min="3599" max="3599" width="8.1640625" style="1" customWidth="1"/>
    <col min="3600" max="3601" width="7.33203125" style="1" customWidth="1"/>
    <col min="3602" max="3603" width="7.5" style="1" customWidth="1"/>
    <col min="3604" max="3604" width="10.5" style="1" customWidth="1"/>
    <col min="3605" max="3605" width="8.1640625" style="1" customWidth="1"/>
    <col min="3606" max="3606" width="2.33203125" style="1" customWidth="1"/>
    <col min="3607" max="3607" width="15.5" style="1" customWidth="1"/>
    <col min="3608" max="3608" width="8.5" style="1" customWidth="1"/>
    <col min="3609" max="3609" width="15" style="1" customWidth="1"/>
    <col min="3610" max="3614" width="8.83203125" style="1"/>
    <col min="3615" max="3615" width="17.1640625" style="1" customWidth="1"/>
    <col min="3616" max="3616" width="16" style="1" customWidth="1"/>
    <col min="3617" max="3617" width="9.6640625" style="1" customWidth="1"/>
    <col min="3618" max="3840" width="8.83203125" style="1"/>
    <col min="3841" max="3841" width="2.5" style="1" customWidth="1"/>
    <col min="3842" max="3842" width="2.33203125" style="1" customWidth="1"/>
    <col min="3843" max="3843" width="17.83203125" style="1" customWidth="1"/>
    <col min="3844" max="3844" width="10.5" style="1" customWidth="1"/>
    <col min="3845" max="3846" width="8" style="1" customWidth="1"/>
    <col min="3847" max="3847" width="9" style="1" customWidth="1"/>
    <col min="3848" max="3848" width="8.33203125" style="1" customWidth="1"/>
    <col min="3849" max="3849" width="11.5" style="1" customWidth="1"/>
    <col min="3850" max="3850" width="8.5" style="1" customWidth="1"/>
    <col min="3851" max="3851" width="7.5" style="1" customWidth="1"/>
    <col min="3852" max="3852" width="7" style="1" customWidth="1"/>
    <col min="3853" max="3853" width="7.6640625" style="1" customWidth="1"/>
    <col min="3854" max="3854" width="7.33203125" style="1" customWidth="1"/>
    <col min="3855" max="3855" width="8.1640625" style="1" customWidth="1"/>
    <col min="3856" max="3857" width="7.33203125" style="1" customWidth="1"/>
    <col min="3858" max="3859" width="7.5" style="1" customWidth="1"/>
    <col min="3860" max="3860" width="10.5" style="1" customWidth="1"/>
    <col min="3861" max="3861" width="8.1640625" style="1" customWidth="1"/>
    <col min="3862" max="3862" width="2.33203125" style="1" customWidth="1"/>
    <col min="3863" max="3863" width="15.5" style="1" customWidth="1"/>
    <col min="3864" max="3864" width="8.5" style="1" customWidth="1"/>
    <col min="3865" max="3865" width="15" style="1" customWidth="1"/>
    <col min="3866" max="3870" width="8.83203125" style="1"/>
    <col min="3871" max="3871" width="17.1640625" style="1" customWidth="1"/>
    <col min="3872" max="3872" width="16" style="1" customWidth="1"/>
    <col min="3873" max="3873" width="9.6640625" style="1" customWidth="1"/>
    <col min="3874" max="4096" width="8.83203125" style="1"/>
    <col min="4097" max="4097" width="2.5" style="1" customWidth="1"/>
    <col min="4098" max="4098" width="2.33203125" style="1" customWidth="1"/>
    <col min="4099" max="4099" width="17.83203125" style="1" customWidth="1"/>
    <col min="4100" max="4100" width="10.5" style="1" customWidth="1"/>
    <col min="4101" max="4102" width="8" style="1" customWidth="1"/>
    <col min="4103" max="4103" width="9" style="1" customWidth="1"/>
    <col min="4104" max="4104" width="8.33203125" style="1" customWidth="1"/>
    <col min="4105" max="4105" width="11.5" style="1" customWidth="1"/>
    <col min="4106" max="4106" width="8.5" style="1" customWidth="1"/>
    <col min="4107" max="4107" width="7.5" style="1" customWidth="1"/>
    <col min="4108" max="4108" width="7" style="1" customWidth="1"/>
    <col min="4109" max="4109" width="7.6640625" style="1" customWidth="1"/>
    <col min="4110" max="4110" width="7.33203125" style="1" customWidth="1"/>
    <col min="4111" max="4111" width="8.1640625" style="1" customWidth="1"/>
    <col min="4112" max="4113" width="7.33203125" style="1" customWidth="1"/>
    <col min="4114" max="4115" width="7.5" style="1" customWidth="1"/>
    <col min="4116" max="4116" width="10.5" style="1" customWidth="1"/>
    <col min="4117" max="4117" width="8.1640625" style="1" customWidth="1"/>
    <col min="4118" max="4118" width="2.33203125" style="1" customWidth="1"/>
    <col min="4119" max="4119" width="15.5" style="1" customWidth="1"/>
    <col min="4120" max="4120" width="8.5" style="1" customWidth="1"/>
    <col min="4121" max="4121" width="15" style="1" customWidth="1"/>
    <col min="4122" max="4126" width="8.83203125" style="1"/>
    <col min="4127" max="4127" width="17.1640625" style="1" customWidth="1"/>
    <col min="4128" max="4128" width="16" style="1" customWidth="1"/>
    <col min="4129" max="4129" width="9.6640625" style="1" customWidth="1"/>
    <col min="4130" max="4352" width="8.83203125" style="1"/>
    <col min="4353" max="4353" width="2.5" style="1" customWidth="1"/>
    <col min="4354" max="4354" width="2.33203125" style="1" customWidth="1"/>
    <col min="4355" max="4355" width="17.83203125" style="1" customWidth="1"/>
    <col min="4356" max="4356" width="10.5" style="1" customWidth="1"/>
    <col min="4357" max="4358" width="8" style="1" customWidth="1"/>
    <col min="4359" max="4359" width="9" style="1" customWidth="1"/>
    <col min="4360" max="4360" width="8.33203125" style="1" customWidth="1"/>
    <col min="4361" max="4361" width="11.5" style="1" customWidth="1"/>
    <col min="4362" max="4362" width="8.5" style="1" customWidth="1"/>
    <col min="4363" max="4363" width="7.5" style="1" customWidth="1"/>
    <col min="4364" max="4364" width="7" style="1" customWidth="1"/>
    <col min="4365" max="4365" width="7.6640625" style="1" customWidth="1"/>
    <col min="4366" max="4366" width="7.33203125" style="1" customWidth="1"/>
    <col min="4367" max="4367" width="8.1640625" style="1" customWidth="1"/>
    <col min="4368" max="4369" width="7.33203125" style="1" customWidth="1"/>
    <col min="4370" max="4371" width="7.5" style="1" customWidth="1"/>
    <col min="4372" max="4372" width="10.5" style="1" customWidth="1"/>
    <col min="4373" max="4373" width="8.1640625" style="1" customWidth="1"/>
    <col min="4374" max="4374" width="2.33203125" style="1" customWidth="1"/>
    <col min="4375" max="4375" width="15.5" style="1" customWidth="1"/>
    <col min="4376" max="4376" width="8.5" style="1" customWidth="1"/>
    <col min="4377" max="4377" width="15" style="1" customWidth="1"/>
    <col min="4378" max="4382" width="8.83203125" style="1"/>
    <col min="4383" max="4383" width="17.1640625" style="1" customWidth="1"/>
    <col min="4384" max="4384" width="16" style="1" customWidth="1"/>
    <col min="4385" max="4385" width="9.6640625" style="1" customWidth="1"/>
    <col min="4386" max="4608" width="8.83203125" style="1"/>
    <col min="4609" max="4609" width="2.5" style="1" customWidth="1"/>
    <col min="4610" max="4610" width="2.33203125" style="1" customWidth="1"/>
    <col min="4611" max="4611" width="17.83203125" style="1" customWidth="1"/>
    <col min="4612" max="4612" width="10.5" style="1" customWidth="1"/>
    <col min="4613" max="4614" width="8" style="1" customWidth="1"/>
    <col min="4615" max="4615" width="9" style="1" customWidth="1"/>
    <col min="4616" max="4616" width="8.33203125" style="1" customWidth="1"/>
    <col min="4617" max="4617" width="11.5" style="1" customWidth="1"/>
    <col min="4618" max="4618" width="8.5" style="1" customWidth="1"/>
    <col min="4619" max="4619" width="7.5" style="1" customWidth="1"/>
    <col min="4620" max="4620" width="7" style="1" customWidth="1"/>
    <col min="4621" max="4621" width="7.6640625" style="1" customWidth="1"/>
    <col min="4622" max="4622" width="7.33203125" style="1" customWidth="1"/>
    <col min="4623" max="4623" width="8.1640625" style="1" customWidth="1"/>
    <col min="4624" max="4625" width="7.33203125" style="1" customWidth="1"/>
    <col min="4626" max="4627" width="7.5" style="1" customWidth="1"/>
    <col min="4628" max="4628" width="10.5" style="1" customWidth="1"/>
    <col min="4629" max="4629" width="8.1640625" style="1" customWidth="1"/>
    <col min="4630" max="4630" width="2.33203125" style="1" customWidth="1"/>
    <col min="4631" max="4631" width="15.5" style="1" customWidth="1"/>
    <col min="4632" max="4632" width="8.5" style="1" customWidth="1"/>
    <col min="4633" max="4633" width="15" style="1" customWidth="1"/>
    <col min="4634" max="4638" width="8.83203125" style="1"/>
    <col min="4639" max="4639" width="17.1640625" style="1" customWidth="1"/>
    <col min="4640" max="4640" width="16" style="1" customWidth="1"/>
    <col min="4641" max="4641" width="9.6640625" style="1" customWidth="1"/>
    <col min="4642" max="4864" width="8.83203125" style="1"/>
    <col min="4865" max="4865" width="2.5" style="1" customWidth="1"/>
    <col min="4866" max="4866" width="2.33203125" style="1" customWidth="1"/>
    <col min="4867" max="4867" width="17.83203125" style="1" customWidth="1"/>
    <col min="4868" max="4868" width="10.5" style="1" customWidth="1"/>
    <col min="4869" max="4870" width="8" style="1" customWidth="1"/>
    <col min="4871" max="4871" width="9" style="1" customWidth="1"/>
    <col min="4872" max="4872" width="8.33203125" style="1" customWidth="1"/>
    <col min="4873" max="4873" width="11.5" style="1" customWidth="1"/>
    <col min="4874" max="4874" width="8.5" style="1" customWidth="1"/>
    <col min="4875" max="4875" width="7.5" style="1" customWidth="1"/>
    <col min="4876" max="4876" width="7" style="1" customWidth="1"/>
    <col min="4877" max="4877" width="7.6640625" style="1" customWidth="1"/>
    <col min="4878" max="4878" width="7.33203125" style="1" customWidth="1"/>
    <col min="4879" max="4879" width="8.1640625" style="1" customWidth="1"/>
    <col min="4880" max="4881" width="7.33203125" style="1" customWidth="1"/>
    <col min="4882" max="4883" width="7.5" style="1" customWidth="1"/>
    <col min="4884" max="4884" width="10.5" style="1" customWidth="1"/>
    <col min="4885" max="4885" width="8.1640625" style="1" customWidth="1"/>
    <col min="4886" max="4886" width="2.33203125" style="1" customWidth="1"/>
    <col min="4887" max="4887" width="15.5" style="1" customWidth="1"/>
    <col min="4888" max="4888" width="8.5" style="1" customWidth="1"/>
    <col min="4889" max="4889" width="15" style="1" customWidth="1"/>
    <col min="4890" max="4894" width="8.83203125" style="1"/>
    <col min="4895" max="4895" width="17.1640625" style="1" customWidth="1"/>
    <col min="4896" max="4896" width="16" style="1" customWidth="1"/>
    <col min="4897" max="4897" width="9.6640625" style="1" customWidth="1"/>
    <col min="4898" max="5120" width="8.83203125" style="1"/>
    <col min="5121" max="5121" width="2.5" style="1" customWidth="1"/>
    <col min="5122" max="5122" width="2.33203125" style="1" customWidth="1"/>
    <col min="5123" max="5123" width="17.83203125" style="1" customWidth="1"/>
    <col min="5124" max="5124" width="10.5" style="1" customWidth="1"/>
    <col min="5125" max="5126" width="8" style="1" customWidth="1"/>
    <col min="5127" max="5127" width="9" style="1" customWidth="1"/>
    <col min="5128" max="5128" width="8.33203125" style="1" customWidth="1"/>
    <col min="5129" max="5129" width="11.5" style="1" customWidth="1"/>
    <col min="5130" max="5130" width="8.5" style="1" customWidth="1"/>
    <col min="5131" max="5131" width="7.5" style="1" customWidth="1"/>
    <col min="5132" max="5132" width="7" style="1" customWidth="1"/>
    <col min="5133" max="5133" width="7.6640625" style="1" customWidth="1"/>
    <col min="5134" max="5134" width="7.33203125" style="1" customWidth="1"/>
    <col min="5135" max="5135" width="8.1640625" style="1" customWidth="1"/>
    <col min="5136" max="5137" width="7.33203125" style="1" customWidth="1"/>
    <col min="5138" max="5139" width="7.5" style="1" customWidth="1"/>
    <col min="5140" max="5140" width="10.5" style="1" customWidth="1"/>
    <col min="5141" max="5141" width="8.1640625" style="1" customWidth="1"/>
    <col min="5142" max="5142" width="2.33203125" style="1" customWidth="1"/>
    <col min="5143" max="5143" width="15.5" style="1" customWidth="1"/>
    <col min="5144" max="5144" width="8.5" style="1" customWidth="1"/>
    <col min="5145" max="5145" width="15" style="1" customWidth="1"/>
    <col min="5146" max="5150" width="8.83203125" style="1"/>
    <col min="5151" max="5151" width="17.1640625" style="1" customWidth="1"/>
    <col min="5152" max="5152" width="16" style="1" customWidth="1"/>
    <col min="5153" max="5153" width="9.6640625" style="1" customWidth="1"/>
    <col min="5154" max="5376" width="8.83203125" style="1"/>
    <col min="5377" max="5377" width="2.5" style="1" customWidth="1"/>
    <col min="5378" max="5378" width="2.33203125" style="1" customWidth="1"/>
    <col min="5379" max="5379" width="17.83203125" style="1" customWidth="1"/>
    <col min="5380" max="5380" width="10.5" style="1" customWidth="1"/>
    <col min="5381" max="5382" width="8" style="1" customWidth="1"/>
    <col min="5383" max="5383" width="9" style="1" customWidth="1"/>
    <col min="5384" max="5384" width="8.33203125" style="1" customWidth="1"/>
    <col min="5385" max="5385" width="11.5" style="1" customWidth="1"/>
    <col min="5386" max="5386" width="8.5" style="1" customWidth="1"/>
    <col min="5387" max="5387" width="7.5" style="1" customWidth="1"/>
    <col min="5388" max="5388" width="7" style="1" customWidth="1"/>
    <col min="5389" max="5389" width="7.6640625" style="1" customWidth="1"/>
    <col min="5390" max="5390" width="7.33203125" style="1" customWidth="1"/>
    <col min="5391" max="5391" width="8.1640625" style="1" customWidth="1"/>
    <col min="5392" max="5393" width="7.33203125" style="1" customWidth="1"/>
    <col min="5394" max="5395" width="7.5" style="1" customWidth="1"/>
    <col min="5396" max="5396" width="10.5" style="1" customWidth="1"/>
    <col min="5397" max="5397" width="8.1640625" style="1" customWidth="1"/>
    <col min="5398" max="5398" width="2.33203125" style="1" customWidth="1"/>
    <col min="5399" max="5399" width="15.5" style="1" customWidth="1"/>
    <col min="5400" max="5400" width="8.5" style="1" customWidth="1"/>
    <col min="5401" max="5401" width="15" style="1" customWidth="1"/>
    <col min="5402" max="5406" width="8.83203125" style="1"/>
    <col min="5407" max="5407" width="17.1640625" style="1" customWidth="1"/>
    <col min="5408" max="5408" width="16" style="1" customWidth="1"/>
    <col min="5409" max="5409" width="9.6640625" style="1" customWidth="1"/>
    <col min="5410" max="5632" width="8.83203125" style="1"/>
    <col min="5633" max="5633" width="2.5" style="1" customWidth="1"/>
    <col min="5634" max="5634" width="2.33203125" style="1" customWidth="1"/>
    <col min="5635" max="5635" width="17.83203125" style="1" customWidth="1"/>
    <col min="5636" max="5636" width="10.5" style="1" customWidth="1"/>
    <col min="5637" max="5638" width="8" style="1" customWidth="1"/>
    <col min="5639" max="5639" width="9" style="1" customWidth="1"/>
    <col min="5640" max="5640" width="8.33203125" style="1" customWidth="1"/>
    <col min="5641" max="5641" width="11.5" style="1" customWidth="1"/>
    <col min="5642" max="5642" width="8.5" style="1" customWidth="1"/>
    <col min="5643" max="5643" width="7.5" style="1" customWidth="1"/>
    <col min="5644" max="5644" width="7" style="1" customWidth="1"/>
    <col min="5645" max="5645" width="7.6640625" style="1" customWidth="1"/>
    <col min="5646" max="5646" width="7.33203125" style="1" customWidth="1"/>
    <col min="5647" max="5647" width="8.1640625" style="1" customWidth="1"/>
    <col min="5648" max="5649" width="7.33203125" style="1" customWidth="1"/>
    <col min="5650" max="5651" width="7.5" style="1" customWidth="1"/>
    <col min="5652" max="5652" width="10.5" style="1" customWidth="1"/>
    <col min="5653" max="5653" width="8.1640625" style="1" customWidth="1"/>
    <col min="5654" max="5654" width="2.33203125" style="1" customWidth="1"/>
    <col min="5655" max="5655" width="15.5" style="1" customWidth="1"/>
    <col min="5656" max="5656" width="8.5" style="1" customWidth="1"/>
    <col min="5657" max="5657" width="15" style="1" customWidth="1"/>
    <col min="5658" max="5662" width="8.83203125" style="1"/>
    <col min="5663" max="5663" width="17.1640625" style="1" customWidth="1"/>
    <col min="5664" max="5664" width="16" style="1" customWidth="1"/>
    <col min="5665" max="5665" width="9.6640625" style="1" customWidth="1"/>
    <col min="5666" max="5888" width="8.83203125" style="1"/>
    <col min="5889" max="5889" width="2.5" style="1" customWidth="1"/>
    <col min="5890" max="5890" width="2.33203125" style="1" customWidth="1"/>
    <col min="5891" max="5891" width="17.83203125" style="1" customWidth="1"/>
    <col min="5892" max="5892" width="10.5" style="1" customWidth="1"/>
    <col min="5893" max="5894" width="8" style="1" customWidth="1"/>
    <col min="5895" max="5895" width="9" style="1" customWidth="1"/>
    <col min="5896" max="5896" width="8.33203125" style="1" customWidth="1"/>
    <col min="5897" max="5897" width="11.5" style="1" customWidth="1"/>
    <col min="5898" max="5898" width="8.5" style="1" customWidth="1"/>
    <col min="5899" max="5899" width="7.5" style="1" customWidth="1"/>
    <col min="5900" max="5900" width="7" style="1" customWidth="1"/>
    <col min="5901" max="5901" width="7.6640625" style="1" customWidth="1"/>
    <col min="5902" max="5902" width="7.33203125" style="1" customWidth="1"/>
    <col min="5903" max="5903" width="8.1640625" style="1" customWidth="1"/>
    <col min="5904" max="5905" width="7.33203125" style="1" customWidth="1"/>
    <col min="5906" max="5907" width="7.5" style="1" customWidth="1"/>
    <col min="5908" max="5908" width="10.5" style="1" customWidth="1"/>
    <col min="5909" max="5909" width="8.1640625" style="1" customWidth="1"/>
    <col min="5910" max="5910" width="2.33203125" style="1" customWidth="1"/>
    <col min="5911" max="5911" width="15.5" style="1" customWidth="1"/>
    <col min="5912" max="5912" width="8.5" style="1" customWidth="1"/>
    <col min="5913" max="5913" width="15" style="1" customWidth="1"/>
    <col min="5914" max="5918" width="8.83203125" style="1"/>
    <col min="5919" max="5919" width="17.1640625" style="1" customWidth="1"/>
    <col min="5920" max="5920" width="16" style="1" customWidth="1"/>
    <col min="5921" max="5921" width="9.6640625" style="1" customWidth="1"/>
    <col min="5922" max="6144" width="8.83203125" style="1"/>
    <col min="6145" max="6145" width="2.5" style="1" customWidth="1"/>
    <col min="6146" max="6146" width="2.33203125" style="1" customWidth="1"/>
    <col min="6147" max="6147" width="17.83203125" style="1" customWidth="1"/>
    <col min="6148" max="6148" width="10.5" style="1" customWidth="1"/>
    <col min="6149" max="6150" width="8" style="1" customWidth="1"/>
    <col min="6151" max="6151" width="9" style="1" customWidth="1"/>
    <col min="6152" max="6152" width="8.33203125" style="1" customWidth="1"/>
    <col min="6153" max="6153" width="11.5" style="1" customWidth="1"/>
    <col min="6154" max="6154" width="8.5" style="1" customWidth="1"/>
    <col min="6155" max="6155" width="7.5" style="1" customWidth="1"/>
    <col min="6156" max="6156" width="7" style="1" customWidth="1"/>
    <col min="6157" max="6157" width="7.6640625" style="1" customWidth="1"/>
    <col min="6158" max="6158" width="7.33203125" style="1" customWidth="1"/>
    <col min="6159" max="6159" width="8.1640625" style="1" customWidth="1"/>
    <col min="6160" max="6161" width="7.33203125" style="1" customWidth="1"/>
    <col min="6162" max="6163" width="7.5" style="1" customWidth="1"/>
    <col min="6164" max="6164" width="10.5" style="1" customWidth="1"/>
    <col min="6165" max="6165" width="8.1640625" style="1" customWidth="1"/>
    <col min="6166" max="6166" width="2.33203125" style="1" customWidth="1"/>
    <col min="6167" max="6167" width="15.5" style="1" customWidth="1"/>
    <col min="6168" max="6168" width="8.5" style="1" customWidth="1"/>
    <col min="6169" max="6169" width="15" style="1" customWidth="1"/>
    <col min="6170" max="6174" width="8.83203125" style="1"/>
    <col min="6175" max="6175" width="17.1640625" style="1" customWidth="1"/>
    <col min="6176" max="6176" width="16" style="1" customWidth="1"/>
    <col min="6177" max="6177" width="9.6640625" style="1" customWidth="1"/>
    <col min="6178" max="6400" width="8.83203125" style="1"/>
    <col min="6401" max="6401" width="2.5" style="1" customWidth="1"/>
    <col min="6402" max="6402" width="2.33203125" style="1" customWidth="1"/>
    <col min="6403" max="6403" width="17.83203125" style="1" customWidth="1"/>
    <col min="6404" max="6404" width="10.5" style="1" customWidth="1"/>
    <col min="6405" max="6406" width="8" style="1" customWidth="1"/>
    <col min="6407" max="6407" width="9" style="1" customWidth="1"/>
    <col min="6408" max="6408" width="8.33203125" style="1" customWidth="1"/>
    <col min="6409" max="6409" width="11.5" style="1" customWidth="1"/>
    <col min="6410" max="6410" width="8.5" style="1" customWidth="1"/>
    <col min="6411" max="6411" width="7.5" style="1" customWidth="1"/>
    <col min="6412" max="6412" width="7" style="1" customWidth="1"/>
    <col min="6413" max="6413" width="7.6640625" style="1" customWidth="1"/>
    <col min="6414" max="6414" width="7.33203125" style="1" customWidth="1"/>
    <col min="6415" max="6415" width="8.1640625" style="1" customWidth="1"/>
    <col min="6416" max="6417" width="7.33203125" style="1" customWidth="1"/>
    <col min="6418" max="6419" width="7.5" style="1" customWidth="1"/>
    <col min="6420" max="6420" width="10.5" style="1" customWidth="1"/>
    <col min="6421" max="6421" width="8.1640625" style="1" customWidth="1"/>
    <col min="6422" max="6422" width="2.33203125" style="1" customWidth="1"/>
    <col min="6423" max="6423" width="15.5" style="1" customWidth="1"/>
    <col min="6424" max="6424" width="8.5" style="1" customWidth="1"/>
    <col min="6425" max="6425" width="15" style="1" customWidth="1"/>
    <col min="6426" max="6430" width="8.83203125" style="1"/>
    <col min="6431" max="6431" width="17.1640625" style="1" customWidth="1"/>
    <col min="6432" max="6432" width="16" style="1" customWidth="1"/>
    <col min="6433" max="6433" width="9.6640625" style="1" customWidth="1"/>
    <col min="6434" max="6656" width="8.83203125" style="1"/>
    <col min="6657" max="6657" width="2.5" style="1" customWidth="1"/>
    <col min="6658" max="6658" width="2.33203125" style="1" customWidth="1"/>
    <col min="6659" max="6659" width="17.83203125" style="1" customWidth="1"/>
    <col min="6660" max="6660" width="10.5" style="1" customWidth="1"/>
    <col min="6661" max="6662" width="8" style="1" customWidth="1"/>
    <col min="6663" max="6663" width="9" style="1" customWidth="1"/>
    <col min="6664" max="6664" width="8.33203125" style="1" customWidth="1"/>
    <col min="6665" max="6665" width="11.5" style="1" customWidth="1"/>
    <col min="6666" max="6666" width="8.5" style="1" customWidth="1"/>
    <col min="6667" max="6667" width="7.5" style="1" customWidth="1"/>
    <col min="6668" max="6668" width="7" style="1" customWidth="1"/>
    <col min="6669" max="6669" width="7.6640625" style="1" customWidth="1"/>
    <col min="6670" max="6670" width="7.33203125" style="1" customWidth="1"/>
    <col min="6671" max="6671" width="8.1640625" style="1" customWidth="1"/>
    <col min="6672" max="6673" width="7.33203125" style="1" customWidth="1"/>
    <col min="6674" max="6675" width="7.5" style="1" customWidth="1"/>
    <col min="6676" max="6676" width="10.5" style="1" customWidth="1"/>
    <col min="6677" max="6677" width="8.1640625" style="1" customWidth="1"/>
    <col min="6678" max="6678" width="2.33203125" style="1" customWidth="1"/>
    <col min="6679" max="6679" width="15.5" style="1" customWidth="1"/>
    <col min="6680" max="6680" width="8.5" style="1" customWidth="1"/>
    <col min="6681" max="6681" width="15" style="1" customWidth="1"/>
    <col min="6682" max="6686" width="8.83203125" style="1"/>
    <col min="6687" max="6687" width="17.1640625" style="1" customWidth="1"/>
    <col min="6688" max="6688" width="16" style="1" customWidth="1"/>
    <col min="6689" max="6689" width="9.6640625" style="1" customWidth="1"/>
    <col min="6690" max="6912" width="8.83203125" style="1"/>
    <col min="6913" max="6913" width="2.5" style="1" customWidth="1"/>
    <col min="6914" max="6914" width="2.33203125" style="1" customWidth="1"/>
    <col min="6915" max="6915" width="17.83203125" style="1" customWidth="1"/>
    <col min="6916" max="6916" width="10.5" style="1" customWidth="1"/>
    <col min="6917" max="6918" width="8" style="1" customWidth="1"/>
    <col min="6919" max="6919" width="9" style="1" customWidth="1"/>
    <col min="6920" max="6920" width="8.33203125" style="1" customWidth="1"/>
    <col min="6921" max="6921" width="11.5" style="1" customWidth="1"/>
    <col min="6922" max="6922" width="8.5" style="1" customWidth="1"/>
    <col min="6923" max="6923" width="7.5" style="1" customWidth="1"/>
    <col min="6924" max="6924" width="7" style="1" customWidth="1"/>
    <col min="6925" max="6925" width="7.6640625" style="1" customWidth="1"/>
    <col min="6926" max="6926" width="7.33203125" style="1" customWidth="1"/>
    <col min="6927" max="6927" width="8.1640625" style="1" customWidth="1"/>
    <col min="6928" max="6929" width="7.33203125" style="1" customWidth="1"/>
    <col min="6930" max="6931" width="7.5" style="1" customWidth="1"/>
    <col min="6932" max="6932" width="10.5" style="1" customWidth="1"/>
    <col min="6933" max="6933" width="8.1640625" style="1" customWidth="1"/>
    <col min="6934" max="6934" width="2.33203125" style="1" customWidth="1"/>
    <col min="6935" max="6935" width="15.5" style="1" customWidth="1"/>
    <col min="6936" max="6936" width="8.5" style="1" customWidth="1"/>
    <col min="6937" max="6937" width="15" style="1" customWidth="1"/>
    <col min="6938" max="6942" width="8.83203125" style="1"/>
    <col min="6943" max="6943" width="17.1640625" style="1" customWidth="1"/>
    <col min="6944" max="6944" width="16" style="1" customWidth="1"/>
    <col min="6945" max="6945" width="9.6640625" style="1" customWidth="1"/>
    <col min="6946" max="7168" width="8.83203125" style="1"/>
    <col min="7169" max="7169" width="2.5" style="1" customWidth="1"/>
    <col min="7170" max="7170" width="2.33203125" style="1" customWidth="1"/>
    <col min="7171" max="7171" width="17.83203125" style="1" customWidth="1"/>
    <col min="7172" max="7172" width="10.5" style="1" customWidth="1"/>
    <col min="7173" max="7174" width="8" style="1" customWidth="1"/>
    <col min="7175" max="7175" width="9" style="1" customWidth="1"/>
    <col min="7176" max="7176" width="8.33203125" style="1" customWidth="1"/>
    <col min="7177" max="7177" width="11.5" style="1" customWidth="1"/>
    <col min="7178" max="7178" width="8.5" style="1" customWidth="1"/>
    <col min="7179" max="7179" width="7.5" style="1" customWidth="1"/>
    <col min="7180" max="7180" width="7" style="1" customWidth="1"/>
    <col min="7181" max="7181" width="7.6640625" style="1" customWidth="1"/>
    <col min="7182" max="7182" width="7.33203125" style="1" customWidth="1"/>
    <col min="7183" max="7183" width="8.1640625" style="1" customWidth="1"/>
    <col min="7184" max="7185" width="7.33203125" style="1" customWidth="1"/>
    <col min="7186" max="7187" width="7.5" style="1" customWidth="1"/>
    <col min="7188" max="7188" width="10.5" style="1" customWidth="1"/>
    <col min="7189" max="7189" width="8.1640625" style="1" customWidth="1"/>
    <col min="7190" max="7190" width="2.33203125" style="1" customWidth="1"/>
    <col min="7191" max="7191" width="15.5" style="1" customWidth="1"/>
    <col min="7192" max="7192" width="8.5" style="1" customWidth="1"/>
    <col min="7193" max="7193" width="15" style="1" customWidth="1"/>
    <col min="7194" max="7198" width="8.83203125" style="1"/>
    <col min="7199" max="7199" width="17.1640625" style="1" customWidth="1"/>
    <col min="7200" max="7200" width="16" style="1" customWidth="1"/>
    <col min="7201" max="7201" width="9.6640625" style="1" customWidth="1"/>
    <col min="7202" max="7424" width="8.83203125" style="1"/>
    <col min="7425" max="7425" width="2.5" style="1" customWidth="1"/>
    <col min="7426" max="7426" width="2.33203125" style="1" customWidth="1"/>
    <col min="7427" max="7427" width="17.83203125" style="1" customWidth="1"/>
    <col min="7428" max="7428" width="10.5" style="1" customWidth="1"/>
    <col min="7429" max="7430" width="8" style="1" customWidth="1"/>
    <col min="7431" max="7431" width="9" style="1" customWidth="1"/>
    <col min="7432" max="7432" width="8.33203125" style="1" customWidth="1"/>
    <col min="7433" max="7433" width="11.5" style="1" customWidth="1"/>
    <col min="7434" max="7434" width="8.5" style="1" customWidth="1"/>
    <col min="7435" max="7435" width="7.5" style="1" customWidth="1"/>
    <col min="7436" max="7436" width="7" style="1" customWidth="1"/>
    <col min="7437" max="7437" width="7.6640625" style="1" customWidth="1"/>
    <col min="7438" max="7438" width="7.33203125" style="1" customWidth="1"/>
    <col min="7439" max="7439" width="8.1640625" style="1" customWidth="1"/>
    <col min="7440" max="7441" width="7.33203125" style="1" customWidth="1"/>
    <col min="7442" max="7443" width="7.5" style="1" customWidth="1"/>
    <col min="7444" max="7444" width="10.5" style="1" customWidth="1"/>
    <col min="7445" max="7445" width="8.1640625" style="1" customWidth="1"/>
    <col min="7446" max="7446" width="2.33203125" style="1" customWidth="1"/>
    <col min="7447" max="7447" width="15.5" style="1" customWidth="1"/>
    <col min="7448" max="7448" width="8.5" style="1" customWidth="1"/>
    <col min="7449" max="7449" width="15" style="1" customWidth="1"/>
    <col min="7450" max="7454" width="8.83203125" style="1"/>
    <col min="7455" max="7455" width="17.1640625" style="1" customWidth="1"/>
    <col min="7456" max="7456" width="16" style="1" customWidth="1"/>
    <col min="7457" max="7457" width="9.6640625" style="1" customWidth="1"/>
    <col min="7458" max="7680" width="8.83203125" style="1"/>
    <col min="7681" max="7681" width="2.5" style="1" customWidth="1"/>
    <col min="7682" max="7682" width="2.33203125" style="1" customWidth="1"/>
    <col min="7683" max="7683" width="17.83203125" style="1" customWidth="1"/>
    <col min="7684" max="7684" width="10.5" style="1" customWidth="1"/>
    <col min="7685" max="7686" width="8" style="1" customWidth="1"/>
    <col min="7687" max="7687" width="9" style="1" customWidth="1"/>
    <col min="7688" max="7688" width="8.33203125" style="1" customWidth="1"/>
    <col min="7689" max="7689" width="11.5" style="1" customWidth="1"/>
    <col min="7690" max="7690" width="8.5" style="1" customWidth="1"/>
    <col min="7691" max="7691" width="7.5" style="1" customWidth="1"/>
    <col min="7692" max="7692" width="7" style="1" customWidth="1"/>
    <col min="7693" max="7693" width="7.6640625" style="1" customWidth="1"/>
    <col min="7694" max="7694" width="7.33203125" style="1" customWidth="1"/>
    <col min="7695" max="7695" width="8.1640625" style="1" customWidth="1"/>
    <col min="7696" max="7697" width="7.33203125" style="1" customWidth="1"/>
    <col min="7698" max="7699" width="7.5" style="1" customWidth="1"/>
    <col min="7700" max="7700" width="10.5" style="1" customWidth="1"/>
    <col min="7701" max="7701" width="8.1640625" style="1" customWidth="1"/>
    <col min="7702" max="7702" width="2.33203125" style="1" customWidth="1"/>
    <col min="7703" max="7703" width="15.5" style="1" customWidth="1"/>
    <col min="7704" max="7704" width="8.5" style="1" customWidth="1"/>
    <col min="7705" max="7705" width="15" style="1" customWidth="1"/>
    <col min="7706" max="7710" width="8.83203125" style="1"/>
    <col min="7711" max="7711" width="17.1640625" style="1" customWidth="1"/>
    <col min="7712" max="7712" width="16" style="1" customWidth="1"/>
    <col min="7713" max="7713" width="9.6640625" style="1" customWidth="1"/>
    <col min="7714" max="7936" width="8.83203125" style="1"/>
    <col min="7937" max="7937" width="2.5" style="1" customWidth="1"/>
    <col min="7938" max="7938" width="2.33203125" style="1" customWidth="1"/>
    <col min="7939" max="7939" width="17.83203125" style="1" customWidth="1"/>
    <col min="7940" max="7940" width="10.5" style="1" customWidth="1"/>
    <col min="7941" max="7942" width="8" style="1" customWidth="1"/>
    <col min="7943" max="7943" width="9" style="1" customWidth="1"/>
    <col min="7944" max="7944" width="8.33203125" style="1" customWidth="1"/>
    <col min="7945" max="7945" width="11.5" style="1" customWidth="1"/>
    <col min="7946" max="7946" width="8.5" style="1" customWidth="1"/>
    <col min="7947" max="7947" width="7.5" style="1" customWidth="1"/>
    <col min="7948" max="7948" width="7" style="1" customWidth="1"/>
    <col min="7949" max="7949" width="7.6640625" style="1" customWidth="1"/>
    <col min="7950" max="7950" width="7.33203125" style="1" customWidth="1"/>
    <col min="7951" max="7951" width="8.1640625" style="1" customWidth="1"/>
    <col min="7952" max="7953" width="7.33203125" style="1" customWidth="1"/>
    <col min="7954" max="7955" width="7.5" style="1" customWidth="1"/>
    <col min="7956" max="7956" width="10.5" style="1" customWidth="1"/>
    <col min="7957" max="7957" width="8.1640625" style="1" customWidth="1"/>
    <col min="7958" max="7958" width="2.33203125" style="1" customWidth="1"/>
    <col min="7959" max="7959" width="15.5" style="1" customWidth="1"/>
    <col min="7960" max="7960" width="8.5" style="1" customWidth="1"/>
    <col min="7961" max="7961" width="15" style="1" customWidth="1"/>
    <col min="7962" max="7966" width="8.83203125" style="1"/>
    <col min="7967" max="7967" width="17.1640625" style="1" customWidth="1"/>
    <col min="7968" max="7968" width="16" style="1" customWidth="1"/>
    <col min="7969" max="7969" width="9.6640625" style="1" customWidth="1"/>
    <col min="7970" max="8192" width="8.83203125" style="1"/>
    <col min="8193" max="8193" width="2.5" style="1" customWidth="1"/>
    <col min="8194" max="8194" width="2.33203125" style="1" customWidth="1"/>
    <col min="8195" max="8195" width="17.83203125" style="1" customWidth="1"/>
    <col min="8196" max="8196" width="10.5" style="1" customWidth="1"/>
    <col min="8197" max="8198" width="8" style="1" customWidth="1"/>
    <col min="8199" max="8199" width="9" style="1" customWidth="1"/>
    <col min="8200" max="8200" width="8.33203125" style="1" customWidth="1"/>
    <col min="8201" max="8201" width="11.5" style="1" customWidth="1"/>
    <col min="8202" max="8202" width="8.5" style="1" customWidth="1"/>
    <col min="8203" max="8203" width="7.5" style="1" customWidth="1"/>
    <col min="8204" max="8204" width="7" style="1" customWidth="1"/>
    <col min="8205" max="8205" width="7.6640625" style="1" customWidth="1"/>
    <col min="8206" max="8206" width="7.33203125" style="1" customWidth="1"/>
    <col min="8207" max="8207" width="8.1640625" style="1" customWidth="1"/>
    <col min="8208" max="8209" width="7.33203125" style="1" customWidth="1"/>
    <col min="8210" max="8211" width="7.5" style="1" customWidth="1"/>
    <col min="8212" max="8212" width="10.5" style="1" customWidth="1"/>
    <col min="8213" max="8213" width="8.1640625" style="1" customWidth="1"/>
    <col min="8214" max="8214" width="2.33203125" style="1" customWidth="1"/>
    <col min="8215" max="8215" width="15.5" style="1" customWidth="1"/>
    <col min="8216" max="8216" width="8.5" style="1" customWidth="1"/>
    <col min="8217" max="8217" width="15" style="1" customWidth="1"/>
    <col min="8218" max="8222" width="8.83203125" style="1"/>
    <col min="8223" max="8223" width="17.1640625" style="1" customWidth="1"/>
    <col min="8224" max="8224" width="16" style="1" customWidth="1"/>
    <col min="8225" max="8225" width="9.6640625" style="1" customWidth="1"/>
    <col min="8226" max="8448" width="8.83203125" style="1"/>
    <col min="8449" max="8449" width="2.5" style="1" customWidth="1"/>
    <col min="8450" max="8450" width="2.33203125" style="1" customWidth="1"/>
    <col min="8451" max="8451" width="17.83203125" style="1" customWidth="1"/>
    <col min="8452" max="8452" width="10.5" style="1" customWidth="1"/>
    <col min="8453" max="8454" width="8" style="1" customWidth="1"/>
    <col min="8455" max="8455" width="9" style="1" customWidth="1"/>
    <col min="8456" max="8456" width="8.33203125" style="1" customWidth="1"/>
    <col min="8457" max="8457" width="11.5" style="1" customWidth="1"/>
    <col min="8458" max="8458" width="8.5" style="1" customWidth="1"/>
    <col min="8459" max="8459" width="7.5" style="1" customWidth="1"/>
    <col min="8460" max="8460" width="7" style="1" customWidth="1"/>
    <col min="8461" max="8461" width="7.6640625" style="1" customWidth="1"/>
    <col min="8462" max="8462" width="7.33203125" style="1" customWidth="1"/>
    <col min="8463" max="8463" width="8.1640625" style="1" customWidth="1"/>
    <col min="8464" max="8465" width="7.33203125" style="1" customWidth="1"/>
    <col min="8466" max="8467" width="7.5" style="1" customWidth="1"/>
    <col min="8468" max="8468" width="10.5" style="1" customWidth="1"/>
    <col min="8469" max="8469" width="8.1640625" style="1" customWidth="1"/>
    <col min="8470" max="8470" width="2.33203125" style="1" customWidth="1"/>
    <col min="8471" max="8471" width="15.5" style="1" customWidth="1"/>
    <col min="8472" max="8472" width="8.5" style="1" customWidth="1"/>
    <col min="8473" max="8473" width="15" style="1" customWidth="1"/>
    <col min="8474" max="8478" width="8.83203125" style="1"/>
    <col min="8479" max="8479" width="17.1640625" style="1" customWidth="1"/>
    <col min="8480" max="8480" width="16" style="1" customWidth="1"/>
    <col min="8481" max="8481" width="9.6640625" style="1" customWidth="1"/>
    <col min="8482" max="8704" width="8.83203125" style="1"/>
    <col min="8705" max="8705" width="2.5" style="1" customWidth="1"/>
    <col min="8706" max="8706" width="2.33203125" style="1" customWidth="1"/>
    <col min="8707" max="8707" width="17.83203125" style="1" customWidth="1"/>
    <col min="8708" max="8708" width="10.5" style="1" customWidth="1"/>
    <col min="8709" max="8710" width="8" style="1" customWidth="1"/>
    <col min="8711" max="8711" width="9" style="1" customWidth="1"/>
    <col min="8712" max="8712" width="8.33203125" style="1" customWidth="1"/>
    <col min="8713" max="8713" width="11.5" style="1" customWidth="1"/>
    <col min="8714" max="8714" width="8.5" style="1" customWidth="1"/>
    <col min="8715" max="8715" width="7.5" style="1" customWidth="1"/>
    <col min="8716" max="8716" width="7" style="1" customWidth="1"/>
    <col min="8717" max="8717" width="7.6640625" style="1" customWidth="1"/>
    <col min="8718" max="8718" width="7.33203125" style="1" customWidth="1"/>
    <col min="8719" max="8719" width="8.1640625" style="1" customWidth="1"/>
    <col min="8720" max="8721" width="7.33203125" style="1" customWidth="1"/>
    <col min="8722" max="8723" width="7.5" style="1" customWidth="1"/>
    <col min="8724" max="8724" width="10.5" style="1" customWidth="1"/>
    <col min="8725" max="8725" width="8.1640625" style="1" customWidth="1"/>
    <col min="8726" max="8726" width="2.33203125" style="1" customWidth="1"/>
    <col min="8727" max="8727" width="15.5" style="1" customWidth="1"/>
    <col min="8728" max="8728" width="8.5" style="1" customWidth="1"/>
    <col min="8729" max="8729" width="15" style="1" customWidth="1"/>
    <col min="8730" max="8734" width="8.83203125" style="1"/>
    <col min="8735" max="8735" width="17.1640625" style="1" customWidth="1"/>
    <col min="8736" max="8736" width="16" style="1" customWidth="1"/>
    <col min="8737" max="8737" width="9.6640625" style="1" customWidth="1"/>
    <col min="8738" max="8960" width="8.83203125" style="1"/>
    <col min="8961" max="8961" width="2.5" style="1" customWidth="1"/>
    <col min="8962" max="8962" width="2.33203125" style="1" customWidth="1"/>
    <col min="8963" max="8963" width="17.83203125" style="1" customWidth="1"/>
    <col min="8964" max="8964" width="10.5" style="1" customWidth="1"/>
    <col min="8965" max="8966" width="8" style="1" customWidth="1"/>
    <col min="8967" max="8967" width="9" style="1" customWidth="1"/>
    <col min="8968" max="8968" width="8.33203125" style="1" customWidth="1"/>
    <col min="8969" max="8969" width="11.5" style="1" customWidth="1"/>
    <col min="8970" max="8970" width="8.5" style="1" customWidth="1"/>
    <col min="8971" max="8971" width="7.5" style="1" customWidth="1"/>
    <col min="8972" max="8972" width="7" style="1" customWidth="1"/>
    <col min="8973" max="8973" width="7.6640625" style="1" customWidth="1"/>
    <col min="8974" max="8974" width="7.33203125" style="1" customWidth="1"/>
    <col min="8975" max="8975" width="8.1640625" style="1" customWidth="1"/>
    <col min="8976" max="8977" width="7.33203125" style="1" customWidth="1"/>
    <col min="8978" max="8979" width="7.5" style="1" customWidth="1"/>
    <col min="8980" max="8980" width="10.5" style="1" customWidth="1"/>
    <col min="8981" max="8981" width="8.1640625" style="1" customWidth="1"/>
    <col min="8982" max="8982" width="2.33203125" style="1" customWidth="1"/>
    <col min="8983" max="8983" width="15.5" style="1" customWidth="1"/>
    <col min="8984" max="8984" width="8.5" style="1" customWidth="1"/>
    <col min="8985" max="8985" width="15" style="1" customWidth="1"/>
    <col min="8986" max="8990" width="8.83203125" style="1"/>
    <col min="8991" max="8991" width="17.1640625" style="1" customWidth="1"/>
    <col min="8992" max="8992" width="16" style="1" customWidth="1"/>
    <col min="8993" max="8993" width="9.6640625" style="1" customWidth="1"/>
    <col min="8994" max="9216" width="8.83203125" style="1"/>
    <col min="9217" max="9217" width="2.5" style="1" customWidth="1"/>
    <col min="9218" max="9218" width="2.33203125" style="1" customWidth="1"/>
    <col min="9219" max="9219" width="17.83203125" style="1" customWidth="1"/>
    <col min="9220" max="9220" width="10.5" style="1" customWidth="1"/>
    <col min="9221" max="9222" width="8" style="1" customWidth="1"/>
    <col min="9223" max="9223" width="9" style="1" customWidth="1"/>
    <col min="9224" max="9224" width="8.33203125" style="1" customWidth="1"/>
    <col min="9225" max="9225" width="11.5" style="1" customWidth="1"/>
    <col min="9226" max="9226" width="8.5" style="1" customWidth="1"/>
    <col min="9227" max="9227" width="7.5" style="1" customWidth="1"/>
    <col min="9228" max="9228" width="7" style="1" customWidth="1"/>
    <col min="9229" max="9229" width="7.6640625" style="1" customWidth="1"/>
    <col min="9230" max="9230" width="7.33203125" style="1" customWidth="1"/>
    <col min="9231" max="9231" width="8.1640625" style="1" customWidth="1"/>
    <col min="9232" max="9233" width="7.33203125" style="1" customWidth="1"/>
    <col min="9234" max="9235" width="7.5" style="1" customWidth="1"/>
    <col min="9236" max="9236" width="10.5" style="1" customWidth="1"/>
    <col min="9237" max="9237" width="8.1640625" style="1" customWidth="1"/>
    <col min="9238" max="9238" width="2.33203125" style="1" customWidth="1"/>
    <col min="9239" max="9239" width="15.5" style="1" customWidth="1"/>
    <col min="9240" max="9240" width="8.5" style="1" customWidth="1"/>
    <col min="9241" max="9241" width="15" style="1" customWidth="1"/>
    <col min="9242" max="9246" width="8.83203125" style="1"/>
    <col min="9247" max="9247" width="17.1640625" style="1" customWidth="1"/>
    <col min="9248" max="9248" width="16" style="1" customWidth="1"/>
    <col min="9249" max="9249" width="9.6640625" style="1" customWidth="1"/>
    <col min="9250" max="9472" width="8.83203125" style="1"/>
    <col min="9473" max="9473" width="2.5" style="1" customWidth="1"/>
    <col min="9474" max="9474" width="2.33203125" style="1" customWidth="1"/>
    <col min="9475" max="9475" width="17.83203125" style="1" customWidth="1"/>
    <col min="9476" max="9476" width="10.5" style="1" customWidth="1"/>
    <col min="9477" max="9478" width="8" style="1" customWidth="1"/>
    <col min="9479" max="9479" width="9" style="1" customWidth="1"/>
    <col min="9480" max="9480" width="8.33203125" style="1" customWidth="1"/>
    <col min="9481" max="9481" width="11.5" style="1" customWidth="1"/>
    <col min="9482" max="9482" width="8.5" style="1" customWidth="1"/>
    <col min="9483" max="9483" width="7.5" style="1" customWidth="1"/>
    <col min="9484" max="9484" width="7" style="1" customWidth="1"/>
    <col min="9485" max="9485" width="7.6640625" style="1" customWidth="1"/>
    <col min="9486" max="9486" width="7.33203125" style="1" customWidth="1"/>
    <col min="9487" max="9487" width="8.1640625" style="1" customWidth="1"/>
    <col min="9488" max="9489" width="7.33203125" style="1" customWidth="1"/>
    <col min="9490" max="9491" width="7.5" style="1" customWidth="1"/>
    <col min="9492" max="9492" width="10.5" style="1" customWidth="1"/>
    <col min="9493" max="9493" width="8.1640625" style="1" customWidth="1"/>
    <col min="9494" max="9494" width="2.33203125" style="1" customWidth="1"/>
    <col min="9495" max="9495" width="15.5" style="1" customWidth="1"/>
    <col min="9496" max="9496" width="8.5" style="1" customWidth="1"/>
    <col min="9497" max="9497" width="15" style="1" customWidth="1"/>
    <col min="9498" max="9502" width="8.83203125" style="1"/>
    <col min="9503" max="9503" width="17.1640625" style="1" customWidth="1"/>
    <col min="9504" max="9504" width="16" style="1" customWidth="1"/>
    <col min="9505" max="9505" width="9.6640625" style="1" customWidth="1"/>
    <col min="9506" max="9728" width="8.83203125" style="1"/>
    <col min="9729" max="9729" width="2.5" style="1" customWidth="1"/>
    <col min="9730" max="9730" width="2.33203125" style="1" customWidth="1"/>
    <col min="9731" max="9731" width="17.83203125" style="1" customWidth="1"/>
    <col min="9732" max="9732" width="10.5" style="1" customWidth="1"/>
    <col min="9733" max="9734" width="8" style="1" customWidth="1"/>
    <col min="9735" max="9735" width="9" style="1" customWidth="1"/>
    <col min="9736" max="9736" width="8.33203125" style="1" customWidth="1"/>
    <col min="9737" max="9737" width="11.5" style="1" customWidth="1"/>
    <col min="9738" max="9738" width="8.5" style="1" customWidth="1"/>
    <col min="9739" max="9739" width="7.5" style="1" customWidth="1"/>
    <col min="9740" max="9740" width="7" style="1" customWidth="1"/>
    <col min="9741" max="9741" width="7.6640625" style="1" customWidth="1"/>
    <col min="9742" max="9742" width="7.33203125" style="1" customWidth="1"/>
    <col min="9743" max="9743" width="8.1640625" style="1" customWidth="1"/>
    <col min="9744" max="9745" width="7.33203125" style="1" customWidth="1"/>
    <col min="9746" max="9747" width="7.5" style="1" customWidth="1"/>
    <col min="9748" max="9748" width="10.5" style="1" customWidth="1"/>
    <col min="9749" max="9749" width="8.1640625" style="1" customWidth="1"/>
    <col min="9750" max="9750" width="2.33203125" style="1" customWidth="1"/>
    <col min="9751" max="9751" width="15.5" style="1" customWidth="1"/>
    <col min="9752" max="9752" width="8.5" style="1" customWidth="1"/>
    <col min="9753" max="9753" width="15" style="1" customWidth="1"/>
    <col min="9754" max="9758" width="8.83203125" style="1"/>
    <col min="9759" max="9759" width="17.1640625" style="1" customWidth="1"/>
    <col min="9760" max="9760" width="16" style="1" customWidth="1"/>
    <col min="9761" max="9761" width="9.6640625" style="1" customWidth="1"/>
    <col min="9762" max="9984" width="8.83203125" style="1"/>
    <col min="9985" max="9985" width="2.5" style="1" customWidth="1"/>
    <col min="9986" max="9986" width="2.33203125" style="1" customWidth="1"/>
    <col min="9987" max="9987" width="17.83203125" style="1" customWidth="1"/>
    <col min="9988" max="9988" width="10.5" style="1" customWidth="1"/>
    <col min="9989" max="9990" width="8" style="1" customWidth="1"/>
    <col min="9991" max="9991" width="9" style="1" customWidth="1"/>
    <col min="9992" max="9992" width="8.33203125" style="1" customWidth="1"/>
    <col min="9993" max="9993" width="11.5" style="1" customWidth="1"/>
    <col min="9994" max="9994" width="8.5" style="1" customWidth="1"/>
    <col min="9995" max="9995" width="7.5" style="1" customWidth="1"/>
    <col min="9996" max="9996" width="7" style="1" customWidth="1"/>
    <col min="9997" max="9997" width="7.6640625" style="1" customWidth="1"/>
    <col min="9998" max="9998" width="7.33203125" style="1" customWidth="1"/>
    <col min="9999" max="9999" width="8.1640625" style="1" customWidth="1"/>
    <col min="10000" max="10001" width="7.33203125" style="1" customWidth="1"/>
    <col min="10002" max="10003" width="7.5" style="1" customWidth="1"/>
    <col min="10004" max="10004" width="10.5" style="1" customWidth="1"/>
    <col min="10005" max="10005" width="8.1640625" style="1" customWidth="1"/>
    <col min="10006" max="10006" width="2.33203125" style="1" customWidth="1"/>
    <col min="10007" max="10007" width="15.5" style="1" customWidth="1"/>
    <col min="10008" max="10008" width="8.5" style="1" customWidth="1"/>
    <col min="10009" max="10009" width="15" style="1" customWidth="1"/>
    <col min="10010" max="10014" width="8.83203125" style="1"/>
    <col min="10015" max="10015" width="17.1640625" style="1" customWidth="1"/>
    <col min="10016" max="10016" width="16" style="1" customWidth="1"/>
    <col min="10017" max="10017" width="9.6640625" style="1" customWidth="1"/>
    <col min="10018" max="10240" width="8.83203125" style="1"/>
    <col min="10241" max="10241" width="2.5" style="1" customWidth="1"/>
    <col min="10242" max="10242" width="2.33203125" style="1" customWidth="1"/>
    <col min="10243" max="10243" width="17.83203125" style="1" customWidth="1"/>
    <col min="10244" max="10244" width="10.5" style="1" customWidth="1"/>
    <col min="10245" max="10246" width="8" style="1" customWidth="1"/>
    <col min="10247" max="10247" width="9" style="1" customWidth="1"/>
    <col min="10248" max="10248" width="8.33203125" style="1" customWidth="1"/>
    <col min="10249" max="10249" width="11.5" style="1" customWidth="1"/>
    <col min="10250" max="10250" width="8.5" style="1" customWidth="1"/>
    <col min="10251" max="10251" width="7.5" style="1" customWidth="1"/>
    <col min="10252" max="10252" width="7" style="1" customWidth="1"/>
    <col min="10253" max="10253" width="7.6640625" style="1" customWidth="1"/>
    <col min="10254" max="10254" width="7.33203125" style="1" customWidth="1"/>
    <col min="10255" max="10255" width="8.1640625" style="1" customWidth="1"/>
    <col min="10256" max="10257" width="7.33203125" style="1" customWidth="1"/>
    <col min="10258" max="10259" width="7.5" style="1" customWidth="1"/>
    <col min="10260" max="10260" width="10.5" style="1" customWidth="1"/>
    <col min="10261" max="10261" width="8.1640625" style="1" customWidth="1"/>
    <col min="10262" max="10262" width="2.33203125" style="1" customWidth="1"/>
    <col min="10263" max="10263" width="15.5" style="1" customWidth="1"/>
    <col min="10264" max="10264" width="8.5" style="1" customWidth="1"/>
    <col min="10265" max="10265" width="15" style="1" customWidth="1"/>
    <col min="10266" max="10270" width="8.83203125" style="1"/>
    <col min="10271" max="10271" width="17.1640625" style="1" customWidth="1"/>
    <col min="10272" max="10272" width="16" style="1" customWidth="1"/>
    <col min="10273" max="10273" width="9.6640625" style="1" customWidth="1"/>
    <col min="10274" max="10496" width="8.83203125" style="1"/>
    <col min="10497" max="10497" width="2.5" style="1" customWidth="1"/>
    <col min="10498" max="10498" width="2.33203125" style="1" customWidth="1"/>
    <col min="10499" max="10499" width="17.83203125" style="1" customWidth="1"/>
    <col min="10500" max="10500" width="10.5" style="1" customWidth="1"/>
    <col min="10501" max="10502" width="8" style="1" customWidth="1"/>
    <col min="10503" max="10503" width="9" style="1" customWidth="1"/>
    <col min="10504" max="10504" width="8.33203125" style="1" customWidth="1"/>
    <col min="10505" max="10505" width="11.5" style="1" customWidth="1"/>
    <col min="10506" max="10506" width="8.5" style="1" customWidth="1"/>
    <col min="10507" max="10507" width="7.5" style="1" customWidth="1"/>
    <col min="10508" max="10508" width="7" style="1" customWidth="1"/>
    <col min="10509" max="10509" width="7.6640625" style="1" customWidth="1"/>
    <col min="10510" max="10510" width="7.33203125" style="1" customWidth="1"/>
    <col min="10511" max="10511" width="8.1640625" style="1" customWidth="1"/>
    <col min="10512" max="10513" width="7.33203125" style="1" customWidth="1"/>
    <col min="10514" max="10515" width="7.5" style="1" customWidth="1"/>
    <col min="10516" max="10516" width="10.5" style="1" customWidth="1"/>
    <col min="10517" max="10517" width="8.1640625" style="1" customWidth="1"/>
    <col min="10518" max="10518" width="2.33203125" style="1" customWidth="1"/>
    <col min="10519" max="10519" width="15.5" style="1" customWidth="1"/>
    <col min="10520" max="10520" width="8.5" style="1" customWidth="1"/>
    <col min="10521" max="10521" width="15" style="1" customWidth="1"/>
    <col min="10522" max="10526" width="8.83203125" style="1"/>
    <col min="10527" max="10527" width="17.1640625" style="1" customWidth="1"/>
    <col min="10528" max="10528" width="16" style="1" customWidth="1"/>
    <col min="10529" max="10529" width="9.6640625" style="1" customWidth="1"/>
    <col min="10530" max="10752" width="8.83203125" style="1"/>
    <col min="10753" max="10753" width="2.5" style="1" customWidth="1"/>
    <col min="10754" max="10754" width="2.33203125" style="1" customWidth="1"/>
    <col min="10755" max="10755" width="17.83203125" style="1" customWidth="1"/>
    <col min="10756" max="10756" width="10.5" style="1" customWidth="1"/>
    <col min="10757" max="10758" width="8" style="1" customWidth="1"/>
    <col min="10759" max="10759" width="9" style="1" customWidth="1"/>
    <col min="10760" max="10760" width="8.33203125" style="1" customWidth="1"/>
    <col min="10761" max="10761" width="11.5" style="1" customWidth="1"/>
    <col min="10762" max="10762" width="8.5" style="1" customWidth="1"/>
    <col min="10763" max="10763" width="7.5" style="1" customWidth="1"/>
    <col min="10764" max="10764" width="7" style="1" customWidth="1"/>
    <col min="10765" max="10765" width="7.6640625" style="1" customWidth="1"/>
    <col min="10766" max="10766" width="7.33203125" style="1" customWidth="1"/>
    <col min="10767" max="10767" width="8.1640625" style="1" customWidth="1"/>
    <col min="10768" max="10769" width="7.33203125" style="1" customWidth="1"/>
    <col min="10770" max="10771" width="7.5" style="1" customWidth="1"/>
    <col min="10772" max="10772" width="10.5" style="1" customWidth="1"/>
    <col min="10773" max="10773" width="8.1640625" style="1" customWidth="1"/>
    <col min="10774" max="10774" width="2.33203125" style="1" customWidth="1"/>
    <col min="10775" max="10775" width="15.5" style="1" customWidth="1"/>
    <col min="10776" max="10776" width="8.5" style="1" customWidth="1"/>
    <col min="10777" max="10777" width="15" style="1" customWidth="1"/>
    <col min="10778" max="10782" width="8.83203125" style="1"/>
    <col min="10783" max="10783" width="17.1640625" style="1" customWidth="1"/>
    <col min="10784" max="10784" width="16" style="1" customWidth="1"/>
    <col min="10785" max="10785" width="9.6640625" style="1" customWidth="1"/>
    <col min="10786" max="11008" width="8.83203125" style="1"/>
    <col min="11009" max="11009" width="2.5" style="1" customWidth="1"/>
    <col min="11010" max="11010" width="2.33203125" style="1" customWidth="1"/>
    <col min="11011" max="11011" width="17.83203125" style="1" customWidth="1"/>
    <col min="11012" max="11012" width="10.5" style="1" customWidth="1"/>
    <col min="11013" max="11014" width="8" style="1" customWidth="1"/>
    <col min="11015" max="11015" width="9" style="1" customWidth="1"/>
    <col min="11016" max="11016" width="8.33203125" style="1" customWidth="1"/>
    <col min="11017" max="11017" width="11.5" style="1" customWidth="1"/>
    <col min="11018" max="11018" width="8.5" style="1" customWidth="1"/>
    <col min="11019" max="11019" width="7.5" style="1" customWidth="1"/>
    <col min="11020" max="11020" width="7" style="1" customWidth="1"/>
    <col min="11021" max="11021" width="7.6640625" style="1" customWidth="1"/>
    <col min="11022" max="11022" width="7.33203125" style="1" customWidth="1"/>
    <col min="11023" max="11023" width="8.1640625" style="1" customWidth="1"/>
    <col min="11024" max="11025" width="7.33203125" style="1" customWidth="1"/>
    <col min="11026" max="11027" width="7.5" style="1" customWidth="1"/>
    <col min="11028" max="11028" width="10.5" style="1" customWidth="1"/>
    <col min="11029" max="11029" width="8.1640625" style="1" customWidth="1"/>
    <col min="11030" max="11030" width="2.33203125" style="1" customWidth="1"/>
    <col min="11031" max="11031" width="15.5" style="1" customWidth="1"/>
    <col min="11032" max="11032" width="8.5" style="1" customWidth="1"/>
    <col min="11033" max="11033" width="15" style="1" customWidth="1"/>
    <col min="11034" max="11038" width="8.83203125" style="1"/>
    <col min="11039" max="11039" width="17.1640625" style="1" customWidth="1"/>
    <col min="11040" max="11040" width="16" style="1" customWidth="1"/>
    <col min="11041" max="11041" width="9.6640625" style="1" customWidth="1"/>
    <col min="11042" max="11264" width="8.83203125" style="1"/>
    <col min="11265" max="11265" width="2.5" style="1" customWidth="1"/>
    <col min="11266" max="11266" width="2.33203125" style="1" customWidth="1"/>
    <col min="11267" max="11267" width="17.83203125" style="1" customWidth="1"/>
    <col min="11268" max="11268" width="10.5" style="1" customWidth="1"/>
    <col min="11269" max="11270" width="8" style="1" customWidth="1"/>
    <col min="11271" max="11271" width="9" style="1" customWidth="1"/>
    <col min="11272" max="11272" width="8.33203125" style="1" customWidth="1"/>
    <col min="11273" max="11273" width="11.5" style="1" customWidth="1"/>
    <col min="11274" max="11274" width="8.5" style="1" customWidth="1"/>
    <col min="11275" max="11275" width="7.5" style="1" customWidth="1"/>
    <col min="11276" max="11276" width="7" style="1" customWidth="1"/>
    <col min="11277" max="11277" width="7.6640625" style="1" customWidth="1"/>
    <col min="11278" max="11278" width="7.33203125" style="1" customWidth="1"/>
    <col min="11279" max="11279" width="8.1640625" style="1" customWidth="1"/>
    <col min="11280" max="11281" width="7.33203125" style="1" customWidth="1"/>
    <col min="11282" max="11283" width="7.5" style="1" customWidth="1"/>
    <col min="11284" max="11284" width="10.5" style="1" customWidth="1"/>
    <col min="11285" max="11285" width="8.1640625" style="1" customWidth="1"/>
    <col min="11286" max="11286" width="2.33203125" style="1" customWidth="1"/>
    <col min="11287" max="11287" width="15.5" style="1" customWidth="1"/>
    <col min="11288" max="11288" width="8.5" style="1" customWidth="1"/>
    <col min="11289" max="11289" width="15" style="1" customWidth="1"/>
    <col min="11290" max="11294" width="8.83203125" style="1"/>
    <col min="11295" max="11295" width="17.1640625" style="1" customWidth="1"/>
    <col min="11296" max="11296" width="16" style="1" customWidth="1"/>
    <col min="11297" max="11297" width="9.6640625" style="1" customWidth="1"/>
    <col min="11298" max="11520" width="8.83203125" style="1"/>
    <col min="11521" max="11521" width="2.5" style="1" customWidth="1"/>
    <col min="11522" max="11522" width="2.33203125" style="1" customWidth="1"/>
    <col min="11523" max="11523" width="17.83203125" style="1" customWidth="1"/>
    <col min="11524" max="11524" width="10.5" style="1" customWidth="1"/>
    <col min="11525" max="11526" width="8" style="1" customWidth="1"/>
    <col min="11527" max="11527" width="9" style="1" customWidth="1"/>
    <col min="11528" max="11528" width="8.33203125" style="1" customWidth="1"/>
    <col min="11529" max="11529" width="11.5" style="1" customWidth="1"/>
    <col min="11530" max="11530" width="8.5" style="1" customWidth="1"/>
    <col min="11531" max="11531" width="7.5" style="1" customWidth="1"/>
    <col min="11532" max="11532" width="7" style="1" customWidth="1"/>
    <col min="11533" max="11533" width="7.6640625" style="1" customWidth="1"/>
    <col min="11534" max="11534" width="7.33203125" style="1" customWidth="1"/>
    <col min="11535" max="11535" width="8.1640625" style="1" customWidth="1"/>
    <col min="11536" max="11537" width="7.33203125" style="1" customWidth="1"/>
    <col min="11538" max="11539" width="7.5" style="1" customWidth="1"/>
    <col min="11540" max="11540" width="10.5" style="1" customWidth="1"/>
    <col min="11541" max="11541" width="8.1640625" style="1" customWidth="1"/>
    <col min="11542" max="11542" width="2.33203125" style="1" customWidth="1"/>
    <col min="11543" max="11543" width="15.5" style="1" customWidth="1"/>
    <col min="11544" max="11544" width="8.5" style="1" customWidth="1"/>
    <col min="11545" max="11545" width="15" style="1" customWidth="1"/>
    <col min="11546" max="11550" width="8.83203125" style="1"/>
    <col min="11551" max="11551" width="17.1640625" style="1" customWidth="1"/>
    <col min="11552" max="11552" width="16" style="1" customWidth="1"/>
    <col min="11553" max="11553" width="9.6640625" style="1" customWidth="1"/>
    <col min="11554" max="11776" width="8.83203125" style="1"/>
    <col min="11777" max="11777" width="2.5" style="1" customWidth="1"/>
    <col min="11778" max="11778" width="2.33203125" style="1" customWidth="1"/>
    <col min="11779" max="11779" width="17.83203125" style="1" customWidth="1"/>
    <col min="11780" max="11780" width="10.5" style="1" customWidth="1"/>
    <col min="11781" max="11782" width="8" style="1" customWidth="1"/>
    <col min="11783" max="11783" width="9" style="1" customWidth="1"/>
    <col min="11784" max="11784" width="8.33203125" style="1" customWidth="1"/>
    <col min="11785" max="11785" width="11.5" style="1" customWidth="1"/>
    <col min="11786" max="11786" width="8.5" style="1" customWidth="1"/>
    <col min="11787" max="11787" width="7.5" style="1" customWidth="1"/>
    <col min="11788" max="11788" width="7" style="1" customWidth="1"/>
    <col min="11789" max="11789" width="7.6640625" style="1" customWidth="1"/>
    <col min="11790" max="11790" width="7.33203125" style="1" customWidth="1"/>
    <col min="11791" max="11791" width="8.1640625" style="1" customWidth="1"/>
    <col min="11792" max="11793" width="7.33203125" style="1" customWidth="1"/>
    <col min="11794" max="11795" width="7.5" style="1" customWidth="1"/>
    <col min="11796" max="11796" width="10.5" style="1" customWidth="1"/>
    <col min="11797" max="11797" width="8.1640625" style="1" customWidth="1"/>
    <col min="11798" max="11798" width="2.33203125" style="1" customWidth="1"/>
    <col min="11799" max="11799" width="15.5" style="1" customWidth="1"/>
    <col min="11800" max="11800" width="8.5" style="1" customWidth="1"/>
    <col min="11801" max="11801" width="15" style="1" customWidth="1"/>
    <col min="11802" max="11806" width="8.83203125" style="1"/>
    <col min="11807" max="11807" width="17.1640625" style="1" customWidth="1"/>
    <col min="11808" max="11808" width="16" style="1" customWidth="1"/>
    <col min="11809" max="11809" width="9.6640625" style="1" customWidth="1"/>
    <col min="11810" max="12032" width="8.83203125" style="1"/>
    <col min="12033" max="12033" width="2.5" style="1" customWidth="1"/>
    <col min="12034" max="12034" width="2.33203125" style="1" customWidth="1"/>
    <col min="12035" max="12035" width="17.83203125" style="1" customWidth="1"/>
    <col min="12036" max="12036" width="10.5" style="1" customWidth="1"/>
    <col min="12037" max="12038" width="8" style="1" customWidth="1"/>
    <col min="12039" max="12039" width="9" style="1" customWidth="1"/>
    <col min="12040" max="12040" width="8.33203125" style="1" customWidth="1"/>
    <col min="12041" max="12041" width="11.5" style="1" customWidth="1"/>
    <col min="12042" max="12042" width="8.5" style="1" customWidth="1"/>
    <col min="12043" max="12043" width="7.5" style="1" customWidth="1"/>
    <col min="12044" max="12044" width="7" style="1" customWidth="1"/>
    <col min="12045" max="12045" width="7.6640625" style="1" customWidth="1"/>
    <col min="12046" max="12046" width="7.33203125" style="1" customWidth="1"/>
    <col min="12047" max="12047" width="8.1640625" style="1" customWidth="1"/>
    <col min="12048" max="12049" width="7.33203125" style="1" customWidth="1"/>
    <col min="12050" max="12051" width="7.5" style="1" customWidth="1"/>
    <col min="12052" max="12052" width="10.5" style="1" customWidth="1"/>
    <col min="12053" max="12053" width="8.1640625" style="1" customWidth="1"/>
    <col min="12054" max="12054" width="2.33203125" style="1" customWidth="1"/>
    <col min="12055" max="12055" width="15.5" style="1" customWidth="1"/>
    <col min="12056" max="12056" width="8.5" style="1" customWidth="1"/>
    <col min="12057" max="12057" width="15" style="1" customWidth="1"/>
    <col min="12058" max="12062" width="8.83203125" style="1"/>
    <col min="12063" max="12063" width="17.1640625" style="1" customWidth="1"/>
    <col min="12064" max="12064" width="16" style="1" customWidth="1"/>
    <col min="12065" max="12065" width="9.6640625" style="1" customWidth="1"/>
    <col min="12066" max="12288" width="8.83203125" style="1"/>
    <col min="12289" max="12289" width="2.5" style="1" customWidth="1"/>
    <col min="12290" max="12290" width="2.33203125" style="1" customWidth="1"/>
    <col min="12291" max="12291" width="17.83203125" style="1" customWidth="1"/>
    <col min="12292" max="12292" width="10.5" style="1" customWidth="1"/>
    <col min="12293" max="12294" width="8" style="1" customWidth="1"/>
    <col min="12295" max="12295" width="9" style="1" customWidth="1"/>
    <col min="12296" max="12296" width="8.33203125" style="1" customWidth="1"/>
    <col min="12297" max="12297" width="11.5" style="1" customWidth="1"/>
    <col min="12298" max="12298" width="8.5" style="1" customWidth="1"/>
    <col min="12299" max="12299" width="7.5" style="1" customWidth="1"/>
    <col min="12300" max="12300" width="7" style="1" customWidth="1"/>
    <col min="12301" max="12301" width="7.6640625" style="1" customWidth="1"/>
    <col min="12302" max="12302" width="7.33203125" style="1" customWidth="1"/>
    <col min="12303" max="12303" width="8.1640625" style="1" customWidth="1"/>
    <col min="12304" max="12305" width="7.33203125" style="1" customWidth="1"/>
    <col min="12306" max="12307" width="7.5" style="1" customWidth="1"/>
    <col min="12308" max="12308" width="10.5" style="1" customWidth="1"/>
    <col min="12309" max="12309" width="8.1640625" style="1" customWidth="1"/>
    <col min="12310" max="12310" width="2.33203125" style="1" customWidth="1"/>
    <col min="12311" max="12311" width="15.5" style="1" customWidth="1"/>
    <col min="12312" max="12312" width="8.5" style="1" customWidth="1"/>
    <col min="12313" max="12313" width="15" style="1" customWidth="1"/>
    <col min="12314" max="12318" width="8.83203125" style="1"/>
    <col min="12319" max="12319" width="17.1640625" style="1" customWidth="1"/>
    <col min="12320" max="12320" width="16" style="1" customWidth="1"/>
    <col min="12321" max="12321" width="9.6640625" style="1" customWidth="1"/>
    <col min="12322" max="12544" width="8.83203125" style="1"/>
    <col min="12545" max="12545" width="2.5" style="1" customWidth="1"/>
    <col min="12546" max="12546" width="2.33203125" style="1" customWidth="1"/>
    <col min="12547" max="12547" width="17.83203125" style="1" customWidth="1"/>
    <col min="12548" max="12548" width="10.5" style="1" customWidth="1"/>
    <col min="12549" max="12550" width="8" style="1" customWidth="1"/>
    <col min="12551" max="12551" width="9" style="1" customWidth="1"/>
    <col min="12552" max="12552" width="8.33203125" style="1" customWidth="1"/>
    <col min="12553" max="12553" width="11.5" style="1" customWidth="1"/>
    <col min="12554" max="12554" width="8.5" style="1" customWidth="1"/>
    <col min="12555" max="12555" width="7.5" style="1" customWidth="1"/>
    <col min="12556" max="12556" width="7" style="1" customWidth="1"/>
    <col min="12557" max="12557" width="7.6640625" style="1" customWidth="1"/>
    <col min="12558" max="12558" width="7.33203125" style="1" customWidth="1"/>
    <col min="12559" max="12559" width="8.1640625" style="1" customWidth="1"/>
    <col min="12560" max="12561" width="7.33203125" style="1" customWidth="1"/>
    <col min="12562" max="12563" width="7.5" style="1" customWidth="1"/>
    <col min="12564" max="12564" width="10.5" style="1" customWidth="1"/>
    <col min="12565" max="12565" width="8.1640625" style="1" customWidth="1"/>
    <col min="12566" max="12566" width="2.33203125" style="1" customWidth="1"/>
    <col min="12567" max="12567" width="15.5" style="1" customWidth="1"/>
    <col min="12568" max="12568" width="8.5" style="1" customWidth="1"/>
    <col min="12569" max="12569" width="15" style="1" customWidth="1"/>
    <col min="12570" max="12574" width="8.83203125" style="1"/>
    <col min="12575" max="12575" width="17.1640625" style="1" customWidth="1"/>
    <col min="12576" max="12576" width="16" style="1" customWidth="1"/>
    <col min="12577" max="12577" width="9.6640625" style="1" customWidth="1"/>
    <col min="12578" max="12800" width="8.83203125" style="1"/>
    <col min="12801" max="12801" width="2.5" style="1" customWidth="1"/>
    <col min="12802" max="12802" width="2.33203125" style="1" customWidth="1"/>
    <col min="12803" max="12803" width="17.83203125" style="1" customWidth="1"/>
    <col min="12804" max="12804" width="10.5" style="1" customWidth="1"/>
    <col min="12805" max="12806" width="8" style="1" customWidth="1"/>
    <col min="12807" max="12807" width="9" style="1" customWidth="1"/>
    <col min="12808" max="12808" width="8.33203125" style="1" customWidth="1"/>
    <col min="12809" max="12809" width="11.5" style="1" customWidth="1"/>
    <col min="12810" max="12810" width="8.5" style="1" customWidth="1"/>
    <col min="12811" max="12811" width="7.5" style="1" customWidth="1"/>
    <col min="12812" max="12812" width="7" style="1" customWidth="1"/>
    <col min="12813" max="12813" width="7.6640625" style="1" customWidth="1"/>
    <col min="12814" max="12814" width="7.33203125" style="1" customWidth="1"/>
    <col min="12815" max="12815" width="8.1640625" style="1" customWidth="1"/>
    <col min="12816" max="12817" width="7.33203125" style="1" customWidth="1"/>
    <col min="12818" max="12819" width="7.5" style="1" customWidth="1"/>
    <col min="12820" max="12820" width="10.5" style="1" customWidth="1"/>
    <col min="12821" max="12821" width="8.1640625" style="1" customWidth="1"/>
    <col min="12822" max="12822" width="2.33203125" style="1" customWidth="1"/>
    <col min="12823" max="12823" width="15.5" style="1" customWidth="1"/>
    <col min="12824" max="12824" width="8.5" style="1" customWidth="1"/>
    <col min="12825" max="12825" width="15" style="1" customWidth="1"/>
    <col min="12826" max="12830" width="8.83203125" style="1"/>
    <col min="12831" max="12831" width="17.1640625" style="1" customWidth="1"/>
    <col min="12832" max="12832" width="16" style="1" customWidth="1"/>
    <col min="12833" max="12833" width="9.6640625" style="1" customWidth="1"/>
    <col min="12834" max="13056" width="8.83203125" style="1"/>
    <col min="13057" max="13057" width="2.5" style="1" customWidth="1"/>
    <col min="13058" max="13058" width="2.33203125" style="1" customWidth="1"/>
    <col min="13059" max="13059" width="17.83203125" style="1" customWidth="1"/>
    <col min="13060" max="13060" width="10.5" style="1" customWidth="1"/>
    <col min="13061" max="13062" width="8" style="1" customWidth="1"/>
    <col min="13063" max="13063" width="9" style="1" customWidth="1"/>
    <col min="13064" max="13064" width="8.33203125" style="1" customWidth="1"/>
    <col min="13065" max="13065" width="11.5" style="1" customWidth="1"/>
    <col min="13066" max="13066" width="8.5" style="1" customWidth="1"/>
    <col min="13067" max="13067" width="7.5" style="1" customWidth="1"/>
    <col min="13068" max="13068" width="7" style="1" customWidth="1"/>
    <col min="13069" max="13069" width="7.6640625" style="1" customWidth="1"/>
    <col min="13070" max="13070" width="7.33203125" style="1" customWidth="1"/>
    <col min="13071" max="13071" width="8.1640625" style="1" customWidth="1"/>
    <col min="13072" max="13073" width="7.33203125" style="1" customWidth="1"/>
    <col min="13074" max="13075" width="7.5" style="1" customWidth="1"/>
    <col min="13076" max="13076" width="10.5" style="1" customWidth="1"/>
    <col min="13077" max="13077" width="8.1640625" style="1" customWidth="1"/>
    <col min="13078" max="13078" width="2.33203125" style="1" customWidth="1"/>
    <col min="13079" max="13079" width="15.5" style="1" customWidth="1"/>
    <col min="13080" max="13080" width="8.5" style="1" customWidth="1"/>
    <col min="13081" max="13081" width="15" style="1" customWidth="1"/>
    <col min="13082" max="13086" width="8.83203125" style="1"/>
    <col min="13087" max="13087" width="17.1640625" style="1" customWidth="1"/>
    <col min="13088" max="13088" width="16" style="1" customWidth="1"/>
    <col min="13089" max="13089" width="9.6640625" style="1" customWidth="1"/>
    <col min="13090" max="13312" width="8.83203125" style="1"/>
    <col min="13313" max="13313" width="2.5" style="1" customWidth="1"/>
    <col min="13314" max="13314" width="2.33203125" style="1" customWidth="1"/>
    <col min="13315" max="13315" width="17.83203125" style="1" customWidth="1"/>
    <col min="13316" max="13316" width="10.5" style="1" customWidth="1"/>
    <col min="13317" max="13318" width="8" style="1" customWidth="1"/>
    <col min="13319" max="13319" width="9" style="1" customWidth="1"/>
    <col min="13320" max="13320" width="8.33203125" style="1" customWidth="1"/>
    <col min="13321" max="13321" width="11.5" style="1" customWidth="1"/>
    <col min="13322" max="13322" width="8.5" style="1" customWidth="1"/>
    <col min="13323" max="13323" width="7.5" style="1" customWidth="1"/>
    <col min="13324" max="13324" width="7" style="1" customWidth="1"/>
    <col min="13325" max="13325" width="7.6640625" style="1" customWidth="1"/>
    <col min="13326" max="13326" width="7.33203125" style="1" customWidth="1"/>
    <col min="13327" max="13327" width="8.1640625" style="1" customWidth="1"/>
    <col min="13328" max="13329" width="7.33203125" style="1" customWidth="1"/>
    <col min="13330" max="13331" width="7.5" style="1" customWidth="1"/>
    <col min="13332" max="13332" width="10.5" style="1" customWidth="1"/>
    <col min="13333" max="13333" width="8.1640625" style="1" customWidth="1"/>
    <col min="13334" max="13334" width="2.33203125" style="1" customWidth="1"/>
    <col min="13335" max="13335" width="15.5" style="1" customWidth="1"/>
    <col min="13336" max="13336" width="8.5" style="1" customWidth="1"/>
    <col min="13337" max="13337" width="15" style="1" customWidth="1"/>
    <col min="13338" max="13342" width="8.83203125" style="1"/>
    <col min="13343" max="13343" width="17.1640625" style="1" customWidth="1"/>
    <col min="13344" max="13344" width="16" style="1" customWidth="1"/>
    <col min="13345" max="13345" width="9.6640625" style="1" customWidth="1"/>
    <col min="13346" max="13568" width="8.83203125" style="1"/>
    <col min="13569" max="13569" width="2.5" style="1" customWidth="1"/>
    <col min="13570" max="13570" width="2.33203125" style="1" customWidth="1"/>
    <col min="13571" max="13571" width="17.83203125" style="1" customWidth="1"/>
    <col min="13572" max="13572" width="10.5" style="1" customWidth="1"/>
    <col min="13573" max="13574" width="8" style="1" customWidth="1"/>
    <col min="13575" max="13575" width="9" style="1" customWidth="1"/>
    <col min="13576" max="13576" width="8.33203125" style="1" customWidth="1"/>
    <col min="13577" max="13577" width="11.5" style="1" customWidth="1"/>
    <col min="13578" max="13578" width="8.5" style="1" customWidth="1"/>
    <col min="13579" max="13579" width="7.5" style="1" customWidth="1"/>
    <col min="13580" max="13580" width="7" style="1" customWidth="1"/>
    <col min="13581" max="13581" width="7.6640625" style="1" customWidth="1"/>
    <col min="13582" max="13582" width="7.33203125" style="1" customWidth="1"/>
    <col min="13583" max="13583" width="8.1640625" style="1" customWidth="1"/>
    <col min="13584" max="13585" width="7.33203125" style="1" customWidth="1"/>
    <col min="13586" max="13587" width="7.5" style="1" customWidth="1"/>
    <col min="13588" max="13588" width="10.5" style="1" customWidth="1"/>
    <col min="13589" max="13589" width="8.1640625" style="1" customWidth="1"/>
    <col min="13590" max="13590" width="2.33203125" style="1" customWidth="1"/>
    <col min="13591" max="13591" width="15.5" style="1" customWidth="1"/>
    <col min="13592" max="13592" width="8.5" style="1" customWidth="1"/>
    <col min="13593" max="13593" width="15" style="1" customWidth="1"/>
    <col min="13594" max="13598" width="8.83203125" style="1"/>
    <col min="13599" max="13599" width="17.1640625" style="1" customWidth="1"/>
    <col min="13600" max="13600" width="16" style="1" customWidth="1"/>
    <col min="13601" max="13601" width="9.6640625" style="1" customWidth="1"/>
    <col min="13602" max="13824" width="8.83203125" style="1"/>
    <col min="13825" max="13825" width="2.5" style="1" customWidth="1"/>
    <col min="13826" max="13826" width="2.33203125" style="1" customWidth="1"/>
    <col min="13827" max="13827" width="17.83203125" style="1" customWidth="1"/>
    <col min="13828" max="13828" width="10.5" style="1" customWidth="1"/>
    <col min="13829" max="13830" width="8" style="1" customWidth="1"/>
    <col min="13831" max="13831" width="9" style="1" customWidth="1"/>
    <col min="13832" max="13832" width="8.33203125" style="1" customWidth="1"/>
    <col min="13833" max="13833" width="11.5" style="1" customWidth="1"/>
    <col min="13834" max="13834" width="8.5" style="1" customWidth="1"/>
    <col min="13835" max="13835" width="7.5" style="1" customWidth="1"/>
    <col min="13836" max="13836" width="7" style="1" customWidth="1"/>
    <col min="13837" max="13837" width="7.6640625" style="1" customWidth="1"/>
    <col min="13838" max="13838" width="7.33203125" style="1" customWidth="1"/>
    <col min="13839" max="13839" width="8.1640625" style="1" customWidth="1"/>
    <col min="13840" max="13841" width="7.33203125" style="1" customWidth="1"/>
    <col min="13842" max="13843" width="7.5" style="1" customWidth="1"/>
    <col min="13844" max="13844" width="10.5" style="1" customWidth="1"/>
    <col min="13845" max="13845" width="8.1640625" style="1" customWidth="1"/>
    <col min="13846" max="13846" width="2.33203125" style="1" customWidth="1"/>
    <col min="13847" max="13847" width="15.5" style="1" customWidth="1"/>
    <col min="13848" max="13848" width="8.5" style="1" customWidth="1"/>
    <col min="13849" max="13849" width="15" style="1" customWidth="1"/>
    <col min="13850" max="13854" width="8.83203125" style="1"/>
    <col min="13855" max="13855" width="17.1640625" style="1" customWidth="1"/>
    <col min="13856" max="13856" width="16" style="1" customWidth="1"/>
    <col min="13857" max="13857" width="9.6640625" style="1" customWidth="1"/>
    <col min="13858" max="14080" width="8.83203125" style="1"/>
    <col min="14081" max="14081" width="2.5" style="1" customWidth="1"/>
    <col min="14082" max="14082" width="2.33203125" style="1" customWidth="1"/>
    <col min="14083" max="14083" width="17.83203125" style="1" customWidth="1"/>
    <col min="14084" max="14084" width="10.5" style="1" customWidth="1"/>
    <col min="14085" max="14086" width="8" style="1" customWidth="1"/>
    <col min="14087" max="14087" width="9" style="1" customWidth="1"/>
    <col min="14088" max="14088" width="8.33203125" style="1" customWidth="1"/>
    <col min="14089" max="14089" width="11.5" style="1" customWidth="1"/>
    <col min="14090" max="14090" width="8.5" style="1" customWidth="1"/>
    <col min="14091" max="14091" width="7.5" style="1" customWidth="1"/>
    <col min="14092" max="14092" width="7" style="1" customWidth="1"/>
    <col min="14093" max="14093" width="7.6640625" style="1" customWidth="1"/>
    <col min="14094" max="14094" width="7.33203125" style="1" customWidth="1"/>
    <col min="14095" max="14095" width="8.1640625" style="1" customWidth="1"/>
    <col min="14096" max="14097" width="7.33203125" style="1" customWidth="1"/>
    <col min="14098" max="14099" width="7.5" style="1" customWidth="1"/>
    <col min="14100" max="14100" width="10.5" style="1" customWidth="1"/>
    <col min="14101" max="14101" width="8.1640625" style="1" customWidth="1"/>
    <col min="14102" max="14102" width="2.33203125" style="1" customWidth="1"/>
    <col min="14103" max="14103" width="15.5" style="1" customWidth="1"/>
    <col min="14104" max="14104" width="8.5" style="1" customWidth="1"/>
    <col min="14105" max="14105" width="15" style="1" customWidth="1"/>
    <col min="14106" max="14110" width="8.83203125" style="1"/>
    <col min="14111" max="14111" width="17.1640625" style="1" customWidth="1"/>
    <col min="14112" max="14112" width="16" style="1" customWidth="1"/>
    <col min="14113" max="14113" width="9.6640625" style="1" customWidth="1"/>
    <col min="14114" max="14336" width="8.83203125" style="1"/>
    <col min="14337" max="14337" width="2.5" style="1" customWidth="1"/>
    <col min="14338" max="14338" width="2.33203125" style="1" customWidth="1"/>
    <col min="14339" max="14339" width="17.83203125" style="1" customWidth="1"/>
    <col min="14340" max="14340" width="10.5" style="1" customWidth="1"/>
    <col min="14341" max="14342" width="8" style="1" customWidth="1"/>
    <col min="14343" max="14343" width="9" style="1" customWidth="1"/>
    <col min="14344" max="14344" width="8.33203125" style="1" customWidth="1"/>
    <col min="14345" max="14345" width="11.5" style="1" customWidth="1"/>
    <col min="14346" max="14346" width="8.5" style="1" customWidth="1"/>
    <col min="14347" max="14347" width="7.5" style="1" customWidth="1"/>
    <col min="14348" max="14348" width="7" style="1" customWidth="1"/>
    <col min="14349" max="14349" width="7.6640625" style="1" customWidth="1"/>
    <col min="14350" max="14350" width="7.33203125" style="1" customWidth="1"/>
    <col min="14351" max="14351" width="8.1640625" style="1" customWidth="1"/>
    <col min="14352" max="14353" width="7.33203125" style="1" customWidth="1"/>
    <col min="14354" max="14355" width="7.5" style="1" customWidth="1"/>
    <col min="14356" max="14356" width="10.5" style="1" customWidth="1"/>
    <col min="14357" max="14357" width="8.1640625" style="1" customWidth="1"/>
    <col min="14358" max="14358" width="2.33203125" style="1" customWidth="1"/>
    <col min="14359" max="14359" width="15.5" style="1" customWidth="1"/>
    <col min="14360" max="14360" width="8.5" style="1" customWidth="1"/>
    <col min="14361" max="14361" width="15" style="1" customWidth="1"/>
    <col min="14362" max="14366" width="8.83203125" style="1"/>
    <col min="14367" max="14367" width="17.1640625" style="1" customWidth="1"/>
    <col min="14368" max="14368" width="16" style="1" customWidth="1"/>
    <col min="14369" max="14369" width="9.6640625" style="1" customWidth="1"/>
    <col min="14370" max="14592" width="8.83203125" style="1"/>
    <col min="14593" max="14593" width="2.5" style="1" customWidth="1"/>
    <col min="14594" max="14594" width="2.33203125" style="1" customWidth="1"/>
    <col min="14595" max="14595" width="17.83203125" style="1" customWidth="1"/>
    <col min="14596" max="14596" width="10.5" style="1" customWidth="1"/>
    <col min="14597" max="14598" width="8" style="1" customWidth="1"/>
    <col min="14599" max="14599" width="9" style="1" customWidth="1"/>
    <col min="14600" max="14600" width="8.33203125" style="1" customWidth="1"/>
    <col min="14601" max="14601" width="11.5" style="1" customWidth="1"/>
    <col min="14602" max="14602" width="8.5" style="1" customWidth="1"/>
    <col min="14603" max="14603" width="7.5" style="1" customWidth="1"/>
    <col min="14604" max="14604" width="7" style="1" customWidth="1"/>
    <col min="14605" max="14605" width="7.6640625" style="1" customWidth="1"/>
    <col min="14606" max="14606" width="7.33203125" style="1" customWidth="1"/>
    <col min="14607" max="14607" width="8.1640625" style="1" customWidth="1"/>
    <col min="14608" max="14609" width="7.33203125" style="1" customWidth="1"/>
    <col min="14610" max="14611" width="7.5" style="1" customWidth="1"/>
    <col min="14612" max="14612" width="10.5" style="1" customWidth="1"/>
    <col min="14613" max="14613" width="8.1640625" style="1" customWidth="1"/>
    <col min="14614" max="14614" width="2.33203125" style="1" customWidth="1"/>
    <col min="14615" max="14615" width="15.5" style="1" customWidth="1"/>
    <col min="14616" max="14616" width="8.5" style="1" customWidth="1"/>
    <col min="14617" max="14617" width="15" style="1" customWidth="1"/>
    <col min="14618" max="14622" width="8.83203125" style="1"/>
    <col min="14623" max="14623" width="17.1640625" style="1" customWidth="1"/>
    <col min="14624" max="14624" width="16" style="1" customWidth="1"/>
    <col min="14625" max="14625" width="9.6640625" style="1" customWidth="1"/>
    <col min="14626" max="14848" width="8.83203125" style="1"/>
    <col min="14849" max="14849" width="2.5" style="1" customWidth="1"/>
    <col min="14850" max="14850" width="2.33203125" style="1" customWidth="1"/>
    <col min="14851" max="14851" width="17.83203125" style="1" customWidth="1"/>
    <col min="14852" max="14852" width="10.5" style="1" customWidth="1"/>
    <col min="14853" max="14854" width="8" style="1" customWidth="1"/>
    <col min="14855" max="14855" width="9" style="1" customWidth="1"/>
    <col min="14856" max="14856" width="8.33203125" style="1" customWidth="1"/>
    <col min="14857" max="14857" width="11.5" style="1" customWidth="1"/>
    <col min="14858" max="14858" width="8.5" style="1" customWidth="1"/>
    <col min="14859" max="14859" width="7.5" style="1" customWidth="1"/>
    <col min="14860" max="14860" width="7" style="1" customWidth="1"/>
    <col min="14861" max="14861" width="7.6640625" style="1" customWidth="1"/>
    <col min="14862" max="14862" width="7.33203125" style="1" customWidth="1"/>
    <col min="14863" max="14863" width="8.1640625" style="1" customWidth="1"/>
    <col min="14864" max="14865" width="7.33203125" style="1" customWidth="1"/>
    <col min="14866" max="14867" width="7.5" style="1" customWidth="1"/>
    <col min="14868" max="14868" width="10.5" style="1" customWidth="1"/>
    <col min="14869" max="14869" width="8.1640625" style="1" customWidth="1"/>
    <col min="14870" max="14870" width="2.33203125" style="1" customWidth="1"/>
    <col min="14871" max="14871" width="15.5" style="1" customWidth="1"/>
    <col min="14872" max="14872" width="8.5" style="1" customWidth="1"/>
    <col min="14873" max="14873" width="15" style="1" customWidth="1"/>
    <col min="14874" max="14878" width="8.83203125" style="1"/>
    <col min="14879" max="14879" width="17.1640625" style="1" customWidth="1"/>
    <col min="14880" max="14880" width="16" style="1" customWidth="1"/>
    <col min="14881" max="14881" width="9.6640625" style="1" customWidth="1"/>
    <col min="14882" max="15104" width="8.83203125" style="1"/>
    <col min="15105" max="15105" width="2.5" style="1" customWidth="1"/>
    <col min="15106" max="15106" width="2.33203125" style="1" customWidth="1"/>
    <col min="15107" max="15107" width="17.83203125" style="1" customWidth="1"/>
    <col min="15108" max="15108" width="10.5" style="1" customWidth="1"/>
    <col min="15109" max="15110" width="8" style="1" customWidth="1"/>
    <col min="15111" max="15111" width="9" style="1" customWidth="1"/>
    <col min="15112" max="15112" width="8.33203125" style="1" customWidth="1"/>
    <col min="15113" max="15113" width="11.5" style="1" customWidth="1"/>
    <col min="15114" max="15114" width="8.5" style="1" customWidth="1"/>
    <col min="15115" max="15115" width="7.5" style="1" customWidth="1"/>
    <col min="15116" max="15116" width="7" style="1" customWidth="1"/>
    <col min="15117" max="15117" width="7.6640625" style="1" customWidth="1"/>
    <col min="15118" max="15118" width="7.33203125" style="1" customWidth="1"/>
    <col min="15119" max="15119" width="8.1640625" style="1" customWidth="1"/>
    <col min="15120" max="15121" width="7.33203125" style="1" customWidth="1"/>
    <col min="15122" max="15123" width="7.5" style="1" customWidth="1"/>
    <col min="15124" max="15124" width="10.5" style="1" customWidth="1"/>
    <col min="15125" max="15125" width="8.1640625" style="1" customWidth="1"/>
    <col min="15126" max="15126" width="2.33203125" style="1" customWidth="1"/>
    <col min="15127" max="15127" width="15.5" style="1" customWidth="1"/>
    <col min="15128" max="15128" width="8.5" style="1" customWidth="1"/>
    <col min="15129" max="15129" width="15" style="1" customWidth="1"/>
    <col min="15130" max="15134" width="8.83203125" style="1"/>
    <col min="15135" max="15135" width="17.1640625" style="1" customWidth="1"/>
    <col min="15136" max="15136" width="16" style="1" customWidth="1"/>
    <col min="15137" max="15137" width="9.6640625" style="1" customWidth="1"/>
    <col min="15138" max="15360" width="8.83203125" style="1"/>
    <col min="15361" max="15361" width="2.5" style="1" customWidth="1"/>
    <col min="15362" max="15362" width="2.33203125" style="1" customWidth="1"/>
    <col min="15363" max="15363" width="17.83203125" style="1" customWidth="1"/>
    <col min="15364" max="15364" width="10.5" style="1" customWidth="1"/>
    <col min="15365" max="15366" width="8" style="1" customWidth="1"/>
    <col min="15367" max="15367" width="9" style="1" customWidth="1"/>
    <col min="15368" max="15368" width="8.33203125" style="1" customWidth="1"/>
    <col min="15369" max="15369" width="11.5" style="1" customWidth="1"/>
    <col min="15370" max="15370" width="8.5" style="1" customWidth="1"/>
    <col min="15371" max="15371" width="7.5" style="1" customWidth="1"/>
    <col min="15372" max="15372" width="7" style="1" customWidth="1"/>
    <col min="15373" max="15373" width="7.6640625" style="1" customWidth="1"/>
    <col min="15374" max="15374" width="7.33203125" style="1" customWidth="1"/>
    <col min="15375" max="15375" width="8.1640625" style="1" customWidth="1"/>
    <col min="15376" max="15377" width="7.33203125" style="1" customWidth="1"/>
    <col min="15378" max="15379" width="7.5" style="1" customWidth="1"/>
    <col min="15380" max="15380" width="10.5" style="1" customWidth="1"/>
    <col min="15381" max="15381" width="8.1640625" style="1" customWidth="1"/>
    <col min="15382" max="15382" width="2.33203125" style="1" customWidth="1"/>
    <col min="15383" max="15383" width="15.5" style="1" customWidth="1"/>
    <col min="15384" max="15384" width="8.5" style="1" customWidth="1"/>
    <col min="15385" max="15385" width="15" style="1" customWidth="1"/>
    <col min="15386" max="15390" width="8.83203125" style="1"/>
    <col min="15391" max="15391" width="17.1640625" style="1" customWidth="1"/>
    <col min="15392" max="15392" width="16" style="1" customWidth="1"/>
    <col min="15393" max="15393" width="9.6640625" style="1" customWidth="1"/>
    <col min="15394" max="15616" width="8.83203125" style="1"/>
    <col min="15617" max="15617" width="2.5" style="1" customWidth="1"/>
    <col min="15618" max="15618" width="2.33203125" style="1" customWidth="1"/>
    <col min="15619" max="15619" width="17.83203125" style="1" customWidth="1"/>
    <col min="15620" max="15620" width="10.5" style="1" customWidth="1"/>
    <col min="15621" max="15622" width="8" style="1" customWidth="1"/>
    <col min="15623" max="15623" width="9" style="1" customWidth="1"/>
    <col min="15624" max="15624" width="8.33203125" style="1" customWidth="1"/>
    <col min="15625" max="15625" width="11.5" style="1" customWidth="1"/>
    <col min="15626" max="15626" width="8.5" style="1" customWidth="1"/>
    <col min="15627" max="15627" width="7.5" style="1" customWidth="1"/>
    <col min="15628" max="15628" width="7" style="1" customWidth="1"/>
    <col min="15629" max="15629" width="7.6640625" style="1" customWidth="1"/>
    <col min="15630" max="15630" width="7.33203125" style="1" customWidth="1"/>
    <col min="15631" max="15631" width="8.1640625" style="1" customWidth="1"/>
    <col min="15632" max="15633" width="7.33203125" style="1" customWidth="1"/>
    <col min="15634" max="15635" width="7.5" style="1" customWidth="1"/>
    <col min="15636" max="15636" width="10.5" style="1" customWidth="1"/>
    <col min="15637" max="15637" width="8.1640625" style="1" customWidth="1"/>
    <col min="15638" max="15638" width="2.33203125" style="1" customWidth="1"/>
    <col min="15639" max="15639" width="15.5" style="1" customWidth="1"/>
    <col min="15640" max="15640" width="8.5" style="1" customWidth="1"/>
    <col min="15641" max="15641" width="15" style="1" customWidth="1"/>
    <col min="15642" max="15646" width="8.83203125" style="1"/>
    <col min="15647" max="15647" width="17.1640625" style="1" customWidth="1"/>
    <col min="15648" max="15648" width="16" style="1" customWidth="1"/>
    <col min="15649" max="15649" width="9.6640625" style="1" customWidth="1"/>
    <col min="15650" max="15872" width="8.83203125" style="1"/>
    <col min="15873" max="15873" width="2.5" style="1" customWidth="1"/>
    <col min="15874" max="15874" width="2.33203125" style="1" customWidth="1"/>
    <col min="15875" max="15875" width="17.83203125" style="1" customWidth="1"/>
    <col min="15876" max="15876" width="10.5" style="1" customWidth="1"/>
    <col min="15877" max="15878" width="8" style="1" customWidth="1"/>
    <col min="15879" max="15879" width="9" style="1" customWidth="1"/>
    <col min="15880" max="15880" width="8.33203125" style="1" customWidth="1"/>
    <col min="15881" max="15881" width="11.5" style="1" customWidth="1"/>
    <col min="15882" max="15882" width="8.5" style="1" customWidth="1"/>
    <col min="15883" max="15883" width="7.5" style="1" customWidth="1"/>
    <col min="15884" max="15884" width="7" style="1" customWidth="1"/>
    <col min="15885" max="15885" width="7.6640625" style="1" customWidth="1"/>
    <col min="15886" max="15886" width="7.33203125" style="1" customWidth="1"/>
    <col min="15887" max="15887" width="8.1640625" style="1" customWidth="1"/>
    <col min="15888" max="15889" width="7.33203125" style="1" customWidth="1"/>
    <col min="15890" max="15891" width="7.5" style="1" customWidth="1"/>
    <col min="15892" max="15892" width="10.5" style="1" customWidth="1"/>
    <col min="15893" max="15893" width="8.1640625" style="1" customWidth="1"/>
    <col min="15894" max="15894" width="2.33203125" style="1" customWidth="1"/>
    <col min="15895" max="15895" width="15.5" style="1" customWidth="1"/>
    <col min="15896" max="15896" width="8.5" style="1" customWidth="1"/>
    <col min="15897" max="15897" width="15" style="1" customWidth="1"/>
    <col min="15898" max="15902" width="8.83203125" style="1"/>
    <col min="15903" max="15903" width="17.1640625" style="1" customWidth="1"/>
    <col min="15904" max="15904" width="16" style="1" customWidth="1"/>
    <col min="15905" max="15905" width="9.6640625" style="1" customWidth="1"/>
    <col min="15906" max="16128" width="8.83203125" style="1"/>
    <col min="16129" max="16129" width="2.5" style="1" customWidth="1"/>
    <col min="16130" max="16130" width="2.33203125" style="1" customWidth="1"/>
    <col min="16131" max="16131" width="17.83203125" style="1" customWidth="1"/>
    <col min="16132" max="16132" width="10.5" style="1" customWidth="1"/>
    <col min="16133" max="16134" width="8" style="1" customWidth="1"/>
    <col min="16135" max="16135" width="9" style="1" customWidth="1"/>
    <col min="16136" max="16136" width="8.33203125" style="1" customWidth="1"/>
    <col min="16137" max="16137" width="11.5" style="1" customWidth="1"/>
    <col min="16138" max="16138" width="8.5" style="1" customWidth="1"/>
    <col min="16139" max="16139" width="7.5" style="1" customWidth="1"/>
    <col min="16140" max="16140" width="7" style="1" customWidth="1"/>
    <col min="16141" max="16141" width="7.6640625" style="1" customWidth="1"/>
    <col min="16142" max="16142" width="7.33203125" style="1" customWidth="1"/>
    <col min="16143" max="16143" width="8.1640625" style="1" customWidth="1"/>
    <col min="16144" max="16145" width="7.33203125" style="1" customWidth="1"/>
    <col min="16146" max="16147" width="7.5" style="1" customWidth="1"/>
    <col min="16148" max="16148" width="10.5" style="1" customWidth="1"/>
    <col min="16149" max="16149" width="8.1640625" style="1" customWidth="1"/>
    <col min="16150" max="16150" width="2.33203125" style="1" customWidth="1"/>
    <col min="16151" max="16151" width="15.5" style="1" customWidth="1"/>
    <col min="16152" max="16152" width="8.5" style="1" customWidth="1"/>
    <col min="16153" max="16153" width="15" style="1" customWidth="1"/>
    <col min="16154" max="16158" width="8.83203125" style="1"/>
    <col min="16159" max="16159" width="17.1640625" style="1" customWidth="1"/>
    <col min="16160" max="16160" width="16" style="1" customWidth="1"/>
    <col min="16161" max="16161" width="9.6640625" style="1" customWidth="1"/>
    <col min="16162" max="16384" width="8.83203125" style="1"/>
  </cols>
  <sheetData>
    <row r="2" spans="1:25" ht="15" x14ac:dyDescent="0.15">
      <c r="C2" s="207"/>
      <c r="D2" s="208"/>
    </row>
    <row r="3" spans="1:25" ht="14" thickBot="1" x14ac:dyDescent="0.2">
      <c r="B3" s="183">
        <v>2.5</v>
      </c>
      <c r="C3" s="9">
        <v>26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3">
        <v>2.5</v>
      </c>
      <c r="W3" s="9"/>
      <c r="X3" s="9"/>
      <c r="Y3" s="183"/>
    </row>
    <row r="4" spans="1:25" ht="11" customHeight="1" x14ac:dyDescent="0.15">
      <c r="B4" s="252"/>
      <c r="C4" s="228"/>
      <c r="D4" s="229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53"/>
    </row>
    <row r="5" spans="1:25" ht="11" customHeight="1" x14ac:dyDescent="0.15">
      <c r="B5" s="254"/>
      <c r="C5" s="233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51" t="s">
        <v>429</v>
      </c>
      <c r="V5" s="255"/>
    </row>
    <row r="6" spans="1:25" ht="11" customHeight="1" x14ac:dyDescent="0.15">
      <c r="B6" s="254"/>
      <c r="C6" s="233"/>
      <c r="D6" s="236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55"/>
    </row>
    <row r="7" spans="1:25" ht="11" customHeight="1" x14ac:dyDescent="0.15">
      <c r="B7" s="254"/>
      <c r="C7" s="233"/>
      <c r="D7" s="77" t="s">
        <v>430</v>
      </c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55"/>
    </row>
    <row r="8" spans="1:25" ht="11" customHeight="1" x14ac:dyDescent="0.15">
      <c r="A8" s="2"/>
      <c r="B8" s="25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55"/>
    </row>
    <row r="9" spans="1:25" ht="14.5" customHeight="1" thickBot="1" x14ac:dyDescent="0.2">
      <c r="B9" s="256"/>
      <c r="C9" s="209" t="s">
        <v>384</v>
      </c>
      <c r="D9" s="210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2" t="s">
        <v>373</v>
      </c>
      <c r="V9" s="257"/>
    </row>
    <row r="10" spans="1:25" ht="14.5" customHeight="1" thickBot="1" x14ac:dyDescent="0.2">
      <c r="B10" s="256"/>
      <c r="C10" s="430" t="s">
        <v>379</v>
      </c>
      <c r="D10" s="430" t="s">
        <v>69</v>
      </c>
      <c r="E10" s="430" t="s">
        <v>345</v>
      </c>
      <c r="F10" s="430" t="s">
        <v>356</v>
      </c>
      <c r="G10" s="430" t="s">
        <v>0</v>
      </c>
      <c r="H10" s="432" t="s">
        <v>7</v>
      </c>
      <c r="I10" s="432"/>
      <c r="J10" s="432"/>
      <c r="K10" s="432"/>
      <c r="L10" s="432"/>
      <c r="M10" s="432"/>
      <c r="N10" s="432"/>
      <c r="O10" s="430" t="s">
        <v>67</v>
      </c>
      <c r="P10" s="430" t="s">
        <v>40</v>
      </c>
      <c r="Q10" s="430" t="s">
        <v>342</v>
      </c>
      <c r="R10" s="430" t="s">
        <v>343</v>
      </c>
      <c r="S10" s="430" t="s">
        <v>344</v>
      </c>
      <c r="T10" s="430" t="s">
        <v>44</v>
      </c>
      <c r="U10" s="430" t="s">
        <v>46</v>
      </c>
      <c r="V10" s="257"/>
    </row>
    <row r="11" spans="1:25" ht="32" customHeight="1" thickBot="1" x14ac:dyDescent="0.2">
      <c r="B11" s="256"/>
      <c r="C11" s="431"/>
      <c r="D11" s="431"/>
      <c r="E11" s="431"/>
      <c r="F11" s="431"/>
      <c r="G11" s="431"/>
      <c r="H11" s="213" t="s">
        <v>375</v>
      </c>
      <c r="I11" s="213" t="s">
        <v>2</v>
      </c>
      <c r="J11" s="213" t="s">
        <v>3</v>
      </c>
      <c r="K11" s="213" t="s">
        <v>4</v>
      </c>
      <c r="L11" s="213" t="s">
        <v>5</v>
      </c>
      <c r="M11" s="213" t="s">
        <v>68</v>
      </c>
      <c r="N11" s="213" t="s">
        <v>6</v>
      </c>
      <c r="O11" s="431"/>
      <c r="P11" s="431"/>
      <c r="Q11" s="431"/>
      <c r="R11" s="431"/>
      <c r="S11" s="431"/>
      <c r="T11" s="431"/>
      <c r="U11" s="431"/>
      <c r="V11" s="257"/>
    </row>
    <row r="12" spans="1:25" ht="14.5" customHeight="1" x14ac:dyDescent="0.15">
      <c r="B12" s="256"/>
      <c r="C12" s="214" t="s">
        <v>362</v>
      </c>
      <c r="D12" s="303">
        <v>25332</v>
      </c>
      <c r="E12" s="370">
        <v>3.0064174399999999</v>
      </c>
      <c r="F12" s="370">
        <v>0.74506326999999994</v>
      </c>
      <c r="G12" s="370">
        <v>20.026968119999999</v>
      </c>
      <c r="H12" s="373">
        <v>0.12538053999999998</v>
      </c>
      <c r="I12" s="216">
        <v>1.2617805600000001</v>
      </c>
      <c r="J12" s="216">
        <v>0.17821907000000001</v>
      </c>
      <c r="K12" s="216">
        <v>0.73951712000000003</v>
      </c>
      <c r="L12" s="216">
        <v>4.0496E-4</v>
      </c>
      <c r="M12" s="216">
        <v>6.878303999999999E-2</v>
      </c>
      <c r="N12" s="216">
        <v>0.34818340999999986</v>
      </c>
      <c r="O12" s="216">
        <v>2.49416992</v>
      </c>
      <c r="P12" s="216">
        <v>0</v>
      </c>
      <c r="Q12" s="216">
        <v>4.5811899999999997E-3</v>
      </c>
      <c r="R12" s="216">
        <v>0</v>
      </c>
      <c r="S12" s="216">
        <v>1.2499239999999998E-2</v>
      </c>
      <c r="T12" s="216">
        <v>787.15609789999996</v>
      </c>
      <c r="U12" s="216">
        <v>82.407598910000004</v>
      </c>
      <c r="V12" s="258">
        <v>0</v>
      </c>
    </row>
    <row r="13" spans="1:25" ht="14.5" customHeight="1" x14ac:dyDescent="0.15">
      <c r="B13" s="256"/>
      <c r="C13" s="217" t="s">
        <v>363</v>
      </c>
      <c r="D13" s="305">
        <v>17552</v>
      </c>
      <c r="E13" s="371">
        <v>20.735812539999998</v>
      </c>
      <c r="F13" s="371">
        <v>1.5257670399999999</v>
      </c>
      <c r="G13" s="371">
        <v>45.605175750000001</v>
      </c>
      <c r="H13" s="374">
        <v>1.0895904599999999</v>
      </c>
      <c r="I13" s="219">
        <v>1.0084309200000001</v>
      </c>
      <c r="J13" s="219">
        <v>0.15166225</v>
      </c>
      <c r="K13" s="219">
        <v>0.37997880000000001</v>
      </c>
      <c r="L13" s="219">
        <v>1.8211199999999999E-3</v>
      </c>
      <c r="M13" s="219">
        <v>0.14932583999999999</v>
      </c>
      <c r="N13" s="219">
        <v>2.771569700000001</v>
      </c>
      <c r="O13" s="219">
        <v>17.10945925</v>
      </c>
      <c r="P13" s="219">
        <v>0</v>
      </c>
      <c r="Q13" s="219">
        <v>3.8655679999999998E-2</v>
      </c>
      <c r="R13" s="219">
        <v>0</v>
      </c>
      <c r="S13" s="219">
        <v>3.8953849999999998E-2</v>
      </c>
      <c r="T13" s="219">
        <v>533.51765894999994</v>
      </c>
      <c r="U13" s="219">
        <v>34.632624660000005</v>
      </c>
      <c r="V13" s="258">
        <v>1</v>
      </c>
    </row>
    <row r="14" spans="1:25" ht="14.5" customHeight="1" x14ac:dyDescent="0.15">
      <c r="B14" s="256"/>
      <c r="C14" s="217" t="s">
        <v>364</v>
      </c>
      <c r="D14" s="305">
        <v>77469</v>
      </c>
      <c r="E14" s="371">
        <v>306.29954900000001</v>
      </c>
      <c r="F14" s="371">
        <v>7.2709599500000008</v>
      </c>
      <c r="G14" s="371">
        <v>257.61414280999998</v>
      </c>
      <c r="H14" s="374">
        <v>5.0245367600000002</v>
      </c>
      <c r="I14" s="219">
        <v>4.2572674800000003</v>
      </c>
      <c r="J14" s="219">
        <v>0.59630979000000006</v>
      </c>
      <c r="K14" s="219">
        <v>1.86657791</v>
      </c>
      <c r="L14" s="219">
        <v>1.8307220000000003E-2</v>
      </c>
      <c r="M14" s="219">
        <v>0.32666824</v>
      </c>
      <c r="N14" s="219">
        <v>47.865683779999998</v>
      </c>
      <c r="O14" s="219">
        <v>250.01966300999999</v>
      </c>
      <c r="P14" s="219">
        <v>0</v>
      </c>
      <c r="Q14" s="219">
        <v>0.27030799999999999</v>
      </c>
      <c r="R14" s="219">
        <v>0</v>
      </c>
      <c r="S14" s="219">
        <v>0.27337361999999998</v>
      </c>
      <c r="T14" s="219">
        <v>2355.3266669</v>
      </c>
      <c r="U14" s="219">
        <v>194.53411471999999</v>
      </c>
      <c r="V14" s="258">
        <v>2</v>
      </c>
    </row>
    <row r="15" spans="1:25" ht="14.5" customHeight="1" x14ac:dyDescent="0.15">
      <c r="B15" s="256"/>
      <c r="C15" s="217" t="s">
        <v>365</v>
      </c>
      <c r="D15" s="305">
        <v>81217</v>
      </c>
      <c r="E15" s="371">
        <v>501.57484009999996</v>
      </c>
      <c r="F15" s="371">
        <v>13.86924346</v>
      </c>
      <c r="G15" s="371">
        <v>500.45795782000005</v>
      </c>
      <c r="H15" s="374">
        <v>6.9580399700000006</v>
      </c>
      <c r="I15" s="219">
        <v>6.9447607199999997</v>
      </c>
      <c r="J15" s="219">
        <v>1.17767833</v>
      </c>
      <c r="K15" s="219">
        <v>3.1470887099999998</v>
      </c>
      <c r="L15" s="219">
        <v>5.0605320000000002E-2</v>
      </c>
      <c r="M15" s="219">
        <v>0.61294193000000008</v>
      </c>
      <c r="N15" s="219">
        <v>77.323421850000003</v>
      </c>
      <c r="O15" s="219">
        <v>410.11800708999999</v>
      </c>
      <c r="P15" s="219">
        <v>0</v>
      </c>
      <c r="Q15" s="219">
        <v>0.73323079000000002</v>
      </c>
      <c r="R15" s="219">
        <v>0</v>
      </c>
      <c r="S15" s="219">
        <v>0.74628572000000004</v>
      </c>
      <c r="T15" s="219">
        <v>3439.7873666400001</v>
      </c>
      <c r="U15" s="219">
        <v>270.17184258999998</v>
      </c>
      <c r="V15" s="258">
        <v>3</v>
      </c>
    </row>
    <row r="16" spans="1:25" ht="14.5" customHeight="1" x14ac:dyDescent="0.15">
      <c r="B16" s="256"/>
      <c r="C16" s="217" t="s">
        <v>366</v>
      </c>
      <c r="D16" s="305">
        <v>210676</v>
      </c>
      <c r="E16" s="371">
        <v>2509.4866894100001</v>
      </c>
      <c r="F16" s="371">
        <v>66.451594929999999</v>
      </c>
      <c r="G16" s="371">
        <v>1643.0397163299999</v>
      </c>
      <c r="H16" s="374">
        <v>24.878600389999999</v>
      </c>
      <c r="I16" s="219">
        <v>29.862139920000001</v>
      </c>
      <c r="J16" s="219">
        <v>6.5342271299999997</v>
      </c>
      <c r="K16" s="219">
        <v>16.952457300000003</v>
      </c>
      <c r="L16" s="219">
        <v>0.94590002000000006</v>
      </c>
      <c r="M16" s="219">
        <v>2.2223992700000004</v>
      </c>
      <c r="N16" s="219">
        <v>414.54514190000003</v>
      </c>
      <c r="O16" s="219">
        <v>2023.8283990999998</v>
      </c>
      <c r="P16" s="219">
        <v>0.92246363000000009</v>
      </c>
      <c r="Q16" s="219">
        <v>6.4450913399999994</v>
      </c>
      <c r="R16" s="219">
        <v>0.53435878999999997</v>
      </c>
      <c r="S16" s="219">
        <v>6.2617863300000005</v>
      </c>
      <c r="T16" s="219">
        <v>13552.482865900001</v>
      </c>
      <c r="U16" s="219">
        <v>1108.42076649</v>
      </c>
      <c r="V16" s="258">
        <v>4</v>
      </c>
    </row>
    <row r="17" spans="2:26" ht="14.5" customHeight="1" x14ac:dyDescent="0.15">
      <c r="B17" s="256"/>
      <c r="C17" s="217" t="s">
        <v>367</v>
      </c>
      <c r="D17" s="305">
        <v>347112</v>
      </c>
      <c r="E17" s="371">
        <v>5945.8962081400005</v>
      </c>
      <c r="F17" s="371">
        <v>327.94529654999997</v>
      </c>
      <c r="G17" s="371">
        <v>6181.5721806800002</v>
      </c>
      <c r="H17" s="374">
        <v>133.90413341000001</v>
      </c>
      <c r="I17" s="219">
        <v>140.75476763999998</v>
      </c>
      <c r="J17" s="219">
        <v>73.876491920000007</v>
      </c>
      <c r="K17" s="219">
        <v>186.49874961</v>
      </c>
      <c r="L17" s="219">
        <v>23.720455559999998</v>
      </c>
      <c r="M17" s="219">
        <v>20.909037900000001</v>
      </c>
      <c r="N17" s="219">
        <v>844.41064170999994</v>
      </c>
      <c r="O17" s="219">
        <v>4555.1444662000004</v>
      </c>
      <c r="P17" s="219">
        <v>80.46766891</v>
      </c>
      <c r="Q17" s="219">
        <v>97.536909309999999</v>
      </c>
      <c r="R17" s="219">
        <v>25.947075890000001</v>
      </c>
      <c r="S17" s="219">
        <v>47.354686099999995</v>
      </c>
      <c r="T17" s="219">
        <v>42807.52346584</v>
      </c>
      <c r="U17" s="219">
        <v>3607.3344452899996</v>
      </c>
      <c r="V17" s="258">
        <v>5</v>
      </c>
    </row>
    <row r="18" spans="2:26" ht="14.5" customHeight="1" x14ac:dyDescent="0.15">
      <c r="B18" s="256"/>
      <c r="C18" s="217" t="s">
        <v>368</v>
      </c>
      <c r="D18" s="305">
        <v>336053</v>
      </c>
      <c r="E18" s="371">
        <v>9362.2618308900001</v>
      </c>
      <c r="F18" s="371">
        <v>947.47233948000007</v>
      </c>
      <c r="G18" s="371">
        <v>13636.072551130001</v>
      </c>
      <c r="H18" s="374">
        <v>335.22248022999997</v>
      </c>
      <c r="I18" s="219">
        <v>230.29813452000002</v>
      </c>
      <c r="J18" s="219">
        <v>169.95221993000001</v>
      </c>
      <c r="K18" s="219">
        <v>517.33039241000006</v>
      </c>
      <c r="L18" s="219">
        <v>125.76671116</v>
      </c>
      <c r="M18" s="219">
        <v>79.605907349999995</v>
      </c>
      <c r="N18" s="219">
        <v>1045.2257970699998</v>
      </c>
      <c r="O18" s="219">
        <v>6920.02063757</v>
      </c>
      <c r="P18" s="219">
        <v>535.35387052999999</v>
      </c>
      <c r="Q18" s="219">
        <v>529.65959010999995</v>
      </c>
      <c r="R18" s="219">
        <v>117.27644356</v>
      </c>
      <c r="S18" s="219">
        <v>129.8997707</v>
      </c>
      <c r="T18" s="219">
        <v>80539.882816879996</v>
      </c>
      <c r="U18" s="219">
        <v>5987.8163237700001</v>
      </c>
      <c r="V18" s="258">
        <v>6</v>
      </c>
    </row>
    <row r="19" spans="2:26" ht="14.5" customHeight="1" x14ac:dyDescent="0.15">
      <c r="B19" s="256"/>
      <c r="C19" s="217" t="s">
        <v>369</v>
      </c>
      <c r="D19" s="305">
        <v>274220</v>
      </c>
      <c r="E19" s="371">
        <v>14710.532235279999</v>
      </c>
      <c r="F19" s="371">
        <v>2166.7956229299998</v>
      </c>
      <c r="G19" s="371">
        <v>21752.368674580001</v>
      </c>
      <c r="H19" s="374">
        <v>786.30173820999994</v>
      </c>
      <c r="I19" s="219">
        <v>276.23555748000001</v>
      </c>
      <c r="J19" s="219">
        <v>236.25084277000002</v>
      </c>
      <c r="K19" s="219">
        <v>919.14114123000002</v>
      </c>
      <c r="L19" s="219">
        <v>394.16111774000001</v>
      </c>
      <c r="M19" s="219">
        <v>187.5129096</v>
      </c>
      <c r="N19" s="219">
        <v>831.75870312999996</v>
      </c>
      <c r="O19" s="219">
        <v>11161.14783647</v>
      </c>
      <c r="P19" s="219">
        <v>1769.7208645999999</v>
      </c>
      <c r="Q19" s="219">
        <v>1624.2933747099999</v>
      </c>
      <c r="R19" s="219">
        <v>293.37320008999995</v>
      </c>
      <c r="S19" s="219">
        <v>179.73761886</v>
      </c>
      <c r="T19" s="219">
        <v>124690.62957847001</v>
      </c>
      <c r="U19" s="219">
        <v>8048.8276856000002</v>
      </c>
      <c r="V19" s="258">
        <v>7</v>
      </c>
    </row>
    <row r="20" spans="2:26" ht="14.5" customHeight="1" x14ac:dyDescent="0.15">
      <c r="B20" s="256"/>
      <c r="C20" s="217" t="s">
        <v>370</v>
      </c>
      <c r="D20" s="305">
        <v>170008</v>
      </c>
      <c r="E20" s="371">
        <v>16520.706720180002</v>
      </c>
      <c r="F20" s="371">
        <v>3471.9959977499993</v>
      </c>
      <c r="G20" s="371">
        <v>26805.452372790001</v>
      </c>
      <c r="H20" s="374">
        <v>1033.7524864699999</v>
      </c>
      <c r="I20" s="219">
        <v>216.71495088</v>
      </c>
      <c r="J20" s="219">
        <v>191.21907134</v>
      </c>
      <c r="K20" s="219">
        <v>930.13173059000007</v>
      </c>
      <c r="L20" s="219">
        <v>580.80483730999993</v>
      </c>
      <c r="M20" s="219">
        <v>252.10507243999999</v>
      </c>
      <c r="N20" s="219">
        <v>419.81698007000023</v>
      </c>
      <c r="O20" s="219">
        <v>12986.780099060001</v>
      </c>
      <c r="P20" s="219">
        <v>2697.1562357699995</v>
      </c>
      <c r="Q20" s="219">
        <v>2472.1392705500002</v>
      </c>
      <c r="R20" s="219">
        <v>366.88819116000002</v>
      </c>
      <c r="S20" s="219">
        <v>172.73810098000001</v>
      </c>
      <c r="T20" s="219">
        <v>154794.74193105998</v>
      </c>
      <c r="U20" s="219">
        <v>8412.3353003499997</v>
      </c>
      <c r="V20" s="258">
        <v>8</v>
      </c>
    </row>
    <row r="21" spans="2:26" ht="14.5" customHeight="1" x14ac:dyDescent="0.15">
      <c r="B21" s="256"/>
      <c r="C21" s="217" t="s">
        <v>371</v>
      </c>
      <c r="D21" s="305">
        <v>70010</v>
      </c>
      <c r="E21" s="371">
        <v>9606.31836922</v>
      </c>
      <c r="F21" s="371">
        <v>3741.0457947599998</v>
      </c>
      <c r="G21" s="371">
        <v>24660.63395983</v>
      </c>
      <c r="H21" s="374">
        <v>511.27027776000006</v>
      </c>
      <c r="I21" s="219">
        <v>89.233717319999997</v>
      </c>
      <c r="J21" s="219">
        <v>76.699905709999996</v>
      </c>
      <c r="K21" s="219">
        <v>478.32502461000001</v>
      </c>
      <c r="L21" s="219">
        <v>274.18268469999998</v>
      </c>
      <c r="M21" s="219">
        <v>149.57662988999999</v>
      </c>
      <c r="N21" s="219">
        <v>175.81466324000007</v>
      </c>
      <c r="O21" s="219">
        <v>7912.2225400199986</v>
      </c>
      <c r="P21" s="219">
        <v>1815.0826608300001</v>
      </c>
      <c r="Q21" s="219">
        <v>1649.9035147500001</v>
      </c>
      <c r="R21" s="219">
        <v>235.30438473999999</v>
      </c>
      <c r="S21" s="219">
        <v>95.36492093999999</v>
      </c>
      <c r="T21" s="219">
        <v>135541.20721572</v>
      </c>
      <c r="U21" s="219">
        <v>6587.9609600700005</v>
      </c>
      <c r="V21" s="258">
        <v>9</v>
      </c>
    </row>
    <row r="22" spans="2:26" ht="14.5" customHeight="1" thickBot="1" x14ac:dyDescent="0.2">
      <c r="B22" s="256"/>
      <c r="C22" s="220" t="s">
        <v>372</v>
      </c>
      <c r="D22" s="307">
        <v>46368</v>
      </c>
      <c r="E22" s="372">
        <v>14019.332079089998</v>
      </c>
      <c r="F22" s="372">
        <v>36332.772952599997</v>
      </c>
      <c r="G22" s="372">
        <v>104225.28126792</v>
      </c>
      <c r="H22" s="375">
        <v>414.70522841000002</v>
      </c>
      <c r="I22" s="222">
        <v>59.971005959999999</v>
      </c>
      <c r="J22" s="222">
        <v>49.404252020000001</v>
      </c>
      <c r="K22" s="222">
        <v>430.57013229</v>
      </c>
      <c r="L22" s="222">
        <v>769.51232988000004</v>
      </c>
      <c r="M22" s="222">
        <v>187.41366400000001</v>
      </c>
      <c r="N22" s="222">
        <v>121.37042206000001</v>
      </c>
      <c r="O22" s="222">
        <v>12075.42943047</v>
      </c>
      <c r="P22" s="222">
        <v>3069.6463268100001</v>
      </c>
      <c r="Q22" s="222">
        <v>2692.0367490499998</v>
      </c>
      <c r="R22" s="222">
        <v>435.05610724999997</v>
      </c>
      <c r="S22" s="222">
        <v>91.844456489999999</v>
      </c>
      <c r="T22" s="222">
        <v>571992.25905674999</v>
      </c>
      <c r="U22" s="222">
        <v>26858.598343410002</v>
      </c>
      <c r="V22" s="258">
        <v>10</v>
      </c>
    </row>
    <row r="23" spans="2:26" ht="14.5" customHeight="1" thickBot="1" x14ac:dyDescent="0.2">
      <c r="B23" s="256"/>
      <c r="C23" s="223" t="s">
        <v>65</v>
      </c>
      <c r="D23" s="224">
        <v>1656017</v>
      </c>
      <c r="E23" s="277">
        <v>73506.150751289999</v>
      </c>
      <c r="F23" s="277">
        <v>47077.890632719995</v>
      </c>
      <c r="G23" s="277">
        <v>199728.12496776</v>
      </c>
      <c r="H23" s="277">
        <v>3253.23249261</v>
      </c>
      <c r="I23" s="277">
        <v>1056.5425134000002</v>
      </c>
      <c r="J23" s="277">
        <v>806.04088025999999</v>
      </c>
      <c r="K23" s="277">
        <v>3485.0827905800002</v>
      </c>
      <c r="L23" s="277">
        <v>2169.1651749900002</v>
      </c>
      <c r="M23" s="277">
        <v>880.50333949999992</v>
      </c>
      <c r="N23" s="277">
        <v>3981.2512079200005</v>
      </c>
      <c r="O23" s="277">
        <v>58314.314708159996</v>
      </c>
      <c r="P23" s="277">
        <v>9968.3500910799994</v>
      </c>
      <c r="Q23" s="277">
        <v>9073.0612754800004</v>
      </c>
      <c r="R23" s="277">
        <v>1474.3797614799998</v>
      </c>
      <c r="S23" s="277">
        <v>724.27245282999991</v>
      </c>
      <c r="T23" s="277">
        <v>1131034.5147210099</v>
      </c>
      <c r="U23" s="277">
        <v>61193.040005860006</v>
      </c>
      <c r="V23" s="257"/>
    </row>
    <row r="24" spans="2:26" ht="15" customHeight="1" x14ac:dyDescent="0.15">
      <c r="B24" s="2"/>
      <c r="V24" s="22"/>
    </row>
    <row r="25" spans="2:26" ht="15" customHeight="1" x14ac:dyDescent="0.15">
      <c r="B25" s="225"/>
      <c r="V25" s="22"/>
    </row>
    <row r="26" spans="2:26" ht="15" customHeight="1" x14ac:dyDescent="0.15">
      <c r="B26" s="225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2"/>
    </row>
    <row r="27" spans="2:26" ht="15" customHeight="1" x14ac:dyDescent="0.15">
      <c r="B27" s="225"/>
      <c r="V27" s="22"/>
    </row>
    <row r="28" spans="2:26" ht="15" customHeight="1" x14ac:dyDescent="0.15">
      <c r="B28" s="225"/>
      <c r="V28" s="22"/>
    </row>
    <row r="29" spans="2:26" ht="15" customHeight="1" x14ac:dyDescent="0.15">
      <c r="B29" s="225"/>
      <c r="D29" s="78"/>
      <c r="E29" s="78"/>
      <c r="F29" s="78"/>
      <c r="G29" s="78"/>
      <c r="H29" s="78"/>
      <c r="J29" s="78"/>
      <c r="K29" s="78"/>
      <c r="M29" s="78"/>
      <c r="N29" s="78"/>
      <c r="O29" s="78"/>
      <c r="P29" s="78"/>
      <c r="Q29" s="78"/>
      <c r="R29" s="78"/>
      <c r="S29" s="78"/>
      <c r="T29" s="78"/>
      <c r="U29" s="78"/>
      <c r="V29" s="22"/>
      <c r="Z29" s="118"/>
    </row>
    <row r="30" spans="2:26" ht="15" customHeight="1" x14ac:dyDescent="0.15">
      <c r="B30" s="225"/>
      <c r="V30" s="22"/>
    </row>
    <row r="31" spans="2:26" ht="15" customHeight="1" x14ac:dyDescent="0.15">
      <c r="B31" s="225"/>
      <c r="V31" s="22"/>
    </row>
    <row r="32" spans="2:26" ht="15" customHeight="1" x14ac:dyDescent="0.15">
      <c r="B32" s="225"/>
      <c r="V32" s="22"/>
    </row>
    <row r="33" spans="2:22" ht="15" customHeight="1" x14ac:dyDescent="0.15">
      <c r="B33" s="225"/>
      <c r="V33" s="22"/>
    </row>
    <row r="34" spans="2:22" ht="15" customHeight="1" x14ac:dyDescent="0.15">
      <c r="B34" s="225"/>
      <c r="V34" s="22"/>
    </row>
    <row r="35" spans="2:22" ht="15" customHeight="1" x14ac:dyDescent="0.15">
      <c r="B35" s="225"/>
      <c r="V35" s="22"/>
    </row>
    <row r="36" spans="2:22" ht="15" customHeight="1" x14ac:dyDescent="0.15">
      <c r="B36" s="225"/>
      <c r="V36" s="22"/>
    </row>
    <row r="37" spans="2:22" ht="15" customHeight="1" x14ac:dyDescent="0.15">
      <c r="B37" s="225"/>
      <c r="V37" s="22"/>
    </row>
    <row r="38" spans="2:22" ht="15" customHeight="1" x14ac:dyDescent="0.15">
      <c r="B38" s="225"/>
      <c r="V38" s="22"/>
    </row>
    <row r="39" spans="2:22" ht="15" customHeight="1" x14ac:dyDescent="0.15">
      <c r="B39" s="225"/>
      <c r="V39" s="22"/>
    </row>
    <row r="40" spans="2:22" ht="15" customHeight="1" x14ac:dyDescent="0.15">
      <c r="B40" s="225"/>
      <c r="V40" s="22"/>
    </row>
    <row r="41" spans="2:22" ht="15" customHeight="1" x14ac:dyDescent="0.15">
      <c r="B41" s="225"/>
      <c r="C41" s="9"/>
      <c r="V41" s="22"/>
    </row>
    <row r="42" spans="2:22" ht="15" customHeight="1" x14ac:dyDescent="0.15">
      <c r="B42" s="225"/>
      <c r="V42" s="22"/>
    </row>
    <row r="43" spans="2:22" ht="15" customHeight="1" x14ac:dyDescent="0.15">
      <c r="B43" s="225"/>
      <c r="V43" s="22"/>
    </row>
    <row r="44" spans="2:22" ht="15" customHeight="1" x14ac:dyDescent="0.15">
      <c r="B44" s="225"/>
      <c r="V44" s="22"/>
    </row>
    <row r="45" spans="2:22" ht="15" customHeight="1" thickBot="1" x14ac:dyDescent="0.2">
      <c r="B45" s="139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27"/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17" priority="5" stopIfTrue="1" operator="equal">
      <formula>0</formula>
    </cfRule>
  </conditionalFormatting>
  <pageMargins left="0.25" right="0.25" top="0.75" bottom="0.75" header="0.3" footer="0.3"/>
  <pageSetup paperSize="9" scale="8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V1311"/>
  <sheetViews>
    <sheetView showGridLines="0" zoomScale="90" zoomScaleNormal="90" zoomScalePageLayoutView="90" workbookViewId="0">
      <selection activeCell="E15" sqref="E15"/>
    </sheetView>
  </sheetViews>
  <sheetFormatPr baseColWidth="10" defaultColWidth="8.83203125" defaultRowHeight="13" x14ac:dyDescent="0.15"/>
  <cols>
    <col min="1" max="1" width="2.5" style="1" customWidth="1"/>
    <col min="2" max="2" width="2.33203125" style="1" customWidth="1"/>
    <col min="3" max="3" width="48.5" style="1" customWidth="1"/>
    <col min="4" max="4" width="11.1640625" style="1" customWidth="1"/>
    <col min="5" max="5" width="9.1640625" style="1" customWidth="1"/>
    <col min="6" max="7" width="8.83203125" style="1" customWidth="1"/>
    <col min="8" max="8" width="9" style="1" customWidth="1"/>
    <col min="9" max="9" width="8.5" style="1" customWidth="1"/>
    <col min="10" max="10" width="9.1640625" style="1" customWidth="1"/>
    <col min="11" max="11" width="8.1640625" style="1" customWidth="1"/>
    <col min="12" max="12" width="7" style="1" customWidth="1"/>
    <col min="13" max="13" width="7.5" style="1" customWidth="1"/>
    <col min="14" max="14" width="7.83203125" style="1" bestFit="1" customWidth="1"/>
    <col min="15" max="15" width="8.83203125" style="1" customWidth="1"/>
    <col min="16" max="18" width="8.1640625" style="1" customWidth="1"/>
    <col min="19" max="19" width="8.33203125" style="1" customWidth="1"/>
    <col min="20" max="20" width="10.33203125" style="1" customWidth="1"/>
    <col min="21" max="21" width="9" style="1" customWidth="1"/>
    <col min="22" max="22" width="2.33203125" style="1" customWidth="1"/>
    <col min="23" max="256" width="8.83203125" style="1"/>
    <col min="257" max="257" width="2.5" style="1" customWidth="1"/>
    <col min="258" max="258" width="2.33203125" style="1" customWidth="1"/>
    <col min="259" max="259" width="49.1640625" style="1" customWidth="1"/>
    <col min="260" max="260" width="11.1640625" style="1" customWidth="1"/>
    <col min="261" max="261" width="8.33203125" style="1" customWidth="1"/>
    <col min="262" max="262" width="8.1640625" style="1" customWidth="1"/>
    <col min="263" max="263" width="9" style="1" customWidth="1"/>
    <col min="264" max="264" width="9.1640625" style="1" customWidth="1"/>
    <col min="265" max="265" width="6.5" style="1" customWidth="1"/>
    <col min="266" max="266" width="8.5" style="1" customWidth="1"/>
    <col min="267" max="267" width="7.83203125" style="1" customWidth="1"/>
    <col min="268" max="268" width="7" style="1" customWidth="1"/>
    <col min="269" max="269" width="7.5" style="1" customWidth="1"/>
    <col min="270" max="270" width="7.1640625" style="1" customWidth="1"/>
    <col min="271" max="271" width="8" style="1" customWidth="1"/>
    <col min="272" max="274" width="7.5" style="1" customWidth="1"/>
    <col min="275" max="275" width="8" style="1" customWidth="1"/>
    <col min="276" max="276" width="10.5" style="1" customWidth="1"/>
    <col min="277" max="277" width="8" style="1" customWidth="1"/>
    <col min="278" max="278" width="2.33203125" style="1" customWidth="1"/>
    <col min="279" max="512" width="8.83203125" style="1"/>
    <col min="513" max="513" width="2.5" style="1" customWidth="1"/>
    <col min="514" max="514" width="2.33203125" style="1" customWidth="1"/>
    <col min="515" max="515" width="49.1640625" style="1" customWidth="1"/>
    <col min="516" max="516" width="11.1640625" style="1" customWidth="1"/>
    <col min="517" max="517" width="8.33203125" style="1" customWidth="1"/>
    <col min="518" max="518" width="8.1640625" style="1" customWidth="1"/>
    <col min="519" max="519" width="9" style="1" customWidth="1"/>
    <col min="520" max="520" width="9.1640625" style="1" customWidth="1"/>
    <col min="521" max="521" width="6.5" style="1" customWidth="1"/>
    <col min="522" max="522" width="8.5" style="1" customWidth="1"/>
    <col min="523" max="523" width="7.83203125" style="1" customWidth="1"/>
    <col min="524" max="524" width="7" style="1" customWidth="1"/>
    <col min="525" max="525" width="7.5" style="1" customWidth="1"/>
    <col min="526" max="526" width="7.1640625" style="1" customWidth="1"/>
    <col min="527" max="527" width="8" style="1" customWidth="1"/>
    <col min="528" max="530" width="7.5" style="1" customWidth="1"/>
    <col min="531" max="531" width="8" style="1" customWidth="1"/>
    <col min="532" max="532" width="10.5" style="1" customWidth="1"/>
    <col min="533" max="533" width="8" style="1" customWidth="1"/>
    <col min="534" max="534" width="2.33203125" style="1" customWidth="1"/>
    <col min="535" max="768" width="8.83203125" style="1"/>
    <col min="769" max="769" width="2.5" style="1" customWidth="1"/>
    <col min="770" max="770" width="2.33203125" style="1" customWidth="1"/>
    <col min="771" max="771" width="49.1640625" style="1" customWidth="1"/>
    <col min="772" max="772" width="11.1640625" style="1" customWidth="1"/>
    <col min="773" max="773" width="8.33203125" style="1" customWidth="1"/>
    <col min="774" max="774" width="8.1640625" style="1" customWidth="1"/>
    <col min="775" max="775" width="9" style="1" customWidth="1"/>
    <col min="776" max="776" width="9.1640625" style="1" customWidth="1"/>
    <col min="777" max="777" width="6.5" style="1" customWidth="1"/>
    <col min="778" max="778" width="8.5" style="1" customWidth="1"/>
    <col min="779" max="779" width="7.83203125" style="1" customWidth="1"/>
    <col min="780" max="780" width="7" style="1" customWidth="1"/>
    <col min="781" max="781" width="7.5" style="1" customWidth="1"/>
    <col min="782" max="782" width="7.1640625" style="1" customWidth="1"/>
    <col min="783" max="783" width="8" style="1" customWidth="1"/>
    <col min="784" max="786" width="7.5" style="1" customWidth="1"/>
    <col min="787" max="787" width="8" style="1" customWidth="1"/>
    <col min="788" max="788" width="10.5" style="1" customWidth="1"/>
    <col min="789" max="789" width="8" style="1" customWidth="1"/>
    <col min="790" max="790" width="2.33203125" style="1" customWidth="1"/>
    <col min="791" max="1024" width="8.83203125" style="1"/>
    <col min="1025" max="1025" width="2.5" style="1" customWidth="1"/>
    <col min="1026" max="1026" width="2.33203125" style="1" customWidth="1"/>
    <col min="1027" max="1027" width="49.1640625" style="1" customWidth="1"/>
    <col min="1028" max="1028" width="11.1640625" style="1" customWidth="1"/>
    <col min="1029" max="1029" width="8.33203125" style="1" customWidth="1"/>
    <col min="1030" max="1030" width="8.1640625" style="1" customWidth="1"/>
    <col min="1031" max="1031" width="9" style="1" customWidth="1"/>
    <col min="1032" max="1032" width="9.1640625" style="1" customWidth="1"/>
    <col min="1033" max="1033" width="6.5" style="1" customWidth="1"/>
    <col min="1034" max="1034" width="8.5" style="1" customWidth="1"/>
    <col min="1035" max="1035" width="7.83203125" style="1" customWidth="1"/>
    <col min="1036" max="1036" width="7" style="1" customWidth="1"/>
    <col min="1037" max="1037" width="7.5" style="1" customWidth="1"/>
    <col min="1038" max="1038" width="7.1640625" style="1" customWidth="1"/>
    <col min="1039" max="1039" width="8" style="1" customWidth="1"/>
    <col min="1040" max="1042" width="7.5" style="1" customWidth="1"/>
    <col min="1043" max="1043" width="8" style="1" customWidth="1"/>
    <col min="1044" max="1044" width="10.5" style="1" customWidth="1"/>
    <col min="1045" max="1045" width="8" style="1" customWidth="1"/>
    <col min="1046" max="1046" width="2.33203125" style="1" customWidth="1"/>
    <col min="1047" max="1280" width="8.83203125" style="1"/>
    <col min="1281" max="1281" width="2.5" style="1" customWidth="1"/>
    <col min="1282" max="1282" width="2.33203125" style="1" customWidth="1"/>
    <col min="1283" max="1283" width="49.1640625" style="1" customWidth="1"/>
    <col min="1284" max="1284" width="11.1640625" style="1" customWidth="1"/>
    <col min="1285" max="1285" width="8.33203125" style="1" customWidth="1"/>
    <col min="1286" max="1286" width="8.1640625" style="1" customWidth="1"/>
    <col min="1287" max="1287" width="9" style="1" customWidth="1"/>
    <col min="1288" max="1288" width="9.1640625" style="1" customWidth="1"/>
    <col min="1289" max="1289" width="6.5" style="1" customWidth="1"/>
    <col min="1290" max="1290" width="8.5" style="1" customWidth="1"/>
    <col min="1291" max="1291" width="7.83203125" style="1" customWidth="1"/>
    <col min="1292" max="1292" width="7" style="1" customWidth="1"/>
    <col min="1293" max="1293" width="7.5" style="1" customWidth="1"/>
    <col min="1294" max="1294" width="7.1640625" style="1" customWidth="1"/>
    <col min="1295" max="1295" width="8" style="1" customWidth="1"/>
    <col min="1296" max="1298" width="7.5" style="1" customWidth="1"/>
    <col min="1299" max="1299" width="8" style="1" customWidth="1"/>
    <col min="1300" max="1300" width="10.5" style="1" customWidth="1"/>
    <col min="1301" max="1301" width="8" style="1" customWidth="1"/>
    <col min="1302" max="1302" width="2.33203125" style="1" customWidth="1"/>
    <col min="1303" max="1536" width="8.83203125" style="1"/>
    <col min="1537" max="1537" width="2.5" style="1" customWidth="1"/>
    <col min="1538" max="1538" width="2.33203125" style="1" customWidth="1"/>
    <col min="1539" max="1539" width="49.1640625" style="1" customWidth="1"/>
    <col min="1540" max="1540" width="11.1640625" style="1" customWidth="1"/>
    <col min="1541" max="1541" width="8.33203125" style="1" customWidth="1"/>
    <col min="1542" max="1542" width="8.1640625" style="1" customWidth="1"/>
    <col min="1543" max="1543" width="9" style="1" customWidth="1"/>
    <col min="1544" max="1544" width="9.1640625" style="1" customWidth="1"/>
    <col min="1545" max="1545" width="6.5" style="1" customWidth="1"/>
    <col min="1546" max="1546" width="8.5" style="1" customWidth="1"/>
    <col min="1547" max="1547" width="7.83203125" style="1" customWidth="1"/>
    <col min="1548" max="1548" width="7" style="1" customWidth="1"/>
    <col min="1549" max="1549" width="7.5" style="1" customWidth="1"/>
    <col min="1550" max="1550" width="7.1640625" style="1" customWidth="1"/>
    <col min="1551" max="1551" width="8" style="1" customWidth="1"/>
    <col min="1552" max="1554" width="7.5" style="1" customWidth="1"/>
    <col min="1555" max="1555" width="8" style="1" customWidth="1"/>
    <col min="1556" max="1556" width="10.5" style="1" customWidth="1"/>
    <col min="1557" max="1557" width="8" style="1" customWidth="1"/>
    <col min="1558" max="1558" width="2.33203125" style="1" customWidth="1"/>
    <col min="1559" max="1792" width="8.83203125" style="1"/>
    <col min="1793" max="1793" width="2.5" style="1" customWidth="1"/>
    <col min="1794" max="1794" width="2.33203125" style="1" customWidth="1"/>
    <col min="1795" max="1795" width="49.1640625" style="1" customWidth="1"/>
    <col min="1796" max="1796" width="11.1640625" style="1" customWidth="1"/>
    <col min="1797" max="1797" width="8.33203125" style="1" customWidth="1"/>
    <col min="1798" max="1798" width="8.1640625" style="1" customWidth="1"/>
    <col min="1799" max="1799" width="9" style="1" customWidth="1"/>
    <col min="1800" max="1800" width="9.1640625" style="1" customWidth="1"/>
    <col min="1801" max="1801" width="6.5" style="1" customWidth="1"/>
    <col min="1802" max="1802" width="8.5" style="1" customWidth="1"/>
    <col min="1803" max="1803" width="7.83203125" style="1" customWidth="1"/>
    <col min="1804" max="1804" width="7" style="1" customWidth="1"/>
    <col min="1805" max="1805" width="7.5" style="1" customWidth="1"/>
    <col min="1806" max="1806" width="7.1640625" style="1" customWidth="1"/>
    <col min="1807" max="1807" width="8" style="1" customWidth="1"/>
    <col min="1808" max="1810" width="7.5" style="1" customWidth="1"/>
    <col min="1811" max="1811" width="8" style="1" customWidth="1"/>
    <col min="1812" max="1812" width="10.5" style="1" customWidth="1"/>
    <col min="1813" max="1813" width="8" style="1" customWidth="1"/>
    <col min="1814" max="1814" width="2.33203125" style="1" customWidth="1"/>
    <col min="1815" max="2048" width="8.83203125" style="1"/>
    <col min="2049" max="2049" width="2.5" style="1" customWidth="1"/>
    <col min="2050" max="2050" width="2.33203125" style="1" customWidth="1"/>
    <col min="2051" max="2051" width="49.1640625" style="1" customWidth="1"/>
    <col min="2052" max="2052" width="11.1640625" style="1" customWidth="1"/>
    <col min="2053" max="2053" width="8.33203125" style="1" customWidth="1"/>
    <col min="2054" max="2054" width="8.1640625" style="1" customWidth="1"/>
    <col min="2055" max="2055" width="9" style="1" customWidth="1"/>
    <col min="2056" max="2056" width="9.1640625" style="1" customWidth="1"/>
    <col min="2057" max="2057" width="6.5" style="1" customWidth="1"/>
    <col min="2058" max="2058" width="8.5" style="1" customWidth="1"/>
    <col min="2059" max="2059" width="7.83203125" style="1" customWidth="1"/>
    <col min="2060" max="2060" width="7" style="1" customWidth="1"/>
    <col min="2061" max="2061" width="7.5" style="1" customWidth="1"/>
    <col min="2062" max="2062" width="7.1640625" style="1" customWidth="1"/>
    <col min="2063" max="2063" width="8" style="1" customWidth="1"/>
    <col min="2064" max="2066" width="7.5" style="1" customWidth="1"/>
    <col min="2067" max="2067" width="8" style="1" customWidth="1"/>
    <col min="2068" max="2068" width="10.5" style="1" customWidth="1"/>
    <col min="2069" max="2069" width="8" style="1" customWidth="1"/>
    <col min="2070" max="2070" width="2.33203125" style="1" customWidth="1"/>
    <col min="2071" max="2304" width="8.83203125" style="1"/>
    <col min="2305" max="2305" width="2.5" style="1" customWidth="1"/>
    <col min="2306" max="2306" width="2.33203125" style="1" customWidth="1"/>
    <col min="2307" max="2307" width="49.1640625" style="1" customWidth="1"/>
    <col min="2308" max="2308" width="11.1640625" style="1" customWidth="1"/>
    <col min="2309" max="2309" width="8.33203125" style="1" customWidth="1"/>
    <col min="2310" max="2310" width="8.1640625" style="1" customWidth="1"/>
    <col min="2311" max="2311" width="9" style="1" customWidth="1"/>
    <col min="2312" max="2312" width="9.1640625" style="1" customWidth="1"/>
    <col min="2313" max="2313" width="6.5" style="1" customWidth="1"/>
    <col min="2314" max="2314" width="8.5" style="1" customWidth="1"/>
    <col min="2315" max="2315" width="7.83203125" style="1" customWidth="1"/>
    <col min="2316" max="2316" width="7" style="1" customWidth="1"/>
    <col min="2317" max="2317" width="7.5" style="1" customWidth="1"/>
    <col min="2318" max="2318" width="7.1640625" style="1" customWidth="1"/>
    <col min="2319" max="2319" width="8" style="1" customWidth="1"/>
    <col min="2320" max="2322" width="7.5" style="1" customWidth="1"/>
    <col min="2323" max="2323" width="8" style="1" customWidth="1"/>
    <col min="2324" max="2324" width="10.5" style="1" customWidth="1"/>
    <col min="2325" max="2325" width="8" style="1" customWidth="1"/>
    <col min="2326" max="2326" width="2.33203125" style="1" customWidth="1"/>
    <col min="2327" max="2560" width="8.83203125" style="1"/>
    <col min="2561" max="2561" width="2.5" style="1" customWidth="1"/>
    <col min="2562" max="2562" width="2.33203125" style="1" customWidth="1"/>
    <col min="2563" max="2563" width="49.1640625" style="1" customWidth="1"/>
    <col min="2564" max="2564" width="11.1640625" style="1" customWidth="1"/>
    <col min="2565" max="2565" width="8.33203125" style="1" customWidth="1"/>
    <col min="2566" max="2566" width="8.1640625" style="1" customWidth="1"/>
    <col min="2567" max="2567" width="9" style="1" customWidth="1"/>
    <col min="2568" max="2568" width="9.1640625" style="1" customWidth="1"/>
    <col min="2569" max="2569" width="6.5" style="1" customWidth="1"/>
    <col min="2570" max="2570" width="8.5" style="1" customWidth="1"/>
    <col min="2571" max="2571" width="7.83203125" style="1" customWidth="1"/>
    <col min="2572" max="2572" width="7" style="1" customWidth="1"/>
    <col min="2573" max="2573" width="7.5" style="1" customWidth="1"/>
    <col min="2574" max="2574" width="7.1640625" style="1" customWidth="1"/>
    <col min="2575" max="2575" width="8" style="1" customWidth="1"/>
    <col min="2576" max="2578" width="7.5" style="1" customWidth="1"/>
    <col min="2579" max="2579" width="8" style="1" customWidth="1"/>
    <col min="2580" max="2580" width="10.5" style="1" customWidth="1"/>
    <col min="2581" max="2581" width="8" style="1" customWidth="1"/>
    <col min="2582" max="2582" width="2.33203125" style="1" customWidth="1"/>
    <col min="2583" max="2816" width="8.83203125" style="1"/>
    <col min="2817" max="2817" width="2.5" style="1" customWidth="1"/>
    <col min="2818" max="2818" width="2.33203125" style="1" customWidth="1"/>
    <col min="2819" max="2819" width="49.1640625" style="1" customWidth="1"/>
    <col min="2820" max="2820" width="11.1640625" style="1" customWidth="1"/>
    <col min="2821" max="2821" width="8.33203125" style="1" customWidth="1"/>
    <col min="2822" max="2822" width="8.1640625" style="1" customWidth="1"/>
    <col min="2823" max="2823" width="9" style="1" customWidth="1"/>
    <col min="2824" max="2824" width="9.1640625" style="1" customWidth="1"/>
    <col min="2825" max="2825" width="6.5" style="1" customWidth="1"/>
    <col min="2826" max="2826" width="8.5" style="1" customWidth="1"/>
    <col min="2827" max="2827" width="7.83203125" style="1" customWidth="1"/>
    <col min="2828" max="2828" width="7" style="1" customWidth="1"/>
    <col min="2829" max="2829" width="7.5" style="1" customWidth="1"/>
    <col min="2830" max="2830" width="7.1640625" style="1" customWidth="1"/>
    <col min="2831" max="2831" width="8" style="1" customWidth="1"/>
    <col min="2832" max="2834" width="7.5" style="1" customWidth="1"/>
    <col min="2835" max="2835" width="8" style="1" customWidth="1"/>
    <col min="2836" max="2836" width="10.5" style="1" customWidth="1"/>
    <col min="2837" max="2837" width="8" style="1" customWidth="1"/>
    <col min="2838" max="2838" width="2.33203125" style="1" customWidth="1"/>
    <col min="2839" max="3072" width="8.83203125" style="1"/>
    <col min="3073" max="3073" width="2.5" style="1" customWidth="1"/>
    <col min="3074" max="3074" width="2.33203125" style="1" customWidth="1"/>
    <col min="3075" max="3075" width="49.1640625" style="1" customWidth="1"/>
    <col min="3076" max="3076" width="11.1640625" style="1" customWidth="1"/>
    <col min="3077" max="3077" width="8.33203125" style="1" customWidth="1"/>
    <col min="3078" max="3078" width="8.1640625" style="1" customWidth="1"/>
    <col min="3079" max="3079" width="9" style="1" customWidth="1"/>
    <col min="3080" max="3080" width="9.1640625" style="1" customWidth="1"/>
    <col min="3081" max="3081" width="6.5" style="1" customWidth="1"/>
    <col min="3082" max="3082" width="8.5" style="1" customWidth="1"/>
    <col min="3083" max="3083" width="7.83203125" style="1" customWidth="1"/>
    <col min="3084" max="3084" width="7" style="1" customWidth="1"/>
    <col min="3085" max="3085" width="7.5" style="1" customWidth="1"/>
    <col min="3086" max="3086" width="7.1640625" style="1" customWidth="1"/>
    <col min="3087" max="3087" width="8" style="1" customWidth="1"/>
    <col min="3088" max="3090" width="7.5" style="1" customWidth="1"/>
    <col min="3091" max="3091" width="8" style="1" customWidth="1"/>
    <col min="3092" max="3092" width="10.5" style="1" customWidth="1"/>
    <col min="3093" max="3093" width="8" style="1" customWidth="1"/>
    <col min="3094" max="3094" width="2.33203125" style="1" customWidth="1"/>
    <col min="3095" max="3328" width="8.83203125" style="1"/>
    <col min="3329" max="3329" width="2.5" style="1" customWidth="1"/>
    <col min="3330" max="3330" width="2.33203125" style="1" customWidth="1"/>
    <col min="3331" max="3331" width="49.1640625" style="1" customWidth="1"/>
    <col min="3332" max="3332" width="11.1640625" style="1" customWidth="1"/>
    <col min="3333" max="3333" width="8.33203125" style="1" customWidth="1"/>
    <col min="3334" max="3334" width="8.1640625" style="1" customWidth="1"/>
    <col min="3335" max="3335" width="9" style="1" customWidth="1"/>
    <col min="3336" max="3336" width="9.1640625" style="1" customWidth="1"/>
    <col min="3337" max="3337" width="6.5" style="1" customWidth="1"/>
    <col min="3338" max="3338" width="8.5" style="1" customWidth="1"/>
    <col min="3339" max="3339" width="7.83203125" style="1" customWidth="1"/>
    <col min="3340" max="3340" width="7" style="1" customWidth="1"/>
    <col min="3341" max="3341" width="7.5" style="1" customWidth="1"/>
    <col min="3342" max="3342" width="7.1640625" style="1" customWidth="1"/>
    <col min="3343" max="3343" width="8" style="1" customWidth="1"/>
    <col min="3344" max="3346" width="7.5" style="1" customWidth="1"/>
    <col min="3347" max="3347" width="8" style="1" customWidth="1"/>
    <col min="3348" max="3348" width="10.5" style="1" customWidth="1"/>
    <col min="3349" max="3349" width="8" style="1" customWidth="1"/>
    <col min="3350" max="3350" width="2.33203125" style="1" customWidth="1"/>
    <col min="3351" max="3584" width="8.83203125" style="1"/>
    <col min="3585" max="3585" width="2.5" style="1" customWidth="1"/>
    <col min="3586" max="3586" width="2.33203125" style="1" customWidth="1"/>
    <col min="3587" max="3587" width="49.1640625" style="1" customWidth="1"/>
    <col min="3588" max="3588" width="11.1640625" style="1" customWidth="1"/>
    <col min="3589" max="3589" width="8.33203125" style="1" customWidth="1"/>
    <col min="3590" max="3590" width="8.1640625" style="1" customWidth="1"/>
    <col min="3591" max="3591" width="9" style="1" customWidth="1"/>
    <col min="3592" max="3592" width="9.1640625" style="1" customWidth="1"/>
    <col min="3593" max="3593" width="6.5" style="1" customWidth="1"/>
    <col min="3594" max="3594" width="8.5" style="1" customWidth="1"/>
    <col min="3595" max="3595" width="7.83203125" style="1" customWidth="1"/>
    <col min="3596" max="3596" width="7" style="1" customWidth="1"/>
    <col min="3597" max="3597" width="7.5" style="1" customWidth="1"/>
    <col min="3598" max="3598" width="7.1640625" style="1" customWidth="1"/>
    <col min="3599" max="3599" width="8" style="1" customWidth="1"/>
    <col min="3600" max="3602" width="7.5" style="1" customWidth="1"/>
    <col min="3603" max="3603" width="8" style="1" customWidth="1"/>
    <col min="3604" max="3604" width="10.5" style="1" customWidth="1"/>
    <col min="3605" max="3605" width="8" style="1" customWidth="1"/>
    <col min="3606" max="3606" width="2.33203125" style="1" customWidth="1"/>
    <col min="3607" max="3840" width="8.83203125" style="1"/>
    <col min="3841" max="3841" width="2.5" style="1" customWidth="1"/>
    <col min="3842" max="3842" width="2.33203125" style="1" customWidth="1"/>
    <col min="3843" max="3843" width="49.1640625" style="1" customWidth="1"/>
    <col min="3844" max="3844" width="11.1640625" style="1" customWidth="1"/>
    <col min="3845" max="3845" width="8.33203125" style="1" customWidth="1"/>
    <col min="3846" max="3846" width="8.1640625" style="1" customWidth="1"/>
    <col min="3847" max="3847" width="9" style="1" customWidth="1"/>
    <col min="3848" max="3848" width="9.1640625" style="1" customWidth="1"/>
    <col min="3849" max="3849" width="6.5" style="1" customWidth="1"/>
    <col min="3850" max="3850" width="8.5" style="1" customWidth="1"/>
    <col min="3851" max="3851" width="7.83203125" style="1" customWidth="1"/>
    <col min="3852" max="3852" width="7" style="1" customWidth="1"/>
    <col min="3853" max="3853" width="7.5" style="1" customWidth="1"/>
    <col min="3854" max="3854" width="7.1640625" style="1" customWidth="1"/>
    <col min="3855" max="3855" width="8" style="1" customWidth="1"/>
    <col min="3856" max="3858" width="7.5" style="1" customWidth="1"/>
    <col min="3859" max="3859" width="8" style="1" customWidth="1"/>
    <col min="3860" max="3860" width="10.5" style="1" customWidth="1"/>
    <col min="3861" max="3861" width="8" style="1" customWidth="1"/>
    <col min="3862" max="3862" width="2.33203125" style="1" customWidth="1"/>
    <col min="3863" max="4096" width="8.83203125" style="1"/>
    <col min="4097" max="4097" width="2.5" style="1" customWidth="1"/>
    <col min="4098" max="4098" width="2.33203125" style="1" customWidth="1"/>
    <col min="4099" max="4099" width="49.1640625" style="1" customWidth="1"/>
    <col min="4100" max="4100" width="11.1640625" style="1" customWidth="1"/>
    <col min="4101" max="4101" width="8.33203125" style="1" customWidth="1"/>
    <col min="4102" max="4102" width="8.1640625" style="1" customWidth="1"/>
    <col min="4103" max="4103" width="9" style="1" customWidth="1"/>
    <col min="4104" max="4104" width="9.1640625" style="1" customWidth="1"/>
    <col min="4105" max="4105" width="6.5" style="1" customWidth="1"/>
    <col min="4106" max="4106" width="8.5" style="1" customWidth="1"/>
    <col min="4107" max="4107" width="7.83203125" style="1" customWidth="1"/>
    <col min="4108" max="4108" width="7" style="1" customWidth="1"/>
    <col min="4109" max="4109" width="7.5" style="1" customWidth="1"/>
    <col min="4110" max="4110" width="7.1640625" style="1" customWidth="1"/>
    <col min="4111" max="4111" width="8" style="1" customWidth="1"/>
    <col min="4112" max="4114" width="7.5" style="1" customWidth="1"/>
    <col min="4115" max="4115" width="8" style="1" customWidth="1"/>
    <col min="4116" max="4116" width="10.5" style="1" customWidth="1"/>
    <col min="4117" max="4117" width="8" style="1" customWidth="1"/>
    <col min="4118" max="4118" width="2.33203125" style="1" customWidth="1"/>
    <col min="4119" max="4352" width="8.83203125" style="1"/>
    <col min="4353" max="4353" width="2.5" style="1" customWidth="1"/>
    <col min="4354" max="4354" width="2.33203125" style="1" customWidth="1"/>
    <col min="4355" max="4355" width="49.1640625" style="1" customWidth="1"/>
    <col min="4356" max="4356" width="11.1640625" style="1" customWidth="1"/>
    <col min="4357" max="4357" width="8.33203125" style="1" customWidth="1"/>
    <col min="4358" max="4358" width="8.1640625" style="1" customWidth="1"/>
    <col min="4359" max="4359" width="9" style="1" customWidth="1"/>
    <col min="4360" max="4360" width="9.1640625" style="1" customWidth="1"/>
    <col min="4361" max="4361" width="6.5" style="1" customWidth="1"/>
    <col min="4362" max="4362" width="8.5" style="1" customWidth="1"/>
    <col min="4363" max="4363" width="7.83203125" style="1" customWidth="1"/>
    <col min="4364" max="4364" width="7" style="1" customWidth="1"/>
    <col min="4365" max="4365" width="7.5" style="1" customWidth="1"/>
    <col min="4366" max="4366" width="7.1640625" style="1" customWidth="1"/>
    <col min="4367" max="4367" width="8" style="1" customWidth="1"/>
    <col min="4368" max="4370" width="7.5" style="1" customWidth="1"/>
    <col min="4371" max="4371" width="8" style="1" customWidth="1"/>
    <col min="4372" max="4372" width="10.5" style="1" customWidth="1"/>
    <col min="4373" max="4373" width="8" style="1" customWidth="1"/>
    <col min="4374" max="4374" width="2.33203125" style="1" customWidth="1"/>
    <col min="4375" max="4608" width="8.83203125" style="1"/>
    <col min="4609" max="4609" width="2.5" style="1" customWidth="1"/>
    <col min="4610" max="4610" width="2.33203125" style="1" customWidth="1"/>
    <col min="4611" max="4611" width="49.1640625" style="1" customWidth="1"/>
    <col min="4612" max="4612" width="11.1640625" style="1" customWidth="1"/>
    <col min="4613" max="4613" width="8.33203125" style="1" customWidth="1"/>
    <col min="4614" max="4614" width="8.1640625" style="1" customWidth="1"/>
    <col min="4615" max="4615" width="9" style="1" customWidth="1"/>
    <col min="4616" max="4616" width="9.1640625" style="1" customWidth="1"/>
    <col min="4617" max="4617" width="6.5" style="1" customWidth="1"/>
    <col min="4618" max="4618" width="8.5" style="1" customWidth="1"/>
    <col min="4619" max="4619" width="7.83203125" style="1" customWidth="1"/>
    <col min="4620" max="4620" width="7" style="1" customWidth="1"/>
    <col min="4621" max="4621" width="7.5" style="1" customWidth="1"/>
    <col min="4622" max="4622" width="7.1640625" style="1" customWidth="1"/>
    <col min="4623" max="4623" width="8" style="1" customWidth="1"/>
    <col min="4624" max="4626" width="7.5" style="1" customWidth="1"/>
    <col min="4627" max="4627" width="8" style="1" customWidth="1"/>
    <col min="4628" max="4628" width="10.5" style="1" customWidth="1"/>
    <col min="4629" max="4629" width="8" style="1" customWidth="1"/>
    <col min="4630" max="4630" width="2.33203125" style="1" customWidth="1"/>
    <col min="4631" max="4864" width="8.83203125" style="1"/>
    <col min="4865" max="4865" width="2.5" style="1" customWidth="1"/>
    <col min="4866" max="4866" width="2.33203125" style="1" customWidth="1"/>
    <col min="4867" max="4867" width="49.1640625" style="1" customWidth="1"/>
    <col min="4868" max="4868" width="11.1640625" style="1" customWidth="1"/>
    <col min="4869" max="4869" width="8.33203125" style="1" customWidth="1"/>
    <col min="4870" max="4870" width="8.1640625" style="1" customWidth="1"/>
    <col min="4871" max="4871" width="9" style="1" customWidth="1"/>
    <col min="4872" max="4872" width="9.1640625" style="1" customWidth="1"/>
    <col min="4873" max="4873" width="6.5" style="1" customWidth="1"/>
    <col min="4874" max="4874" width="8.5" style="1" customWidth="1"/>
    <col min="4875" max="4875" width="7.83203125" style="1" customWidth="1"/>
    <col min="4876" max="4876" width="7" style="1" customWidth="1"/>
    <col min="4877" max="4877" width="7.5" style="1" customWidth="1"/>
    <col min="4878" max="4878" width="7.1640625" style="1" customWidth="1"/>
    <col min="4879" max="4879" width="8" style="1" customWidth="1"/>
    <col min="4880" max="4882" width="7.5" style="1" customWidth="1"/>
    <col min="4883" max="4883" width="8" style="1" customWidth="1"/>
    <col min="4884" max="4884" width="10.5" style="1" customWidth="1"/>
    <col min="4885" max="4885" width="8" style="1" customWidth="1"/>
    <col min="4886" max="4886" width="2.33203125" style="1" customWidth="1"/>
    <col min="4887" max="5120" width="8.83203125" style="1"/>
    <col min="5121" max="5121" width="2.5" style="1" customWidth="1"/>
    <col min="5122" max="5122" width="2.33203125" style="1" customWidth="1"/>
    <col min="5123" max="5123" width="49.1640625" style="1" customWidth="1"/>
    <col min="5124" max="5124" width="11.1640625" style="1" customWidth="1"/>
    <col min="5125" max="5125" width="8.33203125" style="1" customWidth="1"/>
    <col min="5126" max="5126" width="8.1640625" style="1" customWidth="1"/>
    <col min="5127" max="5127" width="9" style="1" customWidth="1"/>
    <col min="5128" max="5128" width="9.1640625" style="1" customWidth="1"/>
    <col min="5129" max="5129" width="6.5" style="1" customWidth="1"/>
    <col min="5130" max="5130" width="8.5" style="1" customWidth="1"/>
    <col min="5131" max="5131" width="7.83203125" style="1" customWidth="1"/>
    <col min="5132" max="5132" width="7" style="1" customWidth="1"/>
    <col min="5133" max="5133" width="7.5" style="1" customWidth="1"/>
    <col min="5134" max="5134" width="7.1640625" style="1" customWidth="1"/>
    <col min="5135" max="5135" width="8" style="1" customWidth="1"/>
    <col min="5136" max="5138" width="7.5" style="1" customWidth="1"/>
    <col min="5139" max="5139" width="8" style="1" customWidth="1"/>
    <col min="5140" max="5140" width="10.5" style="1" customWidth="1"/>
    <col min="5141" max="5141" width="8" style="1" customWidth="1"/>
    <col min="5142" max="5142" width="2.33203125" style="1" customWidth="1"/>
    <col min="5143" max="5376" width="8.83203125" style="1"/>
    <col min="5377" max="5377" width="2.5" style="1" customWidth="1"/>
    <col min="5378" max="5378" width="2.33203125" style="1" customWidth="1"/>
    <col min="5379" max="5379" width="49.1640625" style="1" customWidth="1"/>
    <col min="5380" max="5380" width="11.1640625" style="1" customWidth="1"/>
    <col min="5381" max="5381" width="8.33203125" style="1" customWidth="1"/>
    <col min="5382" max="5382" width="8.1640625" style="1" customWidth="1"/>
    <col min="5383" max="5383" width="9" style="1" customWidth="1"/>
    <col min="5384" max="5384" width="9.1640625" style="1" customWidth="1"/>
    <col min="5385" max="5385" width="6.5" style="1" customWidth="1"/>
    <col min="5386" max="5386" width="8.5" style="1" customWidth="1"/>
    <col min="5387" max="5387" width="7.83203125" style="1" customWidth="1"/>
    <col min="5388" max="5388" width="7" style="1" customWidth="1"/>
    <col min="5389" max="5389" width="7.5" style="1" customWidth="1"/>
    <col min="5390" max="5390" width="7.1640625" style="1" customWidth="1"/>
    <col min="5391" max="5391" width="8" style="1" customWidth="1"/>
    <col min="5392" max="5394" width="7.5" style="1" customWidth="1"/>
    <col min="5395" max="5395" width="8" style="1" customWidth="1"/>
    <col min="5396" max="5396" width="10.5" style="1" customWidth="1"/>
    <col min="5397" max="5397" width="8" style="1" customWidth="1"/>
    <col min="5398" max="5398" width="2.33203125" style="1" customWidth="1"/>
    <col min="5399" max="5632" width="8.83203125" style="1"/>
    <col min="5633" max="5633" width="2.5" style="1" customWidth="1"/>
    <col min="5634" max="5634" width="2.33203125" style="1" customWidth="1"/>
    <col min="5635" max="5635" width="49.1640625" style="1" customWidth="1"/>
    <col min="5636" max="5636" width="11.1640625" style="1" customWidth="1"/>
    <col min="5637" max="5637" width="8.33203125" style="1" customWidth="1"/>
    <col min="5638" max="5638" width="8.1640625" style="1" customWidth="1"/>
    <col min="5639" max="5639" width="9" style="1" customWidth="1"/>
    <col min="5640" max="5640" width="9.1640625" style="1" customWidth="1"/>
    <col min="5641" max="5641" width="6.5" style="1" customWidth="1"/>
    <col min="5642" max="5642" width="8.5" style="1" customWidth="1"/>
    <col min="5643" max="5643" width="7.83203125" style="1" customWidth="1"/>
    <col min="5644" max="5644" width="7" style="1" customWidth="1"/>
    <col min="5645" max="5645" width="7.5" style="1" customWidth="1"/>
    <col min="5646" max="5646" width="7.1640625" style="1" customWidth="1"/>
    <col min="5647" max="5647" width="8" style="1" customWidth="1"/>
    <col min="5648" max="5650" width="7.5" style="1" customWidth="1"/>
    <col min="5651" max="5651" width="8" style="1" customWidth="1"/>
    <col min="5652" max="5652" width="10.5" style="1" customWidth="1"/>
    <col min="5653" max="5653" width="8" style="1" customWidth="1"/>
    <col min="5654" max="5654" width="2.33203125" style="1" customWidth="1"/>
    <col min="5655" max="5888" width="8.83203125" style="1"/>
    <col min="5889" max="5889" width="2.5" style="1" customWidth="1"/>
    <col min="5890" max="5890" width="2.33203125" style="1" customWidth="1"/>
    <col min="5891" max="5891" width="49.1640625" style="1" customWidth="1"/>
    <col min="5892" max="5892" width="11.1640625" style="1" customWidth="1"/>
    <col min="5893" max="5893" width="8.33203125" style="1" customWidth="1"/>
    <col min="5894" max="5894" width="8.1640625" style="1" customWidth="1"/>
    <col min="5895" max="5895" width="9" style="1" customWidth="1"/>
    <col min="5896" max="5896" width="9.1640625" style="1" customWidth="1"/>
    <col min="5897" max="5897" width="6.5" style="1" customWidth="1"/>
    <col min="5898" max="5898" width="8.5" style="1" customWidth="1"/>
    <col min="5899" max="5899" width="7.83203125" style="1" customWidth="1"/>
    <col min="5900" max="5900" width="7" style="1" customWidth="1"/>
    <col min="5901" max="5901" width="7.5" style="1" customWidth="1"/>
    <col min="5902" max="5902" width="7.1640625" style="1" customWidth="1"/>
    <col min="5903" max="5903" width="8" style="1" customWidth="1"/>
    <col min="5904" max="5906" width="7.5" style="1" customWidth="1"/>
    <col min="5907" max="5907" width="8" style="1" customWidth="1"/>
    <col min="5908" max="5908" width="10.5" style="1" customWidth="1"/>
    <col min="5909" max="5909" width="8" style="1" customWidth="1"/>
    <col min="5910" max="5910" width="2.33203125" style="1" customWidth="1"/>
    <col min="5911" max="6144" width="8.83203125" style="1"/>
    <col min="6145" max="6145" width="2.5" style="1" customWidth="1"/>
    <col min="6146" max="6146" width="2.33203125" style="1" customWidth="1"/>
    <col min="6147" max="6147" width="49.1640625" style="1" customWidth="1"/>
    <col min="6148" max="6148" width="11.1640625" style="1" customWidth="1"/>
    <col min="6149" max="6149" width="8.33203125" style="1" customWidth="1"/>
    <col min="6150" max="6150" width="8.1640625" style="1" customWidth="1"/>
    <col min="6151" max="6151" width="9" style="1" customWidth="1"/>
    <col min="6152" max="6152" width="9.1640625" style="1" customWidth="1"/>
    <col min="6153" max="6153" width="6.5" style="1" customWidth="1"/>
    <col min="6154" max="6154" width="8.5" style="1" customWidth="1"/>
    <col min="6155" max="6155" width="7.83203125" style="1" customWidth="1"/>
    <col min="6156" max="6156" width="7" style="1" customWidth="1"/>
    <col min="6157" max="6157" width="7.5" style="1" customWidth="1"/>
    <col min="6158" max="6158" width="7.1640625" style="1" customWidth="1"/>
    <col min="6159" max="6159" width="8" style="1" customWidth="1"/>
    <col min="6160" max="6162" width="7.5" style="1" customWidth="1"/>
    <col min="6163" max="6163" width="8" style="1" customWidth="1"/>
    <col min="6164" max="6164" width="10.5" style="1" customWidth="1"/>
    <col min="6165" max="6165" width="8" style="1" customWidth="1"/>
    <col min="6166" max="6166" width="2.33203125" style="1" customWidth="1"/>
    <col min="6167" max="6400" width="8.83203125" style="1"/>
    <col min="6401" max="6401" width="2.5" style="1" customWidth="1"/>
    <col min="6402" max="6402" width="2.33203125" style="1" customWidth="1"/>
    <col min="6403" max="6403" width="49.1640625" style="1" customWidth="1"/>
    <col min="6404" max="6404" width="11.1640625" style="1" customWidth="1"/>
    <col min="6405" max="6405" width="8.33203125" style="1" customWidth="1"/>
    <col min="6406" max="6406" width="8.1640625" style="1" customWidth="1"/>
    <col min="6407" max="6407" width="9" style="1" customWidth="1"/>
    <col min="6408" max="6408" width="9.1640625" style="1" customWidth="1"/>
    <col min="6409" max="6409" width="6.5" style="1" customWidth="1"/>
    <col min="6410" max="6410" width="8.5" style="1" customWidth="1"/>
    <col min="6411" max="6411" width="7.83203125" style="1" customWidth="1"/>
    <col min="6412" max="6412" width="7" style="1" customWidth="1"/>
    <col min="6413" max="6413" width="7.5" style="1" customWidth="1"/>
    <col min="6414" max="6414" width="7.1640625" style="1" customWidth="1"/>
    <col min="6415" max="6415" width="8" style="1" customWidth="1"/>
    <col min="6416" max="6418" width="7.5" style="1" customWidth="1"/>
    <col min="6419" max="6419" width="8" style="1" customWidth="1"/>
    <col min="6420" max="6420" width="10.5" style="1" customWidth="1"/>
    <col min="6421" max="6421" width="8" style="1" customWidth="1"/>
    <col min="6422" max="6422" width="2.33203125" style="1" customWidth="1"/>
    <col min="6423" max="6656" width="8.83203125" style="1"/>
    <col min="6657" max="6657" width="2.5" style="1" customWidth="1"/>
    <col min="6658" max="6658" width="2.33203125" style="1" customWidth="1"/>
    <col min="6659" max="6659" width="49.1640625" style="1" customWidth="1"/>
    <col min="6660" max="6660" width="11.1640625" style="1" customWidth="1"/>
    <col min="6661" max="6661" width="8.33203125" style="1" customWidth="1"/>
    <col min="6662" max="6662" width="8.1640625" style="1" customWidth="1"/>
    <col min="6663" max="6663" width="9" style="1" customWidth="1"/>
    <col min="6664" max="6664" width="9.1640625" style="1" customWidth="1"/>
    <col min="6665" max="6665" width="6.5" style="1" customWidth="1"/>
    <col min="6666" max="6666" width="8.5" style="1" customWidth="1"/>
    <col min="6667" max="6667" width="7.83203125" style="1" customWidth="1"/>
    <col min="6668" max="6668" width="7" style="1" customWidth="1"/>
    <col min="6669" max="6669" width="7.5" style="1" customWidth="1"/>
    <col min="6670" max="6670" width="7.1640625" style="1" customWidth="1"/>
    <col min="6671" max="6671" width="8" style="1" customWidth="1"/>
    <col min="6672" max="6674" width="7.5" style="1" customWidth="1"/>
    <col min="6675" max="6675" width="8" style="1" customWidth="1"/>
    <col min="6676" max="6676" width="10.5" style="1" customWidth="1"/>
    <col min="6677" max="6677" width="8" style="1" customWidth="1"/>
    <col min="6678" max="6678" width="2.33203125" style="1" customWidth="1"/>
    <col min="6679" max="6912" width="8.83203125" style="1"/>
    <col min="6913" max="6913" width="2.5" style="1" customWidth="1"/>
    <col min="6914" max="6914" width="2.33203125" style="1" customWidth="1"/>
    <col min="6915" max="6915" width="49.1640625" style="1" customWidth="1"/>
    <col min="6916" max="6916" width="11.1640625" style="1" customWidth="1"/>
    <col min="6917" max="6917" width="8.33203125" style="1" customWidth="1"/>
    <col min="6918" max="6918" width="8.1640625" style="1" customWidth="1"/>
    <col min="6919" max="6919" width="9" style="1" customWidth="1"/>
    <col min="6920" max="6920" width="9.1640625" style="1" customWidth="1"/>
    <col min="6921" max="6921" width="6.5" style="1" customWidth="1"/>
    <col min="6922" max="6922" width="8.5" style="1" customWidth="1"/>
    <col min="6923" max="6923" width="7.83203125" style="1" customWidth="1"/>
    <col min="6924" max="6924" width="7" style="1" customWidth="1"/>
    <col min="6925" max="6925" width="7.5" style="1" customWidth="1"/>
    <col min="6926" max="6926" width="7.1640625" style="1" customWidth="1"/>
    <col min="6927" max="6927" width="8" style="1" customWidth="1"/>
    <col min="6928" max="6930" width="7.5" style="1" customWidth="1"/>
    <col min="6931" max="6931" width="8" style="1" customWidth="1"/>
    <col min="6932" max="6932" width="10.5" style="1" customWidth="1"/>
    <col min="6933" max="6933" width="8" style="1" customWidth="1"/>
    <col min="6934" max="6934" width="2.33203125" style="1" customWidth="1"/>
    <col min="6935" max="7168" width="8.83203125" style="1"/>
    <col min="7169" max="7169" width="2.5" style="1" customWidth="1"/>
    <col min="7170" max="7170" width="2.33203125" style="1" customWidth="1"/>
    <col min="7171" max="7171" width="49.1640625" style="1" customWidth="1"/>
    <col min="7172" max="7172" width="11.1640625" style="1" customWidth="1"/>
    <col min="7173" max="7173" width="8.33203125" style="1" customWidth="1"/>
    <col min="7174" max="7174" width="8.1640625" style="1" customWidth="1"/>
    <col min="7175" max="7175" width="9" style="1" customWidth="1"/>
    <col min="7176" max="7176" width="9.1640625" style="1" customWidth="1"/>
    <col min="7177" max="7177" width="6.5" style="1" customWidth="1"/>
    <col min="7178" max="7178" width="8.5" style="1" customWidth="1"/>
    <col min="7179" max="7179" width="7.83203125" style="1" customWidth="1"/>
    <col min="7180" max="7180" width="7" style="1" customWidth="1"/>
    <col min="7181" max="7181" width="7.5" style="1" customWidth="1"/>
    <col min="7182" max="7182" width="7.1640625" style="1" customWidth="1"/>
    <col min="7183" max="7183" width="8" style="1" customWidth="1"/>
    <col min="7184" max="7186" width="7.5" style="1" customWidth="1"/>
    <col min="7187" max="7187" width="8" style="1" customWidth="1"/>
    <col min="7188" max="7188" width="10.5" style="1" customWidth="1"/>
    <col min="7189" max="7189" width="8" style="1" customWidth="1"/>
    <col min="7190" max="7190" width="2.33203125" style="1" customWidth="1"/>
    <col min="7191" max="7424" width="8.83203125" style="1"/>
    <col min="7425" max="7425" width="2.5" style="1" customWidth="1"/>
    <col min="7426" max="7426" width="2.33203125" style="1" customWidth="1"/>
    <col min="7427" max="7427" width="49.1640625" style="1" customWidth="1"/>
    <col min="7428" max="7428" width="11.1640625" style="1" customWidth="1"/>
    <col min="7429" max="7429" width="8.33203125" style="1" customWidth="1"/>
    <col min="7430" max="7430" width="8.1640625" style="1" customWidth="1"/>
    <col min="7431" max="7431" width="9" style="1" customWidth="1"/>
    <col min="7432" max="7432" width="9.1640625" style="1" customWidth="1"/>
    <col min="7433" max="7433" width="6.5" style="1" customWidth="1"/>
    <col min="7434" max="7434" width="8.5" style="1" customWidth="1"/>
    <col min="7435" max="7435" width="7.83203125" style="1" customWidth="1"/>
    <col min="7436" max="7436" width="7" style="1" customWidth="1"/>
    <col min="7437" max="7437" width="7.5" style="1" customWidth="1"/>
    <col min="7438" max="7438" width="7.1640625" style="1" customWidth="1"/>
    <col min="7439" max="7439" width="8" style="1" customWidth="1"/>
    <col min="7440" max="7442" width="7.5" style="1" customWidth="1"/>
    <col min="7443" max="7443" width="8" style="1" customWidth="1"/>
    <col min="7444" max="7444" width="10.5" style="1" customWidth="1"/>
    <col min="7445" max="7445" width="8" style="1" customWidth="1"/>
    <col min="7446" max="7446" width="2.33203125" style="1" customWidth="1"/>
    <col min="7447" max="7680" width="8.83203125" style="1"/>
    <col min="7681" max="7681" width="2.5" style="1" customWidth="1"/>
    <col min="7682" max="7682" width="2.33203125" style="1" customWidth="1"/>
    <col min="7683" max="7683" width="49.1640625" style="1" customWidth="1"/>
    <col min="7684" max="7684" width="11.1640625" style="1" customWidth="1"/>
    <col min="7685" max="7685" width="8.33203125" style="1" customWidth="1"/>
    <col min="7686" max="7686" width="8.1640625" style="1" customWidth="1"/>
    <col min="7687" max="7687" width="9" style="1" customWidth="1"/>
    <col min="7688" max="7688" width="9.1640625" style="1" customWidth="1"/>
    <col min="7689" max="7689" width="6.5" style="1" customWidth="1"/>
    <col min="7690" max="7690" width="8.5" style="1" customWidth="1"/>
    <col min="7691" max="7691" width="7.83203125" style="1" customWidth="1"/>
    <col min="7692" max="7692" width="7" style="1" customWidth="1"/>
    <col min="7693" max="7693" width="7.5" style="1" customWidth="1"/>
    <col min="7694" max="7694" width="7.1640625" style="1" customWidth="1"/>
    <col min="7695" max="7695" width="8" style="1" customWidth="1"/>
    <col min="7696" max="7698" width="7.5" style="1" customWidth="1"/>
    <col min="7699" max="7699" width="8" style="1" customWidth="1"/>
    <col min="7700" max="7700" width="10.5" style="1" customWidth="1"/>
    <col min="7701" max="7701" width="8" style="1" customWidth="1"/>
    <col min="7702" max="7702" width="2.33203125" style="1" customWidth="1"/>
    <col min="7703" max="7936" width="8.83203125" style="1"/>
    <col min="7937" max="7937" width="2.5" style="1" customWidth="1"/>
    <col min="7938" max="7938" width="2.33203125" style="1" customWidth="1"/>
    <col min="7939" max="7939" width="49.1640625" style="1" customWidth="1"/>
    <col min="7940" max="7940" width="11.1640625" style="1" customWidth="1"/>
    <col min="7941" max="7941" width="8.33203125" style="1" customWidth="1"/>
    <col min="7942" max="7942" width="8.1640625" style="1" customWidth="1"/>
    <col min="7943" max="7943" width="9" style="1" customWidth="1"/>
    <col min="7944" max="7944" width="9.1640625" style="1" customWidth="1"/>
    <col min="7945" max="7945" width="6.5" style="1" customWidth="1"/>
    <col min="7946" max="7946" width="8.5" style="1" customWidth="1"/>
    <col min="7947" max="7947" width="7.83203125" style="1" customWidth="1"/>
    <col min="7948" max="7948" width="7" style="1" customWidth="1"/>
    <col min="7949" max="7949" width="7.5" style="1" customWidth="1"/>
    <col min="7950" max="7950" width="7.1640625" style="1" customWidth="1"/>
    <col min="7951" max="7951" width="8" style="1" customWidth="1"/>
    <col min="7952" max="7954" width="7.5" style="1" customWidth="1"/>
    <col min="7955" max="7955" width="8" style="1" customWidth="1"/>
    <col min="7956" max="7956" width="10.5" style="1" customWidth="1"/>
    <col min="7957" max="7957" width="8" style="1" customWidth="1"/>
    <col min="7958" max="7958" width="2.33203125" style="1" customWidth="1"/>
    <col min="7959" max="8192" width="8.83203125" style="1"/>
    <col min="8193" max="8193" width="2.5" style="1" customWidth="1"/>
    <col min="8194" max="8194" width="2.33203125" style="1" customWidth="1"/>
    <col min="8195" max="8195" width="49.1640625" style="1" customWidth="1"/>
    <col min="8196" max="8196" width="11.1640625" style="1" customWidth="1"/>
    <col min="8197" max="8197" width="8.33203125" style="1" customWidth="1"/>
    <col min="8198" max="8198" width="8.1640625" style="1" customWidth="1"/>
    <col min="8199" max="8199" width="9" style="1" customWidth="1"/>
    <col min="8200" max="8200" width="9.1640625" style="1" customWidth="1"/>
    <col min="8201" max="8201" width="6.5" style="1" customWidth="1"/>
    <col min="8202" max="8202" width="8.5" style="1" customWidth="1"/>
    <col min="8203" max="8203" width="7.83203125" style="1" customWidth="1"/>
    <col min="8204" max="8204" width="7" style="1" customWidth="1"/>
    <col min="8205" max="8205" width="7.5" style="1" customWidth="1"/>
    <col min="8206" max="8206" width="7.1640625" style="1" customWidth="1"/>
    <col min="8207" max="8207" width="8" style="1" customWidth="1"/>
    <col min="8208" max="8210" width="7.5" style="1" customWidth="1"/>
    <col min="8211" max="8211" width="8" style="1" customWidth="1"/>
    <col min="8212" max="8212" width="10.5" style="1" customWidth="1"/>
    <col min="8213" max="8213" width="8" style="1" customWidth="1"/>
    <col min="8214" max="8214" width="2.33203125" style="1" customWidth="1"/>
    <col min="8215" max="8448" width="8.83203125" style="1"/>
    <col min="8449" max="8449" width="2.5" style="1" customWidth="1"/>
    <col min="8450" max="8450" width="2.33203125" style="1" customWidth="1"/>
    <col min="8451" max="8451" width="49.1640625" style="1" customWidth="1"/>
    <col min="8452" max="8452" width="11.1640625" style="1" customWidth="1"/>
    <col min="8453" max="8453" width="8.33203125" style="1" customWidth="1"/>
    <col min="8454" max="8454" width="8.1640625" style="1" customWidth="1"/>
    <col min="8455" max="8455" width="9" style="1" customWidth="1"/>
    <col min="8456" max="8456" width="9.1640625" style="1" customWidth="1"/>
    <col min="8457" max="8457" width="6.5" style="1" customWidth="1"/>
    <col min="8458" max="8458" width="8.5" style="1" customWidth="1"/>
    <col min="8459" max="8459" width="7.83203125" style="1" customWidth="1"/>
    <col min="8460" max="8460" width="7" style="1" customWidth="1"/>
    <col min="8461" max="8461" width="7.5" style="1" customWidth="1"/>
    <col min="8462" max="8462" width="7.1640625" style="1" customWidth="1"/>
    <col min="8463" max="8463" width="8" style="1" customWidth="1"/>
    <col min="8464" max="8466" width="7.5" style="1" customWidth="1"/>
    <col min="8467" max="8467" width="8" style="1" customWidth="1"/>
    <col min="8468" max="8468" width="10.5" style="1" customWidth="1"/>
    <col min="8469" max="8469" width="8" style="1" customWidth="1"/>
    <col min="8470" max="8470" width="2.33203125" style="1" customWidth="1"/>
    <col min="8471" max="8704" width="8.83203125" style="1"/>
    <col min="8705" max="8705" width="2.5" style="1" customWidth="1"/>
    <col min="8706" max="8706" width="2.33203125" style="1" customWidth="1"/>
    <col min="8707" max="8707" width="49.1640625" style="1" customWidth="1"/>
    <col min="8708" max="8708" width="11.1640625" style="1" customWidth="1"/>
    <col min="8709" max="8709" width="8.33203125" style="1" customWidth="1"/>
    <col min="8710" max="8710" width="8.1640625" style="1" customWidth="1"/>
    <col min="8711" max="8711" width="9" style="1" customWidth="1"/>
    <col min="8712" max="8712" width="9.1640625" style="1" customWidth="1"/>
    <col min="8713" max="8713" width="6.5" style="1" customWidth="1"/>
    <col min="8714" max="8714" width="8.5" style="1" customWidth="1"/>
    <col min="8715" max="8715" width="7.83203125" style="1" customWidth="1"/>
    <col min="8716" max="8716" width="7" style="1" customWidth="1"/>
    <col min="8717" max="8717" width="7.5" style="1" customWidth="1"/>
    <col min="8718" max="8718" width="7.1640625" style="1" customWidth="1"/>
    <col min="8719" max="8719" width="8" style="1" customWidth="1"/>
    <col min="8720" max="8722" width="7.5" style="1" customWidth="1"/>
    <col min="8723" max="8723" width="8" style="1" customWidth="1"/>
    <col min="8724" max="8724" width="10.5" style="1" customWidth="1"/>
    <col min="8725" max="8725" width="8" style="1" customWidth="1"/>
    <col min="8726" max="8726" width="2.33203125" style="1" customWidth="1"/>
    <col min="8727" max="8960" width="8.83203125" style="1"/>
    <col min="8961" max="8961" width="2.5" style="1" customWidth="1"/>
    <col min="8962" max="8962" width="2.33203125" style="1" customWidth="1"/>
    <col min="8963" max="8963" width="49.1640625" style="1" customWidth="1"/>
    <col min="8964" max="8964" width="11.1640625" style="1" customWidth="1"/>
    <col min="8965" max="8965" width="8.33203125" style="1" customWidth="1"/>
    <col min="8966" max="8966" width="8.1640625" style="1" customWidth="1"/>
    <col min="8967" max="8967" width="9" style="1" customWidth="1"/>
    <col min="8968" max="8968" width="9.1640625" style="1" customWidth="1"/>
    <col min="8969" max="8969" width="6.5" style="1" customWidth="1"/>
    <col min="8970" max="8970" width="8.5" style="1" customWidth="1"/>
    <col min="8971" max="8971" width="7.83203125" style="1" customWidth="1"/>
    <col min="8972" max="8972" width="7" style="1" customWidth="1"/>
    <col min="8973" max="8973" width="7.5" style="1" customWidth="1"/>
    <col min="8974" max="8974" width="7.1640625" style="1" customWidth="1"/>
    <col min="8975" max="8975" width="8" style="1" customWidth="1"/>
    <col min="8976" max="8978" width="7.5" style="1" customWidth="1"/>
    <col min="8979" max="8979" width="8" style="1" customWidth="1"/>
    <col min="8980" max="8980" width="10.5" style="1" customWidth="1"/>
    <col min="8981" max="8981" width="8" style="1" customWidth="1"/>
    <col min="8982" max="8982" width="2.33203125" style="1" customWidth="1"/>
    <col min="8983" max="9216" width="8.83203125" style="1"/>
    <col min="9217" max="9217" width="2.5" style="1" customWidth="1"/>
    <col min="9218" max="9218" width="2.33203125" style="1" customWidth="1"/>
    <col min="9219" max="9219" width="49.1640625" style="1" customWidth="1"/>
    <col min="9220" max="9220" width="11.1640625" style="1" customWidth="1"/>
    <col min="9221" max="9221" width="8.33203125" style="1" customWidth="1"/>
    <col min="9222" max="9222" width="8.1640625" style="1" customWidth="1"/>
    <col min="9223" max="9223" width="9" style="1" customWidth="1"/>
    <col min="9224" max="9224" width="9.1640625" style="1" customWidth="1"/>
    <col min="9225" max="9225" width="6.5" style="1" customWidth="1"/>
    <col min="9226" max="9226" width="8.5" style="1" customWidth="1"/>
    <col min="9227" max="9227" width="7.83203125" style="1" customWidth="1"/>
    <col min="9228" max="9228" width="7" style="1" customWidth="1"/>
    <col min="9229" max="9229" width="7.5" style="1" customWidth="1"/>
    <col min="9230" max="9230" width="7.1640625" style="1" customWidth="1"/>
    <col min="9231" max="9231" width="8" style="1" customWidth="1"/>
    <col min="9232" max="9234" width="7.5" style="1" customWidth="1"/>
    <col min="9235" max="9235" width="8" style="1" customWidth="1"/>
    <col min="9236" max="9236" width="10.5" style="1" customWidth="1"/>
    <col min="9237" max="9237" width="8" style="1" customWidth="1"/>
    <col min="9238" max="9238" width="2.33203125" style="1" customWidth="1"/>
    <col min="9239" max="9472" width="8.83203125" style="1"/>
    <col min="9473" max="9473" width="2.5" style="1" customWidth="1"/>
    <col min="9474" max="9474" width="2.33203125" style="1" customWidth="1"/>
    <col min="9475" max="9475" width="49.1640625" style="1" customWidth="1"/>
    <col min="9476" max="9476" width="11.1640625" style="1" customWidth="1"/>
    <col min="9477" max="9477" width="8.33203125" style="1" customWidth="1"/>
    <col min="9478" max="9478" width="8.1640625" style="1" customWidth="1"/>
    <col min="9479" max="9479" width="9" style="1" customWidth="1"/>
    <col min="9480" max="9480" width="9.1640625" style="1" customWidth="1"/>
    <col min="9481" max="9481" width="6.5" style="1" customWidth="1"/>
    <col min="9482" max="9482" width="8.5" style="1" customWidth="1"/>
    <col min="9483" max="9483" width="7.83203125" style="1" customWidth="1"/>
    <col min="9484" max="9484" width="7" style="1" customWidth="1"/>
    <col min="9485" max="9485" width="7.5" style="1" customWidth="1"/>
    <col min="9486" max="9486" width="7.1640625" style="1" customWidth="1"/>
    <col min="9487" max="9487" width="8" style="1" customWidth="1"/>
    <col min="9488" max="9490" width="7.5" style="1" customWidth="1"/>
    <col min="9491" max="9491" width="8" style="1" customWidth="1"/>
    <col min="9492" max="9492" width="10.5" style="1" customWidth="1"/>
    <col min="9493" max="9493" width="8" style="1" customWidth="1"/>
    <col min="9494" max="9494" width="2.33203125" style="1" customWidth="1"/>
    <col min="9495" max="9728" width="8.83203125" style="1"/>
    <col min="9729" max="9729" width="2.5" style="1" customWidth="1"/>
    <col min="9730" max="9730" width="2.33203125" style="1" customWidth="1"/>
    <col min="9731" max="9731" width="49.1640625" style="1" customWidth="1"/>
    <col min="9732" max="9732" width="11.1640625" style="1" customWidth="1"/>
    <col min="9733" max="9733" width="8.33203125" style="1" customWidth="1"/>
    <col min="9734" max="9734" width="8.1640625" style="1" customWidth="1"/>
    <col min="9735" max="9735" width="9" style="1" customWidth="1"/>
    <col min="9736" max="9736" width="9.1640625" style="1" customWidth="1"/>
    <col min="9737" max="9737" width="6.5" style="1" customWidth="1"/>
    <col min="9738" max="9738" width="8.5" style="1" customWidth="1"/>
    <col min="9739" max="9739" width="7.83203125" style="1" customWidth="1"/>
    <col min="9740" max="9740" width="7" style="1" customWidth="1"/>
    <col min="9741" max="9741" width="7.5" style="1" customWidth="1"/>
    <col min="9742" max="9742" width="7.1640625" style="1" customWidth="1"/>
    <col min="9743" max="9743" width="8" style="1" customWidth="1"/>
    <col min="9744" max="9746" width="7.5" style="1" customWidth="1"/>
    <col min="9747" max="9747" width="8" style="1" customWidth="1"/>
    <col min="9748" max="9748" width="10.5" style="1" customWidth="1"/>
    <col min="9749" max="9749" width="8" style="1" customWidth="1"/>
    <col min="9750" max="9750" width="2.33203125" style="1" customWidth="1"/>
    <col min="9751" max="9984" width="8.83203125" style="1"/>
    <col min="9985" max="9985" width="2.5" style="1" customWidth="1"/>
    <col min="9986" max="9986" width="2.33203125" style="1" customWidth="1"/>
    <col min="9987" max="9987" width="49.1640625" style="1" customWidth="1"/>
    <col min="9988" max="9988" width="11.1640625" style="1" customWidth="1"/>
    <col min="9989" max="9989" width="8.33203125" style="1" customWidth="1"/>
    <col min="9990" max="9990" width="8.1640625" style="1" customWidth="1"/>
    <col min="9991" max="9991" width="9" style="1" customWidth="1"/>
    <col min="9992" max="9992" width="9.1640625" style="1" customWidth="1"/>
    <col min="9993" max="9993" width="6.5" style="1" customWidth="1"/>
    <col min="9994" max="9994" width="8.5" style="1" customWidth="1"/>
    <col min="9995" max="9995" width="7.83203125" style="1" customWidth="1"/>
    <col min="9996" max="9996" width="7" style="1" customWidth="1"/>
    <col min="9997" max="9997" width="7.5" style="1" customWidth="1"/>
    <col min="9998" max="9998" width="7.1640625" style="1" customWidth="1"/>
    <col min="9999" max="9999" width="8" style="1" customWidth="1"/>
    <col min="10000" max="10002" width="7.5" style="1" customWidth="1"/>
    <col min="10003" max="10003" width="8" style="1" customWidth="1"/>
    <col min="10004" max="10004" width="10.5" style="1" customWidth="1"/>
    <col min="10005" max="10005" width="8" style="1" customWidth="1"/>
    <col min="10006" max="10006" width="2.33203125" style="1" customWidth="1"/>
    <col min="10007" max="10240" width="8.83203125" style="1"/>
    <col min="10241" max="10241" width="2.5" style="1" customWidth="1"/>
    <col min="10242" max="10242" width="2.33203125" style="1" customWidth="1"/>
    <col min="10243" max="10243" width="49.1640625" style="1" customWidth="1"/>
    <col min="10244" max="10244" width="11.1640625" style="1" customWidth="1"/>
    <col min="10245" max="10245" width="8.33203125" style="1" customWidth="1"/>
    <col min="10246" max="10246" width="8.1640625" style="1" customWidth="1"/>
    <col min="10247" max="10247" width="9" style="1" customWidth="1"/>
    <col min="10248" max="10248" width="9.1640625" style="1" customWidth="1"/>
    <col min="10249" max="10249" width="6.5" style="1" customWidth="1"/>
    <col min="10250" max="10250" width="8.5" style="1" customWidth="1"/>
    <col min="10251" max="10251" width="7.83203125" style="1" customWidth="1"/>
    <col min="10252" max="10252" width="7" style="1" customWidth="1"/>
    <col min="10253" max="10253" width="7.5" style="1" customWidth="1"/>
    <col min="10254" max="10254" width="7.1640625" style="1" customWidth="1"/>
    <col min="10255" max="10255" width="8" style="1" customWidth="1"/>
    <col min="10256" max="10258" width="7.5" style="1" customWidth="1"/>
    <col min="10259" max="10259" width="8" style="1" customWidth="1"/>
    <col min="10260" max="10260" width="10.5" style="1" customWidth="1"/>
    <col min="10261" max="10261" width="8" style="1" customWidth="1"/>
    <col min="10262" max="10262" width="2.33203125" style="1" customWidth="1"/>
    <col min="10263" max="10496" width="8.83203125" style="1"/>
    <col min="10497" max="10497" width="2.5" style="1" customWidth="1"/>
    <col min="10498" max="10498" width="2.33203125" style="1" customWidth="1"/>
    <col min="10499" max="10499" width="49.1640625" style="1" customWidth="1"/>
    <col min="10500" max="10500" width="11.1640625" style="1" customWidth="1"/>
    <col min="10501" max="10501" width="8.33203125" style="1" customWidth="1"/>
    <col min="10502" max="10502" width="8.1640625" style="1" customWidth="1"/>
    <col min="10503" max="10503" width="9" style="1" customWidth="1"/>
    <col min="10504" max="10504" width="9.1640625" style="1" customWidth="1"/>
    <col min="10505" max="10505" width="6.5" style="1" customWidth="1"/>
    <col min="10506" max="10506" width="8.5" style="1" customWidth="1"/>
    <col min="10507" max="10507" width="7.83203125" style="1" customWidth="1"/>
    <col min="10508" max="10508" width="7" style="1" customWidth="1"/>
    <col min="10509" max="10509" width="7.5" style="1" customWidth="1"/>
    <col min="10510" max="10510" width="7.1640625" style="1" customWidth="1"/>
    <col min="10511" max="10511" width="8" style="1" customWidth="1"/>
    <col min="10512" max="10514" width="7.5" style="1" customWidth="1"/>
    <col min="10515" max="10515" width="8" style="1" customWidth="1"/>
    <col min="10516" max="10516" width="10.5" style="1" customWidth="1"/>
    <col min="10517" max="10517" width="8" style="1" customWidth="1"/>
    <col min="10518" max="10518" width="2.33203125" style="1" customWidth="1"/>
    <col min="10519" max="10752" width="8.83203125" style="1"/>
    <col min="10753" max="10753" width="2.5" style="1" customWidth="1"/>
    <col min="10754" max="10754" width="2.33203125" style="1" customWidth="1"/>
    <col min="10755" max="10755" width="49.1640625" style="1" customWidth="1"/>
    <col min="10756" max="10756" width="11.1640625" style="1" customWidth="1"/>
    <col min="10757" max="10757" width="8.33203125" style="1" customWidth="1"/>
    <col min="10758" max="10758" width="8.1640625" style="1" customWidth="1"/>
    <col min="10759" max="10759" width="9" style="1" customWidth="1"/>
    <col min="10760" max="10760" width="9.1640625" style="1" customWidth="1"/>
    <col min="10761" max="10761" width="6.5" style="1" customWidth="1"/>
    <col min="10762" max="10762" width="8.5" style="1" customWidth="1"/>
    <col min="10763" max="10763" width="7.83203125" style="1" customWidth="1"/>
    <col min="10764" max="10764" width="7" style="1" customWidth="1"/>
    <col min="10765" max="10765" width="7.5" style="1" customWidth="1"/>
    <col min="10766" max="10766" width="7.1640625" style="1" customWidth="1"/>
    <col min="10767" max="10767" width="8" style="1" customWidth="1"/>
    <col min="10768" max="10770" width="7.5" style="1" customWidth="1"/>
    <col min="10771" max="10771" width="8" style="1" customWidth="1"/>
    <col min="10772" max="10772" width="10.5" style="1" customWidth="1"/>
    <col min="10773" max="10773" width="8" style="1" customWidth="1"/>
    <col min="10774" max="10774" width="2.33203125" style="1" customWidth="1"/>
    <col min="10775" max="11008" width="8.83203125" style="1"/>
    <col min="11009" max="11009" width="2.5" style="1" customWidth="1"/>
    <col min="11010" max="11010" width="2.33203125" style="1" customWidth="1"/>
    <col min="11011" max="11011" width="49.1640625" style="1" customWidth="1"/>
    <col min="11012" max="11012" width="11.1640625" style="1" customWidth="1"/>
    <col min="11013" max="11013" width="8.33203125" style="1" customWidth="1"/>
    <col min="11014" max="11014" width="8.1640625" style="1" customWidth="1"/>
    <col min="11015" max="11015" width="9" style="1" customWidth="1"/>
    <col min="11016" max="11016" width="9.1640625" style="1" customWidth="1"/>
    <col min="11017" max="11017" width="6.5" style="1" customWidth="1"/>
    <col min="11018" max="11018" width="8.5" style="1" customWidth="1"/>
    <col min="11019" max="11019" width="7.83203125" style="1" customWidth="1"/>
    <col min="11020" max="11020" width="7" style="1" customWidth="1"/>
    <col min="11021" max="11021" width="7.5" style="1" customWidth="1"/>
    <col min="11022" max="11022" width="7.1640625" style="1" customWidth="1"/>
    <col min="11023" max="11023" width="8" style="1" customWidth="1"/>
    <col min="11024" max="11026" width="7.5" style="1" customWidth="1"/>
    <col min="11027" max="11027" width="8" style="1" customWidth="1"/>
    <col min="11028" max="11028" width="10.5" style="1" customWidth="1"/>
    <col min="11029" max="11029" width="8" style="1" customWidth="1"/>
    <col min="11030" max="11030" width="2.33203125" style="1" customWidth="1"/>
    <col min="11031" max="11264" width="8.83203125" style="1"/>
    <col min="11265" max="11265" width="2.5" style="1" customWidth="1"/>
    <col min="11266" max="11266" width="2.33203125" style="1" customWidth="1"/>
    <col min="11267" max="11267" width="49.1640625" style="1" customWidth="1"/>
    <col min="11268" max="11268" width="11.1640625" style="1" customWidth="1"/>
    <col min="11269" max="11269" width="8.33203125" style="1" customWidth="1"/>
    <col min="11270" max="11270" width="8.1640625" style="1" customWidth="1"/>
    <col min="11271" max="11271" width="9" style="1" customWidth="1"/>
    <col min="11272" max="11272" width="9.1640625" style="1" customWidth="1"/>
    <col min="11273" max="11273" width="6.5" style="1" customWidth="1"/>
    <col min="11274" max="11274" width="8.5" style="1" customWidth="1"/>
    <col min="11275" max="11275" width="7.83203125" style="1" customWidth="1"/>
    <col min="11276" max="11276" width="7" style="1" customWidth="1"/>
    <col min="11277" max="11277" width="7.5" style="1" customWidth="1"/>
    <col min="11278" max="11278" width="7.1640625" style="1" customWidth="1"/>
    <col min="11279" max="11279" width="8" style="1" customWidth="1"/>
    <col min="11280" max="11282" width="7.5" style="1" customWidth="1"/>
    <col min="11283" max="11283" width="8" style="1" customWidth="1"/>
    <col min="11284" max="11284" width="10.5" style="1" customWidth="1"/>
    <col min="11285" max="11285" width="8" style="1" customWidth="1"/>
    <col min="11286" max="11286" width="2.33203125" style="1" customWidth="1"/>
    <col min="11287" max="11520" width="8.83203125" style="1"/>
    <col min="11521" max="11521" width="2.5" style="1" customWidth="1"/>
    <col min="11522" max="11522" width="2.33203125" style="1" customWidth="1"/>
    <col min="11523" max="11523" width="49.1640625" style="1" customWidth="1"/>
    <col min="11524" max="11524" width="11.1640625" style="1" customWidth="1"/>
    <col min="11525" max="11525" width="8.33203125" style="1" customWidth="1"/>
    <col min="11526" max="11526" width="8.1640625" style="1" customWidth="1"/>
    <col min="11527" max="11527" width="9" style="1" customWidth="1"/>
    <col min="11528" max="11528" width="9.1640625" style="1" customWidth="1"/>
    <col min="11529" max="11529" width="6.5" style="1" customWidth="1"/>
    <col min="11530" max="11530" width="8.5" style="1" customWidth="1"/>
    <col min="11531" max="11531" width="7.83203125" style="1" customWidth="1"/>
    <col min="11532" max="11532" width="7" style="1" customWidth="1"/>
    <col min="11533" max="11533" width="7.5" style="1" customWidth="1"/>
    <col min="11534" max="11534" width="7.1640625" style="1" customWidth="1"/>
    <col min="11535" max="11535" width="8" style="1" customWidth="1"/>
    <col min="11536" max="11538" width="7.5" style="1" customWidth="1"/>
    <col min="11539" max="11539" width="8" style="1" customWidth="1"/>
    <col min="11540" max="11540" width="10.5" style="1" customWidth="1"/>
    <col min="11541" max="11541" width="8" style="1" customWidth="1"/>
    <col min="11542" max="11542" width="2.33203125" style="1" customWidth="1"/>
    <col min="11543" max="11776" width="8.83203125" style="1"/>
    <col min="11777" max="11777" width="2.5" style="1" customWidth="1"/>
    <col min="11778" max="11778" width="2.33203125" style="1" customWidth="1"/>
    <col min="11779" max="11779" width="49.1640625" style="1" customWidth="1"/>
    <col min="11780" max="11780" width="11.1640625" style="1" customWidth="1"/>
    <col min="11781" max="11781" width="8.33203125" style="1" customWidth="1"/>
    <col min="11782" max="11782" width="8.1640625" style="1" customWidth="1"/>
    <col min="11783" max="11783" width="9" style="1" customWidth="1"/>
    <col min="11784" max="11784" width="9.1640625" style="1" customWidth="1"/>
    <col min="11785" max="11785" width="6.5" style="1" customWidth="1"/>
    <col min="11786" max="11786" width="8.5" style="1" customWidth="1"/>
    <col min="11787" max="11787" width="7.83203125" style="1" customWidth="1"/>
    <col min="11788" max="11788" width="7" style="1" customWidth="1"/>
    <col min="11789" max="11789" width="7.5" style="1" customWidth="1"/>
    <col min="11790" max="11790" width="7.1640625" style="1" customWidth="1"/>
    <col min="11791" max="11791" width="8" style="1" customWidth="1"/>
    <col min="11792" max="11794" width="7.5" style="1" customWidth="1"/>
    <col min="11795" max="11795" width="8" style="1" customWidth="1"/>
    <col min="11796" max="11796" width="10.5" style="1" customWidth="1"/>
    <col min="11797" max="11797" width="8" style="1" customWidth="1"/>
    <col min="11798" max="11798" width="2.33203125" style="1" customWidth="1"/>
    <col min="11799" max="12032" width="8.83203125" style="1"/>
    <col min="12033" max="12033" width="2.5" style="1" customWidth="1"/>
    <col min="12034" max="12034" width="2.33203125" style="1" customWidth="1"/>
    <col min="12035" max="12035" width="49.1640625" style="1" customWidth="1"/>
    <col min="12036" max="12036" width="11.1640625" style="1" customWidth="1"/>
    <col min="12037" max="12037" width="8.33203125" style="1" customWidth="1"/>
    <col min="12038" max="12038" width="8.1640625" style="1" customWidth="1"/>
    <col min="12039" max="12039" width="9" style="1" customWidth="1"/>
    <col min="12040" max="12040" width="9.1640625" style="1" customWidth="1"/>
    <col min="12041" max="12041" width="6.5" style="1" customWidth="1"/>
    <col min="12042" max="12042" width="8.5" style="1" customWidth="1"/>
    <col min="12043" max="12043" width="7.83203125" style="1" customWidth="1"/>
    <col min="12044" max="12044" width="7" style="1" customWidth="1"/>
    <col min="12045" max="12045" width="7.5" style="1" customWidth="1"/>
    <col min="12046" max="12046" width="7.1640625" style="1" customWidth="1"/>
    <col min="12047" max="12047" width="8" style="1" customWidth="1"/>
    <col min="12048" max="12050" width="7.5" style="1" customWidth="1"/>
    <col min="12051" max="12051" width="8" style="1" customWidth="1"/>
    <col min="12052" max="12052" width="10.5" style="1" customWidth="1"/>
    <col min="12053" max="12053" width="8" style="1" customWidth="1"/>
    <col min="12054" max="12054" width="2.33203125" style="1" customWidth="1"/>
    <col min="12055" max="12288" width="8.83203125" style="1"/>
    <col min="12289" max="12289" width="2.5" style="1" customWidth="1"/>
    <col min="12290" max="12290" width="2.33203125" style="1" customWidth="1"/>
    <col min="12291" max="12291" width="49.1640625" style="1" customWidth="1"/>
    <col min="12292" max="12292" width="11.1640625" style="1" customWidth="1"/>
    <col min="12293" max="12293" width="8.33203125" style="1" customWidth="1"/>
    <col min="12294" max="12294" width="8.1640625" style="1" customWidth="1"/>
    <col min="12295" max="12295" width="9" style="1" customWidth="1"/>
    <col min="12296" max="12296" width="9.1640625" style="1" customWidth="1"/>
    <col min="12297" max="12297" width="6.5" style="1" customWidth="1"/>
    <col min="12298" max="12298" width="8.5" style="1" customWidth="1"/>
    <col min="12299" max="12299" width="7.83203125" style="1" customWidth="1"/>
    <col min="12300" max="12300" width="7" style="1" customWidth="1"/>
    <col min="12301" max="12301" width="7.5" style="1" customWidth="1"/>
    <col min="12302" max="12302" width="7.1640625" style="1" customWidth="1"/>
    <col min="12303" max="12303" width="8" style="1" customWidth="1"/>
    <col min="12304" max="12306" width="7.5" style="1" customWidth="1"/>
    <col min="12307" max="12307" width="8" style="1" customWidth="1"/>
    <col min="12308" max="12308" width="10.5" style="1" customWidth="1"/>
    <col min="12309" max="12309" width="8" style="1" customWidth="1"/>
    <col min="12310" max="12310" width="2.33203125" style="1" customWidth="1"/>
    <col min="12311" max="12544" width="8.83203125" style="1"/>
    <col min="12545" max="12545" width="2.5" style="1" customWidth="1"/>
    <col min="12546" max="12546" width="2.33203125" style="1" customWidth="1"/>
    <col min="12547" max="12547" width="49.1640625" style="1" customWidth="1"/>
    <col min="12548" max="12548" width="11.1640625" style="1" customWidth="1"/>
    <col min="12549" max="12549" width="8.33203125" style="1" customWidth="1"/>
    <col min="12550" max="12550" width="8.1640625" style="1" customWidth="1"/>
    <col min="12551" max="12551" width="9" style="1" customWidth="1"/>
    <col min="12552" max="12552" width="9.1640625" style="1" customWidth="1"/>
    <col min="12553" max="12553" width="6.5" style="1" customWidth="1"/>
    <col min="12554" max="12554" width="8.5" style="1" customWidth="1"/>
    <col min="12555" max="12555" width="7.83203125" style="1" customWidth="1"/>
    <col min="12556" max="12556" width="7" style="1" customWidth="1"/>
    <col min="12557" max="12557" width="7.5" style="1" customWidth="1"/>
    <col min="12558" max="12558" width="7.1640625" style="1" customWidth="1"/>
    <col min="12559" max="12559" width="8" style="1" customWidth="1"/>
    <col min="12560" max="12562" width="7.5" style="1" customWidth="1"/>
    <col min="12563" max="12563" width="8" style="1" customWidth="1"/>
    <col min="12564" max="12564" width="10.5" style="1" customWidth="1"/>
    <col min="12565" max="12565" width="8" style="1" customWidth="1"/>
    <col min="12566" max="12566" width="2.33203125" style="1" customWidth="1"/>
    <col min="12567" max="12800" width="8.83203125" style="1"/>
    <col min="12801" max="12801" width="2.5" style="1" customWidth="1"/>
    <col min="12802" max="12802" width="2.33203125" style="1" customWidth="1"/>
    <col min="12803" max="12803" width="49.1640625" style="1" customWidth="1"/>
    <col min="12804" max="12804" width="11.1640625" style="1" customWidth="1"/>
    <col min="12805" max="12805" width="8.33203125" style="1" customWidth="1"/>
    <col min="12806" max="12806" width="8.1640625" style="1" customWidth="1"/>
    <col min="12807" max="12807" width="9" style="1" customWidth="1"/>
    <col min="12808" max="12808" width="9.1640625" style="1" customWidth="1"/>
    <col min="12809" max="12809" width="6.5" style="1" customWidth="1"/>
    <col min="12810" max="12810" width="8.5" style="1" customWidth="1"/>
    <col min="12811" max="12811" width="7.83203125" style="1" customWidth="1"/>
    <col min="12812" max="12812" width="7" style="1" customWidth="1"/>
    <col min="12813" max="12813" width="7.5" style="1" customWidth="1"/>
    <col min="12814" max="12814" width="7.1640625" style="1" customWidth="1"/>
    <col min="12815" max="12815" width="8" style="1" customWidth="1"/>
    <col min="12816" max="12818" width="7.5" style="1" customWidth="1"/>
    <col min="12819" max="12819" width="8" style="1" customWidth="1"/>
    <col min="12820" max="12820" width="10.5" style="1" customWidth="1"/>
    <col min="12821" max="12821" width="8" style="1" customWidth="1"/>
    <col min="12822" max="12822" width="2.33203125" style="1" customWidth="1"/>
    <col min="12823" max="13056" width="8.83203125" style="1"/>
    <col min="13057" max="13057" width="2.5" style="1" customWidth="1"/>
    <col min="13058" max="13058" width="2.33203125" style="1" customWidth="1"/>
    <col min="13059" max="13059" width="49.1640625" style="1" customWidth="1"/>
    <col min="13060" max="13060" width="11.1640625" style="1" customWidth="1"/>
    <col min="13061" max="13061" width="8.33203125" style="1" customWidth="1"/>
    <col min="13062" max="13062" width="8.1640625" style="1" customWidth="1"/>
    <col min="13063" max="13063" width="9" style="1" customWidth="1"/>
    <col min="13064" max="13064" width="9.1640625" style="1" customWidth="1"/>
    <col min="13065" max="13065" width="6.5" style="1" customWidth="1"/>
    <col min="13066" max="13066" width="8.5" style="1" customWidth="1"/>
    <col min="13067" max="13067" width="7.83203125" style="1" customWidth="1"/>
    <col min="13068" max="13068" width="7" style="1" customWidth="1"/>
    <col min="13069" max="13069" width="7.5" style="1" customWidth="1"/>
    <col min="13070" max="13070" width="7.1640625" style="1" customWidth="1"/>
    <col min="13071" max="13071" width="8" style="1" customWidth="1"/>
    <col min="13072" max="13074" width="7.5" style="1" customWidth="1"/>
    <col min="13075" max="13075" width="8" style="1" customWidth="1"/>
    <col min="13076" max="13076" width="10.5" style="1" customWidth="1"/>
    <col min="13077" max="13077" width="8" style="1" customWidth="1"/>
    <col min="13078" max="13078" width="2.33203125" style="1" customWidth="1"/>
    <col min="13079" max="13312" width="8.83203125" style="1"/>
    <col min="13313" max="13313" width="2.5" style="1" customWidth="1"/>
    <col min="13314" max="13314" width="2.33203125" style="1" customWidth="1"/>
    <col min="13315" max="13315" width="49.1640625" style="1" customWidth="1"/>
    <col min="13316" max="13316" width="11.1640625" style="1" customWidth="1"/>
    <col min="13317" max="13317" width="8.33203125" style="1" customWidth="1"/>
    <col min="13318" max="13318" width="8.1640625" style="1" customWidth="1"/>
    <col min="13319" max="13319" width="9" style="1" customWidth="1"/>
    <col min="13320" max="13320" width="9.1640625" style="1" customWidth="1"/>
    <col min="13321" max="13321" width="6.5" style="1" customWidth="1"/>
    <col min="13322" max="13322" width="8.5" style="1" customWidth="1"/>
    <col min="13323" max="13323" width="7.83203125" style="1" customWidth="1"/>
    <col min="13324" max="13324" width="7" style="1" customWidth="1"/>
    <col min="13325" max="13325" width="7.5" style="1" customWidth="1"/>
    <col min="13326" max="13326" width="7.1640625" style="1" customWidth="1"/>
    <col min="13327" max="13327" width="8" style="1" customWidth="1"/>
    <col min="13328" max="13330" width="7.5" style="1" customWidth="1"/>
    <col min="13331" max="13331" width="8" style="1" customWidth="1"/>
    <col min="13332" max="13332" width="10.5" style="1" customWidth="1"/>
    <col min="13333" max="13333" width="8" style="1" customWidth="1"/>
    <col min="13334" max="13334" width="2.33203125" style="1" customWidth="1"/>
    <col min="13335" max="13568" width="8.83203125" style="1"/>
    <col min="13569" max="13569" width="2.5" style="1" customWidth="1"/>
    <col min="13570" max="13570" width="2.33203125" style="1" customWidth="1"/>
    <col min="13571" max="13571" width="49.1640625" style="1" customWidth="1"/>
    <col min="13572" max="13572" width="11.1640625" style="1" customWidth="1"/>
    <col min="13573" max="13573" width="8.33203125" style="1" customWidth="1"/>
    <col min="13574" max="13574" width="8.1640625" style="1" customWidth="1"/>
    <col min="13575" max="13575" width="9" style="1" customWidth="1"/>
    <col min="13576" max="13576" width="9.1640625" style="1" customWidth="1"/>
    <col min="13577" max="13577" width="6.5" style="1" customWidth="1"/>
    <col min="13578" max="13578" width="8.5" style="1" customWidth="1"/>
    <col min="13579" max="13579" width="7.83203125" style="1" customWidth="1"/>
    <col min="13580" max="13580" width="7" style="1" customWidth="1"/>
    <col min="13581" max="13581" width="7.5" style="1" customWidth="1"/>
    <col min="13582" max="13582" width="7.1640625" style="1" customWidth="1"/>
    <col min="13583" max="13583" width="8" style="1" customWidth="1"/>
    <col min="13584" max="13586" width="7.5" style="1" customWidth="1"/>
    <col min="13587" max="13587" width="8" style="1" customWidth="1"/>
    <col min="13588" max="13588" width="10.5" style="1" customWidth="1"/>
    <col min="13589" max="13589" width="8" style="1" customWidth="1"/>
    <col min="13590" max="13590" width="2.33203125" style="1" customWidth="1"/>
    <col min="13591" max="13824" width="8.83203125" style="1"/>
    <col min="13825" max="13825" width="2.5" style="1" customWidth="1"/>
    <col min="13826" max="13826" width="2.33203125" style="1" customWidth="1"/>
    <col min="13827" max="13827" width="49.1640625" style="1" customWidth="1"/>
    <col min="13828" max="13828" width="11.1640625" style="1" customWidth="1"/>
    <col min="13829" max="13829" width="8.33203125" style="1" customWidth="1"/>
    <col min="13830" max="13830" width="8.1640625" style="1" customWidth="1"/>
    <col min="13831" max="13831" width="9" style="1" customWidth="1"/>
    <col min="13832" max="13832" width="9.1640625" style="1" customWidth="1"/>
    <col min="13833" max="13833" width="6.5" style="1" customWidth="1"/>
    <col min="13834" max="13834" width="8.5" style="1" customWidth="1"/>
    <col min="13835" max="13835" width="7.83203125" style="1" customWidth="1"/>
    <col min="13836" max="13836" width="7" style="1" customWidth="1"/>
    <col min="13837" max="13837" width="7.5" style="1" customWidth="1"/>
    <col min="13838" max="13838" width="7.1640625" style="1" customWidth="1"/>
    <col min="13839" max="13839" width="8" style="1" customWidth="1"/>
    <col min="13840" max="13842" width="7.5" style="1" customWidth="1"/>
    <col min="13843" max="13843" width="8" style="1" customWidth="1"/>
    <col min="13844" max="13844" width="10.5" style="1" customWidth="1"/>
    <col min="13845" max="13845" width="8" style="1" customWidth="1"/>
    <col min="13846" max="13846" width="2.33203125" style="1" customWidth="1"/>
    <col min="13847" max="14080" width="8.83203125" style="1"/>
    <col min="14081" max="14081" width="2.5" style="1" customWidth="1"/>
    <col min="14082" max="14082" width="2.33203125" style="1" customWidth="1"/>
    <col min="14083" max="14083" width="49.1640625" style="1" customWidth="1"/>
    <col min="14084" max="14084" width="11.1640625" style="1" customWidth="1"/>
    <col min="14085" max="14085" width="8.33203125" style="1" customWidth="1"/>
    <col min="14086" max="14086" width="8.1640625" style="1" customWidth="1"/>
    <col min="14087" max="14087" width="9" style="1" customWidth="1"/>
    <col min="14088" max="14088" width="9.1640625" style="1" customWidth="1"/>
    <col min="14089" max="14089" width="6.5" style="1" customWidth="1"/>
    <col min="14090" max="14090" width="8.5" style="1" customWidth="1"/>
    <col min="14091" max="14091" width="7.83203125" style="1" customWidth="1"/>
    <col min="14092" max="14092" width="7" style="1" customWidth="1"/>
    <col min="14093" max="14093" width="7.5" style="1" customWidth="1"/>
    <col min="14094" max="14094" width="7.1640625" style="1" customWidth="1"/>
    <col min="14095" max="14095" width="8" style="1" customWidth="1"/>
    <col min="14096" max="14098" width="7.5" style="1" customWidth="1"/>
    <col min="14099" max="14099" width="8" style="1" customWidth="1"/>
    <col min="14100" max="14100" width="10.5" style="1" customWidth="1"/>
    <col min="14101" max="14101" width="8" style="1" customWidth="1"/>
    <col min="14102" max="14102" width="2.33203125" style="1" customWidth="1"/>
    <col min="14103" max="14336" width="8.83203125" style="1"/>
    <col min="14337" max="14337" width="2.5" style="1" customWidth="1"/>
    <col min="14338" max="14338" width="2.33203125" style="1" customWidth="1"/>
    <col min="14339" max="14339" width="49.1640625" style="1" customWidth="1"/>
    <col min="14340" max="14340" width="11.1640625" style="1" customWidth="1"/>
    <col min="14341" max="14341" width="8.33203125" style="1" customWidth="1"/>
    <col min="14342" max="14342" width="8.1640625" style="1" customWidth="1"/>
    <col min="14343" max="14343" width="9" style="1" customWidth="1"/>
    <col min="14344" max="14344" width="9.1640625" style="1" customWidth="1"/>
    <col min="14345" max="14345" width="6.5" style="1" customWidth="1"/>
    <col min="14346" max="14346" width="8.5" style="1" customWidth="1"/>
    <col min="14347" max="14347" width="7.83203125" style="1" customWidth="1"/>
    <col min="14348" max="14348" width="7" style="1" customWidth="1"/>
    <col min="14349" max="14349" width="7.5" style="1" customWidth="1"/>
    <col min="14350" max="14350" width="7.1640625" style="1" customWidth="1"/>
    <col min="14351" max="14351" width="8" style="1" customWidth="1"/>
    <col min="14352" max="14354" width="7.5" style="1" customWidth="1"/>
    <col min="14355" max="14355" width="8" style="1" customWidth="1"/>
    <col min="14356" max="14356" width="10.5" style="1" customWidth="1"/>
    <col min="14357" max="14357" width="8" style="1" customWidth="1"/>
    <col min="14358" max="14358" width="2.33203125" style="1" customWidth="1"/>
    <col min="14359" max="14592" width="8.83203125" style="1"/>
    <col min="14593" max="14593" width="2.5" style="1" customWidth="1"/>
    <col min="14594" max="14594" width="2.33203125" style="1" customWidth="1"/>
    <col min="14595" max="14595" width="49.1640625" style="1" customWidth="1"/>
    <col min="14596" max="14596" width="11.1640625" style="1" customWidth="1"/>
    <col min="14597" max="14597" width="8.33203125" style="1" customWidth="1"/>
    <col min="14598" max="14598" width="8.1640625" style="1" customWidth="1"/>
    <col min="14599" max="14599" width="9" style="1" customWidth="1"/>
    <col min="14600" max="14600" width="9.1640625" style="1" customWidth="1"/>
    <col min="14601" max="14601" width="6.5" style="1" customWidth="1"/>
    <col min="14602" max="14602" width="8.5" style="1" customWidth="1"/>
    <col min="14603" max="14603" width="7.83203125" style="1" customWidth="1"/>
    <col min="14604" max="14604" width="7" style="1" customWidth="1"/>
    <col min="14605" max="14605" width="7.5" style="1" customWidth="1"/>
    <col min="14606" max="14606" width="7.1640625" style="1" customWidth="1"/>
    <col min="14607" max="14607" width="8" style="1" customWidth="1"/>
    <col min="14608" max="14610" width="7.5" style="1" customWidth="1"/>
    <col min="14611" max="14611" width="8" style="1" customWidth="1"/>
    <col min="14612" max="14612" width="10.5" style="1" customWidth="1"/>
    <col min="14613" max="14613" width="8" style="1" customWidth="1"/>
    <col min="14614" max="14614" width="2.33203125" style="1" customWidth="1"/>
    <col min="14615" max="14848" width="8.83203125" style="1"/>
    <col min="14849" max="14849" width="2.5" style="1" customWidth="1"/>
    <col min="14850" max="14850" width="2.33203125" style="1" customWidth="1"/>
    <col min="14851" max="14851" width="49.1640625" style="1" customWidth="1"/>
    <col min="14852" max="14852" width="11.1640625" style="1" customWidth="1"/>
    <col min="14853" max="14853" width="8.33203125" style="1" customWidth="1"/>
    <col min="14854" max="14854" width="8.1640625" style="1" customWidth="1"/>
    <col min="14855" max="14855" width="9" style="1" customWidth="1"/>
    <col min="14856" max="14856" width="9.1640625" style="1" customWidth="1"/>
    <col min="14857" max="14857" width="6.5" style="1" customWidth="1"/>
    <col min="14858" max="14858" width="8.5" style="1" customWidth="1"/>
    <col min="14859" max="14859" width="7.83203125" style="1" customWidth="1"/>
    <col min="14860" max="14860" width="7" style="1" customWidth="1"/>
    <col min="14861" max="14861" width="7.5" style="1" customWidth="1"/>
    <col min="14862" max="14862" width="7.1640625" style="1" customWidth="1"/>
    <col min="14863" max="14863" width="8" style="1" customWidth="1"/>
    <col min="14864" max="14866" width="7.5" style="1" customWidth="1"/>
    <col min="14867" max="14867" width="8" style="1" customWidth="1"/>
    <col min="14868" max="14868" width="10.5" style="1" customWidth="1"/>
    <col min="14869" max="14869" width="8" style="1" customWidth="1"/>
    <col min="14870" max="14870" width="2.33203125" style="1" customWidth="1"/>
    <col min="14871" max="15104" width="8.83203125" style="1"/>
    <col min="15105" max="15105" width="2.5" style="1" customWidth="1"/>
    <col min="15106" max="15106" width="2.33203125" style="1" customWidth="1"/>
    <col min="15107" max="15107" width="49.1640625" style="1" customWidth="1"/>
    <col min="15108" max="15108" width="11.1640625" style="1" customWidth="1"/>
    <col min="15109" max="15109" width="8.33203125" style="1" customWidth="1"/>
    <col min="15110" max="15110" width="8.1640625" style="1" customWidth="1"/>
    <col min="15111" max="15111" width="9" style="1" customWidth="1"/>
    <col min="15112" max="15112" width="9.1640625" style="1" customWidth="1"/>
    <col min="15113" max="15113" width="6.5" style="1" customWidth="1"/>
    <col min="15114" max="15114" width="8.5" style="1" customWidth="1"/>
    <col min="15115" max="15115" width="7.83203125" style="1" customWidth="1"/>
    <col min="15116" max="15116" width="7" style="1" customWidth="1"/>
    <col min="15117" max="15117" width="7.5" style="1" customWidth="1"/>
    <col min="15118" max="15118" width="7.1640625" style="1" customWidth="1"/>
    <col min="15119" max="15119" width="8" style="1" customWidth="1"/>
    <col min="15120" max="15122" width="7.5" style="1" customWidth="1"/>
    <col min="15123" max="15123" width="8" style="1" customWidth="1"/>
    <col min="15124" max="15124" width="10.5" style="1" customWidth="1"/>
    <col min="15125" max="15125" width="8" style="1" customWidth="1"/>
    <col min="15126" max="15126" width="2.33203125" style="1" customWidth="1"/>
    <col min="15127" max="15360" width="8.83203125" style="1"/>
    <col min="15361" max="15361" width="2.5" style="1" customWidth="1"/>
    <col min="15362" max="15362" width="2.33203125" style="1" customWidth="1"/>
    <col min="15363" max="15363" width="49.1640625" style="1" customWidth="1"/>
    <col min="15364" max="15364" width="11.1640625" style="1" customWidth="1"/>
    <col min="15365" max="15365" width="8.33203125" style="1" customWidth="1"/>
    <col min="15366" max="15366" width="8.1640625" style="1" customWidth="1"/>
    <col min="15367" max="15367" width="9" style="1" customWidth="1"/>
    <col min="15368" max="15368" width="9.1640625" style="1" customWidth="1"/>
    <col min="15369" max="15369" width="6.5" style="1" customWidth="1"/>
    <col min="15370" max="15370" width="8.5" style="1" customWidth="1"/>
    <col min="15371" max="15371" width="7.83203125" style="1" customWidth="1"/>
    <col min="15372" max="15372" width="7" style="1" customWidth="1"/>
    <col min="15373" max="15373" width="7.5" style="1" customWidth="1"/>
    <col min="15374" max="15374" width="7.1640625" style="1" customWidth="1"/>
    <col min="15375" max="15375" width="8" style="1" customWidth="1"/>
    <col min="15376" max="15378" width="7.5" style="1" customWidth="1"/>
    <col min="15379" max="15379" width="8" style="1" customWidth="1"/>
    <col min="15380" max="15380" width="10.5" style="1" customWidth="1"/>
    <col min="15381" max="15381" width="8" style="1" customWidth="1"/>
    <col min="15382" max="15382" width="2.33203125" style="1" customWidth="1"/>
    <col min="15383" max="15616" width="8.83203125" style="1"/>
    <col min="15617" max="15617" width="2.5" style="1" customWidth="1"/>
    <col min="15618" max="15618" width="2.33203125" style="1" customWidth="1"/>
    <col min="15619" max="15619" width="49.1640625" style="1" customWidth="1"/>
    <col min="15620" max="15620" width="11.1640625" style="1" customWidth="1"/>
    <col min="15621" max="15621" width="8.33203125" style="1" customWidth="1"/>
    <col min="15622" max="15622" width="8.1640625" style="1" customWidth="1"/>
    <col min="15623" max="15623" width="9" style="1" customWidth="1"/>
    <col min="15624" max="15624" width="9.1640625" style="1" customWidth="1"/>
    <col min="15625" max="15625" width="6.5" style="1" customWidth="1"/>
    <col min="15626" max="15626" width="8.5" style="1" customWidth="1"/>
    <col min="15627" max="15627" width="7.83203125" style="1" customWidth="1"/>
    <col min="15628" max="15628" width="7" style="1" customWidth="1"/>
    <col min="15629" max="15629" width="7.5" style="1" customWidth="1"/>
    <col min="15630" max="15630" width="7.1640625" style="1" customWidth="1"/>
    <col min="15631" max="15631" width="8" style="1" customWidth="1"/>
    <col min="15632" max="15634" width="7.5" style="1" customWidth="1"/>
    <col min="15635" max="15635" width="8" style="1" customWidth="1"/>
    <col min="15636" max="15636" width="10.5" style="1" customWidth="1"/>
    <col min="15637" max="15637" width="8" style="1" customWidth="1"/>
    <col min="15638" max="15638" width="2.33203125" style="1" customWidth="1"/>
    <col min="15639" max="15872" width="8.83203125" style="1"/>
    <col min="15873" max="15873" width="2.5" style="1" customWidth="1"/>
    <col min="15874" max="15874" width="2.33203125" style="1" customWidth="1"/>
    <col min="15875" max="15875" width="49.1640625" style="1" customWidth="1"/>
    <col min="15876" max="15876" width="11.1640625" style="1" customWidth="1"/>
    <col min="15877" max="15877" width="8.33203125" style="1" customWidth="1"/>
    <col min="15878" max="15878" width="8.1640625" style="1" customWidth="1"/>
    <col min="15879" max="15879" width="9" style="1" customWidth="1"/>
    <col min="15880" max="15880" width="9.1640625" style="1" customWidth="1"/>
    <col min="15881" max="15881" width="6.5" style="1" customWidth="1"/>
    <col min="15882" max="15882" width="8.5" style="1" customWidth="1"/>
    <col min="15883" max="15883" width="7.83203125" style="1" customWidth="1"/>
    <col min="15884" max="15884" width="7" style="1" customWidth="1"/>
    <col min="15885" max="15885" width="7.5" style="1" customWidth="1"/>
    <col min="15886" max="15886" width="7.1640625" style="1" customWidth="1"/>
    <col min="15887" max="15887" width="8" style="1" customWidth="1"/>
    <col min="15888" max="15890" width="7.5" style="1" customWidth="1"/>
    <col min="15891" max="15891" width="8" style="1" customWidth="1"/>
    <col min="15892" max="15892" width="10.5" style="1" customWidth="1"/>
    <col min="15893" max="15893" width="8" style="1" customWidth="1"/>
    <col min="15894" max="15894" width="2.33203125" style="1" customWidth="1"/>
    <col min="15895" max="16128" width="8.83203125" style="1"/>
    <col min="16129" max="16129" width="2.5" style="1" customWidth="1"/>
    <col min="16130" max="16130" width="2.33203125" style="1" customWidth="1"/>
    <col min="16131" max="16131" width="49.1640625" style="1" customWidth="1"/>
    <col min="16132" max="16132" width="11.1640625" style="1" customWidth="1"/>
    <col min="16133" max="16133" width="8.33203125" style="1" customWidth="1"/>
    <col min="16134" max="16134" width="8.1640625" style="1" customWidth="1"/>
    <col min="16135" max="16135" width="9" style="1" customWidth="1"/>
    <col min="16136" max="16136" width="9.1640625" style="1" customWidth="1"/>
    <col min="16137" max="16137" width="6.5" style="1" customWidth="1"/>
    <col min="16138" max="16138" width="8.5" style="1" customWidth="1"/>
    <col min="16139" max="16139" width="7.83203125" style="1" customWidth="1"/>
    <col min="16140" max="16140" width="7" style="1" customWidth="1"/>
    <col min="16141" max="16141" width="7.5" style="1" customWidth="1"/>
    <col min="16142" max="16142" width="7.1640625" style="1" customWidth="1"/>
    <col min="16143" max="16143" width="8" style="1" customWidth="1"/>
    <col min="16144" max="16146" width="7.5" style="1" customWidth="1"/>
    <col min="16147" max="16147" width="8" style="1" customWidth="1"/>
    <col min="16148" max="16148" width="10.5" style="1" customWidth="1"/>
    <col min="16149" max="16149" width="8" style="1" customWidth="1"/>
    <col min="16150" max="16150" width="2.33203125" style="1" customWidth="1"/>
    <col min="16151" max="16384" width="8.83203125" style="1"/>
  </cols>
  <sheetData>
    <row r="2" spans="2:22" x14ac:dyDescent="0.15">
      <c r="D2" s="9"/>
    </row>
    <row r="3" spans="2:22" ht="14" thickBot="1" x14ac:dyDescent="0.2">
      <c r="B3" s="183">
        <v>2.5</v>
      </c>
      <c r="C3" s="9">
        <v>58</v>
      </c>
      <c r="D3" s="9"/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3">
        <v>2.5</v>
      </c>
    </row>
    <row r="4" spans="2:22" ht="13" customHeight="1" x14ac:dyDescent="0.15">
      <c r="B4" s="69"/>
      <c r="C4" s="70"/>
      <c r="D4" s="70"/>
      <c r="E4" s="70"/>
      <c r="F4" s="70"/>
      <c r="G4" s="70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71"/>
    </row>
    <row r="5" spans="2:22" ht="13" customHeight="1" x14ac:dyDescent="0.15">
      <c r="B5" s="140"/>
      <c r="C5" s="73"/>
      <c r="D5" s="74"/>
      <c r="E5" s="74"/>
      <c r="F5" s="74"/>
      <c r="G5" s="73"/>
      <c r="H5" s="73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251" t="s">
        <v>428</v>
      </c>
      <c r="V5" s="75"/>
    </row>
    <row r="6" spans="2:22" ht="13" customHeight="1" x14ac:dyDescent="0.15">
      <c r="B6" s="140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5"/>
    </row>
    <row r="7" spans="2:22" ht="13" customHeight="1" x14ac:dyDescent="0.15">
      <c r="B7" s="140"/>
      <c r="C7" s="77" t="s">
        <v>411</v>
      </c>
      <c r="D7" s="86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5"/>
    </row>
    <row r="8" spans="2:22" ht="13" customHeight="1" x14ac:dyDescent="0.15">
      <c r="B8" s="140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5"/>
    </row>
    <row r="9" spans="2:22" ht="15" customHeight="1" thickBot="1" x14ac:dyDescent="0.2">
      <c r="B9" s="144"/>
      <c r="C9" s="12" t="s">
        <v>402</v>
      </c>
      <c r="D9" s="12"/>
      <c r="E9" s="12"/>
      <c r="F9" s="12"/>
      <c r="G9" s="12"/>
      <c r="U9" s="276" t="s">
        <v>373</v>
      </c>
      <c r="V9" s="22"/>
    </row>
    <row r="10" spans="2:22" ht="15" customHeight="1" thickBot="1" x14ac:dyDescent="0.2">
      <c r="B10" s="144"/>
      <c r="C10" s="430" t="s">
        <v>63</v>
      </c>
      <c r="D10" s="430" t="s">
        <v>69</v>
      </c>
      <c r="E10" s="430" t="s">
        <v>345</v>
      </c>
      <c r="F10" s="430" t="s">
        <v>356</v>
      </c>
      <c r="G10" s="430" t="s">
        <v>0</v>
      </c>
      <c r="H10" s="432" t="s">
        <v>7</v>
      </c>
      <c r="I10" s="432"/>
      <c r="J10" s="432"/>
      <c r="K10" s="432"/>
      <c r="L10" s="432"/>
      <c r="M10" s="432"/>
      <c r="N10" s="432"/>
      <c r="O10" s="430" t="s">
        <v>67</v>
      </c>
      <c r="P10" s="430" t="s">
        <v>40</v>
      </c>
      <c r="Q10" s="430" t="s">
        <v>342</v>
      </c>
      <c r="R10" s="430" t="s">
        <v>343</v>
      </c>
      <c r="S10" s="430" t="s">
        <v>344</v>
      </c>
      <c r="T10" s="430" t="s">
        <v>44</v>
      </c>
      <c r="U10" s="430" t="s">
        <v>46</v>
      </c>
      <c r="V10" s="257"/>
    </row>
    <row r="11" spans="2:22" ht="36.75" customHeight="1" thickBot="1" x14ac:dyDescent="0.2">
      <c r="B11" s="144"/>
      <c r="C11" s="434"/>
      <c r="D11" s="434"/>
      <c r="E11" s="434"/>
      <c r="F11" s="434"/>
      <c r="G11" s="434"/>
      <c r="H11" s="260" t="s">
        <v>375</v>
      </c>
      <c r="I11" s="260" t="s">
        <v>2</v>
      </c>
      <c r="J11" s="260" t="s">
        <v>3</v>
      </c>
      <c r="K11" s="260" t="s">
        <v>4</v>
      </c>
      <c r="L11" s="260" t="s">
        <v>5</v>
      </c>
      <c r="M11" s="260" t="s">
        <v>68</v>
      </c>
      <c r="N11" s="260" t="s">
        <v>6</v>
      </c>
      <c r="O11" s="434"/>
      <c r="P11" s="434"/>
      <c r="Q11" s="434"/>
      <c r="R11" s="434"/>
      <c r="S11" s="434"/>
      <c r="T11" s="434"/>
      <c r="U11" s="434"/>
      <c r="V11" s="257"/>
    </row>
    <row r="12" spans="2:22" ht="14" customHeight="1" x14ac:dyDescent="0.15">
      <c r="B12" s="144"/>
      <c r="C12" s="261" t="s">
        <v>266</v>
      </c>
      <c r="D12" s="309">
        <v>598422</v>
      </c>
      <c r="E12" s="377">
        <v>19431.403519090003</v>
      </c>
      <c r="F12" s="377">
        <v>25086.49836243</v>
      </c>
      <c r="G12" s="377">
        <v>103018.44356431</v>
      </c>
      <c r="H12" s="377">
        <v>531.80817203000004</v>
      </c>
      <c r="I12" s="377">
        <v>257.02403772000002</v>
      </c>
      <c r="J12" s="377">
        <v>169.71425919999999</v>
      </c>
      <c r="K12" s="377">
        <v>753.73286389999998</v>
      </c>
      <c r="L12" s="377">
        <v>52.563477479999996</v>
      </c>
      <c r="M12" s="377">
        <v>250.24316109999998</v>
      </c>
      <c r="N12" s="377">
        <v>1435.9092190200001</v>
      </c>
      <c r="O12" s="377">
        <v>16131.621239890002</v>
      </c>
      <c r="P12" s="377">
        <v>2523.9031825299999</v>
      </c>
      <c r="Q12" s="377">
        <v>2160.12266439</v>
      </c>
      <c r="R12" s="377">
        <v>448.60997856</v>
      </c>
      <c r="S12" s="377">
        <v>138.16154212999999</v>
      </c>
      <c r="T12" s="377">
        <v>562185.86476487003</v>
      </c>
      <c r="U12" s="377">
        <v>33652.420019829995</v>
      </c>
      <c r="V12" s="262">
        <v>0</v>
      </c>
    </row>
    <row r="13" spans="2:22" ht="14" customHeight="1" x14ac:dyDescent="0.15">
      <c r="B13" s="144"/>
      <c r="C13" s="263" t="s">
        <v>264</v>
      </c>
      <c r="D13" s="310">
        <v>87446</v>
      </c>
      <c r="E13" s="378">
        <v>10051.66404949</v>
      </c>
      <c r="F13" s="378">
        <v>1529.6906912100001</v>
      </c>
      <c r="G13" s="378">
        <v>10168.500438040001</v>
      </c>
      <c r="H13" s="378">
        <v>685.26352294999992</v>
      </c>
      <c r="I13" s="378">
        <v>136.48094136</v>
      </c>
      <c r="J13" s="378">
        <v>136.71100636000003</v>
      </c>
      <c r="K13" s="378">
        <v>540.66664788000003</v>
      </c>
      <c r="L13" s="378">
        <v>876.05819552000003</v>
      </c>
      <c r="M13" s="378">
        <v>163.48239662</v>
      </c>
      <c r="N13" s="378">
        <v>167.88254326999959</v>
      </c>
      <c r="O13" s="378">
        <v>7363.4230038400001</v>
      </c>
      <c r="P13" s="378">
        <v>1509.2593088000001</v>
      </c>
      <c r="Q13" s="378">
        <v>1307.46667916</v>
      </c>
      <c r="R13" s="378">
        <v>285.85403811999998</v>
      </c>
      <c r="S13" s="378">
        <v>90.874262679999987</v>
      </c>
      <c r="T13" s="378">
        <v>58423.475540610001</v>
      </c>
      <c r="U13" s="378">
        <v>3143.3988293699999</v>
      </c>
      <c r="V13" s="262">
        <v>1</v>
      </c>
    </row>
    <row r="14" spans="2:22" ht="14" customHeight="1" x14ac:dyDescent="0.15">
      <c r="B14" s="144"/>
      <c r="C14" s="263" t="s">
        <v>262</v>
      </c>
      <c r="D14" s="310">
        <v>63379</v>
      </c>
      <c r="E14" s="378">
        <v>4413.5535730000001</v>
      </c>
      <c r="F14" s="378">
        <v>2567.2024731399997</v>
      </c>
      <c r="G14" s="378">
        <v>11294.44713907</v>
      </c>
      <c r="H14" s="378">
        <v>226.72328055000003</v>
      </c>
      <c r="I14" s="378">
        <v>66.385885079999994</v>
      </c>
      <c r="J14" s="378">
        <v>56.150633369999994</v>
      </c>
      <c r="K14" s="378">
        <v>231.36990685000001</v>
      </c>
      <c r="L14" s="378">
        <v>12.169775640000001</v>
      </c>
      <c r="M14" s="378">
        <v>57.660207699999994</v>
      </c>
      <c r="N14" s="378">
        <v>180.98561892000009</v>
      </c>
      <c r="O14" s="378">
        <v>3612.8208601800006</v>
      </c>
      <c r="P14" s="378">
        <v>709.53644889999998</v>
      </c>
      <c r="Q14" s="378">
        <v>715.11877876999995</v>
      </c>
      <c r="R14" s="378">
        <v>47.183160489999999</v>
      </c>
      <c r="S14" s="378">
        <v>57.117101980000001</v>
      </c>
      <c r="T14" s="378">
        <v>61347.612922679997</v>
      </c>
      <c r="U14" s="378">
        <v>2845.81422234</v>
      </c>
      <c r="V14" s="262">
        <v>2</v>
      </c>
    </row>
    <row r="15" spans="2:22" ht="14" customHeight="1" x14ac:dyDescent="0.15">
      <c r="B15" s="144"/>
      <c r="C15" s="263" t="s">
        <v>267</v>
      </c>
      <c r="D15" s="310">
        <v>232692</v>
      </c>
      <c r="E15" s="378">
        <v>4405.3597317500007</v>
      </c>
      <c r="F15" s="378">
        <v>2426.9327779400001</v>
      </c>
      <c r="G15" s="378">
        <v>14661.380357779999</v>
      </c>
      <c r="H15" s="378">
        <v>93.98427873</v>
      </c>
      <c r="I15" s="378">
        <v>65.617556759999999</v>
      </c>
      <c r="J15" s="378">
        <v>37.855393990000003</v>
      </c>
      <c r="K15" s="378">
        <v>162.8681996</v>
      </c>
      <c r="L15" s="378">
        <v>39.465864950000004</v>
      </c>
      <c r="M15" s="378">
        <v>31.22404384</v>
      </c>
      <c r="N15" s="378">
        <v>493.73385408999997</v>
      </c>
      <c r="O15" s="378">
        <v>3512.9595194200001</v>
      </c>
      <c r="P15" s="378">
        <v>331.69988116000002</v>
      </c>
      <c r="Q15" s="378">
        <v>277.86935747000001</v>
      </c>
      <c r="R15" s="378">
        <v>75.155532699999995</v>
      </c>
      <c r="S15" s="378">
        <v>36.163258150000004</v>
      </c>
      <c r="T15" s="378">
        <v>68377.990647760002</v>
      </c>
      <c r="U15" s="378">
        <v>3247.4854913299996</v>
      </c>
      <c r="V15" s="262">
        <v>3</v>
      </c>
    </row>
    <row r="16" spans="2:22" ht="14" customHeight="1" x14ac:dyDescent="0.15">
      <c r="B16" s="144"/>
      <c r="C16" s="263" t="s">
        <v>105</v>
      </c>
      <c r="D16" s="310">
        <v>110312</v>
      </c>
      <c r="E16" s="378">
        <v>6573.753326940001</v>
      </c>
      <c r="F16" s="378">
        <v>5516.8551542099995</v>
      </c>
      <c r="G16" s="378">
        <v>11102.091033680001</v>
      </c>
      <c r="H16" s="378">
        <v>259.78826567999999</v>
      </c>
      <c r="I16" s="378">
        <v>56.859607439999998</v>
      </c>
      <c r="J16" s="378">
        <v>28.78334121</v>
      </c>
      <c r="K16" s="378">
        <v>480.56216899000003</v>
      </c>
      <c r="L16" s="378">
        <v>21.057852889999999</v>
      </c>
      <c r="M16" s="378">
        <v>73.172843560000004</v>
      </c>
      <c r="N16" s="378">
        <v>327.50481654999999</v>
      </c>
      <c r="O16" s="378">
        <v>5394.6938559999999</v>
      </c>
      <c r="P16" s="378">
        <v>1012.5674511699999</v>
      </c>
      <c r="Q16" s="378">
        <v>902.6379007999999</v>
      </c>
      <c r="R16" s="378">
        <v>156.66292736999998</v>
      </c>
      <c r="S16" s="378">
        <v>71.300266809999997</v>
      </c>
      <c r="T16" s="378">
        <v>108558.94463689999</v>
      </c>
      <c r="U16" s="378">
        <v>2553.8258501400001</v>
      </c>
      <c r="V16" s="262">
        <v>4</v>
      </c>
    </row>
    <row r="17" spans="2:22" ht="14" customHeight="1" x14ac:dyDescent="0.15">
      <c r="B17" s="144"/>
      <c r="C17" s="263" t="s">
        <v>250</v>
      </c>
      <c r="D17" s="310">
        <v>42054</v>
      </c>
      <c r="E17" s="378">
        <v>2065.55761691</v>
      </c>
      <c r="F17" s="378">
        <v>1295.63072863</v>
      </c>
      <c r="G17" s="378">
        <v>8520.3595608399992</v>
      </c>
      <c r="H17" s="378">
        <v>77.39846781</v>
      </c>
      <c r="I17" s="378">
        <v>27.712807680000001</v>
      </c>
      <c r="J17" s="378">
        <v>22.72198113</v>
      </c>
      <c r="K17" s="378">
        <v>128.14989095999999</v>
      </c>
      <c r="L17" s="378">
        <v>66.801816060000007</v>
      </c>
      <c r="M17" s="378">
        <v>30.9392511</v>
      </c>
      <c r="N17" s="378">
        <v>102.96377749000004</v>
      </c>
      <c r="O17" s="378">
        <v>1632.7773971900001</v>
      </c>
      <c r="P17" s="378">
        <v>293.35198134000001</v>
      </c>
      <c r="Q17" s="378">
        <v>235.51802681999999</v>
      </c>
      <c r="R17" s="378">
        <v>65.483676599999995</v>
      </c>
      <c r="S17" s="378">
        <v>19.583890419999999</v>
      </c>
      <c r="T17" s="378">
        <v>37797.343424340004</v>
      </c>
      <c r="U17" s="378">
        <v>1816.8710432299999</v>
      </c>
      <c r="V17" s="262">
        <v>5</v>
      </c>
    </row>
    <row r="18" spans="2:22" ht="14" customHeight="1" x14ac:dyDescent="0.15">
      <c r="B18" s="144"/>
      <c r="C18" s="263" t="s">
        <v>263</v>
      </c>
      <c r="D18" s="310">
        <v>121231</v>
      </c>
      <c r="E18" s="378">
        <v>4623.6269592099998</v>
      </c>
      <c r="F18" s="378">
        <v>1331.58640629</v>
      </c>
      <c r="G18" s="378">
        <v>10861.67458563</v>
      </c>
      <c r="H18" s="378">
        <v>185.41588451999999</v>
      </c>
      <c r="I18" s="378">
        <v>78.136009560000005</v>
      </c>
      <c r="J18" s="378">
        <v>60.002477479999996</v>
      </c>
      <c r="K18" s="378">
        <v>175.58449905000001</v>
      </c>
      <c r="L18" s="378">
        <v>7.6528324800000007</v>
      </c>
      <c r="M18" s="378">
        <v>45.047775669999993</v>
      </c>
      <c r="N18" s="378">
        <v>304.85451734000003</v>
      </c>
      <c r="O18" s="378">
        <v>3786.8575243599998</v>
      </c>
      <c r="P18" s="378">
        <v>609.08973321999997</v>
      </c>
      <c r="Q18" s="378">
        <v>598.60518950000005</v>
      </c>
      <c r="R18" s="378">
        <v>58.315512769999998</v>
      </c>
      <c r="S18" s="378">
        <v>55.606432269999999</v>
      </c>
      <c r="T18" s="378">
        <v>51248.21734268</v>
      </c>
      <c r="U18" s="378">
        <v>2827.1396796400004</v>
      </c>
      <c r="V18" s="262">
        <v>6</v>
      </c>
    </row>
    <row r="19" spans="2:22" ht="14" customHeight="1" x14ac:dyDescent="0.15">
      <c r="B19" s="144"/>
      <c r="C19" s="263" t="s">
        <v>260</v>
      </c>
      <c r="D19" s="310">
        <v>42900</v>
      </c>
      <c r="E19" s="378">
        <v>3262.1407164099996</v>
      </c>
      <c r="F19" s="378">
        <v>1863.9973616799998</v>
      </c>
      <c r="G19" s="378">
        <v>5828.1985921400001</v>
      </c>
      <c r="H19" s="378">
        <v>145.90247221999999</v>
      </c>
      <c r="I19" s="378">
        <v>46.72231008</v>
      </c>
      <c r="J19" s="378">
        <v>38.76703131</v>
      </c>
      <c r="K19" s="378">
        <v>144.44202722999998</v>
      </c>
      <c r="L19" s="378">
        <v>56.728324180000001</v>
      </c>
      <c r="M19" s="378">
        <v>37.752579759999996</v>
      </c>
      <c r="N19" s="378">
        <v>117.03671485000001</v>
      </c>
      <c r="O19" s="378">
        <v>2693.645086</v>
      </c>
      <c r="P19" s="378">
        <v>549.21411741999998</v>
      </c>
      <c r="Q19" s="378">
        <v>548.96773456999995</v>
      </c>
      <c r="R19" s="378">
        <v>34.455860090000002</v>
      </c>
      <c r="S19" s="378">
        <v>38.32177136</v>
      </c>
      <c r="T19" s="378">
        <v>37781.553695609997</v>
      </c>
      <c r="U19" s="378">
        <v>2028.78048104</v>
      </c>
      <c r="V19" s="262">
        <v>7</v>
      </c>
    </row>
    <row r="20" spans="2:22" ht="14" customHeight="1" x14ac:dyDescent="0.15">
      <c r="B20" s="144"/>
      <c r="C20" s="263" t="s">
        <v>246</v>
      </c>
      <c r="D20" s="310">
        <v>17096</v>
      </c>
      <c r="E20" s="378">
        <v>920.59063842</v>
      </c>
      <c r="F20" s="378">
        <v>682.68575686999998</v>
      </c>
      <c r="G20" s="378">
        <v>3698.7447562000002</v>
      </c>
      <c r="H20" s="378">
        <v>14.384897759999999</v>
      </c>
      <c r="I20" s="378">
        <v>14.899608240000001</v>
      </c>
      <c r="J20" s="378">
        <v>7.6242400400000001</v>
      </c>
      <c r="K20" s="378">
        <v>47.361713389999998</v>
      </c>
      <c r="L20" s="378">
        <v>2.3186609500000004</v>
      </c>
      <c r="M20" s="378">
        <v>8.4135833099999999</v>
      </c>
      <c r="N20" s="378">
        <v>49.161390030000035</v>
      </c>
      <c r="O20" s="378">
        <v>788.16813191999995</v>
      </c>
      <c r="P20" s="378">
        <v>146.28625486999999</v>
      </c>
      <c r="Q20" s="378">
        <v>28.233176239999999</v>
      </c>
      <c r="R20" s="378">
        <v>118.38934044</v>
      </c>
      <c r="S20" s="378">
        <v>1.8386032399999999</v>
      </c>
      <c r="T20" s="378">
        <v>25841.784668070002</v>
      </c>
      <c r="U20" s="378">
        <v>2467.4455997199998</v>
      </c>
      <c r="V20" s="262">
        <v>8</v>
      </c>
    </row>
    <row r="21" spans="2:22" ht="14" customHeight="1" x14ac:dyDescent="0.15">
      <c r="B21" s="144"/>
      <c r="C21" s="263" t="s">
        <v>252</v>
      </c>
      <c r="D21" s="310">
        <v>38097</v>
      </c>
      <c r="E21" s="378">
        <v>1336.67259147</v>
      </c>
      <c r="F21" s="378">
        <v>292.88366748999999</v>
      </c>
      <c r="G21" s="378">
        <v>2248.0298996300003</v>
      </c>
      <c r="H21" s="378">
        <v>63.918055870000003</v>
      </c>
      <c r="I21" s="378">
        <v>32.039622120000004</v>
      </c>
      <c r="J21" s="378">
        <v>24.766092370000003</v>
      </c>
      <c r="K21" s="378">
        <v>57.778377549999995</v>
      </c>
      <c r="L21" s="378">
        <v>0.62879556000000003</v>
      </c>
      <c r="M21" s="378">
        <v>11.956229029999999</v>
      </c>
      <c r="N21" s="378">
        <v>90.729029199999985</v>
      </c>
      <c r="O21" s="378">
        <v>1067.09026541</v>
      </c>
      <c r="P21" s="378">
        <v>167.99079829000001</v>
      </c>
      <c r="Q21" s="378">
        <v>189.88549251000001</v>
      </c>
      <c r="R21" s="378">
        <v>6.3195273600000004</v>
      </c>
      <c r="S21" s="378">
        <v>28.549018060000002</v>
      </c>
      <c r="T21" s="378">
        <v>8399.8987179399992</v>
      </c>
      <c r="U21" s="378">
        <v>560.92950231000009</v>
      </c>
      <c r="V21" s="262">
        <v>9</v>
      </c>
    </row>
    <row r="22" spans="2:22" ht="14" customHeight="1" x14ac:dyDescent="0.15">
      <c r="B22" s="144"/>
      <c r="C22" s="263" t="s">
        <v>253</v>
      </c>
      <c r="D22" s="310">
        <v>12266</v>
      </c>
      <c r="E22" s="378">
        <v>1245.4150863499999</v>
      </c>
      <c r="F22" s="378">
        <v>320.75166616000001</v>
      </c>
      <c r="G22" s="378">
        <v>1056.6713650500001</v>
      </c>
      <c r="H22" s="378">
        <v>95.699118150000004</v>
      </c>
      <c r="I22" s="378">
        <v>16.70948508</v>
      </c>
      <c r="J22" s="378">
        <v>14.97625023</v>
      </c>
      <c r="K22" s="378">
        <v>82.358135000000004</v>
      </c>
      <c r="L22" s="378">
        <v>17.11714117</v>
      </c>
      <c r="M22" s="378">
        <v>17.633019999999998</v>
      </c>
      <c r="N22" s="378">
        <v>31.562198070000022</v>
      </c>
      <c r="O22" s="378">
        <v>970.97041633999993</v>
      </c>
      <c r="P22" s="378">
        <v>192.55842067</v>
      </c>
      <c r="Q22" s="378">
        <v>181.41051850000002</v>
      </c>
      <c r="R22" s="378">
        <v>24.0657709</v>
      </c>
      <c r="S22" s="378">
        <v>13.16422702</v>
      </c>
      <c r="T22" s="378">
        <v>8206.7207212100002</v>
      </c>
      <c r="U22" s="378">
        <v>476.56137065999997</v>
      </c>
      <c r="V22" s="262">
        <v>10</v>
      </c>
    </row>
    <row r="23" spans="2:22" ht="14" customHeight="1" x14ac:dyDescent="0.15">
      <c r="B23" s="144"/>
      <c r="C23" s="263" t="s">
        <v>223</v>
      </c>
      <c r="D23" s="310">
        <v>8756</v>
      </c>
      <c r="E23" s="378">
        <v>297.24288648000004</v>
      </c>
      <c r="F23" s="378">
        <v>162.55693357999999</v>
      </c>
      <c r="G23" s="378">
        <v>1081.4464577700001</v>
      </c>
      <c r="H23" s="378">
        <v>9.7551248699999995</v>
      </c>
      <c r="I23" s="378">
        <v>4.1082382800000001</v>
      </c>
      <c r="J23" s="378">
        <v>3.4089127499999998</v>
      </c>
      <c r="K23" s="378">
        <v>13.972900150000001</v>
      </c>
      <c r="L23" s="378">
        <v>0.5640376800000001</v>
      </c>
      <c r="M23" s="378">
        <v>4.9354182999999994</v>
      </c>
      <c r="N23" s="378">
        <v>22.021720510000002</v>
      </c>
      <c r="O23" s="378">
        <v>243.19747124999998</v>
      </c>
      <c r="P23" s="378">
        <v>39.596766169999995</v>
      </c>
      <c r="Q23" s="378">
        <v>43.269145710000004</v>
      </c>
      <c r="R23" s="378">
        <v>2.0417732100000001</v>
      </c>
      <c r="S23" s="378">
        <v>5.76685391</v>
      </c>
      <c r="T23" s="378">
        <v>4662.47103186</v>
      </c>
      <c r="U23" s="378">
        <v>371.73925642999995</v>
      </c>
      <c r="V23" s="262">
        <v>11</v>
      </c>
    </row>
    <row r="24" spans="2:22" ht="14" customHeight="1" x14ac:dyDescent="0.15">
      <c r="B24" s="144"/>
      <c r="C24" s="263" t="s">
        <v>244</v>
      </c>
      <c r="D24" s="310">
        <v>14926</v>
      </c>
      <c r="E24" s="378">
        <v>874.35438093000005</v>
      </c>
      <c r="F24" s="378">
        <v>150.24657521</v>
      </c>
      <c r="G24" s="378">
        <v>733.34145713999999</v>
      </c>
      <c r="H24" s="378">
        <v>38.292248860000001</v>
      </c>
      <c r="I24" s="378">
        <v>13.288437</v>
      </c>
      <c r="J24" s="378">
        <v>13.397248769999999</v>
      </c>
      <c r="K24" s="378">
        <v>40.806004399999999</v>
      </c>
      <c r="L24" s="378">
        <v>267.66832275000002</v>
      </c>
      <c r="M24" s="378">
        <v>6.1139905700000003</v>
      </c>
      <c r="N24" s="378">
        <v>30.448817739999924</v>
      </c>
      <c r="O24" s="378">
        <v>465.53901409000002</v>
      </c>
      <c r="P24" s="378">
        <v>53.017632259999999</v>
      </c>
      <c r="Q24" s="378">
        <v>41.313035429999999</v>
      </c>
      <c r="R24" s="378">
        <v>14.55188991</v>
      </c>
      <c r="S24" s="378">
        <v>5.3759294799999999</v>
      </c>
      <c r="T24" s="378">
        <v>5180.3717036500002</v>
      </c>
      <c r="U24" s="378">
        <v>355.23350808999999</v>
      </c>
      <c r="V24" s="262">
        <v>12</v>
      </c>
    </row>
    <row r="25" spans="2:22" ht="14" customHeight="1" x14ac:dyDescent="0.15">
      <c r="B25" s="144"/>
      <c r="C25" s="263" t="s">
        <v>265</v>
      </c>
      <c r="D25" s="310">
        <v>28094</v>
      </c>
      <c r="E25" s="378">
        <v>1817.7030899000001</v>
      </c>
      <c r="F25" s="378">
        <v>312.48227941000005</v>
      </c>
      <c r="G25" s="378">
        <v>965.50089518999994</v>
      </c>
      <c r="H25" s="378">
        <v>107.00496375</v>
      </c>
      <c r="I25" s="378">
        <v>38.002445999999999</v>
      </c>
      <c r="J25" s="378">
        <v>37.604422619999994</v>
      </c>
      <c r="K25" s="378">
        <v>86.603759249999996</v>
      </c>
      <c r="L25" s="378">
        <v>0.53163488999999997</v>
      </c>
      <c r="M25" s="378">
        <v>11.61177187</v>
      </c>
      <c r="N25" s="378">
        <v>76.204406539999979</v>
      </c>
      <c r="O25" s="378">
        <v>1461.18143259</v>
      </c>
      <c r="P25" s="378">
        <v>255.52585759999999</v>
      </c>
      <c r="Q25" s="378">
        <v>268.32468854000001</v>
      </c>
      <c r="R25" s="378">
        <v>10.8753311</v>
      </c>
      <c r="S25" s="378">
        <v>24.24926335</v>
      </c>
      <c r="T25" s="378">
        <v>7197.3542279800004</v>
      </c>
      <c r="U25" s="378">
        <v>599.78819773999999</v>
      </c>
      <c r="V25" s="262">
        <v>13</v>
      </c>
    </row>
    <row r="26" spans="2:22" ht="14" customHeight="1" x14ac:dyDescent="0.15">
      <c r="B26" s="144"/>
      <c r="C26" s="263" t="s">
        <v>213</v>
      </c>
      <c r="D26" s="310">
        <v>5401</v>
      </c>
      <c r="E26" s="378">
        <v>262.15556895999998</v>
      </c>
      <c r="F26" s="378">
        <v>536.46583036999994</v>
      </c>
      <c r="G26" s="378">
        <v>1035.9332003300001</v>
      </c>
      <c r="H26" s="378">
        <v>8.5522227599999994</v>
      </c>
      <c r="I26" s="378">
        <v>2.86136064</v>
      </c>
      <c r="J26" s="378">
        <v>2.3535877200000002</v>
      </c>
      <c r="K26" s="378">
        <v>11.878352099999999</v>
      </c>
      <c r="L26" s="378">
        <v>0.24416523000000001</v>
      </c>
      <c r="M26" s="378">
        <v>11.558985250000001</v>
      </c>
      <c r="N26" s="378">
        <v>13.535865259999994</v>
      </c>
      <c r="O26" s="378">
        <v>216.21000277999997</v>
      </c>
      <c r="P26" s="378">
        <v>41.162425380000002</v>
      </c>
      <c r="Q26" s="378">
        <v>41.787650550000002</v>
      </c>
      <c r="R26" s="378">
        <v>2.61986454</v>
      </c>
      <c r="S26" s="378">
        <v>3.39056494</v>
      </c>
      <c r="T26" s="378">
        <v>10950.003361469999</v>
      </c>
      <c r="U26" s="378">
        <v>163.03470652000001</v>
      </c>
      <c r="V26" s="262">
        <v>14</v>
      </c>
    </row>
    <row r="27" spans="2:22" ht="14" customHeight="1" x14ac:dyDescent="0.15">
      <c r="B27" s="144"/>
      <c r="C27" s="263" t="s">
        <v>258</v>
      </c>
      <c r="D27" s="310">
        <v>35548</v>
      </c>
      <c r="E27" s="378">
        <v>623.73186005000002</v>
      </c>
      <c r="F27" s="378">
        <v>76.683138780000007</v>
      </c>
      <c r="G27" s="378">
        <v>1221.2309658700001</v>
      </c>
      <c r="H27" s="378">
        <v>12.644682539999998</v>
      </c>
      <c r="I27" s="378">
        <v>13.308307560000001</v>
      </c>
      <c r="J27" s="378">
        <v>7.3488965199999994</v>
      </c>
      <c r="K27" s="378">
        <v>18.312172530000002</v>
      </c>
      <c r="L27" s="378">
        <v>4.2301157099999998</v>
      </c>
      <c r="M27" s="378">
        <v>3.1680383399999998</v>
      </c>
      <c r="N27" s="378">
        <v>80.842975409999994</v>
      </c>
      <c r="O27" s="378">
        <v>487.09671101999999</v>
      </c>
      <c r="P27" s="378">
        <v>28.230595100000002</v>
      </c>
      <c r="Q27" s="378">
        <v>26.490392280000002</v>
      </c>
      <c r="R27" s="378">
        <v>6.0268947699999993</v>
      </c>
      <c r="S27" s="378">
        <v>5.6080705700000006</v>
      </c>
      <c r="T27" s="378">
        <v>4841.3226803399994</v>
      </c>
      <c r="U27" s="378">
        <v>325.34743019999996</v>
      </c>
      <c r="V27" s="262">
        <v>15</v>
      </c>
    </row>
    <row r="28" spans="2:22" ht="14" customHeight="1" x14ac:dyDescent="0.15">
      <c r="B28" s="144"/>
      <c r="C28" s="263" t="s">
        <v>207</v>
      </c>
      <c r="D28" s="310">
        <v>7835</v>
      </c>
      <c r="E28" s="378">
        <v>217.04144535</v>
      </c>
      <c r="F28" s="378">
        <v>59.443556219999991</v>
      </c>
      <c r="G28" s="378">
        <v>702.78190584000004</v>
      </c>
      <c r="H28" s="378">
        <v>4.5662464300000005</v>
      </c>
      <c r="I28" s="378">
        <v>4.3947055199999996</v>
      </c>
      <c r="J28" s="378">
        <v>2.83318431</v>
      </c>
      <c r="K28" s="378">
        <v>9.38639738</v>
      </c>
      <c r="L28" s="378">
        <v>45.371925900000001</v>
      </c>
      <c r="M28" s="378">
        <v>1.87011565</v>
      </c>
      <c r="N28" s="378">
        <v>17.022002479999998</v>
      </c>
      <c r="O28" s="378">
        <v>133.58883646000001</v>
      </c>
      <c r="P28" s="378">
        <v>12.7241702</v>
      </c>
      <c r="Q28" s="378">
        <v>9.8521592899999995</v>
      </c>
      <c r="R28" s="378">
        <v>3.7791336600000003</v>
      </c>
      <c r="S28" s="378">
        <v>1.8025326800000001</v>
      </c>
      <c r="T28" s="378">
        <v>2706.9979410599999</v>
      </c>
      <c r="U28" s="378">
        <v>145.41269586999999</v>
      </c>
      <c r="V28" s="262">
        <v>16</v>
      </c>
    </row>
    <row r="29" spans="2:22" ht="14" customHeight="1" x14ac:dyDescent="0.15">
      <c r="B29" s="144"/>
      <c r="C29" s="263" t="s">
        <v>226</v>
      </c>
      <c r="D29" s="310">
        <v>6036</v>
      </c>
      <c r="E29" s="378">
        <v>259.48935173999996</v>
      </c>
      <c r="F29" s="378">
        <v>108.63648007</v>
      </c>
      <c r="G29" s="378">
        <v>534.47406047000004</v>
      </c>
      <c r="H29" s="378">
        <v>8.6965436999999994</v>
      </c>
      <c r="I29" s="378">
        <v>2.7355137599999999</v>
      </c>
      <c r="J29" s="378">
        <v>2.9136462500000002</v>
      </c>
      <c r="K29" s="378">
        <v>15.111648000000001</v>
      </c>
      <c r="L29" s="378">
        <v>8.9586904799999996</v>
      </c>
      <c r="M29" s="378">
        <v>0.36389604000000003</v>
      </c>
      <c r="N29" s="378">
        <v>15.370530880000004</v>
      </c>
      <c r="O29" s="378">
        <v>206.35070805999999</v>
      </c>
      <c r="P29" s="378">
        <v>32.040625970000001</v>
      </c>
      <c r="Q29" s="378">
        <v>24.424352070000001</v>
      </c>
      <c r="R29" s="378">
        <v>8.97577508</v>
      </c>
      <c r="S29" s="378">
        <v>2.3140052799999999</v>
      </c>
      <c r="T29" s="378">
        <v>2945.9377512199999</v>
      </c>
      <c r="U29" s="378">
        <v>121.52691319000002</v>
      </c>
      <c r="V29" s="262">
        <v>17</v>
      </c>
    </row>
    <row r="30" spans="2:22" ht="14" customHeight="1" x14ac:dyDescent="0.15">
      <c r="B30" s="144"/>
      <c r="C30" s="263" t="s">
        <v>234</v>
      </c>
      <c r="D30" s="310">
        <v>1884</v>
      </c>
      <c r="E30" s="378">
        <v>581.69442669999989</v>
      </c>
      <c r="F30" s="378">
        <v>356.14468911</v>
      </c>
      <c r="G30" s="378">
        <v>290.83743369000001</v>
      </c>
      <c r="H30" s="378">
        <v>62.208998549999997</v>
      </c>
      <c r="I30" s="378">
        <v>3.2736747599999996</v>
      </c>
      <c r="J30" s="378">
        <v>2.9728327700000001</v>
      </c>
      <c r="K30" s="378">
        <v>24.138078230000001</v>
      </c>
      <c r="L30" s="378">
        <v>1.33836552</v>
      </c>
      <c r="M30" s="378">
        <v>9.4158708600000001</v>
      </c>
      <c r="N30" s="378">
        <v>0.47353293999999835</v>
      </c>
      <c r="O30" s="378">
        <v>480.14263164000005</v>
      </c>
      <c r="P30" s="378">
        <v>119.78554683000002</v>
      </c>
      <c r="Q30" s="378">
        <v>121.30936795</v>
      </c>
      <c r="R30" s="378">
        <v>4.1459527500000002</v>
      </c>
      <c r="S30" s="378">
        <v>5.6723058900000005</v>
      </c>
      <c r="T30" s="378">
        <v>3319.3149873900002</v>
      </c>
      <c r="U30" s="378">
        <v>88.964348579999992</v>
      </c>
      <c r="V30" s="262">
        <v>18</v>
      </c>
    </row>
    <row r="31" spans="2:22" ht="14" customHeight="1" x14ac:dyDescent="0.15">
      <c r="B31" s="144"/>
      <c r="C31" s="263" t="s">
        <v>216</v>
      </c>
      <c r="D31" s="310">
        <v>3159</v>
      </c>
      <c r="E31" s="378">
        <v>189.35419852999996</v>
      </c>
      <c r="F31" s="378">
        <v>57.62944624</v>
      </c>
      <c r="G31" s="378">
        <v>484.95609190000005</v>
      </c>
      <c r="H31" s="378">
        <v>11.12905029</v>
      </c>
      <c r="I31" s="378">
        <v>4.3400614800000001</v>
      </c>
      <c r="J31" s="378">
        <v>3.1744097400000002</v>
      </c>
      <c r="K31" s="378">
        <v>10.052772289999998</v>
      </c>
      <c r="L31" s="378">
        <v>0.52267657000000001</v>
      </c>
      <c r="M31" s="378">
        <v>1.82869163</v>
      </c>
      <c r="N31" s="378">
        <v>7.1759387700000019</v>
      </c>
      <c r="O31" s="378">
        <v>152.06843886999999</v>
      </c>
      <c r="P31" s="378">
        <v>27.629614130000004</v>
      </c>
      <c r="Q31" s="378">
        <v>26.044678730000001</v>
      </c>
      <c r="R31" s="378">
        <v>3.9225079200000001</v>
      </c>
      <c r="S31" s="378">
        <v>2.43918598</v>
      </c>
      <c r="T31" s="378">
        <v>2762.97319268</v>
      </c>
      <c r="U31" s="378">
        <v>129.62085969999998</v>
      </c>
      <c r="V31" s="262">
        <v>19</v>
      </c>
    </row>
    <row r="32" spans="2:22" ht="14" customHeight="1" thickBot="1" x14ac:dyDescent="0.2">
      <c r="B32" s="346"/>
      <c r="C32" s="272" t="s">
        <v>403</v>
      </c>
      <c r="D32" s="311">
        <v>178483</v>
      </c>
      <c r="E32" s="379">
        <v>10053.645733609999</v>
      </c>
      <c r="F32" s="379">
        <v>2342.8866576800001</v>
      </c>
      <c r="G32" s="379">
        <v>10219.081207189995</v>
      </c>
      <c r="H32" s="379">
        <v>610.09599459000049</v>
      </c>
      <c r="I32" s="379">
        <v>171.64189727999988</v>
      </c>
      <c r="J32" s="379">
        <v>131.96103211999994</v>
      </c>
      <c r="K32" s="379">
        <v>449.94627584999978</v>
      </c>
      <c r="L32" s="379">
        <v>687.17250337999985</v>
      </c>
      <c r="M32" s="379">
        <v>102.11146929999998</v>
      </c>
      <c r="N32" s="379">
        <v>415.83173855999985</v>
      </c>
      <c r="O32" s="379">
        <v>7513.9121608499963</v>
      </c>
      <c r="P32" s="379">
        <v>1313.1792790700006</v>
      </c>
      <c r="Q32" s="379">
        <v>1324.4102862000002</v>
      </c>
      <c r="R32" s="379">
        <v>96.945313139999996</v>
      </c>
      <c r="S32" s="379">
        <v>116.97336662999997</v>
      </c>
      <c r="T32" s="379">
        <v>58298.360760689997</v>
      </c>
      <c r="U32" s="379">
        <v>3271.6999999300006</v>
      </c>
      <c r="V32" s="262"/>
    </row>
    <row r="33" spans="2:22" ht="14" customHeight="1" thickBot="1" x14ac:dyDescent="0.2">
      <c r="B33" s="144"/>
      <c r="C33" s="376" t="s">
        <v>385</v>
      </c>
      <c r="D33" s="376">
        <v>1656017</v>
      </c>
      <c r="E33" s="380">
        <v>73506.150751289999</v>
      </c>
      <c r="F33" s="380">
        <v>47077.890632720002</v>
      </c>
      <c r="G33" s="380">
        <v>199728.12496776006</v>
      </c>
      <c r="H33" s="380">
        <v>3253.2324926100005</v>
      </c>
      <c r="I33" s="380">
        <v>1056.5425134</v>
      </c>
      <c r="J33" s="380">
        <v>806.04088025999999</v>
      </c>
      <c r="K33" s="380">
        <v>3485.0827905800002</v>
      </c>
      <c r="L33" s="380">
        <v>2169.1651749900002</v>
      </c>
      <c r="M33" s="380">
        <v>880.50333949999992</v>
      </c>
      <c r="N33" s="380">
        <v>3981.2512079199983</v>
      </c>
      <c r="O33" s="380">
        <v>58314.314708160004</v>
      </c>
      <c r="P33" s="380">
        <v>9968.3500910799994</v>
      </c>
      <c r="Q33" s="380">
        <v>9073.0612754800004</v>
      </c>
      <c r="R33" s="380">
        <v>1474.3797614800001</v>
      </c>
      <c r="S33" s="380">
        <v>724.27245282999991</v>
      </c>
      <c r="T33" s="380">
        <v>1131034.5147210099</v>
      </c>
      <c r="U33" s="380">
        <v>61193.040005859992</v>
      </c>
      <c r="V33" s="262">
        <v>21</v>
      </c>
    </row>
    <row r="34" spans="2:22" ht="14" customHeight="1" x14ac:dyDescent="0.15">
      <c r="B34" s="144"/>
      <c r="C34" s="264"/>
      <c r="D34" s="265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2">
        <v>22</v>
      </c>
    </row>
    <row r="35" spans="2:22" ht="14" customHeight="1" x14ac:dyDescent="0.15">
      <c r="B35" s="144"/>
      <c r="C35" s="264"/>
      <c r="D35" s="265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2">
        <v>23</v>
      </c>
    </row>
    <row r="36" spans="2:22" ht="14" customHeight="1" x14ac:dyDescent="0.15">
      <c r="B36" s="144"/>
      <c r="C36" s="264"/>
      <c r="D36" s="265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2">
        <v>24</v>
      </c>
    </row>
    <row r="37" spans="2:22" ht="14" customHeight="1" x14ac:dyDescent="0.15">
      <c r="B37" s="144"/>
      <c r="C37" s="264"/>
      <c r="D37" s="265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2">
        <v>25</v>
      </c>
    </row>
    <row r="38" spans="2:22" ht="14" customHeight="1" x14ac:dyDescent="0.15">
      <c r="B38" s="144"/>
      <c r="C38" s="264"/>
      <c r="D38" s="265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2">
        <v>26</v>
      </c>
    </row>
    <row r="39" spans="2:22" ht="14" customHeight="1" x14ac:dyDescent="0.15">
      <c r="B39" s="144"/>
      <c r="C39" s="264"/>
      <c r="D39" s="265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2">
        <v>27</v>
      </c>
    </row>
    <row r="40" spans="2:22" ht="14" customHeight="1" x14ac:dyDescent="0.15">
      <c r="B40" s="144"/>
      <c r="C40" s="264"/>
      <c r="D40" s="265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2">
        <v>28</v>
      </c>
    </row>
    <row r="41" spans="2:22" ht="14" customHeight="1" x14ac:dyDescent="0.15">
      <c r="B41" s="144"/>
      <c r="C41" s="264"/>
      <c r="D41" s="265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2">
        <v>29</v>
      </c>
    </row>
    <row r="42" spans="2:22" ht="14" customHeight="1" x14ac:dyDescent="0.15">
      <c r="B42" s="144"/>
      <c r="C42" s="264"/>
      <c r="D42" s="265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2">
        <v>30</v>
      </c>
    </row>
    <row r="43" spans="2:22" ht="14" customHeight="1" x14ac:dyDescent="0.15">
      <c r="B43" s="144"/>
      <c r="C43" s="264"/>
      <c r="D43" s="265"/>
      <c r="E43" s="266"/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2">
        <v>31</v>
      </c>
    </row>
    <row r="44" spans="2:22" ht="14" customHeight="1" x14ac:dyDescent="0.15">
      <c r="B44" s="144"/>
      <c r="C44" s="264"/>
      <c r="D44" s="265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62">
        <v>32</v>
      </c>
    </row>
    <row r="45" spans="2:22" ht="14" customHeight="1" x14ac:dyDescent="0.15">
      <c r="B45" s="144"/>
      <c r="C45" s="264"/>
      <c r="D45" s="265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2">
        <v>33</v>
      </c>
    </row>
    <row r="46" spans="2:22" ht="14" customHeight="1" x14ac:dyDescent="0.15">
      <c r="B46" s="144"/>
      <c r="C46" s="264"/>
      <c r="D46" s="265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2">
        <v>34</v>
      </c>
    </row>
    <row r="47" spans="2:22" ht="14" customHeight="1" x14ac:dyDescent="0.15">
      <c r="B47" s="144"/>
      <c r="C47" s="264"/>
      <c r="D47" s="265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2">
        <v>35</v>
      </c>
    </row>
    <row r="48" spans="2:22" ht="14" customHeight="1" x14ac:dyDescent="0.15">
      <c r="B48" s="144"/>
      <c r="C48" s="264"/>
      <c r="D48" s="265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2">
        <v>36</v>
      </c>
    </row>
    <row r="49" spans="2:22" ht="14" customHeight="1" x14ac:dyDescent="0.15">
      <c r="B49" s="144"/>
      <c r="C49" s="264"/>
      <c r="D49" s="265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2">
        <v>37</v>
      </c>
    </row>
    <row r="50" spans="2:22" ht="14" customHeight="1" x14ac:dyDescent="0.15">
      <c r="B50" s="144"/>
      <c r="C50" s="264"/>
      <c r="D50" s="265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2">
        <v>38</v>
      </c>
    </row>
    <row r="51" spans="2:22" ht="14" customHeight="1" x14ac:dyDescent="0.15">
      <c r="B51" s="144"/>
      <c r="C51" s="264"/>
      <c r="D51" s="265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2">
        <v>39</v>
      </c>
    </row>
    <row r="52" spans="2:22" ht="14" customHeight="1" thickBot="1" x14ac:dyDescent="0.2">
      <c r="B52" s="28"/>
      <c r="C52" s="267"/>
      <c r="D52" s="268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70">
        <v>40</v>
      </c>
    </row>
    <row r="53" spans="2:22" x14ac:dyDescent="0.15">
      <c r="C53" s="9"/>
      <c r="E53" s="42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271">
        <v>41</v>
      </c>
    </row>
    <row r="54" spans="2:22" x14ac:dyDescent="0.15">
      <c r="V54" s="271">
        <v>42</v>
      </c>
    </row>
    <row r="55" spans="2:22" x14ac:dyDescent="0.15">
      <c r="V55" s="271">
        <v>43</v>
      </c>
    </row>
    <row r="56" spans="2:22" x14ac:dyDescent="0.15">
      <c r="V56" s="271">
        <v>44</v>
      </c>
    </row>
    <row r="57" spans="2:22" x14ac:dyDescent="0.15">
      <c r="V57" s="271">
        <v>45</v>
      </c>
    </row>
    <row r="58" spans="2:22" x14ac:dyDescent="0.15">
      <c r="V58" s="271">
        <v>46</v>
      </c>
    </row>
    <row r="59" spans="2:22" x14ac:dyDescent="0.15">
      <c r="V59" s="271">
        <v>47</v>
      </c>
    </row>
    <row r="60" spans="2:22" x14ac:dyDescent="0.15">
      <c r="V60" s="271">
        <v>48</v>
      </c>
    </row>
    <row r="61" spans="2:22" x14ac:dyDescent="0.15">
      <c r="V61" s="271">
        <v>49</v>
      </c>
    </row>
    <row r="62" spans="2:22" x14ac:dyDescent="0.15">
      <c r="V62" s="271">
        <v>50</v>
      </c>
    </row>
    <row r="63" spans="2:22" x14ac:dyDescent="0.15">
      <c r="V63" s="271">
        <v>51</v>
      </c>
    </row>
    <row r="64" spans="2:22" x14ac:dyDescent="0.15">
      <c r="V64" s="271">
        <v>52</v>
      </c>
    </row>
    <row r="65" spans="22:22" x14ac:dyDescent="0.15">
      <c r="V65" s="271">
        <v>53</v>
      </c>
    </row>
    <row r="66" spans="22:22" x14ac:dyDescent="0.15">
      <c r="V66" s="271">
        <v>54</v>
      </c>
    </row>
    <row r="67" spans="22:22" x14ac:dyDescent="0.15">
      <c r="V67" s="271">
        <v>55</v>
      </c>
    </row>
    <row r="68" spans="22:22" x14ac:dyDescent="0.15">
      <c r="V68" s="271">
        <v>56</v>
      </c>
    </row>
    <row r="69" spans="22:22" x14ac:dyDescent="0.15">
      <c r="V69" s="271">
        <v>57</v>
      </c>
    </row>
    <row r="70" spans="22:22" x14ac:dyDescent="0.15">
      <c r="V70" s="271">
        <v>58</v>
      </c>
    </row>
    <row r="71" spans="22:22" x14ac:dyDescent="0.15">
      <c r="V71" s="271">
        <v>59</v>
      </c>
    </row>
    <row r="72" spans="22:22" x14ac:dyDescent="0.15">
      <c r="V72" s="271">
        <v>60</v>
      </c>
    </row>
    <row r="73" spans="22:22" x14ac:dyDescent="0.15">
      <c r="V73" s="271">
        <v>61</v>
      </c>
    </row>
    <row r="74" spans="22:22" x14ac:dyDescent="0.15">
      <c r="V74" s="271">
        <v>62</v>
      </c>
    </row>
    <row r="75" spans="22:22" x14ac:dyDescent="0.15">
      <c r="V75" s="271">
        <v>63</v>
      </c>
    </row>
    <row r="76" spans="22:22" x14ac:dyDescent="0.15">
      <c r="V76" s="271">
        <v>64</v>
      </c>
    </row>
    <row r="77" spans="22:22" x14ac:dyDescent="0.15">
      <c r="V77" s="271">
        <v>65</v>
      </c>
    </row>
    <row r="78" spans="22:22" x14ac:dyDescent="0.15">
      <c r="V78" s="271">
        <v>66</v>
      </c>
    </row>
    <row r="79" spans="22:22" x14ac:dyDescent="0.15">
      <c r="V79" s="271">
        <v>67</v>
      </c>
    </row>
    <row r="80" spans="22:22" x14ac:dyDescent="0.15">
      <c r="V80" s="271">
        <v>68</v>
      </c>
    </row>
    <row r="81" spans="22:22" x14ac:dyDescent="0.15">
      <c r="V81" s="271">
        <v>69</v>
      </c>
    </row>
    <row r="82" spans="22:22" x14ac:dyDescent="0.15">
      <c r="V82" s="271">
        <v>70</v>
      </c>
    </row>
    <row r="83" spans="22:22" x14ac:dyDescent="0.15">
      <c r="V83" s="271">
        <v>71</v>
      </c>
    </row>
    <row r="84" spans="22:22" x14ac:dyDescent="0.15">
      <c r="V84" s="271">
        <v>72</v>
      </c>
    </row>
    <row r="85" spans="22:22" x14ac:dyDescent="0.15">
      <c r="V85" s="271">
        <v>73</v>
      </c>
    </row>
    <row r="86" spans="22:22" x14ac:dyDescent="0.15">
      <c r="V86" s="271">
        <v>74</v>
      </c>
    </row>
    <row r="87" spans="22:22" x14ac:dyDescent="0.15">
      <c r="V87" s="271">
        <v>75</v>
      </c>
    </row>
    <row r="88" spans="22:22" x14ac:dyDescent="0.15">
      <c r="V88" s="271">
        <v>76</v>
      </c>
    </row>
    <row r="89" spans="22:22" x14ac:dyDescent="0.15">
      <c r="V89" s="271">
        <v>77</v>
      </c>
    </row>
    <row r="90" spans="22:22" x14ac:dyDescent="0.15">
      <c r="V90" s="271">
        <v>78</v>
      </c>
    </row>
    <row r="91" spans="22:22" x14ac:dyDescent="0.15">
      <c r="V91" s="271">
        <v>79</v>
      </c>
    </row>
    <row r="92" spans="22:22" x14ac:dyDescent="0.15">
      <c r="V92" s="271">
        <v>80</v>
      </c>
    </row>
    <row r="93" spans="22:22" x14ac:dyDescent="0.15">
      <c r="V93" s="271">
        <v>81</v>
      </c>
    </row>
    <row r="94" spans="22:22" x14ac:dyDescent="0.15">
      <c r="V94" s="271">
        <v>82</v>
      </c>
    </row>
    <row r="95" spans="22:22" x14ac:dyDescent="0.15">
      <c r="V95" s="271">
        <v>83</v>
      </c>
    </row>
    <row r="96" spans="22:22" x14ac:dyDescent="0.15">
      <c r="V96" s="271">
        <v>84</v>
      </c>
    </row>
    <row r="97" spans="22:22" x14ac:dyDescent="0.15">
      <c r="V97" s="271">
        <v>85</v>
      </c>
    </row>
    <row r="98" spans="22:22" x14ac:dyDescent="0.15">
      <c r="V98" s="271">
        <v>86</v>
      </c>
    </row>
    <row r="99" spans="22:22" x14ac:dyDescent="0.15">
      <c r="V99" s="271">
        <v>87</v>
      </c>
    </row>
    <row r="100" spans="22:22" x14ac:dyDescent="0.15">
      <c r="V100" s="271">
        <v>88</v>
      </c>
    </row>
    <row r="101" spans="22:22" x14ac:dyDescent="0.15">
      <c r="V101" s="271">
        <v>89</v>
      </c>
    </row>
    <row r="102" spans="22:22" x14ac:dyDescent="0.15">
      <c r="V102" s="271">
        <v>90</v>
      </c>
    </row>
    <row r="103" spans="22:22" x14ac:dyDescent="0.15">
      <c r="V103" s="271">
        <v>91</v>
      </c>
    </row>
    <row r="104" spans="22:22" x14ac:dyDescent="0.15">
      <c r="V104" s="271">
        <v>92</v>
      </c>
    </row>
    <row r="105" spans="22:22" x14ac:dyDescent="0.15">
      <c r="V105" s="271">
        <v>93</v>
      </c>
    </row>
    <row r="106" spans="22:22" x14ac:dyDescent="0.15">
      <c r="V106" s="271">
        <v>94</v>
      </c>
    </row>
    <row r="107" spans="22:22" x14ac:dyDescent="0.15">
      <c r="V107" s="271">
        <v>95</v>
      </c>
    </row>
    <row r="108" spans="22:22" x14ac:dyDescent="0.15">
      <c r="V108" s="271">
        <v>96</v>
      </c>
    </row>
    <row r="109" spans="22:22" x14ac:dyDescent="0.15">
      <c r="V109" s="271">
        <v>97</v>
      </c>
    </row>
    <row r="110" spans="22:22" x14ac:dyDescent="0.15">
      <c r="V110" s="271">
        <v>98</v>
      </c>
    </row>
    <row r="111" spans="22:22" x14ac:dyDescent="0.15">
      <c r="V111" s="271">
        <v>99</v>
      </c>
    </row>
    <row r="112" spans="22:22" x14ac:dyDescent="0.15">
      <c r="V112" s="271">
        <v>100</v>
      </c>
    </row>
    <row r="113" spans="22:22" x14ac:dyDescent="0.15">
      <c r="V113" s="271">
        <v>101</v>
      </c>
    </row>
    <row r="114" spans="22:22" x14ac:dyDescent="0.15">
      <c r="V114" s="271">
        <v>102</v>
      </c>
    </row>
    <row r="115" spans="22:22" x14ac:dyDescent="0.15">
      <c r="V115" s="271">
        <v>103</v>
      </c>
    </row>
    <row r="116" spans="22:22" x14ac:dyDescent="0.15">
      <c r="V116" s="271">
        <v>104</v>
      </c>
    </row>
    <row r="117" spans="22:22" x14ac:dyDescent="0.15">
      <c r="V117" s="271">
        <v>105</v>
      </c>
    </row>
    <row r="118" spans="22:22" x14ac:dyDescent="0.15">
      <c r="V118" s="271">
        <v>106</v>
      </c>
    </row>
    <row r="119" spans="22:22" x14ac:dyDescent="0.15">
      <c r="V119" s="271">
        <v>107</v>
      </c>
    </row>
    <row r="120" spans="22:22" x14ac:dyDescent="0.15">
      <c r="V120" s="271">
        <v>108</v>
      </c>
    </row>
    <row r="121" spans="22:22" x14ac:dyDescent="0.15">
      <c r="V121" s="271">
        <v>109</v>
      </c>
    </row>
    <row r="122" spans="22:22" x14ac:dyDescent="0.15">
      <c r="V122" s="271">
        <v>110</v>
      </c>
    </row>
    <row r="123" spans="22:22" x14ac:dyDescent="0.15">
      <c r="V123" s="271">
        <v>111</v>
      </c>
    </row>
    <row r="124" spans="22:22" x14ac:dyDescent="0.15">
      <c r="V124" s="271">
        <v>112</v>
      </c>
    </row>
    <row r="125" spans="22:22" x14ac:dyDescent="0.15">
      <c r="V125" s="271">
        <v>113</v>
      </c>
    </row>
    <row r="126" spans="22:22" x14ac:dyDescent="0.15">
      <c r="V126" s="271">
        <v>114</v>
      </c>
    </row>
    <row r="127" spans="22:22" x14ac:dyDescent="0.15">
      <c r="V127" s="271">
        <v>115</v>
      </c>
    </row>
    <row r="128" spans="22:22" x14ac:dyDescent="0.15">
      <c r="V128" s="271">
        <v>116</v>
      </c>
    </row>
    <row r="129" spans="22:22" x14ac:dyDescent="0.15">
      <c r="V129" s="271">
        <v>117</v>
      </c>
    </row>
    <row r="130" spans="22:22" x14ac:dyDescent="0.15">
      <c r="V130" s="271">
        <v>118</v>
      </c>
    </row>
    <row r="131" spans="22:22" x14ac:dyDescent="0.15">
      <c r="V131" s="271">
        <v>119</v>
      </c>
    </row>
    <row r="132" spans="22:22" x14ac:dyDescent="0.15">
      <c r="V132" s="271">
        <v>120</v>
      </c>
    </row>
    <row r="133" spans="22:22" x14ac:dyDescent="0.15">
      <c r="V133" s="271">
        <v>121</v>
      </c>
    </row>
    <row r="134" spans="22:22" x14ac:dyDescent="0.15">
      <c r="V134" s="271">
        <v>122</v>
      </c>
    </row>
    <row r="135" spans="22:22" x14ac:dyDescent="0.15">
      <c r="V135" s="271">
        <v>123</v>
      </c>
    </row>
    <row r="136" spans="22:22" x14ac:dyDescent="0.15">
      <c r="V136" s="271">
        <v>124</v>
      </c>
    </row>
    <row r="137" spans="22:22" x14ac:dyDescent="0.15">
      <c r="V137" s="271">
        <v>125</v>
      </c>
    </row>
    <row r="138" spans="22:22" x14ac:dyDescent="0.15">
      <c r="V138" s="271">
        <v>126</v>
      </c>
    </row>
    <row r="139" spans="22:22" x14ac:dyDescent="0.15">
      <c r="V139" s="271">
        <v>127</v>
      </c>
    </row>
    <row r="140" spans="22:22" x14ac:dyDescent="0.15">
      <c r="V140" s="271">
        <v>128</v>
      </c>
    </row>
    <row r="141" spans="22:22" x14ac:dyDescent="0.15">
      <c r="V141" s="271">
        <v>129</v>
      </c>
    </row>
    <row r="142" spans="22:22" x14ac:dyDescent="0.15">
      <c r="V142" s="271">
        <v>130</v>
      </c>
    </row>
    <row r="143" spans="22:22" x14ac:dyDescent="0.15">
      <c r="V143" s="271">
        <v>131</v>
      </c>
    </row>
    <row r="144" spans="22:22" x14ac:dyDescent="0.15">
      <c r="V144" s="271">
        <v>132</v>
      </c>
    </row>
    <row r="145" spans="22:22" x14ac:dyDescent="0.15">
      <c r="V145" s="271">
        <v>133</v>
      </c>
    </row>
    <row r="146" spans="22:22" x14ac:dyDescent="0.15">
      <c r="V146" s="271">
        <v>134</v>
      </c>
    </row>
    <row r="147" spans="22:22" x14ac:dyDescent="0.15">
      <c r="V147" s="271">
        <v>135</v>
      </c>
    </row>
    <row r="148" spans="22:22" x14ac:dyDescent="0.15">
      <c r="V148" s="271">
        <v>136</v>
      </c>
    </row>
    <row r="149" spans="22:22" x14ac:dyDescent="0.15">
      <c r="V149" s="271">
        <v>137</v>
      </c>
    </row>
    <row r="150" spans="22:22" x14ac:dyDescent="0.15">
      <c r="V150" s="271">
        <v>138</v>
      </c>
    </row>
    <row r="151" spans="22:22" x14ac:dyDescent="0.15">
      <c r="V151" s="271">
        <v>139</v>
      </c>
    </row>
    <row r="152" spans="22:22" x14ac:dyDescent="0.15">
      <c r="V152" s="271">
        <v>140</v>
      </c>
    </row>
    <row r="153" spans="22:22" x14ac:dyDescent="0.15">
      <c r="V153" s="271">
        <v>141</v>
      </c>
    </row>
    <row r="154" spans="22:22" x14ac:dyDescent="0.15">
      <c r="V154" s="271">
        <v>142</v>
      </c>
    </row>
    <row r="155" spans="22:22" x14ac:dyDescent="0.15">
      <c r="V155" s="271">
        <v>143</v>
      </c>
    </row>
    <row r="156" spans="22:22" x14ac:dyDescent="0.15">
      <c r="V156" s="271">
        <v>144</v>
      </c>
    </row>
    <row r="157" spans="22:22" x14ac:dyDescent="0.15">
      <c r="V157" s="271">
        <v>145</v>
      </c>
    </row>
    <row r="158" spans="22:22" x14ac:dyDescent="0.15">
      <c r="V158" s="271">
        <v>146</v>
      </c>
    </row>
    <row r="159" spans="22:22" x14ac:dyDescent="0.15">
      <c r="V159" s="271">
        <v>147</v>
      </c>
    </row>
    <row r="160" spans="22:22" x14ac:dyDescent="0.15">
      <c r="V160" s="271">
        <v>148</v>
      </c>
    </row>
    <row r="161" spans="22:22" x14ac:dyDescent="0.15">
      <c r="V161" s="271">
        <v>149</v>
      </c>
    </row>
    <row r="162" spans="22:22" x14ac:dyDescent="0.15">
      <c r="V162" s="271">
        <v>150</v>
      </c>
    </row>
    <row r="163" spans="22:22" x14ac:dyDescent="0.15">
      <c r="V163" s="271">
        <v>151</v>
      </c>
    </row>
    <row r="164" spans="22:22" x14ac:dyDescent="0.15">
      <c r="V164" s="271">
        <v>152</v>
      </c>
    </row>
    <row r="165" spans="22:22" x14ac:dyDescent="0.15">
      <c r="V165" s="271">
        <v>153</v>
      </c>
    </row>
    <row r="166" spans="22:22" x14ac:dyDescent="0.15">
      <c r="V166" s="271">
        <v>154</v>
      </c>
    </row>
    <row r="167" spans="22:22" x14ac:dyDescent="0.15">
      <c r="V167" s="271">
        <v>155</v>
      </c>
    </row>
    <row r="168" spans="22:22" x14ac:dyDescent="0.15">
      <c r="V168" s="271">
        <v>156</v>
      </c>
    </row>
    <row r="169" spans="22:22" x14ac:dyDescent="0.15">
      <c r="V169" s="271">
        <v>157</v>
      </c>
    </row>
    <row r="170" spans="22:22" x14ac:dyDescent="0.15">
      <c r="V170" s="271">
        <v>158</v>
      </c>
    </row>
    <row r="171" spans="22:22" x14ac:dyDescent="0.15">
      <c r="V171" s="271">
        <v>159</v>
      </c>
    </row>
    <row r="172" spans="22:22" x14ac:dyDescent="0.15">
      <c r="V172" s="271">
        <v>160</v>
      </c>
    </row>
    <row r="173" spans="22:22" x14ac:dyDescent="0.15">
      <c r="V173" s="271">
        <v>161</v>
      </c>
    </row>
    <row r="174" spans="22:22" x14ac:dyDescent="0.15">
      <c r="V174" s="271">
        <v>162</v>
      </c>
    </row>
    <row r="175" spans="22:22" x14ac:dyDescent="0.15">
      <c r="V175" s="271">
        <v>163</v>
      </c>
    </row>
    <row r="176" spans="22:22" x14ac:dyDescent="0.15">
      <c r="V176" s="271">
        <v>164</v>
      </c>
    </row>
    <row r="177" spans="22:22" x14ac:dyDescent="0.15">
      <c r="V177" s="271">
        <v>165</v>
      </c>
    </row>
    <row r="178" spans="22:22" x14ac:dyDescent="0.15">
      <c r="V178" s="271">
        <v>166</v>
      </c>
    </row>
    <row r="179" spans="22:22" x14ac:dyDescent="0.15">
      <c r="V179" s="271">
        <v>167</v>
      </c>
    </row>
    <row r="180" spans="22:22" x14ac:dyDescent="0.15">
      <c r="V180" s="271">
        <v>168</v>
      </c>
    </row>
    <row r="181" spans="22:22" x14ac:dyDescent="0.15">
      <c r="V181" s="271">
        <v>169</v>
      </c>
    </row>
    <row r="182" spans="22:22" x14ac:dyDescent="0.15">
      <c r="V182" s="271">
        <v>170</v>
      </c>
    </row>
    <row r="183" spans="22:22" x14ac:dyDescent="0.15">
      <c r="V183" s="271">
        <v>171</v>
      </c>
    </row>
    <row r="184" spans="22:22" x14ac:dyDescent="0.15">
      <c r="V184" s="271">
        <v>172</v>
      </c>
    </row>
    <row r="185" spans="22:22" x14ac:dyDescent="0.15">
      <c r="V185" s="271">
        <v>173</v>
      </c>
    </row>
    <row r="186" spans="22:22" x14ac:dyDescent="0.15">
      <c r="V186" s="271">
        <v>174</v>
      </c>
    </row>
    <row r="187" spans="22:22" x14ac:dyDescent="0.15">
      <c r="V187" s="271">
        <v>175</v>
      </c>
    </row>
    <row r="188" spans="22:22" x14ac:dyDescent="0.15">
      <c r="V188" s="271">
        <v>176</v>
      </c>
    </row>
    <row r="189" spans="22:22" x14ac:dyDescent="0.15">
      <c r="V189" s="271">
        <v>177</v>
      </c>
    </row>
    <row r="190" spans="22:22" x14ac:dyDescent="0.15">
      <c r="V190" s="271">
        <v>178</v>
      </c>
    </row>
    <row r="191" spans="22:22" x14ac:dyDescent="0.15">
      <c r="V191" s="271">
        <v>179</v>
      </c>
    </row>
    <row r="192" spans="22:22" x14ac:dyDescent="0.15">
      <c r="V192" s="271">
        <v>180</v>
      </c>
    </row>
    <row r="193" spans="22:22" x14ac:dyDescent="0.15">
      <c r="V193" s="271">
        <v>181</v>
      </c>
    </row>
    <row r="194" spans="22:22" x14ac:dyDescent="0.15">
      <c r="V194" s="271">
        <v>182</v>
      </c>
    </row>
    <row r="195" spans="22:22" x14ac:dyDescent="0.15">
      <c r="V195" s="271">
        <v>183</v>
      </c>
    </row>
    <row r="196" spans="22:22" x14ac:dyDescent="0.15">
      <c r="V196" s="271">
        <v>184</v>
      </c>
    </row>
    <row r="197" spans="22:22" x14ac:dyDescent="0.15">
      <c r="V197" s="271">
        <v>185</v>
      </c>
    </row>
    <row r="198" spans="22:22" x14ac:dyDescent="0.15">
      <c r="V198" s="271">
        <v>186</v>
      </c>
    </row>
    <row r="199" spans="22:22" x14ac:dyDescent="0.15">
      <c r="V199" s="271">
        <v>187</v>
      </c>
    </row>
    <row r="200" spans="22:22" x14ac:dyDescent="0.15">
      <c r="V200" s="271">
        <v>188</v>
      </c>
    </row>
    <row r="201" spans="22:22" x14ac:dyDescent="0.15">
      <c r="V201" s="271">
        <v>189</v>
      </c>
    </row>
    <row r="202" spans="22:22" x14ac:dyDescent="0.15">
      <c r="V202" s="271">
        <v>190</v>
      </c>
    </row>
    <row r="203" spans="22:22" x14ac:dyDescent="0.15">
      <c r="V203" s="271">
        <v>191</v>
      </c>
    </row>
    <row r="204" spans="22:22" x14ac:dyDescent="0.15">
      <c r="V204" s="271">
        <v>192</v>
      </c>
    </row>
    <row r="205" spans="22:22" x14ac:dyDescent="0.15">
      <c r="V205" s="271">
        <v>193</v>
      </c>
    </row>
    <row r="206" spans="22:22" x14ac:dyDescent="0.15">
      <c r="V206" s="271">
        <v>194</v>
      </c>
    </row>
    <row r="207" spans="22:22" x14ac:dyDescent="0.15">
      <c r="V207" s="271">
        <v>195</v>
      </c>
    </row>
    <row r="208" spans="22:22" x14ac:dyDescent="0.15">
      <c r="V208" s="271">
        <v>196</v>
      </c>
    </row>
    <row r="209" spans="22:22" x14ac:dyDescent="0.15">
      <c r="V209" s="271">
        <v>197</v>
      </c>
    </row>
    <row r="210" spans="22:22" x14ac:dyDescent="0.15">
      <c r="V210" s="271">
        <v>198</v>
      </c>
    </row>
    <row r="211" spans="22:22" x14ac:dyDescent="0.15">
      <c r="V211" s="271">
        <v>199</v>
      </c>
    </row>
    <row r="212" spans="22:22" x14ac:dyDescent="0.15">
      <c r="V212" s="271">
        <v>200</v>
      </c>
    </row>
    <row r="213" spans="22:22" x14ac:dyDescent="0.15">
      <c r="V213" s="271">
        <v>201</v>
      </c>
    </row>
    <row r="214" spans="22:22" x14ac:dyDescent="0.15">
      <c r="V214" s="271">
        <v>202</v>
      </c>
    </row>
    <row r="215" spans="22:22" x14ac:dyDescent="0.15">
      <c r="V215" s="271">
        <v>203</v>
      </c>
    </row>
    <row r="216" spans="22:22" x14ac:dyDescent="0.15">
      <c r="V216" s="271">
        <v>204</v>
      </c>
    </row>
    <row r="217" spans="22:22" x14ac:dyDescent="0.15">
      <c r="V217" s="271">
        <v>205</v>
      </c>
    </row>
    <row r="218" spans="22:22" x14ac:dyDescent="0.15">
      <c r="V218" s="271">
        <v>206</v>
      </c>
    </row>
    <row r="219" spans="22:22" x14ac:dyDescent="0.15">
      <c r="V219" s="271">
        <v>207</v>
      </c>
    </row>
    <row r="220" spans="22:22" x14ac:dyDescent="0.15">
      <c r="V220" s="271">
        <v>208</v>
      </c>
    </row>
    <row r="221" spans="22:22" x14ac:dyDescent="0.15">
      <c r="V221" s="271">
        <v>209</v>
      </c>
    </row>
    <row r="222" spans="22:22" x14ac:dyDescent="0.15">
      <c r="V222" s="271">
        <v>210</v>
      </c>
    </row>
    <row r="223" spans="22:22" x14ac:dyDescent="0.15">
      <c r="V223" s="271">
        <v>211</v>
      </c>
    </row>
    <row r="224" spans="22:22" x14ac:dyDescent="0.15">
      <c r="V224" s="271">
        <v>212</v>
      </c>
    </row>
    <row r="225" spans="22:22" x14ac:dyDescent="0.15">
      <c r="V225" s="271">
        <v>213</v>
      </c>
    </row>
    <row r="226" spans="22:22" x14ac:dyDescent="0.15">
      <c r="V226" s="271">
        <v>214</v>
      </c>
    </row>
    <row r="227" spans="22:22" x14ac:dyDescent="0.15">
      <c r="V227" s="271">
        <v>215</v>
      </c>
    </row>
    <row r="228" spans="22:22" x14ac:dyDescent="0.15">
      <c r="V228" s="271">
        <v>216</v>
      </c>
    </row>
    <row r="229" spans="22:22" x14ac:dyDescent="0.15">
      <c r="V229" s="271">
        <v>217</v>
      </c>
    </row>
    <row r="230" spans="22:22" x14ac:dyDescent="0.15">
      <c r="V230" s="271">
        <v>218</v>
      </c>
    </row>
    <row r="231" spans="22:22" x14ac:dyDescent="0.15">
      <c r="V231" s="271">
        <v>219</v>
      </c>
    </row>
    <row r="232" spans="22:22" x14ac:dyDescent="0.15">
      <c r="V232" s="271">
        <v>220</v>
      </c>
    </row>
    <row r="233" spans="22:22" x14ac:dyDescent="0.15">
      <c r="V233" s="271">
        <v>221</v>
      </c>
    </row>
    <row r="234" spans="22:22" x14ac:dyDescent="0.15">
      <c r="V234" s="271">
        <v>222</v>
      </c>
    </row>
    <row r="235" spans="22:22" x14ac:dyDescent="0.15">
      <c r="V235" s="271">
        <v>223</v>
      </c>
    </row>
    <row r="236" spans="22:22" x14ac:dyDescent="0.15">
      <c r="V236" s="271">
        <v>224</v>
      </c>
    </row>
    <row r="237" spans="22:22" x14ac:dyDescent="0.15">
      <c r="V237" s="271">
        <v>225</v>
      </c>
    </row>
    <row r="238" spans="22:22" x14ac:dyDescent="0.15">
      <c r="V238" s="271">
        <v>226</v>
      </c>
    </row>
    <row r="239" spans="22:22" x14ac:dyDescent="0.15">
      <c r="V239" s="271">
        <v>227</v>
      </c>
    </row>
    <row r="240" spans="22:22" x14ac:dyDescent="0.15">
      <c r="V240" s="271">
        <v>228</v>
      </c>
    </row>
    <row r="241" spans="22:22" x14ac:dyDescent="0.15">
      <c r="V241" s="271">
        <v>229</v>
      </c>
    </row>
    <row r="242" spans="22:22" x14ac:dyDescent="0.15">
      <c r="V242" s="271">
        <v>230</v>
      </c>
    </row>
    <row r="243" spans="22:22" x14ac:dyDescent="0.15">
      <c r="V243" s="271">
        <v>231</v>
      </c>
    </row>
    <row r="244" spans="22:22" x14ac:dyDescent="0.15">
      <c r="V244" s="271">
        <v>232</v>
      </c>
    </row>
    <row r="245" spans="22:22" x14ac:dyDescent="0.15">
      <c r="V245" s="271">
        <v>233</v>
      </c>
    </row>
    <row r="246" spans="22:22" x14ac:dyDescent="0.15">
      <c r="V246" s="271">
        <v>234</v>
      </c>
    </row>
    <row r="247" spans="22:22" x14ac:dyDescent="0.15">
      <c r="V247" s="271">
        <v>235</v>
      </c>
    </row>
    <row r="248" spans="22:22" x14ac:dyDescent="0.15">
      <c r="V248" s="271">
        <v>236</v>
      </c>
    </row>
    <row r="249" spans="22:22" x14ac:dyDescent="0.15">
      <c r="V249" s="271">
        <v>237</v>
      </c>
    </row>
    <row r="250" spans="22:22" x14ac:dyDescent="0.15">
      <c r="V250" s="271">
        <v>238</v>
      </c>
    </row>
    <row r="251" spans="22:22" x14ac:dyDescent="0.15">
      <c r="V251" s="271">
        <v>239</v>
      </c>
    </row>
    <row r="252" spans="22:22" x14ac:dyDescent="0.15">
      <c r="V252" s="271">
        <v>240</v>
      </c>
    </row>
    <row r="253" spans="22:22" x14ac:dyDescent="0.15">
      <c r="V253" s="271">
        <v>241</v>
      </c>
    </row>
    <row r="254" spans="22:22" x14ac:dyDescent="0.15">
      <c r="V254" s="271">
        <v>242</v>
      </c>
    </row>
    <row r="255" spans="22:22" x14ac:dyDescent="0.15">
      <c r="V255" s="271">
        <v>243</v>
      </c>
    </row>
    <row r="256" spans="22:22" x14ac:dyDescent="0.15">
      <c r="V256" s="271">
        <v>244</v>
      </c>
    </row>
    <row r="257" spans="22:22" x14ac:dyDescent="0.15">
      <c r="V257" s="271">
        <v>245</v>
      </c>
    </row>
    <row r="258" spans="22:22" x14ac:dyDescent="0.15">
      <c r="V258" s="271">
        <v>246</v>
      </c>
    </row>
    <row r="259" spans="22:22" x14ac:dyDescent="0.15">
      <c r="V259" s="271">
        <v>247</v>
      </c>
    </row>
    <row r="260" spans="22:22" x14ac:dyDescent="0.15">
      <c r="V260" s="271">
        <v>248</v>
      </c>
    </row>
    <row r="261" spans="22:22" x14ac:dyDescent="0.15">
      <c r="V261" s="271">
        <v>249</v>
      </c>
    </row>
    <row r="262" spans="22:22" x14ac:dyDescent="0.15">
      <c r="V262" s="271">
        <v>250</v>
      </c>
    </row>
    <row r="263" spans="22:22" x14ac:dyDescent="0.15">
      <c r="V263" s="271">
        <v>251</v>
      </c>
    </row>
    <row r="264" spans="22:22" x14ac:dyDescent="0.15">
      <c r="V264" s="271">
        <v>252</v>
      </c>
    </row>
    <row r="265" spans="22:22" x14ac:dyDescent="0.15">
      <c r="V265" s="271">
        <v>253</v>
      </c>
    </row>
    <row r="266" spans="22:22" x14ac:dyDescent="0.15">
      <c r="V266" s="271">
        <v>254</v>
      </c>
    </row>
    <row r="267" spans="22:22" x14ac:dyDescent="0.15">
      <c r="V267" s="271">
        <v>255</v>
      </c>
    </row>
    <row r="268" spans="22:22" x14ac:dyDescent="0.15">
      <c r="V268" s="271">
        <v>256</v>
      </c>
    </row>
    <row r="269" spans="22:22" x14ac:dyDescent="0.15">
      <c r="V269" s="271">
        <v>257</v>
      </c>
    </row>
    <row r="270" spans="22:22" x14ac:dyDescent="0.15">
      <c r="V270" s="271">
        <v>258</v>
      </c>
    </row>
    <row r="271" spans="22:22" x14ac:dyDescent="0.15">
      <c r="V271" s="271">
        <v>259</v>
      </c>
    </row>
    <row r="272" spans="22:22" x14ac:dyDescent="0.15">
      <c r="V272" s="271">
        <v>260</v>
      </c>
    </row>
    <row r="273" spans="22:22" x14ac:dyDescent="0.15">
      <c r="V273" s="271">
        <v>261</v>
      </c>
    </row>
    <row r="274" spans="22:22" x14ac:dyDescent="0.15">
      <c r="V274" s="271">
        <v>262</v>
      </c>
    </row>
    <row r="275" spans="22:22" x14ac:dyDescent="0.15">
      <c r="V275" s="271">
        <v>263</v>
      </c>
    </row>
    <row r="276" spans="22:22" x14ac:dyDescent="0.15">
      <c r="V276" s="271">
        <v>264</v>
      </c>
    </row>
    <row r="277" spans="22:22" x14ac:dyDescent="0.15">
      <c r="V277" s="271">
        <v>265</v>
      </c>
    </row>
    <row r="278" spans="22:22" x14ac:dyDescent="0.15">
      <c r="V278" s="271">
        <v>266</v>
      </c>
    </row>
    <row r="279" spans="22:22" x14ac:dyDescent="0.15">
      <c r="V279" s="271">
        <v>267</v>
      </c>
    </row>
    <row r="280" spans="22:22" x14ac:dyDescent="0.15">
      <c r="V280" s="271">
        <v>268</v>
      </c>
    </row>
    <row r="281" spans="22:22" x14ac:dyDescent="0.15">
      <c r="V281" s="271">
        <v>269</v>
      </c>
    </row>
    <row r="282" spans="22:22" x14ac:dyDescent="0.15">
      <c r="V282" s="271">
        <v>270</v>
      </c>
    </row>
    <row r="283" spans="22:22" x14ac:dyDescent="0.15">
      <c r="V283" s="271">
        <v>271</v>
      </c>
    </row>
    <row r="284" spans="22:22" x14ac:dyDescent="0.15">
      <c r="V284" s="271">
        <v>272</v>
      </c>
    </row>
    <row r="285" spans="22:22" x14ac:dyDescent="0.15">
      <c r="V285" s="271">
        <v>273</v>
      </c>
    </row>
    <row r="286" spans="22:22" x14ac:dyDescent="0.15">
      <c r="V286" s="271">
        <v>274</v>
      </c>
    </row>
    <row r="287" spans="22:22" x14ac:dyDescent="0.15">
      <c r="V287" s="271">
        <v>275</v>
      </c>
    </row>
    <row r="288" spans="22:22" x14ac:dyDescent="0.15">
      <c r="V288" s="271">
        <v>276</v>
      </c>
    </row>
    <row r="289" spans="22:22" x14ac:dyDescent="0.15">
      <c r="V289" s="271">
        <v>277</v>
      </c>
    </row>
    <row r="290" spans="22:22" x14ac:dyDescent="0.15">
      <c r="V290" s="271">
        <v>278</v>
      </c>
    </row>
    <row r="291" spans="22:22" x14ac:dyDescent="0.15">
      <c r="V291" s="271">
        <v>279</v>
      </c>
    </row>
    <row r="292" spans="22:22" x14ac:dyDescent="0.15">
      <c r="V292" s="271">
        <v>280</v>
      </c>
    </row>
    <row r="293" spans="22:22" x14ac:dyDescent="0.15">
      <c r="V293" s="271">
        <v>281</v>
      </c>
    </row>
    <row r="294" spans="22:22" x14ac:dyDescent="0.15">
      <c r="V294" s="271">
        <v>282</v>
      </c>
    </row>
    <row r="295" spans="22:22" x14ac:dyDescent="0.15">
      <c r="V295" s="271">
        <v>283</v>
      </c>
    </row>
    <row r="296" spans="22:22" x14ac:dyDescent="0.15">
      <c r="V296" s="271">
        <v>284</v>
      </c>
    </row>
    <row r="297" spans="22:22" x14ac:dyDescent="0.15">
      <c r="V297" s="271">
        <v>285</v>
      </c>
    </row>
    <row r="298" spans="22:22" x14ac:dyDescent="0.15">
      <c r="V298" s="271">
        <v>286</v>
      </c>
    </row>
    <row r="299" spans="22:22" x14ac:dyDescent="0.15">
      <c r="V299" s="271">
        <v>287</v>
      </c>
    </row>
    <row r="300" spans="22:22" x14ac:dyDescent="0.15">
      <c r="V300" s="271">
        <v>288</v>
      </c>
    </row>
    <row r="301" spans="22:22" x14ac:dyDescent="0.15">
      <c r="V301" s="271">
        <v>289</v>
      </c>
    </row>
    <row r="302" spans="22:22" x14ac:dyDescent="0.15">
      <c r="V302" s="271">
        <v>290</v>
      </c>
    </row>
    <row r="303" spans="22:22" x14ac:dyDescent="0.15">
      <c r="V303" s="271">
        <v>291</v>
      </c>
    </row>
    <row r="304" spans="22:22" x14ac:dyDescent="0.15">
      <c r="V304" s="271">
        <v>292</v>
      </c>
    </row>
    <row r="305" spans="22:22" x14ac:dyDescent="0.15">
      <c r="V305" s="271">
        <v>293</v>
      </c>
    </row>
    <row r="306" spans="22:22" x14ac:dyDescent="0.15">
      <c r="V306" s="271">
        <v>294</v>
      </c>
    </row>
    <row r="307" spans="22:22" x14ac:dyDescent="0.15">
      <c r="V307" s="271">
        <v>295</v>
      </c>
    </row>
    <row r="308" spans="22:22" x14ac:dyDescent="0.15">
      <c r="V308" s="271">
        <v>296</v>
      </c>
    </row>
    <row r="309" spans="22:22" x14ac:dyDescent="0.15">
      <c r="V309" s="271">
        <v>297</v>
      </c>
    </row>
    <row r="310" spans="22:22" x14ac:dyDescent="0.15">
      <c r="V310" s="271">
        <v>298</v>
      </c>
    </row>
    <row r="311" spans="22:22" x14ac:dyDescent="0.15">
      <c r="V311" s="271">
        <v>299</v>
      </c>
    </row>
    <row r="312" spans="22:22" x14ac:dyDescent="0.15">
      <c r="V312" s="271">
        <v>300</v>
      </c>
    </row>
    <row r="313" spans="22:22" x14ac:dyDescent="0.15">
      <c r="V313" s="271">
        <v>301</v>
      </c>
    </row>
    <row r="314" spans="22:22" x14ac:dyDescent="0.15">
      <c r="V314" s="271">
        <v>302</v>
      </c>
    </row>
    <row r="315" spans="22:22" x14ac:dyDescent="0.15">
      <c r="V315" s="271">
        <v>303</v>
      </c>
    </row>
    <row r="316" spans="22:22" x14ac:dyDescent="0.15">
      <c r="V316" s="271">
        <v>304</v>
      </c>
    </row>
    <row r="317" spans="22:22" x14ac:dyDescent="0.15">
      <c r="V317" s="271">
        <v>305</v>
      </c>
    </row>
    <row r="318" spans="22:22" x14ac:dyDescent="0.15">
      <c r="V318" s="271">
        <v>306</v>
      </c>
    </row>
    <row r="319" spans="22:22" x14ac:dyDescent="0.15">
      <c r="V319" s="271">
        <v>307</v>
      </c>
    </row>
    <row r="320" spans="22:22" x14ac:dyDescent="0.15">
      <c r="V320" s="271">
        <v>308</v>
      </c>
    </row>
    <row r="321" spans="22:22" x14ac:dyDescent="0.15">
      <c r="V321" s="271">
        <v>309</v>
      </c>
    </row>
    <row r="322" spans="22:22" x14ac:dyDescent="0.15">
      <c r="V322" s="271">
        <v>310</v>
      </c>
    </row>
    <row r="323" spans="22:22" x14ac:dyDescent="0.15">
      <c r="V323" s="271">
        <v>311</v>
      </c>
    </row>
    <row r="324" spans="22:22" x14ac:dyDescent="0.15">
      <c r="V324" s="271">
        <v>312</v>
      </c>
    </row>
    <row r="325" spans="22:22" x14ac:dyDescent="0.15">
      <c r="V325" s="271">
        <v>313</v>
      </c>
    </row>
    <row r="326" spans="22:22" x14ac:dyDescent="0.15">
      <c r="V326" s="271">
        <v>314</v>
      </c>
    </row>
    <row r="327" spans="22:22" x14ac:dyDescent="0.15">
      <c r="V327" s="271">
        <v>315</v>
      </c>
    </row>
    <row r="328" spans="22:22" x14ac:dyDescent="0.15">
      <c r="V328" s="271">
        <v>316</v>
      </c>
    </row>
    <row r="329" spans="22:22" x14ac:dyDescent="0.15">
      <c r="V329" s="271">
        <v>317</v>
      </c>
    </row>
    <row r="330" spans="22:22" x14ac:dyDescent="0.15">
      <c r="V330" s="271">
        <v>318</v>
      </c>
    </row>
    <row r="331" spans="22:22" x14ac:dyDescent="0.15">
      <c r="V331" s="271">
        <v>319</v>
      </c>
    </row>
    <row r="332" spans="22:22" x14ac:dyDescent="0.15">
      <c r="V332" s="271">
        <v>320</v>
      </c>
    </row>
    <row r="333" spans="22:22" x14ac:dyDescent="0.15">
      <c r="V333" s="271">
        <v>321</v>
      </c>
    </row>
    <row r="334" spans="22:22" x14ac:dyDescent="0.15">
      <c r="V334" s="271">
        <v>322</v>
      </c>
    </row>
    <row r="335" spans="22:22" x14ac:dyDescent="0.15">
      <c r="V335" s="271">
        <v>323</v>
      </c>
    </row>
    <row r="336" spans="22:22" x14ac:dyDescent="0.15">
      <c r="V336" s="271">
        <v>324</v>
      </c>
    </row>
    <row r="337" spans="22:22" x14ac:dyDescent="0.15">
      <c r="V337" s="271">
        <v>325</v>
      </c>
    </row>
    <row r="338" spans="22:22" x14ac:dyDescent="0.15">
      <c r="V338" s="271">
        <v>326</v>
      </c>
    </row>
    <row r="339" spans="22:22" x14ac:dyDescent="0.15">
      <c r="V339" s="271">
        <v>327</v>
      </c>
    </row>
    <row r="340" spans="22:22" x14ac:dyDescent="0.15">
      <c r="V340" s="271">
        <v>328</v>
      </c>
    </row>
    <row r="341" spans="22:22" x14ac:dyDescent="0.15">
      <c r="V341" s="271">
        <v>329</v>
      </c>
    </row>
    <row r="342" spans="22:22" x14ac:dyDescent="0.15">
      <c r="V342" s="271">
        <v>330</v>
      </c>
    </row>
    <row r="343" spans="22:22" x14ac:dyDescent="0.15">
      <c r="V343" s="271">
        <v>331</v>
      </c>
    </row>
    <row r="344" spans="22:22" x14ac:dyDescent="0.15">
      <c r="V344" s="271">
        <v>332</v>
      </c>
    </row>
    <row r="345" spans="22:22" x14ac:dyDescent="0.15">
      <c r="V345" s="271">
        <v>333</v>
      </c>
    </row>
    <row r="346" spans="22:22" x14ac:dyDescent="0.15">
      <c r="V346" s="271">
        <v>334</v>
      </c>
    </row>
    <row r="347" spans="22:22" x14ac:dyDescent="0.15">
      <c r="V347" s="271">
        <v>335</v>
      </c>
    </row>
    <row r="348" spans="22:22" x14ac:dyDescent="0.15">
      <c r="V348" s="271">
        <v>336</v>
      </c>
    </row>
    <row r="349" spans="22:22" x14ac:dyDescent="0.15">
      <c r="V349" s="271">
        <v>337</v>
      </c>
    </row>
    <row r="350" spans="22:22" x14ac:dyDescent="0.15">
      <c r="V350" s="271">
        <v>338</v>
      </c>
    </row>
    <row r="351" spans="22:22" x14ac:dyDescent="0.15">
      <c r="V351" s="271">
        <v>339</v>
      </c>
    </row>
    <row r="352" spans="22:22" x14ac:dyDescent="0.15">
      <c r="V352" s="271">
        <v>340</v>
      </c>
    </row>
    <row r="353" spans="22:22" x14ac:dyDescent="0.15">
      <c r="V353" s="271">
        <v>341</v>
      </c>
    </row>
    <row r="354" spans="22:22" x14ac:dyDescent="0.15">
      <c r="V354" s="271">
        <v>342</v>
      </c>
    </row>
    <row r="355" spans="22:22" x14ac:dyDescent="0.15">
      <c r="V355" s="271">
        <v>343</v>
      </c>
    </row>
    <row r="356" spans="22:22" x14ac:dyDescent="0.15">
      <c r="V356" s="271">
        <v>344</v>
      </c>
    </row>
    <row r="357" spans="22:22" x14ac:dyDescent="0.15">
      <c r="V357" s="271">
        <v>345</v>
      </c>
    </row>
    <row r="358" spans="22:22" x14ac:dyDescent="0.15">
      <c r="V358" s="271">
        <v>346</v>
      </c>
    </row>
    <row r="359" spans="22:22" x14ac:dyDescent="0.15">
      <c r="V359" s="271">
        <v>347</v>
      </c>
    </row>
    <row r="360" spans="22:22" x14ac:dyDescent="0.15">
      <c r="V360" s="271">
        <v>348</v>
      </c>
    </row>
    <row r="361" spans="22:22" x14ac:dyDescent="0.15">
      <c r="V361" s="271">
        <v>349</v>
      </c>
    </row>
    <row r="362" spans="22:22" x14ac:dyDescent="0.15">
      <c r="V362" s="271">
        <v>350</v>
      </c>
    </row>
    <row r="363" spans="22:22" x14ac:dyDescent="0.15">
      <c r="V363" s="271">
        <v>351</v>
      </c>
    </row>
    <row r="364" spans="22:22" x14ac:dyDescent="0.15">
      <c r="V364" s="271">
        <v>352</v>
      </c>
    </row>
    <row r="365" spans="22:22" x14ac:dyDescent="0.15">
      <c r="V365" s="271">
        <v>353</v>
      </c>
    </row>
    <row r="366" spans="22:22" x14ac:dyDescent="0.15">
      <c r="V366" s="271">
        <v>354</v>
      </c>
    </row>
    <row r="367" spans="22:22" x14ac:dyDescent="0.15">
      <c r="V367" s="271">
        <v>355</v>
      </c>
    </row>
    <row r="368" spans="22:22" x14ac:dyDescent="0.15">
      <c r="V368" s="271">
        <v>356</v>
      </c>
    </row>
    <row r="369" spans="22:22" x14ac:dyDescent="0.15">
      <c r="V369" s="271">
        <v>357</v>
      </c>
    </row>
    <row r="370" spans="22:22" x14ac:dyDescent="0.15">
      <c r="V370" s="271">
        <v>358</v>
      </c>
    </row>
    <row r="371" spans="22:22" x14ac:dyDescent="0.15">
      <c r="V371" s="271">
        <v>359</v>
      </c>
    </row>
    <row r="372" spans="22:22" x14ac:dyDescent="0.15">
      <c r="V372" s="271">
        <v>360</v>
      </c>
    </row>
    <row r="373" spans="22:22" x14ac:dyDescent="0.15">
      <c r="V373" s="271">
        <v>361</v>
      </c>
    </row>
    <row r="374" spans="22:22" x14ac:dyDescent="0.15">
      <c r="V374" s="271">
        <v>362</v>
      </c>
    </row>
    <row r="375" spans="22:22" x14ac:dyDescent="0.15">
      <c r="V375" s="271">
        <v>363</v>
      </c>
    </row>
    <row r="376" spans="22:22" x14ac:dyDescent="0.15">
      <c r="V376" s="271">
        <v>364</v>
      </c>
    </row>
    <row r="377" spans="22:22" x14ac:dyDescent="0.15">
      <c r="V377" s="271">
        <v>365</v>
      </c>
    </row>
    <row r="378" spans="22:22" x14ac:dyDescent="0.15">
      <c r="V378" s="271">
        <v>366</v>
      </c>
    </row>
    <row r="379" spans="22:22" x14ac:dyDescent="0.15">
      <c r="V379" s="271">
        <v>367</v>
      </c>
    </row>
    <row r="380" spans="22:22" x14ac:dyDescent="0.15">
      <c r="V380" s="271">
        <v>368</v>
      </c>
    </row>
    <row r="381" spans="22:22" x14ac:dyDescent="0.15">
      <c r="V381" s="271">
        <v>369</v>
      </c>
    </row>
    <row r="382" spans="22:22" x14ac:dyDescent="0.15">
      <c r="V382" s="271">
        <v>370</v>
      </c>
    </row>
    <row r="383" spans="22:22" x14ac:dyDescent="0.15">
      <c r="V383" s="271">
        <v>371</v>
      </c>
    </row>
    <row r="384" spans="22:22" x14ac:dyDescent="0.15">
      <c r="V384" s="271">
        <v>372</v>
      </c>
    </row>
    <row r="385" spans="22:22" x14ac:dyDescent="0.15">
      <c r="V385" s="271">
        <v>373</v>
      </c>
    </row>
    <row r="386" spans="22:22" x14ac:dyDescent="0.15">
      <c r="V386" s="271">
        <v>374</v>
      </c>
    </row>
    <row r="387" spans="22:22" x14ac:dyDescent="0.15">
      <c r="V387" s="271">
        <v>375</v>
      </c>
    </row>
    <row r="388" spans="22:22" x14ac:dyDescent="0.15">
      <c r="V388" s="271">
        <v>376</v>
      </c>
    </row>
    <row r="389" spans="22:22" x14ac:dyDescent="0.15">
      <c r="V389" s="271">
        <v>377</v>
      </c>
    </row>
    <row r="390" spans="22:22" x14ac:dyDescent="0.15">
      <c r="V390" s="271">
        <v>378</v>
      </c>
    </row>
    <row r="391" spans="22:22" x14ac:dyDescent="0.15">
      <c r="V391" s="271">
        <v>379</v>
      </c>
    </row>
    <row r="392" spans="22:22" x14ac:dyDescent="0.15">
      <c r="V392" s="271">
        <v>380</v>
      </c>
    </row>
    <row r="393" spans="22:22" x14ac:dyDescent="0.15">
      <c r="V393" s="271">
        <v>381</v>
      </c>
    </row>
    <row r="394" spans="22:22" x14ac:dyDescent="0.15">
      <c r="V394" s="271">
        <v>382</v>
      </c>
    </row>
    <row r="395" spans="22:22" x14ac:dyDescent="0.15">
      <c r="V395" s="271">
        <v>383</v>
      </c>
    </row>
    <row r="396" spans="22:22" x14ac:dyDescent="0.15">
      <c r="V396" s="271">
        <v>384</v>
      </c>
    </row>
    <row r="397" spans="22:22" x14ac:dyDescent="0.15">
      <c r="V397" s="271">
        <v>385</v>
      </c>
    </row>
    <row r="398" spans="22:22" x14ac:dyDescent="0.15">
      <c r="V398" s="271">
        <v>386</v>
      </c>
    </row>
    <row r="399" spans="22:22" x14ac:dyDescent="0.15">
      <c r="V399" s="271">
        <v>387</v>
      </c>
    </row>
    <row r="400" spans="22:22" x14ac:dyDescent="0.15">
      <c r="V400" s="271">
        <v>388</v>
      </c>
    </row>
    <row r="401" spans="22:22" x14ac:dyDescent="0.15">
      <c r="V401" s="271">
        <v>389</v>
      </c>
    </row>
    <row r="402" spans="22:22" x14ac:dyDescent="0.15">
      <c r="V402" s="271">
        <v>390</v>
      </c>
    </row>
    <row r="403" spans="22:22" x14ac:dyDescent="0.15">
      <c r="V403" s="271">
        <v>391</v>
      </c>
    </row>
    <row r="404" spans="22:22" x14ac:dyDescent="0.15">
      <c r="V404" s="271">
        <v>392</v>
      </c>
    </row>
    <row r="405" spans="22:22" x14ac:dyDescent="0.15">
      <c r="V405" s="271">
        <v>393</v>
      </c>
    </row>
    <row r="406" spans="22:22" x14ac:dyDescent="0.15">
      <c r="V406" s="271">
        <v>394</v>
      </c>
    </row>
    <row r="407" spans="22:22" x14ac:dyDescent="0.15">
      <c r="V407" s="271">
        <v>395</v>
      </c>
    </row>
    <row r="408" spans="22:22" x14ac:dyDescent="0.15">
      <c r="V408" s="271">
        <v>396</v>
      </c>
    </row>
    <row r="409" spans="22:22" x14ac:dyDescent="0.15">
      <c r="V409" s="271">
        <v>397</v>
      </c>
    </row>
    <row r="410" spans="22:22" x14ac:dyDescent="0.15">
      <c r="V410" s="271">
        <v>398</v>
      </c>
    </row>
    <row r="411" spans="22:22" x14ac:dyDescent="0.15">
      <c r="V411" s="271">
        <v>399</v>
      </c>
    </row>
    <row r="412" spans="22:22" x14ac:dyDescent="0.15">
      <c r="V412" s="271">
        <v>400</v>
      </c>
    </row>
    <row r="413" spans="22:22" x14ac:dyDescent="0.15">
      <c r="V413" s="271">
        <v>401</v>
      </c>
    </row>
    <row r="414" spans="22:22" x14ac:dyDescent="0.15">
      <c r="V414" s="271">
        <v>402</v>
      </c>
    </row>
    <row r="415" spans="22:22" x14ac:dyDescent="0.15">
      <c r="V415" s="271">
        <v>403</v>
      </c>
    </row>
    <row r="416" spans="22:22" x14ac:dyDescent="0.15">
      <c r="V416" s="271">
        <v>404</v>
      </c>
    </row>
    <row r="417" spans="22:22" x14ac:dyDescent="0.15">
      <c r="V417" s="271">
        <v>405</v>
      </c>
    </row>
    <row r="418" spans="22:22" x14ac:dyDescent="0.15">
      <c r="V418" s="271">
        <v>406</v>
      </c>
    </row>
    <row r="419" spans="22:22" x14ac:dyDescent="0.15">
      <c r="V419" s="271">
        <v>407</v>
      </c>
    </row>
    <row r="420" spans="22:22" x14ac:dyDescent="0.15">
      <c r="V420" s="271">
        <v>408</v>
      </c>
    </row>
    <row r="421" spans="22:22" x14ac:dyDescent="0.15">
      <c r="V421" s="271">
        <v>409</v>
      </c>
    </row>
    <row r="422" spans="22:22" x14ac:dyDescent="0.15">
      <c r="V422" s="271">
        <v>410</v>
      </c>
    </row>
    <row r="423" spans="22:22" x14ac:dyDescent="0.15">
      <c r="V423" s="271">
        <v>411</v>
      </c>
    </row>
    <row r="424" spans="22:22" x14ac:dyDescent="0.15">
      <c r="V424" s="271">
        <v>412</v>
      </c>
    </row>
    <row r="425" spans="22:22" x14ac:dyDescent="0.15">
      <c r="V425" s="271">
        <v>413</v>
      </c>
    </row>
    <row r="426" spans="22:22" x14ac:dyDescent="0.15">
      <c r="V426" s="271">
        <v>414</v>
      </c>
    </row>
    <row r="427" spans="22:22" x14ac:dyDescent="0.15">
      <c r="V427" s="271">
        <v>415</v>
      </c>
    </row>
    <row r="428" spans="22:22" x14ac:dyDescent="0.15">
      <c r="V428" s="271">
        <v>416</v>
      </c>
    </row>
    <row r="429" spans="22:22" x14ac:dyDescent="0.15">
      <c r="V429" s="271">
        <v>417</v>
      </c>
    </row>
    <row r="430" spans="22:22" x14ac:dyDescent="0.15">
      <c r="V430" s="271">
        <v>418</v>
      </c>
    </row>
    <row r="431" spans="22:22" x14ac:dyDescent="0.15">
      <c r="V431" s="271">
        <v>419</v>
      </c>
    </row>
    <row r="432" spans="22:22" x14ac:dyDescent="0.15">
      <c r="V432" s="271">
        <v>420</v>
      </c>
    </row>
    <row r="433" spans="22:22" x14ac:dyDescent="0.15">
      <c r="V433" s="271">
        <v>421</v>
      </c>
    </row>
    <row r="434" spans="22:22" x14ac:dyDescent="0.15">
      <c r="V434" s="271">
        <v>422</v>
      </c>
    </row>
    <row r="435" spans="22:22" x14ac:dyDescent="0.15">
      <c r="V435" s="271">
        <v>423</v>
      </c>
    </row>
    <row r="436" spans="22:22" x14ac:dyDescent="0.15">
      <c r="V436" s="271">
        <v>424</v>
      </c>
    </row>
    <row r="437" spans="22:22" x14ac:dyDescent="0.15">
      <c r="V437" s="271">
        <v>425</v>
      </c>
    </row>
    <row r="438" spans="22:22" x14ac:dyDescent="0.15">
      <c r="V438" s="271">
        <v>426</v>
      </c>
    </row>
    <row r="439" spans="22:22" x14ac:dyDescent="0.15">
      <c r="V439" s="271">
        <v>427</v>
      </c>
    </row>
    <row r="440" spans="22:22" x14ac:dyDescent="0.15">
      <c r="V440" s="271">
        <v>428</v>
      </c>
    </row>
    <row r="441" spans="22:22" x14ac:dyDescent="0.15">
      <c r="V441" s="271">
        <v>429</v>
      </c>
    </row>
    <row r="442" spans="22:22" x14ac:dyDescent="0.15">
      <c r="V442" s="271">
        <v>430</v>
      </c>
    </row>
    <row r="443" spans="22:22" x14ac:dyDescent="0.15">
      <c r="V443" s="271">
        <v>431</v>
      </c>
    </row>
    <row r="444" spans="22:22" x14ac:dyDescent="0.15">
      <c r="V444" s="271">
        <v>432</v>
      </c>
    </row>
    <row r="445" spans="22:22" x14ac:dyDescent="0.15">
      <c r="V445" s="271">
        <v>433</v>
      </c>
    </row>
    <row r="446" spans="22:22" x14ac:dyDescent="0.15">
      <c r="V446" s="271">
        <v>434</v>
      </c>
    </row>
    <row r="447" spans="22:22" x14ac:dyDescent="0.15">
      <c r="V447" s="271">
        <v>435</v>
      </c>
    </row>
    <row r="448" spans="22:22" x14ac:dyDescent="0.15">
      <c r="V448" s="271">
        <v>436</v>
      </c>
    </row>
    <row r="449" spans="22:22" x14ac:dyDescent="0.15">
      <c r="V449" s="271">
        <v>437</v>
      </c>
    </row>
    <row r="450" spans="22:22" x14ac:dyDescent="0.15">
      <c r="V450" s="271">
        <v>438</v>
      </c>
    </row>
    <row r="451" spans="22:22" x14ac:dyDescent="0.15">
      <c r="V451" s="271">
        <v>439</v>
      </c>
    </row>
    <row r="452" spans="22:22" x14ac:dyDescent="0.15">
      <c r="V452" s="271">
        <v>440</v>
      </c>
    </row>
    <row r="453" spans="22:22" x14ac:dyDescent="0.15">
      <c r="V453" s="271">
        <v>441</v>
      </c>
    </row>
    <row r="454" spans="22:22" x14ac:dyDescent="0.15">
      <c r="V454" s="271">
        <v>442</v>
      </c>
    </row>
    <row r="455" spans="22:22" x14ac:dyDescent="0.15">
      <c r="V455" s="271">
        <v>443</v>
      </c>
    </row>
    <row r="456" spans="22:22" x14ac:dyDescent="0.15">
      <c r="V456" s="271">
        <v>444</v>
      </c>
    </row>
    <row r="457" spans="22:22" x14ac:dyDescent="0.15">
      <c r="V457" s="271">
        <v>445</v>
      </c>
    </row>
    <row r="458" spans="22:22" x14ac:dyDescent="0.15">
      <c r="V458" s="271">
        <v>446</v>
      </c>
    </row>
    <row r="459" spans="22:22" x14ac:dyDescent="0.15">
      <c r="V459" s="271">
        <v>447</v>
      </c>
    </row>
    <row r="460" spans="22:22" x14ac:dyDescent="0.15">
      <c r="V460" s="271">
        <v>448</v>
      </c>
    </row>
    <row r="461" spans="22:22" x14ac:dyDescent="0.15">
      <c r="V461" s="271">
        <v>449</v>
      </c>
    </row>
    <row r="462" spans="22:22" x14ac:dyDescent="0.15">
      <c r="V462" s="271">
        <v>450</v>
      </c>
    </row>
    <row r="463" spans="22:22" x14ac:dyDescent="0.15">
      <c r="V463" s="271">
        <v>451</v>
      </c>
    </row>
    <row r="464" spans="22:22" x14ac:dyDescent="0.15">
      <c r="V464" s="271">
        <v>452</v>
      </c>
    </row>
    <row r="465" spans="22:22" x14ac:dyDescent="0.15">
      <c r="V465" s="271">
        <v>453</v>
      </c>
    </row>
    <row r="466" spans="22:22" x14ac:dyDescent="0.15">
      <c r="V466" s="271">
        <v>454</v>
      </c>
    </row>
    <row r="467" spans="22:22" x14ac:dyDescent="0.15">
      <c r="V467" s="271">
        <v>455</v>
      </c>
    </row>
    <row r="468" spans="22:22" x14ac:dyDescent="0.15">
      <c r="V468" s="271">
        <v>456</v>
      </c>
    </row>
    <row r="469" spans="22:22" x14ac:dyDescent="0.15">
      <c r="V469" s="271">
        <v>457</v>
      </c>
    </row>
    <row r="470" spans="22:22" x14ac:dyDescent="0.15">
      <c r="V470" s="271">
        <v>458</v>
      </c>
    </row>
    <row r="471" spans="22:22" x14ac:dyDescent="0.15">
      <c r="V471" s="271">
        <v>459</v>
      </c>
    </row>
    <row r="472" spans="22:22" x14ac:dyDescent="0.15">
      <c r="V472" s="271">
        <v>460</v>
      </c>
    </row>
    <row r="473" spans="22:22" x14ac:dyDescent="0.15">
      <c r="V473" s="271">
        <v>461</v>
      </c>
    </row>
    <row r="474" spans="22:22" x14ac:dyDescent="0.15">
      <c r="V474" s="271">
        <v>462</v>
      </c>
    </row>
    <row r="475" spans="22:22" x14ac:dyDescent="0.15">
      <c r="V475" s="271">
        <v>463</v>
      </c>
    </row>
    <row r="476" spans="22:22" x14ac:dyDescent="0.15">
      <c r="V476" s="271">
        <v>464</v>
      </c>
    </row>
    <row r="477" spans="22:22" x14ac:dyDescent="0.15">
      <c r="V477" s="271">
        <v>465</v>
      </c>
    </row>
    <row r="478" spans="22:22" x14ac:dyDescent="0.15">
      <c r="V478" s="271">
        <v>466</v>
      </c>
    </row>
    <row r="479" spans="22:22" x14ac:dyDescent="0.15">
      <c r="V479" s="271">
        <v>467</v>
      </c>
    </row>
    <row r="480" spans="22:22" x14ac:dyDescent="0.15">
      <c r="V480" s="271">
        <v>468</v>
      </c>
    </row>
    <row r="481" spans="22:22" x14ac:dyDescent="0.15">
      <c r="V481" s="271">
        <v>469</v>
      </c>
    </row>
    <row r="482" spans="22:22" x14ac:dyDescent="0.15">
      <c r="V482" s="271">
        <v>470</v>
      </c>
    </row>
    <row r="483" spans="22:22" x14ac:dyDescent="0.15">
      <c r="V483" s="271">
        <v>471</v>
      </c>
    </row>
    <row r="484" spans="22:22" x14ac:dyDescent="0.15">
      <c r="V484" s="271">
        <v>472</v>
      </c>
    </row>
    <row r="485" spans="22:22" x14ac:dyDescent="0.15">
      <c r="V485" s="271">
        <v>473</v>
      </c>
    </row>
    <row r="486" spans="22:22" x14ac:dyDescent="0.15">
      <c r="V486" s="271">
        <v>474</v>
      </c>
    </row>
    <row r="487" spans="22:22" x14ac:dyDescent="0.15">
      <c r="V487" s="271">
        <v>475</v>
      </c>
    </row>
    <row r="488" spans="22:22" x14ac:dyDescent="0.15">
      <c r="V488" s="271">
        <v>476</v>
      </c>
    </row>
    <row r="489" spans="22:22" x14ac:dyDescent="0.15">
      <c r="V489" s="271">
        <v>477</v>
      </c>
    </row>
    <row r="490" spans="22:22" x14ac:dyDescent="0.15">
      <c r="V490" s="271">
        <v>478</v>
      </c>
    </row>
    <row r="491" spans="22:22" x14ac:dyDescent="0.15">
      <c r="V491" s="271">
        <v>479</v>
      </c>
    </row>
    <row r="492" spans="22:22" x14ac:dyDescent="0.15">
      <c r="V492" s="271">
        <v>480</v>
      </c>
    </row>
    <row r="493" spans="22:22" x14ac:dyDescent="0.15">
      <c r="V493" s="271">
        <v>481</v>
      </c>
    </row>
    <row r="494" spans="22:22" x14ac:dyDescent="0.15">
      <c r="V494" s="271">
        <v>482</v>
      </c>
    </row>
    <row r="495" spans="22:22" x14ac:dyDescent="0.15">
      <c r="V495" s="271">
        <v>483</v>
      </c>
    </row>
    <row r="496" spans="22:22" x14ac:dyDescent="0.15">
      <c r="V496" s="271">
        <v>484</v>
      </c>
    </row>
    <row r="497" spans="22:22" x14ac:dyDescent="0.15">
      <c r="V497" s="271">
        <v>485</v>
      </c>
    </row>
    <row r="498" spans="22:22" x14ac:dyDescent="0.15">
      <c r="V498" s="271">
        <v>486</v>
      </c>
    </row>
    <row r="499" spans="22:22" x14ac:dyDescent="0.15">
      <c r="V499" s="271">
        <v>487</v>
      </c>
    </row>
    <row r="500" spans="22:22" x14ac:dyDescent="0.15">
      <c r="V500" s="271">
        <v>488</v>
      </c>
    </row>
    <row r="501" spans="22:22" x14ac:dyDescent="0.15">
      <c r="V501" s="271">
        <v>489</v>
      </c>
    </row>
    <row r="502" spans="22:22" x14ac:dyDescent="0.15">
      <c r="V502" s="271">
        <v>490</v>
      </c>
    </row>
    <row r="503" spans="22:22" x14ac:dyDescent="0.15">
      <c r="V503" s="271">
        <v>491</v>
      </c>
    </row>
    <row r="504" spans="22:22" x14ac:dyDescent="0.15">
      <c r="V504" s="271">
        <v>492</v>
      </c>
    </row>
    <row r="505" spans="22:22" x14ac:dyDescent="0.15">
      <c r="V505" s="271">
        <v>493</v>
      </c>
    </row>
    <row r="506" spans="22:22" x14ac:dyDescent="0.15">
      <c r="V506" s="271">
        <v>494</v>
      </c>
    </row>
    <row r="507" spans="22:22" x14ac:dyDescent="0.15">
      <c r="V507" s="271">
        <v>495</v>
      </c>
    </row>
    <row r="508" spans="22:22" x14ac:dyDescent="0.15">
      <c r="V508" s="271">
        <v>496</v>
      </c>
    </row>
    <row r="509" spans="22:22" x14ac:dyDescent="0.15">
      <c r="V509" s="271">
        <v>497</v>
      </c>
    </row>
    <row r="510" spans="22:22" x14ac:dyDescent="0.15">
      <c r="V510" s="271">
        <v>498</v>
      </c>
    </row>
    <row r="511" spans="22:22" x14ac:dyDescent="0.15">
      <c r="V511" s="271">
        <v>499</v>
      </c>
    </row>
    <row r="512" spans="22:22" x14ac:dyDescent="0.15">
      <c r="V512" s="271">
        <v>500</v>
      </c>
    </row>
    <row r="513" spans="22:22" x14ac:dyDescent="0.15">
      <c r="V513" s="271">
        <v>501</v>
      </c>
    </row>
    <row r="514" spans="22:22" x14ac:dyDescent="0.15">
      <c r="V514" s="271">
        <v>502</v>
      </c>
    </row>
    <row r="515" spans="22:22" x14ac:dyDescent="0.15">
      <c r="V515" s="271">
        <v>503</v>
      </c>
    </row>
    <row r="516" spans="22:22" x14ac:dyDescent="0.15">
      <c r="V516" s="271">
        <v>504</v>
      </c>
    </row>
    <row r="517" spans="22:22" x14ac:dyDescent="0.15">
      <c r="V517" s="271">
        <v>505</v>
      </c>
    </row>
    <row r="518" spans="22:22" x14ac:dyDescent="0.15">
      <c r="V518" s="271">
        <v>506</v>
      </c>
    </row>
    <row r="519" spans="22:22" x14ac:dyDescent="0.15">
      <c r="V519" s="271">
        <v>507</v>
      </c>
    </row>
    <row r="520" spans="22:22" x14ac:dyDescent="0.15">
      <c r="V520" s="271">
        <v>508</v>
      </c>
    </row>
    <row r="521" spans="22:22" x14ac:dyDescent="0.15">
      <c r="V521" s="271">
        <v>509</v>
      </c>
    </row>
    <row r="522" spans="22:22" x14ac:dyDescent="0.15">
      <c r="V522" s="271">
        <v>510</v>
      </c>
    </row>
    <row r="523" spans="22:22" x14ac:dyDescent="0.15">
      <c r="V523" s="271">
        <v>511</v>
      </c>
    </row>
    <row r="524" spans="22:22" x14ac:dyDescent="0.15">
      <c r="V524" s="271">
        <v>512</v>
      </c>
    </row>
    <row r="525" spans="22:22" x14ac:dyDescent="0.15">
      <c r="V525" s="271">
        <v>513</v>
      </c>
    </row>
    <row r="526" spans="22:22" x14ac:dyDescent="0.15">
      <c r="V526" s="271">
        <v>514</v>
      </c>
    </row>
    <row r="527" spans="22:22" x14ac:dyDescent="0.15">
      <c r="V527" s="271">
        <v>515</v>
      </c>
    </row>
    <row r="528" spans="22:22" x14ac:dyDescent="0.15">
      <c r="V528" s="271">
        <v>516</v>
      </c>
    </row>
    <row r="529" spans="22:22" x14ac:dyDescent="0.15">
      <c r="V529" s="271">
        <v>517</v>
      </c>
    </row>
    <row r="530" spans="22:22" x14ac:dyDescent="0.15">
      <c r="V530" s="271">
        <v>518</v>
      </c>
    </row>
    <row r="531" spans="22:22" x14ac:dyDescent="0.15">
      <c r="V531" s="271">
        <v>519</v>
      </c>
    </row>
    <row r="532" spans="22:22" x14ac:dyDescent="0.15">
      <c r="V532" s="271">
        <v>520</v>
      </c>
    </row>
    <row r="533" spans="22:22" x14ac:dyDescent="0.15">
      <c r="V533" s="271">
        <v>521</v>
      </c>
    </row>
    <row r="534" spans="22:22" x14ac:dyDescent="0.15">
      <c r="V534" s="271">
        <v>522</v>
      </c>
    </row>
    <row r="535" spans="22:22" x14ac:dyDescent="0.15">
      <c r="V535" s="271">
        <v>523</v>
      </c>
    </row>
    <row r="536" spans="22:22" x14ac:dyDescent="0.15">
      <c r="V536" s="271">
        <v>524</v>
      </c>
    </row>
    <row r="537" spans="22:22" x14ac:dyDescent="0.15">
      <c r="V537" s="271">
        <v>525</v>
      </c>
    </row>
    <row r="538" spans="22:22" x14ac:dyDescent="0.15">
      <c r="V538" s="271">
        <v>526</v>
      </c>
    </row>
    <row r="539" spans="22:22" x14ac:dyDescent="0.15">
      <c r="V539" s="271">
        <v>527</v>
      </c>
    </row>
    <row r="540" spans="22:22" x14ac:dyDescent="0.15">
      <c r="V540" s="271">
        <v>528</v>
      </c>
    </row>
    <row r="541" spans="22:22" x14ac:dyDescent="0.15">
      <c r="V541" s="271">
        <v>529</v>
      </c>
    </row>
    <row r="542" spans="22:22" x14ac:dyDescent="0.15">
      <c r="V542" s="271">
        <v>530</v>
      </c>
    </row>
    <row r="543" spans="22:22" x14ac:dyDescent="0.15">
      <c r="V543" s="271">
        <v>531</v>
      </c>
    </row>
    <row r="544" spans="22:22" x14ac:dyDescent="0.15">
      <c r="V544" s="271">
        <v>532</v>
      </c>
    </row>
    <row r="545" spans="22:22" x14ac:dyDescent="0.15">
      <c r="V545" s="271">
        <v>533</v>
      </c>
    </row>
    <row r="546" spans="22:22" x14ac:dyDescent="0.15">
      <c r="V546" s="271">
        <v>534</v>
      </c>
    </row>
    <row r="547" spans="22:22" x14ac:dyDescent="0.15">
      <c r="V547" s="271">
        <v>535</v>
      </c>
    </row>
    <row r="548" spans="22:22" x14ac:dyDescent="0.15">
      <c r="V548" s="271">
        <v>536</v>
      </c>
    </row>
    <row r="549" spans="22:22" x14ac:dyDescent="0.15">
      <c r="V549" s="271">
        <v>537</v>
      </c>
    </row>
    <row r="550" spans="22:22" x14ac:dyDescent="0.15">
      <c r="V550" s="271">
        <v>538</v>
      </c>
    </row>
    <row r="551" spans="22:22" x14ac:dyDescent="0.15">
      <c r="V551" s="271">
        <v>539</v>
      </c>
    </row>
    <row r="552" spans="22:22" x14ac:dyDescent="0.15">
      <c r="V552" s="271">
        <v>540</v>
      </c>
    </row>
    <row r="553" spans="22:22" x14ac:dyDescent="0.15">
      <c r="V553" s="271">
        <v>541</v>
      </c>
    </row>
    <row r="554" spans="22:22" x14ac:dyDescent="0.15">
      <c r="V554" s="271">
        <v>542</v>
      </c>
    </row>
    <row r="555" spans="22:22" x14ac:dyDescent="0.15">
      <c r="V555" s="271">
        <v>543</v>
      </c>
    </row>
    <row r="556" spans="22:22" x14ac:dyDescent="0.15">
      <c r="V556" s="271">
        <v>544</v>
      </c>
    </row>
    <row r="557" spans="22:22" x14ac:dyDescent="0.15">
      <c r="V557" s="271">
        <v>545</v>
      </c>
    </row>
    <row r="558" spans="22:22" x14ac:dyDescent="0.15">
      <c r="V558" s="271">
        <v>546</v>
      </c>
    </row>
    <row r="559" spans="22:22" x14ac:dyDescent="0.15">
      <c r="V559" s="271">
        <v>547</v>
      </c>
    </row>
    <row r="560" spans="22:22" x14ac:dyDescent="0.15">
      <c r="V560" s="271">
        <v>548</v>
      </c>
    </row>
    <row r="561" spans="22:22" x14ac:dyDescent="0.15">
      <c r="V561" s="271">
        <v>549</v>
      </c>
    </row>
    <row r="562" spans="22:22" x14ac:dyDescent="0.15">
      <c r="V562" s="271">
        <v>550</v>
      </c>
    </row>
    <row r="563" spans="22:22" x14ac:dyDescent="0.15">
      <c r="V563" s="271">
        <v>551</v>
      </c>
    </row>
    <row r="564" spans="22:22" x14ac:dyDescent="0.15">
      <c r="V564" s="271">
        <v>552</v>
      </c>
    </row>
    <row r="565" spans="22:22" x14ac:dyDescent="0.15">
      <c r="V565" s="271">
        <v>553</v>
      </c>
    </row>
    <row r="566" spans="22:22" x14ac:dyDescent="0.15">
      <c r="V566" s="271">
        <v>554</v>
      </c>
    </row>
    <row r="567" spans="22:22" x14ac:dyDescent="0.15">
      <c r="V567" s="271">
        <v>555</v>
      </c>
    </row>
    <row r="568" spans="22:22" x14ac:dyDescent="0.15">
      <c r="V568" s="271">
        <v>556</v>
      </c>
    </row>
    <row r="569" spans="22:22" x14ac:dyDescent="0.15">
      <c r="V569" s="271">
        <v>557</v>
      </c>
    </row>
    <row r="570" spans="22:22" x14ac:dyDescent="0.15">
      <c r="V570" s="271">
        <v>558</v>
      </c>
    </row>
    <row r="571" spans="22:22" x14ac:dyDescent="0.15">
      <c r="V571" s="271">
        <v>559</v>
      </c>
    </row>
    <row r="572" spans="22:22" x14ac:dyDescent="0.15">
      <c r="V572" s="271">
        <v>560</v>
      </c>
    </row>
    <row r="573" spans="22:22" x14ac:dyDescent="0.15">
      <c r="V573" s="271">
        <v>561</v>
      </c>
    </row>
    <row r="574" spans="22:22" x14ac:dyDescent="0.15">
      <c r="V574" s="271">
        <v>562</v>
      </c>
    </row>
    <row r="575" spans="22:22" x14ac:dyDescent="0.15">
      <c r="V575" s="271">
        <v>563</v>
      </c>
    </row>
    <row r="576" spans="22:22" x14ac:dyDescent="0.15">
      <c r="V576" s="271">
        <v>564</v>
      </c>
    </row>
    <row r="577" spans="22:22" x14ac:dyDescent="0.15">
      <c r="V577" s="271">
        <v>565</v>
      </c>
    </row>
    <row r="578" spans="22:22" x14ac:dyDescent="0.15">
      <c r="V578" s="271">
        <v>566</v>
      </c>
    </row>
    <row r="579" spans="22:22" x14ac:dyDescent="0.15">
      <c r="V579" s="271">
        <v>567</v>
      </c>
    </row>
    <row r="580" spans="22:22" x14ac:dyDescent="0.15">
      <c r="V580" s="271">
        <v>568</v>
      </c>
    </row>
    <row r="581" spans="22:22" x14ac:dyDescent="0.15">
      <c r="V581" s="271">
        <v>569</v>
      </c>
    </row>
    <row r="582" spans="22:22" x14ac:dyDescent="0.15">
      <c r="V582" s="271">
        <v>570</v>
      </c>
    </row>
    <row r="583" spans="22:22" x14ac:dyDescent="0.15">
      <c r="V583" s="271">
        <v>571</v>
      </c>
    </row>
    <row r="584" spans="22:22" x14ac:dyDescent="0.15">
      <c r="V584" s="271">
        <v>572</v>
      </c>
    </row>
    <row r="585" spans="22:22" x14ac:dyDescent="0.15">
      <c r="V585" s="271">
        <v>573</v>
      </c>
    </row>
    <row r="586" spans="22:22" x14ac:dyDescent="0.15">
      <c r="V586" s="271">
        <v>574</v>
      </c>
    </row>
    <row r="587" spans="22:22" x14ac:dyDescent="0.15">
      <c r="V587" s="271">
        <v>575</v>
      </c>
    </row>
    <row r="588" spans="22:22" x14ac:dyDescent="0.15">
      <c r="V588" s="271">
        <v>576</v>
      </c>
    </row>
    <row r="589" spans="22:22" x14ac:dyDescent="0.15">
      <c r="V589" s="271">
        <v>577</v>
      </c>
    </row>
    <row r="590" spans="22:22" x14ac:dyDescent="0.15">
      <c r="V590" s="271">
        <v>578</v>
      </c>
    </row>
    <row r="591" spans="22:22" x14ac:dyDescent="0.15">
      <c r="V591" s="271">
        <v>579</v>
      </c>
    </row>
    <row r="592" spans="22:22" x14ac:dyDescent="0.15">
      <c r="V592" s="271">
        <v>580</v>
      </c>
    </row>
    <row r="593" spans="22:22" x14ac:dyDescent="0.15">
      <c r="V593" s="271">
        <v>581</v>
      </c>
    </row>
    <row r="594" spans="22:22" x14ac:dyDescent="0.15">
      <c r="V594" s="271">
        <v>582</v>
      </c>
    </row>
    <row r="595" spans="22:22" x14ac:dyDescent="0.15">
      <c r="V595" s="271">
        <v>583</v>
      </c>
    </row>
    <row r="596" spans="22:22" x14ac:dyDescent="0.15">
      <c r="V596" s="271">
        <v>584</v>
      </c>
    </row>
    <row r="597" spans="22:22" x14ac:dyDescent="0.15">
      <c r="V597" s="271">
        <v>585</v>
      </c>
    </row>
    <row r="598" spans="22:22" x14ac:dyDescent="0.15">
      <c r="V598" s="271">
        <v>586</v>
      </c>
    </row>
    <row r="599" spans="22:22" x14ac:dyDescent="0.15">
      <c r="V599" s="271">
        <v>587</v>
      </c>
    </row>
    <row r="600" spans="22:22" x14ac:dyDescent="0.15">
      <c r="V600" s="271">
        <v>588</v>
      </c>
    </row>
    <row r="601" spans="22:22" x14ac:dyDescent="0.15">
      <c r="V601" s="271">
        <v>589</v>
      </c>
    </row>
    <row r="602" spans="22:22" x14ac:dyDescent="0.15">
      <c r="V602" s="271">
        <v>590</v>
      </c>
    </row>
    <row r="603" spans="22:22" x14ac:dyDescent="0.15">
      <c r="V603" s="271">
        <v>591</v>
      </c>
    </row>
    <row r="604" spans="22:22" x14ac:dyDescent="0.15">
      <c r="V604" s="271">
        <v>592</v>
      </c>
    </row>
    <row r="605" spans="22:22" x14ac:dyDescent="0.15">
      <c r="V605" s="271">
        <v>593</v>
      </c>
    </row>
    <row r="606" spans="22:22" x14ac:dyDescent="0.15">
      <c r="V606" s="271">
        <v>594</v>
      </c>
    </row>
    <row r="607" spans="22:22" x14ac:dyDescent="0.15">
      <c r="V607" s="271">
        <v>595</v>
      </c>
    </row>
    <row r="608" spans="22:22" x14ac:dyDescent="0.15">
      <c r="V608" s="271">
        <v>596</v>
      </c>
    </row>
    <row r="609" spans="22:22" x14ac:dyDescent="0.15">
      <c r="V609" s="271">
        <v>597</v>
      </c>
    </row>
    <row r="610" spans="22:22" x14ac:dyDescent="0.15">
      <c r="V610" s="271">
        <v>598</v>
      </c>
    </row>
    <row r="611" spans="22:22" x14ac:dyDescent="0.15">
      <c r="V611" s="271">
        <v>599</v>
      </c>
    </row>
    <row r="612" spans="22:22" x14ac:dyDescent="0.15">
      <c r="V612" s="271">
        <v>600</v>
      </c>
    </row>
    <row r="613" spans="22:22" x14ac:dyDescent="0.15">
      <c r="V613" s="271">
        <v>601</v>
      </c>
    </row>
    <row r="614" spans="22:22" x14ac:dyDescent="0.15">
      <c r="V614" s="271">
        <v>602</v>
      </c>
    </row>
    <row r="615" spans="22:22" x14ac:dyDescent="0.15">
      <c r="V615" s="271">
        <v>603</v>
      </c>
    </row>
    <row r="616" spans="22:22" x14ac:dyDescent="0.15">
      <c r="V616" s="271">
        <v>604</v>
      </c>
    </row>
    <row r="617" spans="22:22" x14ac:dyDescent="0.15">
      <c r="V617" s="271">
        <v>605</v>
      </c>
    </row>
    <row r="618" spans="22:22" x14ac:dyDescent="0.15">
      <c r="V618" s="271">
        <v>606</v>
      </c>
    </row>
    <row r="619" spans="22:22" x14ac:dyDescent="0.15">
      <c r="V619" s="271">
        <v>607</v>
      </c>
    </row>
    <row r="620" spans="22:22" x14ac:dyDescent="0.15">
      <c r="V620" s="271">
        <v>608</v>
      </c>
    </row>
    <row r="621" spans="22:22" x14ac:dyDescent="0.15">
      <c r="V621" s="271">
        <v>609</v>
      </c>
    </row>
    <row r="622" spans="22:22" x14ac:dyDescent="0.15">
      <c r="V622" s="271">
        <v>610</v>
      </c>
    </row>
    <row r="623" spans="22:22" x14ac:dyDescent="0.15">
      <c r="V623" s="271">
        <v>611</v>
      </c>
    </row>
    <row r="624" spans="22:22" x14ac:dyDescent="0.15">
      <c r="V624" s="271">
        <v>612</v>
      </c>
    </row>
    <row r="625" spans="22:22" x14ac:dyDescent="0.15">
      <c r="V625" s="271">
        <v>613</v>
      </c>
    </row>
    <row r="626" spans="22:22" x14ac:dyDescent="0.15">
      <c r="V626" s="271">
        <v>614</v>
      </c>
    </row>
    <row r="627" spans="22:22" x14ac:dyDescent="0.15">
      <c r="V627" s="271">
        <v>615</v>
      </c>
    </row>
    <row r="628" spans="22:22" x14ac:dyDescent="0.15">
      <c r="V628" s="271">
        <v>616</v>
      </c>
    </row>
    <row r="629" spans="22:22" x14ac:dyDescent="0.15">
      <c r="V629" s="271">
        <v>617</v>
      </c>
    </row>
    <row r="630" spans="22:22" x14ac:dyDescent="0.15">
      <c r="V630" s="271">
        <v>618</v>
      </c>
    </row>
    <row r="631" spans="22:22" x14ac:dyDescent="0.15">
      <c r="V631" s="271">
        <v>619</v>
      </c>
    </row>
    <row r="632" spans="22:22" x14ac:dyDescent="0.15">
      <c r="V632" s="271">
        <v>620</v>
      </c>
    </row>
    <row r="633" spans="22:22" x14ac:dyDescent="0.15">
      <c r="V633" s="271">
        <v>621</v>
      </c>
    </row>
    <row r="634" spans="22:22" x14ac:dyDescent="0.15">
      <c r="V634" s="271">
        <v>622</v>
      </c>
    </row>
    <row r="635" spans="22:22" x14ac:dyDescent="0.15">
      <c r="V635" s="271">
        <v>623</v>
      </c>
    </row>
    <row r="636" spans="22:22" x14ac:dyDescent="0.15">
      <c r="V636" s="271">
        <v>624</v>
      </c>
    </row>
    <row r="637" spans="22:22" x14ac:dyDescent="0.15">
      <c r="V637" s="271">
        <v>625</v>
      </c>
    </row>
    <row r="638" spans="22:22" x14ac:dyDescent="0.15">
      <c r="V638" s="271">
        <v>626</v>
      </c>
    </row>
    <row r="639" spans="22:22" x14ac:dyDescent="0.15">
      <c r="V639" s="271">
        <v>627</v>
      </c>
    </row>
    <row r="640" spans="22:22" x14ac:dyDescent="0.15">
      <c r="V640" s="271">
        <v>628</v>
      </c>
    </row>
    <row r="641" spans="22:22" x14ac:dyDescent="0.15">
      <c r="V641" s="271">
        <v>629</v>
      </c>
    </row>
    <row r="642" spans="22:22" x14ac:dyDescent="0.15">
      <c r="V642" s="271">
        <v>630</v>
      </c>
    </row>
    <row r="643" spans="22:22" x14ac:dyDescent="0.15">
      <c r="V643" s="271">
        <v>631</v>
      </c>
    </row>
    <row r="644" spans="22:22" x14ac:dyDescent="0.15">
      <c r="V644" s="271">
        <v>632</v>
      </c>
    </row>
    <row r="645" spans="22:22" x14ac:dyDescent="0.15">
      <c r="V645" s="271">
        <v>633</v>
      </c>
    </row>
    <row r="646" spans="22:22" x14ac:dyDescent="0.15">
      <c r="V646" s="271">
        <v>634</v>
      </c>
    </row>
    <row r="647" spans="22:22" x14ac:dyDescent="0.15">
      <c r="V647" s="271">
        <v>635</v>
      </c>
    </row>
    <row r="648" spans="22:22" x14ac:dyDescent="0.15">
      <c r="V648" s="271">
        <v>636</v>
      </c>
    </row>
    <row r="649" spans="22:22" x14ac:dyDescent="0.15">
      <c r="V649" s="271">
        <v>637</v>
      </c>
    </row>
    <row r="650" spans="22:22" x14ac:dyDescent="0.15">
      <c r="V650" s="271">
        <v>638</v>
      </c>
    </row>
    <row r="651" spans="22:22" x14ac:dyDescent="0.15">
      <c r="V651" s="271">
        <v>639</v>
      </c>
    </row>
    <row r="652" spans="22:22" x14ac:dyDescent="0.15">
      <c r="V652" s="271">
        <v>640</v>
      </c>
    </row>
    <row r="653" spans="22:22" x14ac:dyDescent="0.15">
      <c r="V653" s="271">
        <v>641</v>
      </c>
    </row>
    <row r="654" spans="22:22" x14ac:dyDescent="0.15">
      <c r="V654" s="271">
        <v>642</v>
      </c>
    </row>
    <row r="655" spans="22:22" x14ac:dyDescent="0.15">
      <c r="V655" s="271">
        <v>643</v>
      </c>
    </row>
    <row r="656" spans="22:22" x14ac:dyDescent="0.15">
      <c r="V656" s="271">
        <v>644</v>
      </c>
    </row>
    <row r="657" spans="22:22" x14ac:dyDescent="0.15">
      <c r="V657" s="271">
        <v>645</v>
      </c>
    </row>
    <row r="658" spans="22:22" x14ac:dyDescent="0.15">
      <c r="V658" s="271">
        <v>646</v>
      </c>
    </row>
    <row r="659" spans="22:22" x14ac:dyDescent="0.15">
      <c r="V659" s="271">
        <v>647</v>
      </c>
    </row>
    <row r="660" spans="22:22" x14ac:dyDescent="0.15">
      <c r="V660" s="271">
        <v>648</v>
      </c>
    </row>
    <row r="661" spans="22:22" x14ac:dyDescent="0.15">
      <c r="V661" s="271">
        <v>649</v>
      </c>
    </row>
    <row r="662" spans="22:22" x14ac:dyDescent="0.15">
      <c r="V662" s="271">
        <v>650</v>
      </c>
    </row>
    <row r="663" spans="22:22" x14ac:dyDescent="0.15">
      <c r="V663" s="271">
        <v>651</v>
      </c>
    </row>
    <row r="664" spans="22:22" x14ac:dyDescent="0.15">
      <c r="V664" s="271">
        <v>652</v>
      </c>
    </row>
    <row r="665" spans="22:22" x14ac:dyDescent="0.15">
      <c r="V665" s="271">
        <v>653</v>
      </c>
    </row>
    <row r="666" spans="22:22" x14ac:dyDescent="0.15">
      <c r="V666" s="271">
        <v>654</v>
      </c>
    </row>
    <row r="667" spans="22:22" x14ac:dyDescent="0.15">
      <c r="V667" s="271">
        <v>655</v>
      </c>
    </row>
    <row r="668" spans="22:22" x14ac:dyDescent="0.15">
      <c r="V668" s="271">
        <v>656</v>
      </c>
    </row>
    <row r="669" spans="22:22" x14ac:dyDescent="0.15">
      <c r="V669" s="271">
        <v>657</v>
      </c>
    </row>
    <row r="670" spans="22:22" x14ac:dyDescent="0.15">
      <c r="V670" s="271">
        <v>658</v>
      </c>
    </row>
    <row r="671" spans="22:22" x14ac:dyDescent="0.15">
      <c r="V671" s="271">
        <v>659</v>
      </c>
    </row>
    <row r="672" spans="22:22" x14ac:dyDescent="0.15">
      <c r="V672" s="271">
        <v>660</v>
      </c>
    </row>
    <row r="673" spans="22:22" x14ac:dyDescent="0.15">
      <c r="V673" s="271">
        <v>661</v>
      </c>
    </row>
    <row r="674" spans="22:22" x14ac:dyDescent="0.15">
      <c r="V674" s="271">
        <v>662</v>
      </c>
    </row>
    <row r="675" spans="22:22" x14ac:dyDescent="0.15">
      <c r="V675" s="271">
        <v>663</v>
      </c>
    </row>
    <row r="676" spans="22:22" x14ac:dyDescent="0.15">
      <c r="V676" s="271">
        <v>664</v>
      </c>
    </row>
    <row r="677" spans="22:22" x14ac:dyDescent="0.15">
      <c r="V677" s="271">
        <v>665</v>
      </c>
    </row>
    <row r="678" spans="22:22" x14ac:dyDescent="0.15">
      <c r="V678" s="271">
        <v>666</v>
      </c>
    </row>
    <row r="679" spans="22:22" x14ac:dyDescent="0.15">
      <c r="V679" s="271">
        <v>667</v>
      </c>
    </row>
    <row r="680" spans="22:22" x14ac:dyDescent="0.15">
      <c r="V680" s="271">
        <v>668</v>
      </c>
    </row>
    <row r="681" spans="22:22" x14ac:dyDescent="0.15">
      <c r="V681" s="271">
        <v>669</v>
      </c>
    </row>
    <row r="682" spans="22:22" x14ac:dyDescent="0.15">
      <c r="V682" s="271">
        <v>670</v>
      </c>
    </row>
    <row r="683" spans="22:22" x14ac:dyDescent="0.15">
      <c r="V683" s="271">
        <v>671</v>
      </c>
    </row>
    <row r="684" spans="22:22" x14ac:dyDescent="0.15">
      <c r="V684" s="271">
        <v>672</v>
      </c>
    </row>
    <row r="685" spans="22:22" x14ac:dyDescent="0.15">
      <c r="V685" s="271">
        <v>673</v>
      </c>
    </row>
    <row r="686" spans="22:22" x14ac:dyDescent="0.15">
      <c r="V686" s="271">
        <v>674</v>
      </c>
    </row>
    <row r="687" spans="22:22" x14ac:dyDescent="0.15">
      <c r="V687" s="271">
        <v>675</v>
      </c>
    </row>
    <row r="688" spans="22:22" x14ac:dyDescent="0.15">
      <c r="V688" s="271">
        <v>676</v>
      </c>
    </row>
    <row r="689" spans="22:22" x14ac:dyDescent="0.15">
      <c r="V689" s="271">
        <v>677</v>
      </c>
    </row>
    <row r="690" spans="22:22" x14ac:dyDescent="0.15">
      <c r="V690" s="271">
        <v>678</v>
      </c>
    </row>
    <row r="691" spans="22:22" x14ac:dyDescent="0.15">
      <c r="V691" s="271">
        <v>679</v>
      </c>
    </row>
    <row r="692" spans="22:22" x14ac:dyDescent="0.15">
      <c r="V692" s="271">
        <v>680</v>
      </c>
    </row>
    <row r="693" spans="22:22" x14ac:dyDescent="0.15">
      <c r="V693" s="271">
        <v>681</v>
      </c>
    </row>
    <row r="694" spans="22:22" x14ac:dyDescent="0.15">
      <c r="V694" s="271">
        <v>682</v>
      </c>
    </row>
    <row r="695" spans="22:22" x14ac:dyDescent="0.15">
      <c r="V695" s="271">
        <v>683</v>
      </c>
    </row>
    <row r="696" spans="22:22" x14ac:dyDescent="0.15">
      <c r="V696" s="271">
        <v>684</v>
      </c>
    </row>
    <row r="697" spans="22:22" x14ac:dyDescent="0.15">
      <c r="V697" s="271">
        <v>685</v>
      </c>
    </row>
    <row r="698" spans="22:22" x14ac:dyDescent="0.15">
      <c r="V698" s="271">
        <v>686</v>
      </c>
    </row>
    <row r="699" spans="22:22" x14ac:dyDescent="0.15">
      <c r="V699" s="271">
        <v>687</v>
      </c>
    </row>
    <row r="700" spans="22:22" x14ac:dyDescent="0.15">
      <c r="V700" s="271">
        <v>688</v>
      </c>
    </row>
    <row r="701" spans="22:22" x14ac:dyDescent="0.15">
      <c r="V701" s="271">
        <v>689</v>
      </c>
    </row>
    <row r="702" spans="22:22" x14ac:dyDescent="0.15">
      <c r="V702" s="271">
        <v>690</v>
      </c>
    </row>
    <row r="703" spans="22:22" x14ac:dyDescent="0.15">
      <c r="V703" s="271">
        <v>691</v>
      </c>
    </row>
    <row r="704" spans="22:22" x14ac:dyDescent="0.15">
      <c r="V704" s="271">
        <v>692</v>
      </c>
    </row>
    <row r="705" spans="22:22" x14ac:dyDescent="0.15">
      <c r="V705" s="271">
        <v>693</v>
      </c>
    </row>
    <row r="706" spans="22:22" x14ac:dyDescent="0.15">
      <c r="V706" s="271">
        <v>694</v>
      </c>
    </row>
    <row r="707" spans="22:22" x14ac:dyDescent="0.15">
      <c r="V707" s="271">
        <v>695</v>
      </c>
    </row>
    <row r="708" spans="22:22" x14ac:dyDescent="0.15">
      <c r="V708" s="271">
        <v>696</v>
      </c>
    </row>
    <row r="709" spans="22:22" x14ac:dyDescent="0.15">
      <c r="V709" s="271">
        <v>697</v>
      </c>
    </row>
    <row r="710" spans="22:22" x14ac:dyDescent="0.15">
      <c r="V710" s="271">
        <v>698</v>
      </c>
    </row>
    <row r="711" spans="22:22" x14ac:dyDescent="0.15">
      <c r="V711" s="271">
        <v>699</v>
      </c>
    </row>
    <row r="712" spans="22:22" x14ac:dyDescent="0.15">
      <c r="V712" s="271">
        <v>700</v>
      </c>
    </row>
    <row r="713" spans="22:22" x14ac:dyDescent="0.15">
      <c r="V713" s="271">
        <v>701</v>
      </c>
    </row>
    <row r="714" spans="22:22" x14ac:dyDescent="0.15">
      <c r="V714" s="271">
        <v>702</v>
      </c>
    </row>
    <row r="715" spans="22:22" x14ac:dyDescent="0.15">
      <c r="V715" s="271">
        <v>703</v>
      </c>
    </row>
    <row r="716" spans="22:22" x14ac:dyDescent="0.15">
      <c r="V716" s="271">
        <v>704</v>
      </c>
    </row>
    <row r="717" spans="22:22" x14ac:dyDescent="0.15">
      <c r="V717" s="271">
        <v>705</v>
      </c>
    </row>
    <row r="718" spans="22:22" x14ac:dyDescent="0.15">
      <c r="V718" s="271">
        <v>706</v>
      </c>
    </row>
    <row r="719" spans="22:22" x14ac:dyDescent="0.15">
      <c r="V719" s="271">
        <v>707</v>
      </c>
    </row>
    <row r="720" spans="22:22" x14ac:dyDescent="0.15">
      <c r="V720" s="271">
        <v>708</v>
      </c>
    </row>
    <row r="721" spans="22:22" x14ac:dyDescent="0.15">
      <c r="V721" s="271">
        <v>709</v>
      </c>
    </row>
    <row r="722" spans="22:22" x14ac:dyDescent="0.15">
      <c r="V722" s="271">
        <v>710</v>
      </c>
    </row>
    <row r="723" spans="22:22" x14ac:dyDescent="0.15">
      <c r="V723" s="271">
        <v>711</v>
      </c>
    </row>
    <row r="724" spans="22:22" x14ac:dyDescent="0.15">
      <c r="V724" s="271">
        <v>712</v>
      </c>
    </row>
    <row r="725" spans="22:22" x14ac:dyDescent="0.15">
      <c r="V725" s="271">
        <v>713</v>
      </c>
    </row>
    <row r="726" spans="22:22" x14ac:dyDescent="0.15">
      <c r="V726" s="271">
        <v>714</v>
      </c>
    </row>
    <row r="727" spans="22:22" x14ac:dyDescent="0.15">
      <c r="V727" s="271">
        <v>715</v>
      </c>
    </row>
    <row r="728" spans="22:22" x14ac:dyDescent="0.15">
      <c r="V728" s="271">
        <v>716</v>
      </c>
    </row>
    <row r="729" spans="22:22" x14ac:dyDescent="0.15">
      <c r="V729" s="271">
        <v>717</v>
      </c>
    </row>
    <row r="730" spans="22:22" x14ac:dyDescent="0.15">
      <c r="V730" s="271">
        <v>718</v>
      </c>
    </row>
    <row r="731" spans="22:22" x14ac:dyDescent="0.15">
      <c r="V731" s="271">
        <v>719</v>
      </c>
    </row>
    <row r="732" spans="22:22" x14ac:dyDescent="0.15">
      <c r="V732" s="271">
        <v>720</v>
      </c>
    </row>
    <row r="733" spans="22:22" x14ac:dyDescent="0.15">
      <c r="V733" s="271">
        <v>721</v>
      </c>
    </row>
    <row r="734" spans="22:22" x14ac:dyDescent="0.15">
      <c r="V734" s="271">
        <v>722</v>
      </c>
    </row>
    <row r="735" spans="22:22" x14ac:dyDescent="0.15">
      <c r="V735" s="271">
        <v>723</v>
      </c>
    </row>
    <row r="736" spans="22:22" x14ac:dyDescent="0.15">
      <c r="V736" s="271">
        <v>724</v>
      </c>
    </row>
    <row r="737" spans="22:22" x14ac:dyDescent="0.15">
      <c r="V737" s="271">
        <v>725</v>
      </c>
    </row>
    <row r="738" spans="22:22" x14ac:dyDescent="0.15">
      <c r="V738" s="271">
        <v>726</v>
      </c>
    </row>
    <row r="739" spans="22:22" x14ac:dyDescent="0.15">
      <c r="V739" s="271">
        <v>727</v>
      </c>
    </row>
    <row r="740" spans="22:22" x14ac:dyDescent="0.15">
      <c r="V740" s="271">
        <v>728</v>
      </c>
    </row>
    <row r="741" spans="22:22" x14ac:dyDescent="0.15">
      <c r="V741" s="271">
        <v>729</v>
      </c>
    </row>
    <row r="742" spans="22:22" x14ac:dyDescent="0.15">
      <c r="V742" s="271">
        <v>730</v>
      </c>
    </row>
    <row r="743" spans="22:22" x14ac:dyDescent="0.15">
      <c r="V743" s="271">
        <v>731</v>
      </c>
    </row>
    <row r="744" spans="22:22" x14ac:dyDescent="0.15">
      <c r="V744" s="271">
        <v>732</v>
      </c>
    </row>
    <row r="745" spans="22:22" x14ac:dyDescent="0.15">
      <c r="V745" s="271">
        <v>733</v>
      </c>
    </row>
    <row r="746" spans="22:22" x14ac:dyDescent="0.15">
      <c r="V746" s="271">
        <v>734</v>
      </c>
    </row>
    <row r="747" spans="22:22" x14ac:dyDescent="0.15">
      <c r="V747" s="271">
        <v>735</v>
      </c>
    </row>
    <row r="748" spans="22:22" x14ac:dyDescent="0.15">
      <c r="V748" s="271">
        <v>736</v>
      </c>
    </row>
    <row r="749" spans="22:22" x14ac:dyDescent="0.15">
      <c r="V749" s="271">
        <v>737</v>
      </c>
    </row>
    <row r="750" spans="22:22" x14ac:dyDescent="0.15">
      <c r="V750" s="271">
        <v>738</v>
      </c>
    </row>
    <row r="751" spans="22:22" x14ac:dyDescent="0.15">
      <c r="V751" s="271">
        <v>739</v>
      </c>
    </row>
    <row r="752" spans="22:22" x14ac:dyDescent="0.15">
      <c r="V752" s="271">
        <v>740</v>
      </c>
    </row>
    <row r="753" spans="22:22" x14ac:dyDescent="0.15">
      <c r="V753" s="271">
        <v>741</v>
      </c>
    </row>
    <row r="754" spans="22:22" x14ac:dyDescent="0.15">
      <c r="V754" s="271">
        <v>742</v>
      </c>
    </row>
    <row r="755" spans="22:22" x14ac:dyDescent="0.15">
      <c r="V755" s="271">
        <v>743</v>
      </c>
    </row>
    <row r="756" spans="22:22" x14ac:dyDescent="0.15">
      <c r="V756" s="271">
        <v>744</v>
      </c>
    </row>
    <row r="757" spans="22:22" x14ac:dyDescent="0.15">
      <c r="V757" s="271">
        <v>745</v>
      </c>
    </row>
    <row r="758" spans="22:22" x14ac:dyDescent="0.15">
      <c r="V758" s="271">
        <v>746</v>
      </c>
    </row>
    <row r="759" spans="22:22" x14ac:dyDescent="0.15">
      <c r="V759" s="271">
        <v>747</v>
      </c>
    </row>
    <row r="760" spans="22:22" x14ac:dyDescent="0.15">
      <c r="V760" s="271">
        <v>748</v>
      </c>
    </row>
    <row r="761" spans="22:22" x14ac:dyDescent="0.15">
      <c r="V761" s="271">
        <v>749</v>
      </c>
    </row>
    <row r="762" spans="22:22" x14ac:dyDescent="0.15">
      <c r="V762" s="271">
        <v>750</v>
      </c>
    </row>
    <row r="763" spans="22:22" x14ac:dyDescent="0.15">
      <c r="V763" s="271">
        <v>751</v>
      </c>
    </row>
    <row r="764" spans="22:22" x14ac:dyDescent="0.15">
      <c r="V764" s="271">
        <v>752</v>
      </c>
    </row>
    <row r="765" spans="22:22" x14ac:dyDescent="0.15">
      <c r="V765" s="271">
        <v>753</v>
      </c>
    </row>
    <row r="766" spans="22:22" x14ac:dyDescent="0.15">
      <c r="V766" s="271">
        <v>754</v>
      </c>
    </row>
    <row r="767" spans="22:22" x14ac:dyDescent="0.15">
      <c r="V767" s="271">
        <v>755</v>
      </c>
    </row>
    <row r="768" spans="22:22" x14ac:dyDescent="0.15">
      <c r="V768" s="271">
        <v>756</v>
      </c>
    </row>
    <row r="769" spans="22:22" x14ac:dyDescent="0.15">
      <c r="V769" s="271">
        <v>757</v>
      </c>
    </row>
    <row r="770" spans="22:22" x14ac:dyDescent="0.15">
      <c r="V770" s="271">
        <v>758</v>
      </c>
    </row>
    <row r="771" spans="22:22" x14ac:dyDescent="0.15">
      <c r="V771" s="271">
        <v>759</v>
      </c>
    </row>
    <row r="772" spans="22:22" x14ac:dyDescent="0.15">
      <c r="V772" s="271">
        <v>760</v>
      </c>
    </row>
    <row r="773" spans="22:22" x14ac:dyDescent="0.15">
      <c r="V773" s="271">
        <v>761</v>
      </c>
    </row>
    <row r="774" spans="22:22" x14ac:dyDescent="0.15">
      <c r="V774" s="271">
        <v>762</v>
      </c>
    </row>
    <row r="775" spans="22:22" x14ac:dyDescent="0.15">
      <c r="V775" s="271">
        <v>763</v>
      </c>
    </row>
    <row r="776" spans="22:22" x14ac:dyDescent="0.15">
      <c r="V776" s="271">
        <v>764</v>
      </c>
    </row>
    <row r="777" spans="22:22" x14ac:dyDescent="0.15">
      <c r="V777" s="271">
        <v>765</v>
      </c>
    </row>
    <row r="778" spans="22:22" x14ac:dyDescent="0.15">
      <c r="V778" s="271">
        <v>766</v>
      </c>
    </row>
    <row r="779" spans="22:22" x14ac:dyDescent="0.15">
      <c r="V779" s="271">
        <v>767</v>
      </c>
    </row>
    <row r="780" spans="22:22" x14ac:dyDescent="0.15">
      <c r="V780" s="271">
        <v>768</v>
      </c>
    </row>
    <row r="781" spans="22:22" x14ac:dyDescent="0.15">
      <c r="V781" s="271">
        <v>769</v>
      </c>
    </row>
    <row r="782" spans="22:22" x14ac:dyDescent="0.15">
      <c r="V782" s="271">
        <v>770</v>
      </c>
    </row>
    <row r="783" spans="22:22" x14ac:dyDescent="0.15">
      <c r="V783" s="271">
        <v>771</v>
      </c>
    </row>
    <row r="784" spans="22:22" x14ac:dyDescent="0.15">
      <c r="V784" s="271">
        <v>772</v>
      </c>
    </row>
    <row r="785" spans="22:22" x14ac:dyDescent="0.15">
      <c r="V785" s="271">
        <v>773</v>
      </c>
    </row>
    <row r="786" spans="22:22" x14ac:dyDescent="0.15">
      <c r="V786" s="271">
        <v>774</v>
      </c>
    </row>
    <row r="787" spans="22:22" x14ac:dyDescent="0.15">
      <c r="V787" s="271">
        <v>775</v>
      </c>
    </row>
    <row r="788" spans="22:22" x14ac:dyDescent="0.15">
      <c r="V788" s="271">
        <v>776</v>
      </c>
    </row>
    <row r="789" spans="22:22" x14ac:dyDescent="0.15">
      <c r="V789" s="271">
        <v>777</v>
      </c>
    </row>
    <row r="790" spans="22:22" x14ac:dyDescent="0.15">
      <c r="V790" s="271">
        <v>778</v>
      </c>
    </row>
    <row r="791" spans="22:22" x14ac:dyDescent="0.15">
      <c r="V791" s="271">
        <v>779</v>
      </c>
    </row>
    <row r="792" spans="22:22" x14ac:dyDescent="0.15">
      <c r="V792" s="271">
        <v>780</v>
      </c>
    </row>
    <row r="793" spans="22:22" x14ac:dyDescent="0.15">
      <c r="V793" s="271">
        <v>781</v>
      </c>
    </row>
    <row r="794" spans="22:22" x14ac:dyDescent="0.15">
      <c r="V794" s="271">
        <v>782</v>
      </c>
    </row>
    <row r="795" spans="22:22" x14ac:dyDescent="0.15">
      <c r="V795" s="271">
        <v>783</v>
      </c>
    </row>
    <row r="796" spans="22:22" x14ac:dyDescent="0.15">
      <c r="V796" s="271">
        <v>784</v>
      </c>
    </row>
    <row r="797" spans="22:22" x14ac:dyDescent="0.15">
      <c r="V797" s="271">
        <v>785</v>
      </c>
    </row>
    <row r="798" spans="22:22" x14ac:dyDescent="0.15">
      <c r="V798" s="271">
        <v>786</v>
      </c>
    </row>
    <row r="799" spans="22:22" x14ac:dyDescent="0.15">
      <c r="V799" s="271">
        <v>787</v>
      </c>
    </row>
    <row r="800" spans="22:22" x14ac:dyDescent="0.15">
      <c r="V800" s="271">
        <v>788</v>
      </c>
    </row>
    <row r="801" spans="22:22" x14ac:dyDescent="0.15">
      <c r="V801" s="271">
        <v>789</v>
      </c>
    </row>
    <row r="802" spans="22:22" x14ac:dyDescent="0.15">
      <c r="V802" s="271">
        <v>790</v>
      </c>
    </row>
    <row r="803" spans="22:22" x14ac:dyDescent="0.15">
      <c r="V803" s="271">
        <v>791</v>
      </c>
    </row>
    <row r="804" spans="22:22" x14ac:dyDescent="0.15">
      <c r="V804" s="271">
        <v>792</v>
      </c>
    </row>
    <row r="805" spans="22:22" x14ac:dyDescent="0.15">
      <c r="V805" s="271">
        <v>793</v>
      </c>
    </row>
    <row r="806" spans="22:22" x14ac:dyDescent="0.15">
      <c r="V806" s="271">
        <v>794</v>
      </c>
    </row>
    <row r="807" spans="22:22" x14ac:dyDescent="0.15">
      <c r="V807" s="271">
        <v>795</v>
      </c>
    </row>
    <row r="808" spans="22:22" x14ac:dyDescent="0.15">
      <c r="V808" s="271">
        <v>796</v>
      </c>
    </row>
    <row r="809" spans="22:22" x14ac:dyDescent="0.15">
      <c r="V809" s="271">
        <v>797</v>
      </c>
    </row>
    <row r="810" spans="22:22" x14ac:dyDescent="0.15">
      <c r="V810" s="271">
        <v>798</v>
      </c>
    </row>
    <row r="811" spans="22:22" x14ac:dyDescent="0.15">
      <c r="V811" s="271">
        <v>799</v>
      </c>
    </row>
    <row r="812" spans="22:22" x14ac:dyDescent="0.15">
      <c r="V812" s="271">
        <v>800</v>
      </c>
    </row>
    <row r="813" spans="22:22" x14ac:dyDescent="0.15">
      <c r="V813" s="271">
        <v>801</v>
      </c>
    </row>
    <row r="814" spans="22:22" x14ac:dyDescent="0.15">
      <c r="V814" s="271">
        <v>802</v>
      </c>
    </row>
    <row r="815" spans="22:22" x14ac:dyDescent="0.15">
      <c r="V815" s="271">
        <v>803</v>
      </c>
    </row>
    <row r="816" spans="22:22" x14ac:dyDescent="0.15">
      <c r="V816" s="271">
        <v>804</v>
      </c>
    </row>
    <row r="817" spans="22:22" x14ac:dyDescent="0.15">
      <c r="V817" s="271">
        <v>805</v>
      </c>
    </row>
    <row r="818" spans="22:22" x14ac:dyDescent="0.15">
      <c r="V818" s="271">
        <v>806</v>
      </c>
    </row>
    <row r="819" spans="22:22" x14ac:dyDescent="0.15">
      <c r="V819" s="271">
        <v>807</v>
      </c>
    </row>
    <row r="820" spans="22:22" x14ac:dyDescent="0.15">
      <c r="V820" s="271">
        <v>808</v>
      </c>
    </row>
    <row r="821" spans="22:22" x14ac:dyDescent="0.15">
      <c r="V821" s="271">
        <v>809</v>
      </c>
    </row>
    <row r="822" spans="22:22" x14ac:dyDescent="0.15">
      <c r="V822" s="271">
        <v>810</v>
      </c>
    </row>
    <row r="823" spans="22:22" x14ac:dyDescent="0.15">
      <c r="V823" s="271">
        <v>811</v>
      </c>
    </row>
    <row r="824" spans="22:22" x14ac:dyDescent="0.15">
      <c r="V824" s="271">
        <v>812</v>
      </c>
    </row>
    <row r="825" spans="22:22" x14ac:dyDescent="0.15">
      <c r="V825" s="271">
        <v>813</v>
      </c>
    </row>
    <row r="826" spans="22:22" x14ac:dyDescent="0.15">
      <c r="V826" s="271">
        <v>814</v>
      </c>
    </row>
    <row r="827" spans="22:22" x14ac:dyDescent="0.15">
      <c r="V827" s="271">
        <v>815</v>
      </c>
    </row>
    <row r="828" spans="22:22" x14ac:dyDescent="0.15">
      <c r="V828" s="271">
        <v>816</v>
      </c>
    </row>
    <row r="829" spans="22:22" x14ac:dyDescent="0.15">
      <c r="V829" s="271">
        <v>817</v>
      </c>
    </row>
    <row r="830" spans="22:22" x14ac:dyDescent="0.15">
      <c r="V830" s="271">
        <v>818</v>
      </c>
    </row>
    <row r="831" spans="22:22" x14ac:dyDescent="0.15">
      <c r="V831" s="271">
        <v>819</v>
      </c>
    </row>
    <row r="832" spans="22:22" x14ac:dyDescent="0.15">
      <c r="V832" s="271">
        <v>820</v>
      </c>
    </row>
    <row r="833" spans="22:22" x14ac:dyDescent="0.15">
      <c r="V833" s="271">
        <v>821</v>
      </c>
    </row>
    <row r="834" spans="22:22" x14ac:dyDescent="0.15">
      <c r="V834" s="271">
        <v>822</v>
      </c>
    </row>
    <row r="835" spans="22:22" x14ac:dyDescent="0.15">
      <c r="V835" s="271">
        <v>823</v>
      </c>
    </row>
    <row r="836" spans="22:22" x14ac:dyDescent="0.15">
      <c r="V836" s="271">
        <v>824</v>
      </c>
    </row>
    <row r="837" spans="22:22" x14ac:dyDescent="0.15">
      <c r="V837" s="271">
        <v>825</v>
      </c>
    </row>
    <row r="838" spans="22:22" x14ac:dyDescent="0.15">
      <c r="V838" s="271">
        <v>826</v>
      </c>
    </row>
    <row r="839" spans="22:22" x14ac:dyDescent="0.15">
      <c r="V839" s="271">
        <v>827</v>
      </c>
    </row>
    <row r="840" spans="22:22" x14ac:dyDescent="0.15">
      <c r="V840" s="271">
        <v>828</v>
      </c>
    </row>
    <row r="841" spans="22:22" x14ac:dyDescent="0.15">
      <c r="V841" s="271">
        <v>829</v>
      </c>
    </row>
    <row r="842" spans="22:22" x14ac:dyDescent="0.15">
      <c r="V842" s="271">
        <v>830</v>
      </c>
    </row>
    <row r="843" spans="22:22" x14ac:dyDescent="0.15">
      <c r="V843" s="271">
        <v>831</v>
      </c>
    </row>
    <row r="844" spans="22:22" x14ac:dyDescent="0.15">
      <c r="V844" s="271">
        <v>832</v>
      </c>
    </row>
    <row r="845" spans="22:22" x14ac:dyDescent="0.15">
      <c r="V845" s="271">
        <v>833</v>
      </c>
    </row>
    <row r="846" spans="22:22" x14ac:dyDescent="0.15">
      <c r="V846" s="271">
        <v>834</v>
      </c>
    </row>
    <row r="847" spans="22:22" x14ac:dyDescent="0.15">
      <c r="V847" s="271">
        <v>835</v>
      </c>
    </row>
    <row r="848" spans="22:22" x14ac:dyDescent="0.15">
      <c r="V848" s="271">
        <v>836</v>
      </c>
    </row>
    <row r="849" spans="22:22" x14ac:dyDescent="0.15">
      <c r="V849" s="271">
        <v>837</v>
      </c>
    </row>
    <row r="850" spans="22:22" x14ac:dyDescent="0.15">
      <c r="V850" s="271">
        <v>838</v>
      </c>
    </row>
    <row r="851" spans="22:22" x14ac:dyDescent="0.15">
      <c r="V851" s="271">
        <v>839</v>
      </c>
    </row>
    <row r="852" spans="22:22" x14ac:dyDescent="0.15">
      <c r="V852" s="271">
        <v>840</v>
      </c>
    </row>
    <row r="853" spans="22:22" x14ac:dyDescent="0.15">
      <c r="V853" s="271">
        <v>841</v>
      </c>
    </row>
    <row r="854" spans="22:22" x14ac:dyDescent="0.15">
      <c r="V854" s="271">
        <v>842</v>
      </c>
    </row>
    <row r="855" spans="22:22" x14ac:dyDescent="0.15">
      <c r="V855" s="271">
        <v>843</v>
      </c>
    </row>
    <row r="856" spans="22:22" x14ac:dyDescent="0.15">
      <c r="V856" s="271">
        <v>844</v>
      </c>
    </row>
    <row r="857" spans="22:22" x14ac:dyDescent="0.15">
      <c r="V857" s="271">
        <v>845</v>
      </c>
    </row>
    <row r="858" spans="22:22" x14ac:dyDescent="0.15">
      <c r="V858" s="271">
        <v>846</v>
      </c>
    </row>
    <row r="859" spans="22:22" x14ac:dyDescent="0.15">
      <c r="V859" s="271">
        <v>847</v>
      </c>
    </row>
    <row r="860" spans="22:22" x14ac:dyDescent="0.15">
      <c r="V860" s="271">
        <v>848</v>
      </c>
    </row>
    <row r="861" spans="22:22" x14ac:dyDescent="0.15">
      <c r="V861" s="271">
        <v>849</v>
      </c>
    </row>
    <row r="862" spans="22:22" x14ac:dyDescent="0.15">
      <c r="V862" s="271">
        <v>850</v>
      </c>
    </row>
    <row r="863" spans="22:22" x14ac:dyDescent="0.15">
      <c r="V863" s="271">
        <v>851</v>
      </c>
    </row>
    <row r="864" spans="22:22" x14ac:dyDescent="0.15">
      <c r="V864" s="271">
        <v>852</v>
      </c>
    </row>
    <row r="865" spans="22:22" x14ac:dyDescent="0.15">
      <c r="V865" s="271">
        <v>853</v>
      </c>
    </row>
    <row r="866" spans="22:22" x14ac:dyDescent="0.15">
      <c r="V866" s="271">
        <v>854</v>
      </c>
    </row>
    <row r="867" spans="22:22" x14ac:dyDescent="0.15">
      <c r="V867" s="271">
        <v>855</v>
      </c>
    </row>
    <row r="868" spans="22:22" x14ac:dyDescent="0.15">
      <c r="V868" s="271">
        <v>856</v>
      </c>
    </row>
    <row r="869" spans="22:22" x14ac:dyDescent="0.15">
      <c r="V869" s="271">
        <v>857</v>
      </c>
    </row>
    <row r="870" spans="22:22" x14ac:dyDescent="0.15">
      <c r="V870" s="271">
        <v>858</v>
      </c>
    </row>
    <row r="871" spans="22:22" x14ac:dyDescent="0.15">
      <c r="V871" s="271">
        <v>859</v>
      </c>
    </row>
    <row r="872" spans="22:22" x14ac:dyDescent="0.15">
      <c r="V872" s="271">
        <v>860</v>
      </c>
    </row>
    <row r="873" spans="22:22" x14ac:dyDescent="0.15">
      <c r="V873" s="271">
        <v>861</v>
      </c>
    </row>
    <row r="874" spans="22:22" x14ac:dyDescent="0.15">
      <c r="V874" s="271">
        <v>862</v>
      </c>
    </row>
    <row r="875" spans="22:22" x14ac:dyDescent="0.15">
      <c r="V875" s="271">
        <v>863</v>
      </c>
    </row>
    <row r="876" spans="22:22" x14ac:dyDescent="0.15">
      <c r="V876" s="271">
        <v>864</v>
      </c>
    </row>
    <row r="877" spans="22:22" x14ac:dyDescent="0.15">
      <c r="V877" s="271">
        <v>865</v>
      </c>
    </row>
    <row r="878" spans="22:22" x14ac:dyDescent="0.15">
      <c r="V878" s="271">
        <v>866</v>
      </c>
    </row>
    <row r="879" spans="22:22" x14ac:dyDescent="0.15">
      <c r="V879" s="271">
        <v>867</v>
      </c>
    </row>
    <row r="880" spans="22:22" x14ac:dyDescent="0.15">
      <c r="V880" s="271">
        <v>868</v>
      </c>
    </row>
    <row r="881" spans="22:22" x14ac:dyDescent="0.15">
      <c r="V881" s="271">
        <v>869</v>
      </c>
    </row>
    <row r="882" spans="22:22" x14ac:dyDescent="0.15">
      <c r="V882" s="271">
        <v>870</v>
      </c>
    </row>
    <row r="883" spans="22:22" x14ac:dyDescent="0.15">
      <c r="V883" s="271">
        <v>871</v>
      </c>
    </row>
    <row r="884" spans="22:22" x14ac:dyDescent="0.15">
      <c r="V884" s="271">
        <v>872</v>
      </c>
    </row>
    <row r="885" spans="22:22" x14ac:dyDescent="0.15">
      <c r="V885" s="271">
        <v>873</v>
      </c>
    </row>
    <row r="886" spans="22:22" x14ac:dyDescent="0.15">
      <c r="V886" s="271">
        <v>874</v>
      </c>
    </row>
    <row r="887" spans="22:22" x14ac:dyDescent="0.15">
      <c r="V887" s="271">
        <v>875</v>
      </c>
    </row>
    <row r="888" spans="22:22" x14ac:dyDescent="0.15">
      <c r="V888" s="271">
        <v>876</v>
      </c>
    </row>
    <row r="889" spans="22:22" x14ac:dyDescent="0.15">
      <c r="V889" s="271">
        <v>877</v>
      </c>
    </row>
    <row r="890" spans="22:22" x14ac:dyDescent="0.15">
      <c r="V890" s="271">
        <v>878</v>
      </c>
    </row>
    <row r="891" spans="22:22" x14ac:dyDescent="0.15">
      <c r="V891" s="271">
        <v>879</v>
      </c>
    </row>
    <row r="892" spans="22:22" x14ac:dyDescent="0.15">
      <c r="V892" s="271">
        <v>880</v>
      </c>
    </row>
    <row r="893" spans="22:22" x14ac:dyDescent="0.15">
      <c r="V893" s="271">
        <v>881</v>
      </c>
    </row>
    <row r="894" spans="22:22" x14ac:dyDescent="0.15">
      <c r="V894" s="271">
        <v>882</v>
      </c>
    </row>
    <row r="895" spans="22:22" x14ac:dyDescent="0.15">
      <c r="V895" s="271">
        <v>883</v>
      </c>
    </row>
    <row r="896" spans="22:22" x14ac:dyDescent="0.15">
      <c r="V896" s="271">
        <v>884</v>
      </c>
    </row>
    <row r="897" spans="22:22" x14ac:dyDescent="0.15">
      <c r="V897" s="271">
        <v>885</v>
      </c>
    </row>
    <row r="898" spans="22:22" x14ac:dyDescent="0.15">
      <c r="V898" s="271">
        <v>886</v>
      </c>
    </row>
    <row r="899" spans="22:22" x14ac:dyDescent="0.15">
      <c r="V899" s="271">
        <v>887</v>
      </c>
    </row>
    <row r="900" spans="22:22" x14ac:dyDescent="0.15">
      <c r="V900" s="271">
        <v>888</v>
      </c>
    </row>
    <row r="901" spans="22:22" x14ac:dyDescent="0.15">
      <c r="V901" s="271">
        <v>889</v>
      </c>
    </row>
    <row r="902" spans="22:22" x14ac:dyDescent="0.15">
      <c r="V902" s="271">
        <v>890</v>
      </c>
    </row>
    <row r="903" spans="22:22" x14ac:dyDescent="0.15">
      <c r="V903" s="271">
        <v>891</v>
      </c>
    </row>
    <row r="904" spans="22:22" x14ac:dyDescent="0.15">
      <c r="V904" s="271">
        <v>892</v>
      </c>
    </row>
    <row r="905" spans="22:22" x14ac:dyDescent="0.15">
      <c r="V905" s="271">
        <v>893</v>
      </c>
    </row>
    <row r="906" spans="22:22" x14ac:dyDescent="0.15">
      <c r="V906" s="271">
        <v>894</v>
      </c>
    </row>
    <row r="907" spans="22:22" x14ac:dyDescent="0.15">
      <c r="V907" s="271">
        <v>895</v>
      </c>
    </row>
    <row r="908" spans="22:22" x14ac:dyDescent="0.15">
      <c r="V908" s="271">
        <v>896</v>
      </c>
    </row>
    <row r="909" spans="22:22" x14ac:dyDescent="0.15">
      <c r="V909" s="271">
        <v>897</v>
      </c>
    </row>
    <row r="910" spans="22:22" x14ac:dyDescent="0.15">
      <c r="V910" s="271">
        <v>898</v>
      </c>
    </row>
    <row r="911" spans="22:22" x14ac:dyDescent="0.15">
      <c r="V911" s="271">
        <v>899</v>
      </c>
    </row>
    <row r="912" spans="22:22" x14ac:dyDescent="0.15">
      <c r="V912" s="271">
        <v>900</v>
      </c>
    </row>
    <row r="913" spans="22:22" x14ac:dyDescent="0.15">
      <c r="V913" s="271">
        <v>901</v>
      </c>
    </row>
    <row r="914" spans="22:22" x14ac:dyDescent="0.15">
      <c r="V914" s="271">
        <v>902</v>
      </c>
    </row>
    <row r="915" spans="22:22" x14ac:dyDescent="0.15">
      <c r="V915" s="271">
        <v>903</v>
      </c>
    </row>
    <row r="916" spans="22:22" x14ac:dyDescent="0.15">
      <c r="V916" s="271">
        <v>904</v>
      </c>
    </row>
    <row r="917" spans="22:22" x14ac:dyDescent="0.15">
      <c r="V917" s="271">
        <v>905</v>
      </c>
    </row>
    <row r="918" spans="22:22" x14ac:dyDescent="0.15">
      <c r="V918" s="271">
        <v>906</v>
      </c>
    </row>
    <row r="919" spans="22:22" x14ac:dyDescent="0.15">
      <c r="V919" s="271">
        <v>907</v>
      </c>
    </row>
    <row r="920" spans="22:22" x14ac:dyDescent="0.15">
      <c r="V920" s="271">
        <v>908</v>
      </c>
    </row>
    <row r="921" spans="22:22" x14ac:dyDescent="0.15">
      <c r="V921" s="271">
        <v>909</v>
      </c>
    </row>
    <row r="922" spans="22:22" x14ac:dyDescent="0.15">
      <c r="V922" s="271">
        <v>910</v>
      </c>
    </row>
    <row r="923" spans="22:22" x14ac:dyDescent="0.15">
      <c r="V923" s="271">
        <v>911</v>
      </c>
    </row>
    <row r="924" spans="22:22" x14ac:dyDescent="0.15">
      <c r="V924" s="271">
        <v>912</v>
      </c>
    </row>
    <row r="925" spans="22:22" x14ac:dyDescent="0.15">
      <c r="V925" s="271">
        <v>913</v>
      </c>
    </row>
    <row r="926" spans="22:22" x14ac:dyDescent="0.15">
      <c r="V926" s="271">
        <v>914</v>
      </c>
    </row>
    <row r="927" spans="22:22" x14ac:dyDescent="0.15">
      <c r="V927" s="271">
        <v>915</v>
      </c>
    </row>
    <row r="928" spans="22:22" x14ac:dyDescent="0.15">
      <c r="V928" s="271">
        <v>916</v>
      </c>
    </row>
    <row r="929" spans="22:22" x14ac:dyDescent="0.15">
      <c r="V929" s="271">
        <v>917</v>
      </c>
    </row>
    <row r="930" spans="22:22" x14ac:dyDescent="0.15">
      <c r="V930" s="271">
        <v>918</v>
      </c>
    </row>
    <row r="931" spans="22:22" x14ac:dyDescent="0.15">
      <c r="V931" s="271">
        <v>919</v>
      </c>
    </row>
    <row r="932" spans="22:22" x14ac:dyDescent="0.15">
      <c r="V932" s="271">
        <v>920</v>
      </c>
    </row>
    <row r="933" spans="22:22" x14ac:dyDescent="0.15">
      <c r="V933" s="271">
        <v>921</v>
      </c>
    </row>
    <row r="934" spans="22:22" x14ac:dyDescent="0.15">
      <c r="V934" s="271">
        <v>922</v>
      </c>
    </row>
    <row r="935" spans="22:22" x14ac:dyDescent="0.15">
      <c r="V935" s="271">
        <v>923</v>
      </c>
    </row>
    <row r="936" spans="22:22" x14ac:dyDescent="0.15">
      <c r="V936" s="271">
        <v>924</v>
      </c>
    </row>
    <row r="937" spans="22:22" x14ac:dyDescent="0.15">
      <c r="V937" s="271">
        <v>925</v>
      </c>
    </row>
    <row r="938" spans="22:22" x14ac:dyDescent="0.15">
      <c r="V938" s="271">
        <v>926</v>
      </c>
    </row>
    <row r="939" spans="22:22" x14ac:dyDescent="0.15">
      <c r="V939" s="271">
        <v>927</v>
      </c>
    </row>
    <row r="940" spans="22:22" x14ac:dyDescent="0.15">
      <c r="V940" s="271">
        <v>928</v>
      </c>
    </row>
    <row r="941" spans="22:22" x14ac:dyDescent="0.15">
      <c r="V941" s="271">
        <v>929</v>
      </c>
    </row>
    <row r="942" spans="22:22" x14ac:dyDescent="0.15">
      <c r="V942" s="271">
        <v>930</v>
      </c>
    </row>
    <row r="943" spans="22:22" x14ac:dyDescent="0.15">
      <c r="V943" s="271">
        <v>931</v>
      </c>
    </row>
    <row r="944" spans="22:22" x14ac:dyDescent="0.15">
      <c r="V944" s="271">
        <v>932</v>
      </c>
    </row>
    <row r="945" spans="22:22" x14ac:dyDescent="0.15">
      <c r="V945" s="271">
        <v>933</v>
      </c>
    </row>
    <row r="946" spans="22:22" x14ac:dyDescent="0.15">
      <c r="V946" s="271">
        <v>934</v>
      </c>
    </row>
    <row r="947" spans="22:22" x14ac:dyDescent="0.15">
      <c r="V947" s="271">
        <v>935</v>
      </c>
    </row>
    <row r="948" spans="22:22" x14ac:dyDescent="0.15">
      <c r="V948" s="271">
        <v>936</v>
      </c>
    </row>
    <row r="949" spans="22:22" x14ac:dyDescent="0.15">
      <c r="V949" s="271">
        <v>937</v>
      </c>
    </row>
    <row r="950" spans="22:22" x14ac:dyDescent="0.15">
      <c r="V950" s="271">
        <v>938</v>
      </c>
    </row>
    <row r="951" spans="22:22" x14ac:dyDescent="0.15">
      <c r="V951" s="271">
        <v>939</v>
      </c>
    </row>
    <row r="952" spans="22:22" x14ac:dyDescent="0.15">
      <c r="V952" s="271">
        <v>940</v>
      </c>
    </row>
    <row r="953" spans="22:22" x14ac:dyDescent="0.15">
      <c r="V953" s="271">
        <v>941</v>
      </c>
    </row>
    <row r="954" spans="22:22" x14ac:dyDescent="0.15">
      <c r="V954" s="271">
        <v>942</v>
      </c>
    </row>
    <row r="955" spans="22:22" x14ac:dyDescent="0.15">
      <c r="V955" s="271">
        <v>943</v>
      </c>
    </row>
    <row r="956" spans="22:22" x14ac:dyDescent="0.15">
      <c r="V956" s="271">
        <v>944</v>
      </c>
    </row>
    <row r="957" spans="22:22" x14ac:dyDescent="0.15">
      <c r="V957" s="271">
        <v>945</v>
      </c>
    </row>
    <row r="958" spans="22:22" x14ac:dyDescent="0.15">
      <c r="V958" s="271">
        <v>946</v>
      </c>
    </row>
    <row r="959" spans="22:22" x14ac:dyDescent="0.15">
      <c r="V959" s="271">
        <v>947</v>
      </c>
    </row>
    <row r="960" spans="22:22" x14ac:dyDescent="0.15">
      <c r="V960" s="271">
        <v>948</v>
      </c>
    </row>
    <row r="961" spans="22:22" x14ac:dyDescent="0.15">
      <c r="V961" s="271">
        <v>949</v>
      </c>
    </row>
    <row r="962" spans="22:22" x14ac:dyDescent="0.15">
      <c r="V962" s="271">
        <v>950</v>
      </c>
    </row>
    <row r="963" spans="22:22" x14ac:dyDescent="0.15">
      <c r="V963" s="271">
        <v>951</v>
      </c>
    </row>
    <row r="964" spans="22:22" x14ac:dyDescent="0.15">
      <c r="V964" s="271">
        <v>952</v>
      </c>
    </row>
    <row r="965" spans="22:22" x14ac:dyDescent="0.15">
      <c r="V965" s="271">
        <v>953</v>
      </c>
    </row>
    <row r="966" spans="22:22" x14ac:dyDescent="0.15">
      <c r="V966" s="271">
        <v>954</v>
      </c>
    </row>
    <row r="967" spans="22:22" x14ac:dyDescent="0.15">
      <c r="V967" s="271">
        <v>955</v>
      </c>
    </row>
    <row r="968" spans="22:22" x14ac:dyDescent="0.15">
      <c r="V968" s="271">
        <v>956</v>
      </c>
    </row>
    <row r="969" spans="22:22" x14ac:dyDescent="0.15">
      <c r="V969" s="271">
        <v>957</v>
      </c>
    </row>
    <row r="970" spans="22:22" x14ac:dyDescent="0.15">
      <c r="V970" s="271">
        <v>958</v>
      </c>
    </row>
    <row r="971" spans="22:22" x14ac:dyDescent="0.15">
      <c r="V971" s="271">
        <v>959</v>
      </c>
    </row>
    <row r="972" spans="22:22" x14ac:dyDescent="0.15">
      <c r="V972" s="271">
        <v>960</v>
      </c>
    </row>
    <row r="973" spans="22:22" x14ac:dyDescent="0.15">
      <c r="V973" s="271">
        <v>961</v>
      </c>
    </row>
    <row r="974" spans="22:22" x14ac:dyDescent="0.15">
      <c r="V974" s="271">
        <v>962</v>
      </c>
    </row>
    <row r="975" spans="22:22" x14ac:dyDescent="0.15">
      <c r="V975" s="271">
        <v>963</v>
      </c>
    </row>
    <row r="976" spans="22:22" x14ac:dyDescent="0.15">
      <c r="V976" s="271">
        <v>964</v>
      </c>
    </row>
    <row r="977" spans="22:22" x14ac:dyDescent="0.15">
      <c r="V977" s="271">
        <v>965</v>
      </c>
    </row>
    <row r="978" spans="22:22" x14ac:dyDescent="0.15">
      <c r="V978" s="271">
        <v>966</v>
      </c>
    </row>
    <row r="979" spans="22:22" x14ac:dyDescent="0.15">
      <c r="V979" s="271">
        <v>967</v>
      </c>
    </row>
    <row r="980" spans="22:22" x14ac:dyDescent="0.15">
      <c r="V980" s="271">
        <v>968</v>
      </c>
    </row>
    <row r="981" spans="22:22" x14ac:dyDescent="0.15">
      <c r="V981" s="271">
        <v>969</v>
      </c>
    </row>
    <row r="982" spans="22:22" x14ac:dyDescent="0.15">
      <c r="V982" s="271">
        <v>970</v>
      </c>
    </row>
    <row r="983" spans="22:22" x14ac:dyDescent="0.15">
      <c r="V983" s="271">
        <v>971</v>
      </c>
    </row>
    <row r="984" spans="22:22" x14ac:dyDescent="0.15">
      <c r="V984" s="271">
        <v>972</v>
      </c>
    </row>
    <row r="985" spans="22:22" x14ac:dyDescent="0.15">
      <c r="V985" s="271">
        <v>973</v>
      </c>
    </row>
    <row r="986" spans="22:22" x14ac:dyDescent="0.15">
      <c r="V986" s="271">
        <v>974</v>
      </c>
    </row>
    <row r="987" spans="22:22" x14ac:dyDescent="0.15">
      <c r="V987" s="271">
        <v>975</v>
      </c>
    </row>
    <row r="988" spans="22:22" x14ac:dyDescent="0.15">
      <c r="V988" s="271">
        <v>976</v>
      </c>
    </row>
    <row r="989" spans="22:22" x14ac:dyDescent="0.15">
      <c r="V989" s="271">
        <v>977</v>
      </c>
    </row>
    <row r="990" spans="22:22" x14ac:dyDescent="0.15">
      <c r="V990" s="271">
        <v>978</v>
      </c>
    </row>
    <row r="991" spans="22:22" x14ac:dyDescent="0.15">
      <c r="V991" s="271">
        <v>979</v>
      </c>
    </row>
    <row r="992" spans="22:22" x14ac:dyDescent="0.15">
      <c r="V992" s="271">
        <v>980</v>
      </c>
    </row>
    <row r="993" spans="22:22" x14ac:dyDescent="0.15">
      <c r="V993" s="271">
        <v>981</v>
      </c>
    </row>
    <row r="994" spans="22:22" x14ac:dyDescent="0.15">
      <c r="V994" s="271">
        <v>982</v>
      </c>
    </row>
    <row r="995" spans="22:22" x14ac:dyDescent="0.15">
      <c r="V995" s="271">
        <v>983</v>
      </c>
    </row>
    <row r="996" spans="22:22" x14ac:dyDescent="0.15">
      <c r="V996" s="271">
        <v>984</v>
      </c>
    </row>
    <row r="997" spans="22:22" x14ac:dyDescent="0.15">
      <c r="V997" s="271">
        <v>985</v>
      </c>
    </row>
    <row r="998" spans="22:22" x14ac:dyDescent="0.15">
      <c r="V998" s="271">
        <v>986</v>
      </c>
    </row>
    <row r="999" spans="22:22" x14ac:dyDescent="0.15">
      <c r="V999" s="271">
        <v>987</v>
      </c>
    </row>
    <row r="1000" spans="22:22" x14ac:dyDescent="0.15">
      <c r="V1000" s="271">
        <v>988</v>
      </c>
    </row>
    <row r="1001" spans="22:22" x14ac:dyDescent="0.15">
      <c r="V1001" s="271">
        <v>989</v>
      </c>
    </row>
    <row r="1002" spans="22:22" x14ac:dyDescent="0.15">
      <c r="V1002" s="271">
        <v>990</v>
      </c>
    </row>
    <row r="1003" spans="22:22" x14ac:dyDescent="0.15">
      <c r="V1003" s="271">
        <v>991</v>
      </c>
    </row>
    <row r="1004" spans="22:22" x14ac:dyDescent="0.15">
      <c r="V1004" s="271">
        <v>992</v>
      </c>
    </row>
    <row r="1005" spans="22:22" x14ac:dyDescent="0.15">
      <c r="V1005" s="271">
        <v>993</v>
      </c>
    </row>
    <row r="1006" spans="22:22" x14ac:dyDescent="0.15">
      <c r="V1006" s="271">
        <v>994</v>
      </c>
    </row>
    <row r="1007" spans="22:22" x14ac:dyDescent="0.15">
      <c r="V1007" s="271">
        <v>995</v>
      </c>
    </row>
    <row r="1008" spans="22:22" x14ac:dyDescent="0.15">
      <c r="V1008" s="271">
        <v>996</v>
      </c>
    </row>
    <row r="1009" spans="22:22" x14ac:dyDescent="0.15">
      <c r="V1009" s="271">
        <v>997</v>
      </c>
    </row>
    <row r="1010" spans="22:22" x14ac:dyDescent="0.15">
      <c r="V1010" s="271">
        <v>998</v>
      </c>
    </row>
    <row r="1011" spans="22:22" x14ac:dyDescent="0.15">
      <c r="V1011" s="271">
        <v>999</v>
      </c>
    </row>
    <row r="1012" spans="22:22" x14ac:dyDescent="0.15">
      <c r="V1012" s="271">
        <v>1000</v>
      </c>
    </row>
    <row r="1013" spans="22:22" x14ac:dyDescent="0.15">
      <c r="V1013" s="271">
        <v>1001</v>
      </c>
    </row>
    <row r="1014" spans="22:22" x14ac:dyDescent="0.15">
      <c r="V1014" s="271">
        <v>1002</v>
      </c>
    </row>
    <row r="1015" spans="22:22" x14ac:dyDescent="0.15">
      <c r="V1015" s="271">
        <v>1003</v>
      </c>
    </row>
    <row r="1016" spans="22:22" x14ac:dyDescent="0.15">
      <c r="V1016" s="271">
        <v>1004</v>
      </c>
    </row>
    <row r="1017" spans="22:22" x14ac:dyDescent="0.15">
      <c r="V1017" s="271">
        <v>1005</v>
      </c>
    </row>
    <row r="1018" spans="22:22" x14ac:dyDescent="0.15">
      <c r="V1018" s="271">
        <v>1006</v>
      </c>
    </row>
    <row r="1019" spans="22:22" x14ac:dyDescent="0.15">
      <c r="V1019" s="271">
        <v>1007</v>
      </c>
    </row>
    <row r="1020" spans="22:22" x14ac:dyDescent="0.15">
      <c r="V1020" s="271">
        <v>1008</v>
      </c>
    </row>
    <row r="1021" spans="22:22" x14ac:dyDescent="0.15">
      <c r="V1021" s="271">
        <v>1009</v>
      </c>
    </row>
    <row r="1022" spans="22:22" x14ac:dyDescent="0.15">
      <c r="V1022" s="271">
        <v>1010</v>
      </c>
    </row>
    <row r="1023" spans="22:22" x14ac:dyDescent="0.15">
      <c r="V1023" s="271">
        <v>1011</v>
      </c>
    </row>
    <row r="1024" spans="22:22" x14ac:dyDescent="0.15">
      <c r="V1024" s="271">
        <v>1012</v>
      </c>
    </row>
    <row r="1025" spans="22:22" x14ac:dyDescent="0.15">
      <c r="V1025" s="271">
        <v>1013</v>
      </c>
    </row>
    <row r="1026" spans="22:22" x14ac:dyDescent="0.15">
      <c r="V1026" s="271">
        <v>1014</v>
      </c>
    </row>
    <row r="1027" spans="22:22" x14ac:dyDescent="0.15">
      <c r="V1027" s="271">
        <v>1015</v>
      </c>
    </row>
    <row r="1028" spans="22:22" x14ac:dyDescent="0.15">
      <c r="V1028" s="271">
        <v>1016</v>
      </c>
    </row>
    <row r="1029" spans="22:22" x14ac:dyDescent="0.15">
      <c r="V1029" s="271">
        <v>1017</v>
      </c>
    </row>
    <row r="1030" spans="22:22" x14ac:dyDescent="0.15">
      <c r="V1030" s="271">
        <v>1018</v>
      </c>
    </row>
    <row r="1031" spans="22:22" x14ac:dyDescent="0.15">
      <c r="V1031" s="271">
        <v>1019</v>
      </c>
    </row>
    <row r="1032" spans="22:22" x14ac:dyDescent="0.15">
      <c r="V1032" s="271">
        <v>1020</v>
      </c>
    </row>
    <row r="1033" spans="22:22" x14ac:dyDescent="0.15">
      <c r="V1033" s="271">
        <v>1021</v>
      </c>
    </row>
    <row r="1034" spans="22:22" x14ac:dyDescent="0.15">
      <c r="V1034" s="271">
        <v>1022</v>
      </c>
    </row>
    <row r="1035" spans="22:22" x14ac:dyDescent="0.15">
      <c r="V1035" s="271">
        <v>1023</v>
      </c>
    </row>
    <row r="1036" spans="22:22" x14ac:dyDescent="0.15">
      <c r="V1036" s="271">
        <v>1024</v>
      </c>
    </row>
    <row r="1037" spans="22:22" x14ac:dyDescent="0.15">
      <c r="V1037" s="271">
        <v>1025</v>
      </c>
    </row>
    <row r="1038" spans="22:22" x14ac:dyDescent="0.15">
      <c r="V1038" s="271">
        <v>1026</v>
      </c>
    </row>
    <row r="1039" spans="22:22" x14ac:dyDescent="0.15">
      <c r="V1039" s="271">
        <v>1027</v>
      </c>
    </row>
    <row r="1040" spans="22:22" x14ac:dyDescent="0.15">
      <c r="V1040" s="271">
        <v>1028</v>
      </c>
    </row>
    <row r="1041" spans="22:22" x14ac:dyDescent="0.15">
      <c r="V1041" s="271">
        <v>1029</v>
      </c>
    </row>
    <row r="1042" spans="22:22" x14ac:dyDescent="0.15">
      <c r="V1042" s="271">
        <v>1030</v>
      </c>
    </row>
    <row r="1043" spans="22:22" x14ac:dyDescent="0.15">
      <c r="V1043" s="271">
        <v>1031</v>
      </c>
    </row>
    <row r="1044" spans="22:22" x14ac:dyDescent="0.15">
      <c r="V1044" s="271">
        <v>1032</v>
      </c>
    </row>
    <row r="1045" spans="22:22" x14ac:dyDescent="0.15">
      <c r="V1045" s="271">
        <v>1033</v>
      </c>
    </row>
    <row r="1046" spans="22:22" x14ac:dyDescent="0.15">
      <c r="V1046" s="271">
        <v>1034</v>
      </c>
    </row>
    <row r="1047" spans="22:22" x14ac:dyDescent="0.15">
      <c r="V1047" s="271">
        <v>1035</v>
      </c>
    </row>
    <row r="1048" spans="22:22" x14ac:dyDescent="0.15">
      <c r="V1048" s="271">
        <v>1036</v>
      </c>
    </row>
    <row r="1049" spans="22:22" x14ac:dyDescent="0.15">
      <c r="V1049" s="271">
        <v>1037</v>
      </c>
    </row>
    <row r="1050" spans="22:22" x14ac:dyDescent="0.15">
      <c r="V1050" s="271">
        <v>1038</v>
      </c>
    </row>
    <row r="1051" spans="22:22" x14ac:dyDescent="0.15">
      <c r="V1051" s="271">
        <v>1039</v>
      </c>
    </row>
    <row r="1052" spans="22:22" x14ac:dyDescent="0.15">
      <c r="V1052" s="271">
        <v>1040</v>
      </c>
    </row>
    <row r="1053" spans="22:22" x14ac:dyDescent="0.15">
      <c r="V1053" s="271">
        <v>1041</v>
      </c>
    </row>
    <row r="1054" spans="22:22" x14ac:dyDescent="0.15">
      <c r="V1054" s="271">
        <v>1042</v>
      </c>
    </row>
    <row r="1055" spans="22:22" x14ac:dyDescent="0.15">
      <c r="V1055" s="271">
        <v>1043</v>
      </c>
    </row>
    <row r="1056" spans="22:22" x14ac:dyDescent="0.15">
      <c r="V1056" s="271">
        <v>1044</v>
      </c>
    </row>
    <row r="1057" spans="22:22" x14ac:dyDescent="0.15">
      <c r="V1057" s="271">
        <v>1045</v>
      </c>
    </row>
    <row r="1058" spans="22:22" x14ac:dyDescent="0.15">
      <c r="V1058" s="271">
        <v>1046</v>
      </c>
    </row>
    <row r="1059" spans="22:22" x14ac:dyDescent="0.15">
      <c r="V1059" s="271">
        <v>1047</v>
      </c>
    </row>
    <row r="1060" spans="22:22" x14ac:dyDescent="0.15">
      <c r="V1060" s="271">
        <v>1048</v>
      </c>
    </row>
    <row r="1061" spans="22:22" x14ac:dyDescent="0.15">
      <c r="V1061" s="271">
        <v>1049</v>
      </c>
    </row>
    <row r="1062" spans="22:22" x14ac:dyDescent="0.15">
      <c r="V1062" s="271">
        <v>1050</v>
      </c>
    </row>
    <row r="1063" spans="22:22" x14ac:dyDescent="0.15">
      <c r="V1063" s="271">
        <v>1051</v>
      </c>
    </row>
    <row r="1064" spans="22:22" x14ac:dyDescent="0.15">
      <c r="V1064" s="271">
        <v>1052</v>
      </c>
    </row>
    <row r="1065" spans="22:22" x14ac:dyDescent="0.15">
      <c r="V1065" s="271">
        <v>1053</v>
      </c>
    </row>
    <row r="1066" spans="22:22" x14ac:dyDescent="0.15">
      <c r="V1066" s="271">
        <v>1054</v>
      </c>
    </row>
    <row r="1067" spans="22:22" x14ac:dyDescent="0.15">
      <c r="V1067" s="271">
        <v>1055</v>
      </c>
    </row>
    <row r="1068" spans="22:22" x14ac:dyDescent="0.15">
      <c r="V1068" s="271">
        <v>1056</v>
      </c>
    </row>
    <row r="1069" spans="22:22" x14ac:dyDescent="0.15">
      <c r="V1069" s="271">
        <v>1057</v>
      </c>
    </row>
    <row r="1070" spans="22:22" x14ac:dyDescent="0.15">
      <c r="V1070" s="271">
        <v>1058</v>
      </c>
    </row>
    <row r="1071" spans="22:22" x14ac:dyDescent="0.15">
      <c r="V1071" s="271">
        <v>1059</v>
      </c>
    </row>
    <row r="1072" spans="22:22" x14ac:dyDescent="0.15">
      <c r="V1072" s="271">
        <v>1060</v>
      </c>
    </row>
    <row r="1073" spans="22:22" x14ac:dyDescent="0.15">
      <c r="V1073" s="271">
        <v>1061</v>
      </c>
    </row>
    <row r="1074" spans="22:22" x14ac:dyDescent="0.15">
      <c r="V1074" s="271">
        <v>1062</v>
      </c>
    </row>
    <row r="1075" spans="22:22" x14ac:dyDescent="0.15">
      <c r="V1075" s="271">
        <v>1063</v>
      </c>
    </row>
    <row r="1076" spans="22:22" x14ac:dyDescent="0.15">
      <c r="V1076" s="271">
        <v>1064</v>
      </c>
    </row>
    <row r="1077" spans="22:22" x14ac:dyDescent="0.15">
      <c r="V1077" s="271">
        <v>1065</v>
      </c>
    </row>
    <row r="1078" spans="22:22" x14ac:dyDescent="0.15">
      <c r="V1078" s="271">
        <v>1066</v>
      </c>
    </row>
    <row r="1079" spans="22:22" x14ac:dyDescent="0.15">
      <c r="V1079" s="271">
        <v>1067</v>
      </c>
    </row>
    <row r="1080" spans="22:22" x14ac:dyDescent="0.15">
      <c r="V1080" s="271">
        <v>1068</v>
      </c>
    </row>
    <row r="1081" spans="22:22" x14ac:dyDescent="0.15">
      <c r="V1081" s="271">
        <v>1069</v>
      </c>
    </row>
    <row r="1082" spans="22:22" x14ac:dyDescent="0.15">
      <c r="V1082" s="271">
        <v>1070</v>
      </c>
    </row>
    <row r="1083" spans="22:22" x14ac:dyDescent="0.15">
      <c r="V1083" s="271">
        <v>1071</v>
      </c>
    </row>
    <row r="1084" spans="22:22" x14ac:dyDescent="0.15">
      <c r="V1084" s="271">
        <v>1072</v>
      </c>
    </row>
    <row r="1085" spans="22:22" x14ac:dyDescent="0.15">
      <c r="V1085" s="271">
        <v>1073</v>
      </c>
    </row>
    <row r="1086" spans="22:22" x14ac:dyDescent="0.15">
      <c r="V1086" s="271">
        <v>1074</v>
      </c>
    </row>
    <row r="1087" spans="22:22" x14ac:dyDescent="0.15">
      <c r="V1087" s="271">
        <v>1075</v>
      </c>
    </row>
    <row r="1088" spans="22:22" x14ac:dyDescent="0.15">
      <c r="V1088" s="271">
        <v>1076</v>
      </c>
    </row>
    <row r="1089" spans="22:22" x14ac:dyDescent="0.15">
      <c r="V1089" s="271">
        <v>1077</v>
      </c>
    </row>
    <row r="1090" spans="22:22" x14ac:dyDescent="0.15">
      <c r="V1090" s="271">
        <v>1078</v>
      </c>
    </row>
    <row r="1091" spans="22:22" x14ac:dyDescent="0.15">
      <c r="V1091" s="271">
        <v>1079</v>
      </c>
    </row>
    <row r="1092" spans="22:22" x14ac:dyDescent="0.15">
      <c r="V1092" s="271">
        <v>1080</v>
      </c>
    </row>
    <row r="1093" spans="22:22" x14ac:dyDescent="0.15">
      <c r="V1093" s="271">
        <v>1081</v>
      </c>
    </row>
    <row r="1094" spans="22:22" x14ac:dyDescent="0.15">
      <c r="V1094" s="271">
        <v>1082</v>
      </c>
    </row>
    <row r="1095" spans="22:22" x14ac:dyDescent="0.15">
      <c r="V1095" s="271">
        <v>1083</v>
      </c>
    </row>
    <row r="1096" spans="22:22" x14ac:dyDescent="0.15">
      <c r="V1096" s="271">
        <v>1084</v>
      </c>
    </row>
    <row r="1097" spans="22:22" x14ac:dyDescent="0.15">
      <c r="V1097" s="271">
        <v>1085</v>
      </c>
    </row>
    <row r="1098" spans="22:22" x14ac:dyDescent="0.15">
      <c r="V1098" s="271">
        <v>1086</v>
      </c>
    </row>
    <row r="1099" spans="22:22" x14ac:dyDescent="0.15">
      <c r="V1099" s="271">
        <v>1087</v>
      </c>
    </row>
    <row r="1100" spans="22:22" x14ac:dyDescent="0.15">
      <c r="V1100" s="271">
        <v>1088</v>
      </c>
    </row>
    <row r="1101" spans="22:22" x14ac:dyDescent="0.15">
      <c r="V1101" s="271">
        <v>1089</v>
      </c>
    </row>
    <row r="1102" spans="22:22" x14ac:dyDescent="0.15">
      <c r="V1102" s="271">
        <v>1090</v>
      </c>
    </row>
    <row r="1103" spans="22:22" x14ac:dyDescent="0.15">
      <c r="V1103" s="271">
        <v>1091</v>
      </c>
    </row>
    <row r="1104" spans="22:22" x14ac:dyDescent="0.15">
      <c r="V1104" s="271">
        <v>1092</v>
      </c>
    </row>
    <row r="1105" spans="22:22" x14ac:dyDescent="0.15">
      <c r="V1105" s="271">
        <v>1093</v>
      </c>
    </row>
    <row r="1106" spans="22:22" x14ac:dyDescent="0.15">
      <c r="V1106" s="271">
        <v>1094</v>
      </c>
    </row>
    <row r="1107" spans="22:22" x14ac:dyDescent="0.15">
      <c r="V1107" s="271">
        <v>1095</v>
      </c>
    </row>
    <row r="1108" spans="22:22" x14ac:dyDescent="0.15">
      <c r="V1108" s="271">
        <v>1096</v>
      </c>
    </row>
    <row r="1109" spans="22:22" x14ac:dyDescent="0.15">
      <c r="V1109" s="271">
        <v>1097</v>
      </c>
    </row>
    <row r="1110" spans="22:22" x14ac:dyDescent="0.15">
      <c r="V1110" s="271">
        <v>1098</v>
      </c>
    </row>
    <row r="1111" spans="22:22" x14ac:dyDescent="0.15">
      <c r="V1111" s="271">
        <v>1099</v>
      </c>
    </row>
    <row r="1112" spans="22:22" x14ac:dyDescent="0.15">
      <c r="V1112" s="271">
        <v>1100</v>
      </c>
    </row>
    <row r="1113" spans="22:22" x14ac:dyDescent="0.15">
      <c r="V1113" s="271">
        <v>1101</v>
      </c>
    </row>
    <row r="1114" spans="22:22" x14ac:dyDescent="0.15">
      <c r="V1114" s="271">
        <v>1102</v>
      </c>
    </row>
    <row r="1115" spans="22:22" x14ac:dyDescent="0.15">
      <c r="V1115" s="271">
        <v>1103</v>
      </c>
    </row>
    <row r="1116" spans="22:22" x14ac:dyDescent="0.15">
      <c r="V1116" s="271">
        <v>1104</v>
      </c>
    </row>
    <row r="1117" spans="22:22" x14ac:dyDescent="0.15">
      <c r="V1117" s="271">
        <v>1105</v>
      </c>
    </row>
    <row r="1118" spans="22:22" x14ac:dyDescent="0.15">
      <c r="V1118" s="271">
        <v>1106</v>
      </c>
    </row>
    <row r="1119" spans="22:22" x14ac:dyDescent="0.15">
      <c r="V1119" s="271">
        <v>1107</v>
      </c>
    </row>
    <row r="1120" spans="22:22" x14ac:dyDescent="0.15">
      <c r="V1120" s="271">
        <v>1108</v>
      </c>
    </row>
    <row r="1121" spans="22:22" x14ac:dyDescent="0.15">
      <c r="V1121" s="271">
        <v>1109</v>
      </c>
    </row>
    <row r="1122" spans="22:22" x14ac:dyDescent="0.15">
      <c r="V1122" s="271">
        <v>1110</v>
      </c>
    </row>
    <row r="1123" spans="22:22" x14ac:dyDescent="0.15">
      <c r="V1123" s="271">
        <v>1111</v>
      </c>
    </row>
    <row r="1124" spans="22:22" x14ac:dyDescent="0.15">
      <c r="V1124" s="271">
        <v>1112</v>
      </c>
    </row>
    <row r="1125" spans="22:22" x14ac:dyDescent="0.15">
      <c r="V1125" s="271">
        <v>1113</v>
      </c>
    </row>
    <row r="1126" spans="22:22" x14ac:dyDescent="0.15">
      <c r="V1126" s="271">
        <v>1114</v>
      </c>
    </row>
    <row r="1127" spans="22:22" x14ac:dyDescent="0.15">
      <c r="V1127" s="271">
        <v>1115</v>
      </c>
    </row>
    <row r="1128" spans="22:22" x14ac:dyDescent="0.15">
      <c r="V1128" s="271">
        <v>1116</v>
      </c>
    </row>
    <row r="1129" spans="22:22" x14ac:dyDescent="0.15">
      <c r="V1129" s="271">
        <v>1117</v>
      </c>
    </row>
    <row r="1130" spans="22:22" x14ac:dyDescent="0.15">
      <c r="V1130" s="271">
        <v>1118</v>
      </c>
    </row>
    <row r="1131" spans="22:22" x14ac:dyDescent="0.15">
      <c r="V1131" s="271">
        <v>1119</v>
      </c>
    </row>
    <row r="1132" spans="22:22" x14ac:dyDescent="0.15">
      <c r="V1132" s="271">
        <v>1120</v>
      </c>
    </row>
    <row r="1133" spans="22:22" x14ac:dyDescent="0.15">
      <c r="V1133" s="271">
        <v>1121</v>
      </c>
    </row>
    <row r="1134" spans="22:22" x14ac:dyDescent="0.15">
      <c r="V1134" s="271">
        <v>1122</v>
      </c>
    </row>
    <row r="1135" spans="22:22" x14ac:dyDescent="0.15">
      <c r="V1135" s="271">
        <v>1123</v>
      </c>
    </row>
    <row r="1136" spans="22:22" x14ac:dyDescent="0.15">
      <c r="V1136" s="271">
        <v>1124</v>
      </c>
    </row>
    <row r="1137" spans="22:22" x14ac:dyDescent="0.15">
      <c r="V1137" s="271">
        <v>1125</v>
      </c>
    </row>
    <row r="1138" spans="22:22" x14ac:dyDescent="0.15">
      <c r="V1138" s="271">
        <v>1126</v>
      </c>
    </row>
    <row r="1139" spans="22:22" x14ac:dyDescent="0.15">
      <c r="V1139" s="271">
        <v>1127</v>
      </c>
    </row>
    <row r="1140" spans="22:22" x14ac:dyDescent="0.15">
      <c r="V1140" s="271">
        <v>1128</v>
      </c>
    </row>
    <row r="1141" spans="22:22" x14ac:dyDescent="0.15">
      <c r="V1141" s="271">
        <v>1129</v>
      </c>
    </row>
    <row r="1142" spans="22:22" x14ac:dyDescent="0.15">
      <c r="V1142" s="271">
        <v>1130</v>
      </c>
    </row>
    <row r="1143" spans="22:22" x14ac:dyDescent="0.15">
      <c r="V1143" s="271">
        <v>1131</v>
      </c>
    </row>
    <row r="1144" spans="22:22" x14ac:dyDescent="0.15">
      <c r="V1144" s="271">
        <v>1132</v>
      </c>
    </row>
    <row r="1145" spans="22:22" x14ac:dyDescent="0.15">
      <c r="V1145" s="271">
        <v>1133</v>
      </c>
    </row>
    <row r="1146" spans="22:22" x14ac:dyDescent="0.15">
      <c r="V1146" s="271">
        <v>1134</v>
      </c>
    </row>
    <row r="1147" spans="22:22" x14ac:dyDescent="0.15">
      <c r="V1147" s="271">
        <v>1135</v>
      </c>
    </row>
    <row r="1148" spans="22:22" x14ac:dyDescent="0.15">
      <c r="V1148" s="271">
        <v>1136</v>
      </c>
    </row>
    <row r="1149" spans="22:22" x14ac:dyDescent="0.15">
      <c r="V1149" s="271">
        <v>1137</v>
      </c>
    </row>
    <row r="1150" spans="22:22" x14ac:dyDescent="0.15">
      <c r="V1150" s="271">
        <v>1138</v>
      </c>
    </row>
    <row r="1151" spans="22:22" x14ac:dyDescent="0.15">
      <c r="V1151" s="271">
        <v>1139</v>
      </c>
    </row>
    <row r="1152" spans="22:22" x14ac:dyDescent="0.15">
      <c r="V1152" s="271">
        <v>1140</v>
      </c>
    </row>
    <row r="1153" spans="22:22" x14ac:dyDescent="0.15">
      <c r="V1153" s="271">
        <v>1141</v>
      </c>
    </row>
    <row r="1154" spans="22:22" x14ac:dyDescent="0.15">
      <c r="V1154" s="271">
        <v>1142</v>
      </c>
    </row>
    <row r="1155" spans="22:22" x14ac:dyDescent="0.15">
      <c r="V1155" s="271">
        <v>1143</v>
      </c>
    </row>
    <row r="1156" spans="22:22" x14ac:dyDescent="0.15">
      <c r="V1156" s="271">
        <v>1144</v>
      </c>
    </row>
    <row r="1157" spans="22:22" x14ac:dyDescent="0.15">
      <c r="V1157" s="271">
        <v>1145</v>
      </c>
    </row>
    <row r="1158" spans="22:22" x14ac:dyDescent="0.15">
      <c r="V1158" s="271">
        <v>1146</v>
      </c>
    </row>
    <row r="1159" spans="22:22" x14ac:dyDescent="0.15">
      <c r="V1159" s="271">
        <v>1147</v>
      </c>
    </row>
    <row r="1160" spans="22:22" x14ac:dyDescent="0.15">
      <c r="V1160" s="271">
        <v>1148</v>
      </c>
    </row>
    <row r="1161" spans="22:22" x14ac:dyDescent="0.15">
      <c r="V1161" s="271">
        <v>1149</v>
      </c>
    </row>
    <row r="1162" spans="22:22" x14ac:dyDescent="0.15">
      <c r="V1162" s="271">
        <v>1150</v>
      </c>
    </row>
    <row r="1163" spans="22:22" x14ac:dyDescent="0.15">
      <c r="V1163" s="271">
        <v>1151</v>
      </c>
    </row>
    <row r="1164" spans="22:22" x14ac:dyDescent="0.15">
      <c r="V1164" s="271">
        <v>1152</v>
      </c>
    </row>
    <row r="1165" spans="22:22" x14ac:dyDescent="0.15">
      <c r="V1165" s="271">
        <v>1153</v>
      </c>
    </row>
    <row r="1166" spans="22:22" x14ac:dyDescent="0.15">
      <c r="V1166" s="271">
        <v>1154</v>
      </c>
    </row>
    <row r="1167" spans="22:22" x14ac:dyDescent="0.15">
      <c r="V1167" s="271">
        <v>1155</v>
      </c>
    </row>
    <row r="1168" spans="22:22" x14ac:dyDescent="0.15">
      <c r="V1168" s="271">
        <v>1156</v>
      </c>
    </row>
    <row r="1169" spans="22:22" x14ac:dyDescent="0.15">
      <c r="V1169" s="271">
        <v>1157</v>
      </c>
    </row>
    <row r="1170" spans="22:22" x14ac:dyDescent="0.15">
      <c r="V1170" s="271">
        <v>1158</v>
      </c>
    </row>
    <row r="1171" spans="22:22" x14ac:dyDescent="0.15">
      <c r="V1171" s="271">
        <v>1159</v>
      </c>
    </row>
    <row r="1172" spans="22:22" x14ac:dyDescent="0.15">
      <c r="V1172" s="271">
        <v>1160</v>
      </c>
    </row>
    <row r="1173" spans="22:22" x14ac:dyDescent="0.15">
      <c r="V1173" s="271">
        <v>1161</v>
      </c>
    </row>
    <row r="1174" spans="22:22" x14ac:dyDescent="0.15">
      <c r="V1174" s="271">
        <v>1162</v>
      </c>
    </row>
    <row r="1175" spans="22:22" x14ac:dyDescent="0.15">
      <c r="V1175" s="271">
        <v>1163</v>
      </c>
    </row>
    <row r="1176" spans="22:22" x14ac:dyDescent="0.15">
      <c r="V1176" s="271">
        <v>1164</v>
      </c>
    </row>
    <row r="1177" spans="22:22" x14ac:dyDescent="0.15">
      <c r="V1177" s="271">
        <v>1165</v>
      </c>
    </row>
    <row r="1178" spans="22:22" x14ac:dyDescent="0.15">
      <c r="V1178" s="271">
        <v>1166</v>
      </c>
    </row>
    <row r="1179" spans="22:22" x14ac:dyDescent="0.15">
      <c r="V1179" s="271">
        <v>1167</v>
      </c>
    </row>
    <row r="1180" spans="22:22" x14ac:dyDescent="0.15">
      <c r="V1180" s="271">
        <v>1168</v>
      </c>
    </row>
    <row r="1181" spans="22:22" x14ac:dyDescent="0.15">
      <c r="V1181" s="271">
        <v>1169</v>
      </c>
    </row>
    <row r="1182" spans="22:22" x14ac:dyDescent="0.15">
      <c r="V1182" s="271">
        <v>1170</v>
      </c>
    </row>
    <row r="1183" spans="22:22" x14ac:dyDescent="0.15">
      <c r="V1183" s="271">
        <v>1171</v>
      </c>
    </row>
    <row r="1184" spans="22:22" x14ac:dyDescent="0.15">
      <c r="V1184" s="271">
        <v>1172</v>
      </c>
    </row>
    <row r="1185" spans="22:22" x14ac:dyDescent="0.15">
      <c r="V1185" s="271">
        <v>1173</v>
      </c>
    </row>
    <row r="1186" spans="22:22" x14ac:dyDescent="0.15">
      <c r="V1186" s="271">
        <v>1174</v>
      </c>
    </row>
    <row r="1187" spans="22:22" x14ac:dyDescent="0.15">
      <c r="V1187" s="271">
        <v>1175</v>
      </c>
    </row>
    <row r="1188" spans="22:22" x14ac:dyDescent="0.15">
      <c r="V1188" s="271">
        <v>1176</v>
      </c>
    </row>
    <row r="1189" spans="22:22" x14ac:dyDescent="0.15">
      <c r="V1189" s="271">
        <v>1177</v>
      </c>
    </row>
    <row r="1190" spans="22:22" x14ac:dyDescent="0.15">
      <c r="V1190" s="271">
        <v>1178</v>
      </c>
    </row>
    <row r="1191" spans="22:22" x14ac:dyDescent="0.15">
      <c r="V1191" s="271">
        <v>1179</v>
      </c>
    </row>
    <row r="1192" spans="22:22" x14ac:dyDescent="0.15">
      <c r="V1192" s="271">
        <v>1180</v>
      </c>
    </row>
    <row r="1193" spans="22:22" x14ac:dyDescent="0.15">
      <c r="V1193" s="271">
        <v>1181</v>
      </c>
    </row>
    <row r="1194" spans="22:22" x14ac:dyDescent="0.15">
      <c r="V1194" s="271">
        <v>1182</v>
      </c>
    </row>
    <row r="1195" spans="22:22" x14ac:dyDescent="0.15">
      <c r="V1195" s="271">
        <v>1183</v>
      </c>
    </row>
    <row r="1196" spans="22:22" x14ac:dyDescent="0.15">
      <c r="V1196" s="271">
        <v>1184</v>
      </c>
    </row>
    <row r="1197" spans="22:22" x14ac:dyDescent="0.15">
      <c r="V1197" s="271">
        <v>1185</v>
      </c>
    </row>
    <row r="1198" spans="22:22" x14ac:dyDescent="0.15">
      <c r="V1198" s="271">
        <v>1186</v>
      </c>
    </row>
    <row r="1199" spans="22:22" x14ac:dyDescent="0.15">
      <c r="V1199" s="271">
        <v>1187</v>
      </c>
    </row>
    <row r="1200" spans="22:22" x14ac:dyDescent="0.15">
      <c r="V1200" s="271">
        <v>1188</v>
      </c>
    </row>
    <row r="1201" spans="22:22" x14ac:dyDescent="0.15">
      <c r="V1201" s="271">
        <v>1189</v>
      </c>
    </row>
    <row r="1202" spans="22:22" x14ac:dyDescent="0.15">
      <c r="V1202" s="271">
        <v>1190</v>
      </c>
    </row>
    <row r="1203" spans="22:22" x14ac:dyDescent="0.15">
      <c r="V1203" s="271">
        <v>1191</v>
      </c>
    </row>
    <row r="1204" spans="22:22" x14ac:dyDescent="0.15">
      <c r="V1204" s="271">
        <v>1192</v>
      </c>
    </row>
    <row r="1205" spans="22:22" x14ac:dyDescent="0.15">
      <c r="V1205" s="271">
        <v>1193</v>
      </c>
    </row>
    <row r="1206" spans="22:22" x14ac:dyDescent="0.15">
      <c r="V1206" s="271">
        <v>1194</v>
      </c>
    </row>
    <row r="1207" spans="22:22" x14ac:dyDescent="0.15">
      <c r="V1207" s="271">
        <v>1195</v>
      </c>
    </row>
    <row r="1208" spans="22:22" x14ac:dyDescent="0.15">
      <c r="V1208" s="271">
        <v>1196</v>
      </c>
    </row>
    <row r="1209" spans="22:22" x14ac:dyDescent="0.15">
      <c r="V1209" s="271">
        <v>1197</v>
      </c>
    </row>
    <row r="1210" spans="22:22" x14ac:dyDescent="0.15">
      <c r="V1210" s="271">
        <v>1198</v>
      </c>
    </row>
    <row r="1211" spans="22:22" x14ac:dyDescent="0.15">
      <c r="V1211" s="271">
        <v>1199</v>
      </c>
    </row>
    <row r="1212" spans="22:22" x14ac:dyDescent="0.15">
      <c r="V1212" s="271">
        <v>1200</v>
      </c>
    </row>
    <row r="1213" spans="22:22" x14ac:dyDescent="0.15">
      <c r="V1213" s="271">
        <v>1201</v>
      </c>
    </row>
    <row r="1214" spans="22:22" x14ac:dyDescent="0.15">
      <c r="V1214" s="271">
        <v>1202</v>
      </c>
    </row>
    <row r="1215" spans="22:22" x14ac:dyDescent="0.15">
      <c r="V1215" s="271">
        <v>1203</v>
      </c>
    </row>
    <row r="1216" spans="22:22" x14ac:dyDescent="0.15">
      <c r="V1216" s="271">
        <v>1204</v>
      </c>
    </row>
    <row r="1217" spans="22:22" x14ac:dyDescent="0.15">
      <c r="V1217" s="271">
        <v>1205</v>
      </c>
    </row>
    <row r="1218" spans="22:22" x14ac:dyDescent="0.15">
      <c r="V1218" s="271">
        <v>1206</v>
      </c>
    </row>
    <row r="1219" spans="22:22" x14ac:dyDescent="0.15">
      <c r="V1219" s="271">
        <v>1207</v>
      </c>
    </row>
    <row r="1220" spans="22:22" x14ac:dyDescent="0.15">
      <c r="V1220" s="271">
        <v>1208</v>
      </c>
    </row>
    <row r="1221" spans="22:22" x14ac:dyDescent="0.15">
      <c r="V1221" s="271">
        <v>1209</v>
      </c>
    </row>
    <row r="1222" spans="22:22" x14ac:dyDescent="0.15">
      <c r="V1222" s="271">
        <v>1210</v>
      </c>
    </row>
    <row r="1223" spans="22:22" x14ac:dyDescent="0.15">
      <c r="V1223" s="271">
        <v>1211</v>
      </c>
    </row>
    <row r="1224" spans="22:22" x14ac:dyDescent="0.15">
      <c r="V1224" s="271">
        <v>1212</v>
      </c>
    </row>
    <row r="1225" spans="22:22" x14ac:dyDescent="0.15">
      <c r="V1225" s="271">
        <v>1213</v>
      </c>
    </row>
    <row r="1226" spans="22:22" x14ac:dyDescent="0.15">
      <c r="V1226" s="271">
        <v>1214</v>
      </c>
    </row>
    <row r="1227" spans="22:22" x14ac:dyDescent="0.15">
      <c r="V1227" s="271">
        <v>1215</v>
      </c>
    </row>
    <row r="1228" spans="22:22" x14ac:dyDescent="0.15">
      <c r="V1228" s="271">
        <v>1216</v>
      </c>
    </row>
    <row r="1229" spans="22:22" x14ac:dyDescent="0.15">
      <c r="V1229" s="271">
        <v>1217</v>
      </c>
    </row>
    <row r="1230" spans="22:22" x14ac:dyDescent="0.15">
      <c r="V1230" s="271">
        <v>1218</v>
      </c>
    </row>
    <row r="1231" spans="22:22" x14ac:dyDescent="0.15">
      <c r="V1231" s="271">
        <v>1219</v>
      </c>
    </row>
    <row r="1232" spans="22:22" x14ac:dyDescent="0.15">
      <c r="V1232" s="271">
        <v>1220</v>
      </c>
    </row>
    <row r="1233" spans="22:22" x14ac:dyDescent="0.15">
      <c r="V1233" s="271">
        <v>1221</v>
      </c>
    </row>
    <row r="1234" spans="22:22" x14ac:dyDescent="0.15">
      <c r="V1234" s="271">
        <v>1222</v>
      </c>
    </row>
    <row r="1235" spans="22:22" x14ac:dyDescent="0.15">
      <c r="V1235" s="271">
        <v>1223</v>
      </c>
    </row>
    <row r="1236" spans="22:22" x14ac:dyDescent="0.15">
      <c r="V1236" s="271">
        <v>1224</v>
      </c>
    </row>
    <row r="1237" spans="22:22" x14ac:dyDescent="0.15">
      <c r="V1237" s="271">
        <v>1225</v>
      </c>
    </row>
    <row r="1238" spans="22:22" x14ac:dyDescent="0.15">
      <c r="V1238" s="271">
        <v>1226</v>
      </c>
    </row>
    <row r="1239" spans="22:22" x14ac:dyDescent="0.15">
      <c r="V1239" s="271">
        <v>1227</v>
      </c>
    </row>
    <row r="1240" spans="22:22" x14ac:dyDescent="0.15">
      <c r="V1240" s="271">
        <v>1228</v>
      </c>
    </row>
    <row r="1241" spans="22:22" x14ac:dyDescent="0.15">
      <c r="V1241" s="271">
        <v>1229</v>
      </c>
    </row>
    <row r="1242" spans="22:22" x14ac:dyDescent="0.15">
      <c r="V1242" s="271">
        <v>1230</v>
      </c>
    </row>
    <row r="1243" spans="22:22" x14ac:dyDescent="0.15">
      <c r="V1243" s="271">
        <v>1231</v>
      </c>
    </row>
    <row r="1244" spans="22:22" x14ac:dyDescent="0.15">
      <c r="V1244" s="271">
        <v>1232</v>
      </c>
    </row>
    <row r="1245" spans="22:22" x14ac:dyDescent="0.15">
      <c r="V1245" s="271">
        <v>1233</v>
      </c>
    </row>
    <row r="1246" spans="22:22" x14ac:dyDescent="0.15">
      <c r="V1246" s="271">
        <v>1234</v>
      </c>
    </row>
    <row r="1247" spans="22:22" x14ac:dyDescent="0.15">
      <c r="V1247" s="271">
        <v>1235</v>
      </c>
    </row>
    <row r="1248" spans="22:22" x14ac:dyDescent="0.15">
      <c r="V1248" s="271">
        <v>1236</v>
      </c>
    </row>
    <row r="1249" spans="22:22" x14ac:dyDescent="0.15">
      <c r="V1249" s="271">
        <v>1237</v>
      </c>
    </row>
    <row r="1250" spans="22:22" x14ac:dyDescent="0.15">
      <c r="V1250" s="271">
        <v>1238</v>
      </c>
    </row>
    <row r="1251" spans="22:22" x14ac:dyDescent="0.15">
      <c r="V1251" s="271">
        <v>1239</v>
      </c>
    </row>
    <row r="1252" spans="22:22" x14ac:dyDescent="0.15">
      <c r="V1252" s="271">
        <v>1240</v>
      </c>
    </row>
    <row r="1253" spans="22:22" x14ac:dyDescent="0.15">
      <c r="V1253" s="271">
        <v>1241</v>
      </c>
    </row>
    <row r="1254" spans="22:22" x14ac:dyDescent="0.15">
      <c r="V1254" s="271">
        <v>1242</v>
      </c>
    </row>
    <row r="1255" spans="22:22" x14ac:dyDescent="0.15">
      <c r="V1255" s="271">
        <v>1243</v>
      </c>
    </row>
    <row r="1256" spans="22:22" x14ac:dyDescent="0.15">
      <c r="V1256" s="271">
        <v>1244</v>
      </c>
    </row>
    <row r="1257" spans="22:22" x14ac:dyDescent="0.15">
      <c r="V1257" s="271">
        <v>1245</v>
      </c>
    </row>
    <row r="1258" spans="22:22" x14ac:dyDescent="0.15">
      <c r="V1258" s="271">
        <v>1246</v>
      </c>
    </row>
    <row r="1259" spans="22:22" x14ac:dyDescent="0.15">
      <c r="V1259" s="271">
        <v>1247</v>
      </c>
    </row>
    <row r="1260" spans="22:22" x14ac:dyDescent="0.15">
      <c r="V1260" s="271">
        <v>1248</v>
      </c>
    </row>
    <row r="1261" spans="22:22" x14ac:dyDescent="0.15">
      <c r="V1261" s="271">
        <v>1249</v>
      </c>
    </row>
    <row r="1262" spans="22:22" x14ac:dyDescent="0.15">
      <c r="V1262" s="271">
        <v>1250</v>
      </c>
    </row>
    <row r="1263" spans="22:22" x14ac:dyDescent="0.15">
      <c r="V1263" s="271">
        <v>1251</v>
      </c>
    </row>
    <row r="1264" spans="22:22" x14ac:dyDescent="0.15">
      <c r="V1264" s="271">
        <v>1252</v>
      </c>
    </row>
    <row r="1265" spans="22:22" x14ac:dyDescent="0.15">
      <c r="V1265" s="271">
        <v>1253</v>
      </c>
    </row>
    <row r="1266" spans="22:22" x14ac:dyDescent="0.15">
      <c r="V1266" s="271">
        <v>1254</v>
      </c>
    </row>
    <row r="1267" spans="22:22" x14ac:dyDescent="0.15">
      <c r="V1267" s="271">
        <v>1255</v>
      </c>
    </row>
    <row r="1268" spans="22:22" x14ac:dyDescent="0.15">
      <c r="V1268" s="271">
        <v>1256</v>
      </c>
    </row>
    <row r="1269" spans="22:22" x14ac:dyDescent="0.15">
      <c r="V1269" s="271">
        <v>1257</v>
      </c>
    </row>
    <row r="1270" spans="22:22" x14ac:dyDescent="0.15">
      <c r="V1270" s="271">
        <v>1258</v>
      </c>
    </row>
    <row r="1271" spans="22:22" x14ac:dyDescent="0.15">
      <c r="V1271" s="271">
        <v>1259</v>
      </c>
    </row>
    <row r="1272" spans="22:22" x14ac:dyDescent="0.15">
      <c r="V1272" s="271">
        <v>1260</v>
      </c>
    </row>
    <row r="1273" spans="22:22" x14ac:dyDescent="0.15">
      <c r="V1273" s="271">
        <v>1261</v>
      </c>
    </row>
    <row r="1274" spans="22:22" x14ac:dyDescent="0.15">
      <c r="V1274" s="271">
        <v>1262</v>
      </c>
    </row>
    <row r="1275" spans="22:22" x14ac:dyDescent="0.15">
      <c r="V1275" s="271">
        <v>1263</v>
      </c>
    </row>
    <row r="1276" spans="22:22" x14ac:dyDescent="0.15">
      <c r="V1276" s="271">
        <v>1264</v>
      </c>
    </row>
    <row r="1277" spans="22:22" x14ac:dyDescent="0.15">
      <c r="V1277" s="271">
        <v>1265</v>
      </c>
    </row>
    <row r="1278" spans="22:22" x14ac:dyDescent="0.15">
      <c r="V1278" s="271">
        <v>1266</v>
      </c>
    </row>
    <row r="1279" spans="22:22" x14ac:dyDescent="0.15">
      <c r="V1279" s="271">
        <v>1267</v>
      </c>
    </row>
    <row r="1280" spans="22:22" x14ac:dyDescent="0.15">
      <c r="V1280" s="271">
        <v>1268</v>
      </c>
    </row>
    <row r="1281" spans="22:22" x14ac:dyDescent="0.15">
      <c r="V1281" s="271">
        <v>1269</v>
      </c>
    </row>
    <row r="1282" spans="22:22" x14ac:dyDescent="0.15">
      <c r="V1282" s="271">
        <v>1270</v>
      </c>
    </row>
    <row r="1283" spans="22:22" x14ac:dyDescent="0.15">
      <c r="V1283" s="271">
        <v>1271</v>
      </c>
    </row>
    <row r="1284" spans="22:22" x14ac:dyDescent="0.15">
      <c r="V1284" s="271">
        <v>1272</v>
      </c>
    </row>
    <row r="1285" spans="22:22" x14ac:dyDescent="0.15">
      <c r="V1285" s="271">
        <v>1273</v>
      </c>
    </row>
    <row r="1286" spans="22:22" x14ac:dyDescent="0.15">
      <c r="V1286" s="271">
        <v>1274</v>
      </c>
    </row>
    <row r="1287" spans="22:22" x14ac:dyDescent="0.15">
      <c r="V1287" s="271">
        <v>1275</v>
      </c>
    </row>
    <row r="1288" spans="22:22" x14ac:dyDescent="0.15">
      <c r="V1288" s="271">
        <v>1276</v>
      </c>
    </row>
    <row r="1289" spans="22:22" x14ac:dyDescent="0.15">
      <c r="V1289" s="271">
        <v>1277</v>
      </c>
    </row>
    <row r="1290" spans="22:22" x14ac:dyDescent="0.15">
      <c r="V1290" s="271">
        <v>1278</v>
      </c>
    </row>
    <row r="1291" spans="22:22" x14ac:dyDescent="0.15">
      <c r="V1291" s="271">
        <v>1279</v>
      </c>
    </row>
    <row r="1292" spans="22:22" x14ac:dyDescent="0.15">
      <c r="V1292" s="271">
        <v>1280</v>
      </c>
    </row>
    <row r="1293" spans="22:22" x14ac:dyDescent="0.15">
      <c r="V1293" s="271">
        <v>1281</v>
      </c>
    </row>
    <row r="1294" spans="22:22" x14ac:dyDescent="0.15">
      <c r="V1294" s="271">
        <v>1282</v>
      </c>
    </row>
    <row r="1295" spans="22:22" x14ac:dyDescent="0.15">
      <c r="V1295" s="271">
        <v>1283</v>
      </c>
    </row>
    <row r="1296" spans="22:22" x14ac:dyDescent="0.15">
      <c r="V1296" s="271">
        <v>1284</v>
      </c>
    </row>
    <row r="1297" spans="22:22" x14ac:dyDescent="0.15">
      <c r="V1297" s="271">
        <v>1285</v>
      </c>
    </row>
    <row r="1298" spans="22:22" x14ac:dyDescent="0.15">
      <c r="V1298" s="271">
        <v>1286</v>
      </c>
    </row>
    <row r="1299" spans="22:22" x14ac:dyDescent="0.15">
      <c r="V1299" s="271">
        <v>1287</v>
      </c>
    </row>
    <row r="1300" spans="22:22" x14ac:dyDescent="0.15">
      <c r="V1300" s="271">
        <v>1288</v>
      </c>
    </row>
    <row r="1301" spans="22:22" x14ac:dyDescent="0.15">
      <c r="V1301" s="271">
        <v>1289</v>
      </c>
    </row>
    <row r="1302" spans="22:22" x14ac:dyDescent="0.15">
      <c r="V1302" s="271">
        <v>1290</v>
      </c>
    </row>
    <row r="1303" spans="22:22" x14ac:dyDescent="0.15">
      <c r="V1303" s="271">
        <v>1291</v>
      </c>
    </row>
    <row r="1304" spans="22:22" x14ac:dyDescent="0.15">
      <c r="V1304" s="271">
        <v>1292</v>
      </c>
    </row>
    <row r="1305" spans="22:22" x14ac:dyDescent="0.15">
      <c r="V1305" s="271">
        <v>1293</v>
      </c>
    </row>
    <row r="1306" spans="22:22" x14ac:dyDescent="0.15">
      <c r="V1306" s="271">
        <v>1294</v>
      </c>
    </row>
    <row r="1307" spans="22:22" x14ac:dyDescent="0.15">
      <c r="V1307" s="271">
        <v>1295</v>
      </c>
    </row>
    <row r="1308" spans="22:22" x14ac:dyDescent="0.15">
      <c r="V1308" s="271">
        <v>1296</v>
      </c>
    </row>
    <row r="1309" spans="22:22" x14ac:dyDescent="0.15">
      <c r="V1309" s="271">
        <v>1297</v>
      </c>
    </row>
    <row r="1310" spans="22:22" x14ac:dyDescent="0.15">
      <c r="V1310" s="271">
        <v>1298</v>
      </c>
    </row>
    <row r="1311" spans="22:22" x14ac:dyDescent="0.15">
      <c r="V1311" s="271">
        <v>1299</v>
      </c>
    </row>
  </sheetData>
  <mergeCells count="13">
    <mergeCell ref="U10:U11"/>
    <mergeCell ref="O10:O11"/>
    <mergeCell ref="P10:P11"/>
    <mergeCell ref="Q10:Q11"/>
    <mergeCell ref="R10:R11"/>
    <mergeCell ref="S10:S11"/>
    <mergeCell ref="T10:T11"/>
    <mergeCell ref="H10:N10"/>
    <mergeCell ref="C10:C11"/>
    <mergeCell ref="D10:D11"/>
    <mergeCell ref="E10:E11"/>
    <mergeCell ref="F10:F11"/>
    <mergeCell ref="G10:G11"/>
  </mergeCells>
  <pageMargins left="0.25" right="0.25" top="0.75" bottom="0.75" header="0.3" footer="0.3"/>
  <pageSetup paperSize="9" scale="7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6">
    <pageSetUpPr fitToPage="1"/>
  </sheetPr>
  <dimension ref="B3:AG46"/>
  <sheetViews>
    <sheetView showGridLines="0" zoomScale="90" zoomScaleNormal="90" zoomScalePageLayoutView="90" workbookViewId="0">
      <selection activeCell="E15" sqref="E15"/>
    </sheetView>
  </sheetViews>
  <sheetFormatPr baseColWidth="10" defaultColWidth="8.83203125" defaultRowHeight="13" x14ac:dyDescent="0.15"/>
  <cols>
    <col min="1" max="2" width="3.33203125" style="1" customWidth="1"/>
    <col min="3" max="3" width="19.6640625" style="1" customWidth="1"/>
    <col min="4" max="4" width="11.6640625" style="1" customWidth="1"/>
    <col min="5" max="5" width="9.6640625" style="1" customWidth="1"/>
    <col min="6" max="14" width="8.6640625" style="1" customWidth="1"/>
    <col min="15" max="15" width="8.83203125" style="1" customWidth="1"/>
    <col min="16" max="18" width="8.6640625" style="1" customWidth="1"/>
    <col min="19" max="19" width="8.5" style="1" customWidth="1"/>
    <col min="20" max="20" width="8.83203125" style="1" customWidth="1"/>
    <col min="21" max="21" width="9.1640625" style="1" customWidth="1"/>
    <col min="22" max="22" width="3.33203125" style="1" customWidth="1"/>
    <col min="23" max="23" width="13.5" style="1" bestFit="1" customWidth="1"/>
    <col min="24" max="24" width="8.83203125" style="1"/>
    <col min="25" max="25" width="10.5" style="1" customWidth="1"/>
    <col min="26" max="30" width="8.83203125" style="1"/>
    <col min="31" max="31" width="14.83203125" style="1" customWidth="1"/>
    <col min="32" max="32" width="13.33203125" style="1" customWidth="1"/>
    <col min="33" max="16384" width="8.83203125" style="1"/>
  </cols>
  <sheetData>
    <row r="3" spans="2:33" ht="14" thickBot="1" x14ac:dyDescent="0.2">
      <c r="B3" s="183">
        <v>2.5</v>
      </c>
      <c r="C3" s="9">
        <v>19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3">
        <v>2.5</v>
      </c>
    </row>
    <row r="4" spans="2:33" ht="14" customHeight="1" x14ac:dyDescent="0.15">
      <c r="B4" s="69"/>
      <c r="C4" s="70"/>
      <c r="D4" s="70"/>
      <c r="E4" s="70"/>
      <c r="F4" s="70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71"/>
    </row>
    <row r="5" spans="2:33" ht="14" customHeight="1" x14ac:dyDescent="0.15">
      <c r="B5" s="72"/>
      <c r="C5" s="73"/>
      <c r="D5" s="74"/>
      <c r="E5" s="74"/>
      <c r="F5" s="73"/>
      <c r="G5" s="73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 t="s">
        <v>427</v>
      </c>
      <c r="V5" s="75"/>
    </row>
    <row r="6" spans="2:33" ht="14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5"/>
    </row>
    <row r="7" spans="2:33" ht="14" customHeight="1" x14ac:dyDescent="0.15">
      <c r="B7" s="72"/>
      <c r="C7" s="76"/>
      <c r="D7" s="77" t="s">
        <v>411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5"/>
    </row>
    <row r="8" spans="2:33" ht="14" customHeight="1" x14ac:dyDescent="0.15"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5"/>
    </row>
    <row r="9" spans="2:33" ht="15" customHeight="1" x14ac:dyDescent="0.15">
      <c r="B9" s="2"/>
      <c r="V9" s="22"/>
    </row>
    <row r="10" spans="2:33" ht="15" customHeight="1" x14ac:dyDescent="0.15">
      <c r="B10" s="2"/>
      <c r="C10" s="12" t="s">
        <v>386</v>
      </c>
      <c r="V10" s="22"/>
    </row>
    <row r="11" spans="2:33" ht="15" customHeight="1" thickBot="1" x14ac:dyDescent="0.2">
      <c r="B11" s="2"/>
      <c r="C11" s="12"/>
      <c r="U11" s="11" t="s">
        <v>39</v>
      </c>
      <c r="V11" s="22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</row>
    <row r="12" spans="2:33" ht="18" customHeight="1" thickBot="1" x14ac:dyDescent="0.2">
      <c r="B12" s="2"/>
      <c r="C12" s="426" t="s">
        <v>14</v>
      </c>
      <c r="D12" s="426" t="s">
        <v>69</v>
      </c>
      <c r="E12" s="426" t="s">
        <v>345</v>
      </c>
      <c r="F12" s="426" t="s">
        <v>356</v>
      </c>
      <c r="G12" s="426" t="s">
        <v>0</v>
      </c>
      <c r="H12" s="429" t="s">
        <v>7</v>
      </c>
      <c r="I12" s="429"/>
      <c r="J12" s="429"/>
      <c r="K12" s="429"/>
      <c r="L12" s="429"/>
      <c r="M12" s="429"/>
      <c r="N12" s="429"/>
      <c r="O12" s="426" t="s">
        <v>67</v>
      </c>
      <c r="P12" s="426" t="s">
        <v>40</v>
      </c>
      <c r="Q12" s="426" t="s">
        <v>342</v>
      </c>
      <c r="R12" s="426" t="s">
        <v>343</v>
      </c>
      <c r="S12" s="426" t="s">
        <v>344</v>
      </c>
      <c r="T12" s="426" t="s">
        <v>44</v>
      </c>
      <c r="U12" s="426" t="s">
        <v>46</v>
      </c>
      <c r="V12" s="22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</row>
    <row r="13" spans="2:33" ht="39" customHeight="1" thickBot="1" x14ac:dyDescent="0.2">
      <c r="B13" s="2"/>
      <c r="C13" s="427"/>
      <c r="D13" s="427"/>
      <c r="E13" s="427"/>
      <c r="F13" s="427"/>
      <c r="G13" s="427"/>
      <c r="H13" s="26" t="s">
        <v>1</v>
      </c>
      <c r="I13" s="26" t="s">
        <v>2</v>
      </c>
      <c r="J13" s="26" t="s">
        <v>3</v>
      </c>
      <c r="K13" s="26" t="s">
        <v>4</v>
      </c>
      <c r="L13" s="26" t="s">
        <v>5</v>
      </c>
      <c r="M13" s="26" t="s">
        <v>68</v>
      </c>
      <c r="N13" s="26" t="s">
        <v>6</v>
      </c>
      <c r="O13" s="427"/>
      <c r="P13" s="427"/>
      <c r="Q13" s="427"/>
      <c r="R13" s="427"/>
      <c r="S13" s="427"/>
      <c r="T13" s="427"/>
      <c r="U13" s="427"/>
      <c r="V13" s="22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</row>
    <row r="14" spans="2:33" ht="16.5" customHeight="1" x14ac:dyDescent="0.15">
      <c r="B14" s="2"/>
      <c r="C14" s="32" t="s">
        <v>79</v>
      </c>
      <c r="D14" s="312">
        <v>58545</v>
      </c>
      <c r="E14" s="315">
        <v>1.8400530093499998</v>
      </c>
      <c r="F14" s="315">
        <v>0.12355284082000001</v>
      </c>
      <c r="G14" s="315">
        <v>0.27047351541999998</v>
      </c>
      <c r="H14" s="295">
        <v>0.12191916255</v>
      </c>
      <c r="I14" s="295">
        <v>9.206527212E-2</v>
      </c>
      <c r="J14" s="295">
        <v>4.3532583579999999E-2</v>
      </c>
      <c r="K14" s="295">
        <v>9.9058824219999994E-2</v>
      </c>
      <c r="L14" s="295">
        <v>7.9961118800000001E-3</v>
      </c>
      <c r="M14" s="295">
        <v>3.311199435E-2</v>
      </c>
      <c r="N14" s="295">
        <v>9.8688435669999963E-2</v>
      </c>
      <c r="O14" s="295">
        <v>1.3572438334899999</v>
      </c>
      <c r="P14" s="295">
        <v>0.14500391143000002</v>
      </c>
      <c r="Q14" s="295">
        <v>0.16399793652</v>
      </c>
      <c r="R14" s="295">
        <v>1.469050739E-2</v>
      </c>
      <c r="S14" s="295">
        <v>3.4379317700000002E-2</v>
      </c>
      <c r="T14" s="295">
        <v>2.3943499183600001</v>
      </c>
      <c r="U14" s="295">
        <v>0.20744787932</v>
      </c>
      <c r="V14" s="88">
        <v>2</v>
      </c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</row>
    <row r="15" spans="2:33" ht="16.5" customHeight="1" x14ac:dyDescent="0.15">
      <c r="B15" s="2"/>
      <c r="C15" s="33" t="s">
        <v>84</v>
      </c>
      <c r="D15" s="313">
        <v>196274</v>
      </c>
      <c r="E15" s="316">
        <v>5.7203080612799999</v>
      </c>
      <c r="F15" s="316">
        <v>0.55687108588000001</v>
      </c>
      <c r="G15" s="316">
        <v>1.5340873377799999</v>
      </c>
      <c r="H15" s="296">
        <v>0.30792079850999998</v>
      </c>
      <c r="I15" s="296">
        <v>0.21200728403999999</v>
      </c>
      <c r="J15" s="296">
        <v>0.13078805987</v>
      </c>
      <c r="K15" s="296">
        <v>0.28582103295</v>
      </c>
      <c r="L15" s="296">
        <v>5.6215572569999997E-2</v>
      </c>
      <c r="M15" s="296">
        <v>6.8011865059999996E-2</v>
      </c>
      <c r="N15" s="296">
        <v>0.37664515060999992</v>
      </c>
      <c r="O15" s="296">
        <v>4.30864669263</v>
      </c>
      <c r="P15" s="296">
        <v>0.46256791955999998</v>
      </c>
      <c r="Q15" s="296">
        <v>0.46190846566999999</v>
      </c>
      <c r="R15" s="296">
        <v>8.1516854070000005E-2</v>
      </c>
      <c r="S15" s="296">
        <v>8.2183627529999997E-2</v>
      </c>
      <c r="T15" s="296">
        <v>12.212828121200001</v>
      </c>
      <c r="U15" s="296">
        <v>1.0429571974899998</v>
      </c>
      <c r="V15" s="88">
        <v>5</v>
      </c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</row>
    <row r="16" spans="2:33" ht="16.5" customHeight="1" x14ac:dyDescent="0.15">
      <c r="B16" s="2"/>
      <c r="C16" s="33" t="s">
        <v>80</v>
      </c>
      <c r="D16" s="313">
        <v>65382</v>
      </c>
      <c r="E16" s="316">
        <v>2.32146689646</v>
      </c>
      <c r="F16" s="316">
        <v>0.13962144954</v>
      </c>
      <c r="G16" s="316">
        <v>0.22133148920000001</v>
      </c>
      <c r="H16" s="296">
        <v>0.16211257186</v>
      </c>
      <c r="I16" s="296">
        <v>0.15526193231999999</v>
      </c>
      <c r="J16" s="296">
        <v>9.3322537930000005E-2</v>
      </c>
      <c r="K16" s="296">
        <v>0.16891754131</v>
      </c>
      <c r="L16" s="296">
        <v>7.2353930099999996E-3</v>
      </c>
      <c r="M16" s="296">
        <v>5.0884848279999999E-2</v>
      </c>
      <c r="N16" s="296">
        <v>8.3709065840000041E-2</v>
      </c>
      <c r="O16" s="296">
        <v>1.6028995902100003</v>
      </c>
      <c r="P16" s="296">
        <v>0.16999673577000002</v>
      </c>
      <c r="Q16" s="296">
        <v>0.20274294085000003</v>
      </c>
      <c r="R16" s="296">
        <v>1.7047133540000002E-2</v>
      </c>
      <c r="S16" s="296">
        <v>5.0145134419999994E-2</v>
      </c>
      <c r="T16" s="296">
        <v>1.3595367488700001</v>
      </c>
      <c r="U16" s="296">
        <v>0.17389964486999998</v>
      </c>
      <c r="V16" s="88">
        <v>8</v>
      </c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</row>
    <row r="17" spans="2:33" ht="16.5" customHeight="1" x14ac:dyDescent="0.15">
      <c r="B17" s="2"/>
      <c r="C17" s="33" t="s">
        <v>89</v>
      </c>
      <c r="D17" s="313">
        <v>280306</v>
      </c>
      <c r="E17" s="316">
        <v>9.1299674743400008</v>
      </c>
      <c r="F17" s="316">
        <v>0.83442647688000005</v>
      </c>
      <c r="G17" s="316">
        <v>1.89629556869</v>
      </c>
      <c r="H17" s="296">
        <v>0.55411887657000003</v>
      </c>
      <c r="I17" s="296">
        <v>0.50185086336000007</v>
      </c>
      <c r="J17" s="296">
        <v>0.25004006334000001</v>
      </c>
      <c r="K17" s="296">
        <v>0.40459249604000003</v>
      </c>
      <c r="L17" s="296">
        <v>0.11896657171</v>
      </c>
      <c r="M17" s="296">
        <v>0.13734842744</v>
      </c>
      <c r="N17" s="296">
        <v>0.48807931813999983</v>
      </c>
      <c r="O17" s="296">
        <v>6.7043531420200004</v>
      </c>
      <c r="P17" s="296">
        <v>0.73460588227000001</v>
      </c>
      <c r="Q17" s="296">
        <v>0.81310760129000004</v>
      </c>
      <c r="R17" s="296">
        <v>7.9791313209999992E-2</v>
      </c>
      <c r="S17" s="296">
        <v>0.16101814158</v>
      </c>
      <c r="T17" s="296">
        <v>14.276370715159999</v>
      </c>
      <c r="U17" s="296">
        <v>1.2383441745699999</v>
      </c>
      <c r="V17" s="88">
        <v>11</v>
      </c>
      <c r="W17" s="117"/>
      <c r="X17" s="118"/>
      <c r="Y17" s="120"/>
      <c r="Z17" s="118"/>
      <c r="AA17" s="118"/>
      <c r="AB17" s="118"/>
      <c r="AC17" s="118"/>
      <c r="AD17" s="118"/>
      <c r="AE17" s="119"/>
      <c r="AF17" s="119"/>
      <c r="AG17" s="176"/>
    </row>
    <row r="18" spans="2:33" ht="16.5" customHeight="1" x14ac:dyDescent="0.15">
      <c r="B18" s="2"/>
      <c r="C18" s="33" t="s">
        <v>98</v>
      </c>
      <c r="D18" s="313">
        <v>1049473</v>
      </c>
      <c r="E18" s="316">
        <v>28.086422129009996</v>
      </c>
      <c r="F18" s="316">
        <v>2.5457498510200001</v>
      </c>
      <c r="G18" s="316">
        <v>9.5895776147000014</v>
      </c>
      <c r="H18" s="296">
        <v>1.6323494685</v>
      </c>
      <c r="I18" s="296">
        <v>1.1059123616400002</v>
      </c>
      <c r="J18" s="296">
        <v>0.70814324537999995</v>
      </c>
      <c r="K18" s="296">
        <v>1.7450982343699999</v>
      </c>
      <c r="L18" s="296">
        <v>0.17744464914999999</v>
      </c>
      <c r="M18" s="296">
        <v>0.32665808063000001</v>
      </c>
      <c r="N18" s="296">
        <v>1.7888386602400006</v>
      </c>
      <c r="O18" s="296">
        <v>20.724285672520001</v>
      </c>
      <c r="P18" s="296">
        <v>2.0007685850000003</v>
      </c>
      <c r="Q18" s="296">
        <v>2.2776252862099997</v>
      </c>
      <c r="R18" s="296">
        <v>0.24006712962999999</v>
      </c>
      <c r="S18" s="296">
        <v>0.52322575549999994</v>
      </c>
      <c r="T18" s="296">
        <v>64.383970756189996</v>
      </c>
      <c r="U18" s="296">
        <v>6.8417147756899999</v>
      </c>
      <c r="V18" s="88">
        <v>14</v>
      </c>
      <c r="W18" s="117"/>
      <c r="X18" s="118"/>
      <c r="Y18" s="120"/>
      <c r="Z18" s="118"/>
      <c r="AA18" s="118"/>
      <c r="AB18" s="118"/>
      <c r="AC18" s="118"/>
      <c r="AD18" s="118"/>
      <c r="AE18" s="119"/>
      <c r="AF18" s="119"/>
      <c r="AG18" s="176"/>
    </row>
    <row r="19" spans="2:33" ht="16.5" customHeight="1" x14ac:dyDescent="0.15">
      <c r="B19" s="2"/>
      <c r="C19" s="33" t="s">
        <v>94</v>
      </c>
      <c r="D19" s="313">
        <v>557299</v>
      </c>
      <c r="E19" s="316">
        <v>14.67745956207</v>
      </c>
      <c r="F19" s="316">
        <v>1.5703944176399998</v>
      </c>
      <c r="G19" s="316">
        <v>4.75887111732</v>
      </c>
      <c r="H19" s="296">
        <v>0.81317350898000007</v>
      </c>
      <c r="I19" s="296">
        <v>0.52849999607999998</v>
      </c>
      <c r="J19" s="296">
        <v>0.35501212312000002</v>
      </c>
      <c r="K19" s="296">
        <v>0.70135440812999994</v>
      </c>
      <c r="L19" s="296">
        <v>0.22726577813999999</v>
      </c>
      <c r="M19" s="296">
        <v>0.22527540636999999</v>
      </c>
      <c r="N19" s="296">
        <v>0.99012567770999915</v>
      </c>
      <c r="O19" s="296">
        <v>10.90114835046</v>
      </c>
      <c r="P19" s="296">
        <v>1.13762453382</v>
      </c>
      <c r="Q19" s="296">
        <v>1.2160188624199999</v>
      </c>
      <c r="R19" s="296">
        <v>0.14054529673999999</v>
      </c>
      <c r="S19" s="296">
        <v>0.22552216650000001</v>
      </c>
      <c r="T19" s="296">
        <v>40.42139261741</v>
      </c>
      <c r="U19" s="296">
        <v>2.7225342283799998</v>
      </c>
      <c r="V19" s="88">
        <v>17</v>
      </c>
      <c r="W19" s="117"/>
      <c r="X19" s="118"/>
      <c r="Y19" s="120"/>
      <c r="Z19" s="118"/>
      <c r="AA19" s="118"/>
      <c r="AB19" s="118"/>
      <c r="AC19" s="118"/>
      <c r="AD19" s="118"/>
      <c r="AE19" s="119"/>
      <c r="AF19" s="119"/>
      <c r="AG19" s="176"/>
    </row>
    <row r="20" spans="2:33" ht="16.5" customHeight="1" x14ac:dyDescent="0.15">
      <c r="B20" s="2"/>
      <c r="C20" s="33" t="s">
        <v>99</v>
      </c>
      <c r="D20" s="313">
        <v>606867</v>
      </c>
      <c r="E20" s="316">
        <v>32.598322120860004</v>
      </c>
      <c r="F20" s="316">
        <v>3.0619227650600003</v>
      </c>
      <c r="G20" s="316">
        <v>9.8189721213700007</v>
      </c>
      <c r="H20" s="296">
        <v>2.3934297957099999</v>
      </c>
      <c r="I20" s="296">
        <v>0.82751609471999998</v>
      </c>
      <c r="J20" s="296">
        <v>0.74987484413999994</v>
      </c>
      <c r="K20" s="296">
        <v>1.99550490518</v>
      </c>
      <c r="L20" s="296">
        <v>0.19979264046</v>
      </c>
      <c r="M20" s="296">
        <v>0.51547509939000002</v>
      </c>
      <c r="N20" s="296">
        <v>1.3366985851100006</v>
      </c>
      <c r="O20" s="296">
        <v>24.703203936240001</v>
      </c>
      <c r="P20" s="296">
        <v>4.0268462746000004</v>
      </c>
      <c r="Q20" s="296">
        <v>4.4401928441600003</v>
      </c>
      <c r="R20" s="296">
        <v>0.23483088479000003</v>
      </c>
      <c r="S20" s="296">
        <v>0.66046039433000003</v>
      </c>
      <c r="T20" s="296">
        <v>82.238055811510009</v>
      </c>
      <c r="U20" s="296">
        <v>7.1924636820000005</v>
      </c>
      <c r="V20" s="88">
        <v>20</v>
      </c>
      <c r="W20" s="117"/>
      <c r="X20" s="118"/>
      <c r="Y20" s="120"/>
      <c r="Z20" s="118"/>
      <c r="AA20" s="118"/>
      <c r="AB20" s="118"/>
      <c r="AC20" s="118"/>
      <c r="AD20" s="118"/>
      <c r="AE20" s="119"/>
      <c r="AF20" s="119"/>
      <c r="AG20" s="176"/>
    </row>
    <row r="21" spans="2:33" ht="16.5" customHeight="1" x14ac:dyDescent="0.15">
      <c r="B21" s="2"/>
      <c r="C21" s="33" t="s">
        <v>92</v>
      </c>
      <c r="D21" s="313">
        <v>471252</v>
      </c>
      <c r="E21" s="316">
        <v>13.916818516269998</v>
      </c>
      <c r="F21" s="316">
        <v>1.25919058721</v>
      </c>
      <c r="G21" s="316">
        <v>5.5089400424099999</v>
      </c>
      <c r="H21" s="296">
        <v>0.68084301313999995</v>
      </c>
      <c r="I21" s="296">
        <v>0.43653801899</v>
      </c>
      <c r="J21" s="296">
        <v>0.26585631537999999</v>
      </c>
      <c r="K21" s="296">
        <v>0.65015897714000004</v>
      </c>
      <c r="L21" s="296">
        <v>0.21303571411000002</v>
      </c>
      <c r="M21" s="296">
        <v>0.14985127484999999</v>
      </c>
      <c r="N21" s="296">
        <v>1.0485151142400002</v>
      </c>
      <c r="O21" s="296">
        <v>10.52193208437</v>
      </c>
      <c r="P21" s="296">
        <v>1.0813986895900001</v>
      </c>
      <c r="Q21" s="296">
        <v>1.149303425</v>
      </c>
      <c r="R21" s="296">
        <v>0.13820392914000001</v>
      </c>
      <c r="S21" s="296">
        <v>0.21203666930000001</v>
      </c>
      <c r="T21" s="296">
        <v>43.05611359105</v>
      </c>
      <c r="U21" s="296">
        <v>2.8874991887000001</v>
      </c>
      <c r="V21" s="88">
        <v>23</v>
      </c>
      <c r="W21" s="117"/>
      <c r="X21" s="118"/>
      <c r="Y21" s="120"/>
      <c r="Z21" s="118"/>
      <c r="AA21" s="118"/>
      <c r="AB21" s="118"/>
      <c r="AC21" s="118"/>
      <c r="AD21" s="118"/>
      <c r="AE21" s="119"/>
      <c r="AF21" s="119"/>
      <c r="AG21" s="176"/>
    </row>
    <row r="22" spans="2:33" ht="16.5" customHeight="1" x14ac:dyDescent="0.15">
      <c r="B22" s="2"/>
      <c r="C22" s="33" t="s">
        <v>77</v>
      </c>
      <c r="D22" s="313">
        <v>129</v>
      </c>
      <c r="E22" s="316">
        <v>1.0388561029999998E-2</v>
      </c>
      <c r="F22" s="316">
        <v>3.4018947599999999E-3</v>
      </c>
      <c r="G22" s="316">
        <v>1.2954851470000001E-2</v>
      </c>
      <c r="H22" s="296">
        <v>1.4082745600000001E-3</v>
      </c>
      <c r="I22" s="296">
        <v>3.3117599999999997E-4</v>
      </c>
      <c r="J22" s="296">
        <v>2.4776649000000001E-4</v>
      </c>
      <c r="K22" s="296">
        <v>6.1965644999999994E-4</v>
      </c>
      <c r="L22" s="296">
        <v>3.0846470000000001E-5</v>
      </c>
      <c r="M22" s="296">
        <v>2.6026854000000003E-4</v>
      </c>
      <c r="N22" s="296">
        <v>3.6756719999999059E-5</v>
      </c>
      <c r="O22" s="296">
        <v>7.4511324300000001E-3</v>
      </c>
      <c r="P22" s="296">
        <v>1.3056117699999999E-3</v>
      </c>
      <c r="Q22" s="296">
        <v>1.7380229300000001E-3</v>
      </c>
      <c r="R22" s="296">
        <v>3.2376880000000004E-5</v>
      </c>
      <c r="S22" s="296">
        <v>4.6478804E-4</v>
      </c>
      <c r="T22" s="296">
        <v>4.6727479650000001E-2</v>
      </c>
      <c r="U22" s="296">
        <v>3.9911682699999996E-3</v>
      </c>
      <c r="V22" s="88">
        <v>26</v>
      </c>
      <c r="W22" s="117"/>
      <c r="X22" s="118"/>
      <c r="Y22" s="120"/>
      <c r="Z22" s="118"/>
      <c r="AA22" s="118"/>
      <c r="AB22" s="118"/>
      <c r="AC22" s="118"/>
      <c r="AD22" s="118"/>
      <c r="AE22" s="119"/>
      <c r="AF22" s="119"/>
      <c r="AG22" s="176"/>
    </row>
    <row r="23" spans="2:33" ht="16.5" customHeight="1" x14ac:dyDescent="0.15">
      <c r="B23" s="2"/>
      <c r="C23" s="33" t="s">
        <v>95</v>
      </c>
      <c r="D23" s="313">
        <v>749646</v>
      </c>
      <c r="E23" s="316">
        <v>19.42148399493</v>
      </c>
      <c r="F23" s="316">
        <v>1.6206026441400001</v>
      </c>
      <c r="G23" s="316">
        <v>7.848032464740001</v>
      </c>
      <c r="H23" s="296">
        <v>0.94128133121000002</v>
      </c>
      <c r="I23" s="296">
        <v>0.71933248667999994</v>
      </c>
      <c r="J23" s="296">
        <v>0.41505875919000002</v>
      </c>
      <c r="K23" s="296">
        <v>1.01495961499</v>
      </c>
      <c r="L23" s="296">
        <v>0.35213583822000005</v>
      </c>
      <c r="M23" s="296">
        <v>0.17363009952</v>
      </c>
      <c r="N23" s="296">
        <v>1.4809410894900004</v>
      </c>
      <c r="O23" s="296">
        <v>14.371191675159999</v>
      </c>
      <c r="P23" s="296">
        <v>1.23064975792</v>
      </c>
      <c r="Q23" s="296">
        <v>1.3638562830599998</v>
      </c>
      <c r="R23" s="296">
        <v>0.18262628789000002</v>
      </c>
      <c r="S23" s="296">
        <v>0.32348828105000005</v>
      </c>
      <c r="T23" s="296">
        <v>67.315749098949993</v>
      </c>
      <c r="U23" s="296">
        <v>5.7084627386700006</v>
      </c>
      <c r="V23" s="88">
        <v>29</v>
      </c>
      <c r="W23" s="117"/>
      <c r="X23" s="118"/>
      <c r="Y23" s="120"/>
      <c r="Z23" s="118"/>
      <c r="AA23" s="118"/>
      <c r="AB23" s="118"/>
      <c r="AC23" s="118"/>
      <c r="AD23" s="118"/>
      <c r="AE23" s="119"/>
      <c r="AF23" s="119"/>
      <c r="AG23" s="176"/>
    </row>
    <row r="24" spans="2:33" ht="16.5" customHeight="1" x14ac:dyDescent="0.15">
      <c r="B24" s="2"/>
      <c r="C24" s="33" t="s">
        <v>88</v>
      </c>
      <c r="D24" s="313">
        <v>291390</v>
      </c>
      <c r="E24" s="316">
        <v>7.7045929751699997</v>
      </c>
      <c r="F24" s="316">
        <v>0.48435553124000003</v>
      </c>
      <c r="G24" s="316">
        <v>1.5205715731799998</v>
      </c>
      <c r="H24" s="296">
        <v>0.43873743036000001</v>
      </c>
      <c r="I24" s="296">
        <v>0.36820644180000001</v>
      </c>
      <c r="J24" s="296">
        <v>0.23940348735</v>
      </c>
      <c r="K24" s="296">
        <v>0.44196902486</v>
      </c>
      <c r="L24" s="296">
        <v>7.8321500900000007E-2</v>
      </c>
      <c r="M24" s="296">
        <v>9.8118675599999997E-2</v>
      </c>
      <c r="N24" s="296">
        <v>0.48379448778999978</v>
      </c>
      <c r="O24" s="296">
        <v>5.5805906602899995</v>
      </c>
      <c r="P24" s="296">
        <v>0.50282675774999996</v>
      </c>
      <c r="Q24" s="296">
        <v>0.596736033</v>
      </c>
      <c r="R24" s="296">
        <v>6.6324608159999993E-2</v>
      </c>
      <c r="S24" s="296">
        <v>0.16179575890999998</v>
      </c>
      <c r="T24" s="296">
        <v>11.046358971549999</v>
      </c>
      <c r="U24" s="296">
        <v>1.38332341291</v>
      </c>
      <c r="V24" s="88">
        <v>32</v>
      </c>
      <c r="W24" s="117"/>
      <c r="X24" s="118"/>
      <c r="Y24" s="120"/>
      <c r="Z24" s="118"/>
      <c r="AA24" s="118"/>
      <c r="AB24" s="118"/>
      <c r="AC24" s="118"/>
      <c r="AD24" s="118"/>
      <c r="AE24" s="119"/>
      <c r="AF24" s="119"/>
      <c r="AG24" s="176"/>
    </row>
    <row r="25" spans="2:33" ht="16.5" customHeight="1" x14ac:dyDescent="0.15">
      <c r="B25" s="2"/>
      <c r="C25" s="33" t="s">
        <v>91</v>
      </c>
      <c r="D25" s="313">
        <v>358248</v>
      </c>
      <c r="E25" s="316">
        <v>9.2077941924599997</v>
      </c>
      <c r="F25" s="316">
        <v>0.70811446967000002</v>
      </c>
      <c r="G25" s="316">
        <v>4.0035141705599999</v>
      </c>
      <c r="H25" s="296">
        <v>0.45067658595000004</v>
      </c>
      <c r="I25" s="296">
        <v>0.35478553639999999</v>
      </c>
      <c r="J25" s="296">
        <v>0.17279872227000001</v>
      </c>
      <c r="K25" s="296">
        <v>0.43842720091000004</v>
      </c>
      <c r="L25" s="296">
        <v>0.23382422058999999</v>
      </c>
      <c r="M25" s="296">
        <v>7.9858821159999996E-2</v>
      </c>
      <c r="N25" s="296">
        <v>0.68501194341999994</v>
      </c>
      <c r="O25" s="296">
        <v>6.8240469661900001</v>
      </c>
      <c r="P25" s="296">
        <v>0.56947151047</v>
      </c>
      <c r="Q25" s="296">
        <v>0.61860232234000001</v>
      </c>
      <c r="R25" s="296">
        <v>9.457634879E-2</v>
      </c>
      <c r="S25" s="296">
        <v>0.14615675976</v>
      </c>
      <c r="T25" s="296">
        <v>32.670430238590001</v>
      </c>
      <c r="U25" s="296">
        <v>3.9645470470299999</v>
      </c>
      <c r="V25" s="88">
        <v>35</v>
      </c>
      <c r="W25" s="117"/>
      <c r="X25" s="118"/>
      <c r="Y25" s="120"/>
      <c r="Z25" s="118"/>
      <c r="AA25" s="118"/>
      <c r="AB25" s="118"/>
      <c r="AC25" s="118"/>
      <c r="AD25" s="118"/>
      <c r="AE25" s="119"/>
      <c r="AF25" s="119"/>
      <c r="AG25" s="176"/>
    </row>
    <row r="26" spans="2:33" ht="16.5" customHeight="1" x14ac:dyDescent="0.15">
      <c r="B26" s="2"/>
      <c r="C26" s="33" t="s">
        <v>90</v>
      </c>
      <c r="D26" s="313">
        <v>310652</v>
      </c>
      <c r="E26" s="316">
        <v>8.9980836117699994</v>
      </c>
      <c r="F26" s="316">
        <v>0.81534772852999993</v>
      </c>
      <c r="G26" s="316">
        <v>3.5796750153700003</v>
      </c>
      <c r="H26" s="296">
        <v>0.44014925794999998</v>
      </c>
      <c r="I26" s="296">
        <v>0.32455247999999998</v>
      </c>
      <c r="J26" s="296">
        <v>0.16192044825999999</v>
      </c>
      <c r="K26" s="296">
        <v>0.37179547662000001</v>
      </c>
      <c r="L26" s="296">
        <v>0.17403210241999997</v>
      </c>
      <c r="M26" s="296">
        <v>9.1220601499999998E-2</v>
      </c>
      <c r="N26" s="296">
        <v>0.70189919966000014</v>
      </c>
      <c r="O26" s="296">
        <v>6.7639690094099993</v>
      </c>
      <c r="P26" s="296">
        <v>0.64323461915000002</v>
      </c>
      <c r="Q26" s="296">
        <v>0.65389791066000003</v>
      </c>
      <c r="R26" s="296">
        <v>0.11268500761</v>
      </c>
      <c r="S26" s="296">
        <v>0.12885532219000001</v>
      </c>
      <c r="T26" s="296">
        <v>31.16832704866</v>
      </c>
      <c r="U26" s="296">
        <v>3.4647713539899998</v>
      </c>
      <c r="V26" s="88">
        <v>38</v>
      </c>
      <c r="W26" s="117"/>
      <c r="X26" s="118"/>
      <c r="Y26" s="120"/>
      <c r="Z26" s="118"/>
      <c r="AA26" s="118"/>
      <c r="AB26" s="118"/>
      <c r="AC26" s="118"/>
      <c r="AD26" s="118"/>
      <c r="AE26" s="119"/>
      <c r="AF26" s="119"/>
      <c r="AG26" s="176"/>
    </row>
    <row r="27" spans="2:33" ht="16.5" customHeight="1" x14ac:dyDescent="0.15">
      <c r="B27" s="2"/>
      <c r="C27" s="33" t="s">
        <v>102</v>
      </c>
      <c r="D27" s="313">
        <v>2509583</v>
      </c>
      <c r="E27" s="316">
        <v>68.532598404189997</v>
      </c>
      <c r="F27" s="316">
        <v>9.6075873826800002</v>
      </c>
      <c r="G27" s="316">
        <v>29.59410376356</v>
      </c>
      <c r="H27" s="296">
        <v>3.3038198380799999</v>
      </c>
      <c r="I27" s="296">
        <v>2.1978929791799997</v>
      </c>
      <c r="J27" s="296">
        <v>1.24051128773</v>
      </c>
      <c r="K27" s="296">
        <v>2.9419820265199998</v>
      </c>
      <c r="L27" s="296">
        <v>0.93507716588000001</v>
      </c>
      <c r="M27" s="296">
        <v>0.65475637587999991</v>
      </c>
      <c r="N27" s="296">
        <v>5.3647150529400047</v>
      </c>
      <c r="O27" s="296">
        <v>52.094532577229998</v>
      </c>
      <c r="P27" s="296">
        <v>5.2669897623999997</v>
      </c>
      <c r="Q27" s="296">
        <v>5.6026955356999997</v>
      </c>
      <c r="R27" s="296">
        <v>0.62822676098000008</v>
      </c>
      <c r="S27" s="296">
        <v>1.0040361902199999</v>
      </c>
      <c r="T27" s="296">
        <v>246.8468567676</v>
      </c>
      <c r="U27" s="296">
        <v>18.13914338995</v>
      </c>
      <c r="V27" s="88">
        <v>41</v>
      </c>
      <c r="W27" s="117"/>
      <c r="X27" s="118"/>
      <c r="Y27" s="120"/>
      <c r="Z27" s="118"/>
      <c r="AA27" s="118"/>
      <c r="AB27" s="118"/>
      <c r="AC27" s="118"/>
      <c r="AD27" s="118"/>
      <c r="AE27" s="119"/>
      <c r="AF27" s="119"/>
      <c r="AG27" s="176"/>
    </row>
    <row r="28" spans="2:33" ht="16.5" customHeight="1" x14ac:dyDescent="0.15">
      <c r="B28" s="2"/>
      <c r="C28" s="33" t="s">
        <v>105</v>
      </c>
      <c r="D28" s="313">
        <v>98170</v>
      </c>
      <c r="E28" s="316">
        <v>1.7884076548499999</v>
      </c>
      <c r="F28" s="316">
        <v>0.14850807302999999</v>
      </c>
      <c r="G28" s="316">
        <v>0.81582814572999995</v>
      </c>
      <c r="H28" s="296">
        <v>5.212034493E-2</v>
      </c>
      <c r="I28" s="296">
        <v>3.3018445289999997E-2</v>
      </c>
      <c r="J28" s="296">
        <v>1.441800633E-2</v>
      </c>
      <c r="K28" s="296">
        <v>4.9487467E-2</v>
      </c>
      <c r="L28" s="296">
        <v>8.6038345999999994E-4</v>
      </c>
      <c r="M28" s="296">
        <v>2.346980458E-2</v>
      </c>
      <c r="N28" s="296">
        <v>0.22753752949999997</v>
      </c>
      <c r="O28" s="296">
        <v>1.3190929545100001</v>
      </c>
      <c r="P28" s="296">
        <v>0.12460687292</v>
      </c>
      <c r="Q28" s="296">
        <v>0.11408970923</v>
      </c>
      <c r="R28" s="296">
        <v>2.3824425609999998E-2</v>
      </c>
      <c r="S28" s="296">
        <v>2.8276025020000001E-2</v>
      </c>
      <c r="T28" s="296">
        <v>5.3492526908100002</v>
      </c>
      <c r="U28" s="296">
        <v>0.33399147805000001</v>
      </c>
      <c r="V28" s="88">
        <v>44</v>
      </c>
      <c r="W28" s="117"/>
      <c r="X28" s="118"/>
      <c r="Y28" s="120"/>
      <c r="Z28" s="118"/>
      <c r="AA28" s="118"/>
      <c r="AB28" s="118"/>
      <c r="AC28" s="118"/>
      <c r="AD28" s="118"/>
      <c r="AE28" s="119"/>
      <c r="AF28" s="119"/>
      <c r="AG28" s="176"/>
    </row>
    <row r="29" spans="2:33" ht="16.5" customHeight="1" x14ac:dyDescent="0.15">
      <c r="B29" s="2"/>
      <c r="C29" s="33" t="s">
        <v>93</v>
      </c>
      <c r="D29" s="313">
        <v>427172</v>
      </c>
      <c r="E29" s="316">
        <v>12.80148799685</v>
      </c>
      <c r="F29" s="316">
        <v>0.84401319304</v>
      </c>
      <c r="G29" s="316">
        <v>3.0714962347700001</v>
      </c>
      <c r="H29" s="296">
        <v>0.76550393362000002</v>
      </c>
      <c r="I29" s="296">
        <v>0.65141325674999995</v>
      </c>
      <c r="J29" s="296">
        <v>0.38586088875999996</v>
      </c>
      <c r="K29" s="296">
        <v>0.77276238403999997</v>
      </c>
      <c r="L29" s="296">
        <v>0.17038543102000001</v>
      </c>
      <c r="M29" s="296">
        <v>0.16249491019000001</v>
      </c>
      <c r="N29" s="296">
        <v>0.75258888353000009</v>
      </c>
      <c r="O29" s="296">
        <v>9.1929880664900008</v>
      </c>
      <c r="P29" s="296">
        <v>0.85006741671000008</v>
      </c>
      <c r="Q29" s="296">
        <v>1.0015605573999999</v>
      </c>
      <c r="R29" s="296">
        <v>0.10400912089</v>
      </c>
      <c r="S29" s="296">
        <v>0.25915698433999995</v>
      </c>
      <c r="T29" s="296">
        <v>22.289001716960001</v>
      </c>
      <c r="U29" s="296">
        <v>1.83768985202</v>
      </c>
      <c r="V29" s="88">
        <v>47</v>
      </c>
      <c r="W29" s="117"/>
      <c r="X29" s="118"/>
      <c r="Y29" s="120"/>
      <c r="Z29" s="118"/>
      <c r="AA29" s="118"/>
      <c r="AB29" s="118"/>
      <c r="AC29" s="118"/>
      <c r="AD29" s="118"/>
      <c r="AE29" s="119"/>
      <c r="AF29" s="119"/>
      <c r="AG29" s="176"/>
    </row>
    <row r="30" spans="2:33" ht="16.5" customHeight="1" x14ac:dyDescent="0.15">
      <c r="B30" s="2"/>
      <c r="C30" s="33" t="s">
        <v>86</v>
      </c>
      <c r="D30" s="313">
        <v>236553</v>
      </c>
      <c r="E30" s="316">
        <v>7.1364536782699997</v>
      </c>
      <c r="F30" s="316">
        <v>0.5176589332499999</v>
      </c>
      <c r="G30" s="316">
        <v>1.6143755602400001</v>
      </c>
      <c r="H30" s="296">
        <v>0.38637082655000005</v>
      </c>
      <c r="I30" s="296">
        <v>0.24523251624</v>
      </c>
      <c r="J30" s="296">
        <v>0.12432879962</v>
      </c>
      <c r="K30" s="296">
        <v>0.27602994757999999</v>
      </c>
      <c r="L30" s="296">
        <v>5.9955512070000001E-2</v>
      </c>
      <c r="M30" s="296">
        <v>9.4155145859999997E-2</v>
      </c>
      <c r="N30" s="296">
        <v>0.5087829999000002</v>
      </c>
      <c r="O30" s="296">
        <v>5.46249480066</v>
      </c>
      <c r="P30" s="296">
        <v>0.60652426721999997</v>
      </c>
      <c r="Q30" s="296">
        <v>0.60406064967000006</v>
      </c>
      <c r="R30" s="296">
        <v>9.4820635890000005E-2</v>
      </c>
      <c r="S30" s="296">
        <v>9.4368541859999988E-2</v>
      </c>
      <c r="T30" s="296">
        <v>13.505674106540001</v>
      </c>
      <c r="U30" s="296">
        <v>1.1527430439400002</v>
      </c>
      <c r="V30" s="88">
        <v>50</v>
      </c>
      <c r="W30" s="117"/>
      <c r="X30" s="118"/>
      <c r="Y30" s="120"/>
      <c r="Z30" s="118"/>
      <c r="AA30" s="118"/>
      <c r="AB30" s="118"/>
      <c r="AC30" s="118"/>
      <c r="AD30" s="118"/>
      <c r="AE30" s="119"/>
      <c r="AF30" s="119"/>
      <c r="AG30" s="176"/>
    </row>
    <row r="31" spans="2:33" ht="16.5" customHeight="1" x14ac:dyDescent="0.15">
      <c r="B31" s="2"/>
      <c r="C31" s="33" t="s">
        <v>100</v>
      </c>
      <c r="D31" s="313">
        <v>1685258</v>
      </c>
      <c r="E31" s="316">
        <v>44.226572627069999</v>
      </c>
      <c r="F31" s="316">
        <v>5.1152960945199997</v>
      </c>
      <c r="G31" s="316">
        <v>22.633486508140003</v>
      </c>
      <c r="H31" s="296">
        <v>1.7985058296800001</v>
      </c>
      <c r="I31" s="296">
        <v>1.31279449647</v>
      </c>
      <c r="J31" s="296">
        <v>0.69676802949000005</v>
      </c>
      <c r="K31" s="296">
        <v>1.5555814058399999</v>
      </c>
      <c r="L31" s="296">
        <v>0.62707146039999995</v>
      </c>
      <c r="M31" s="296">
        <v>0.33769366604000001</v>
      </c>
      <c r="N31" s="296">
        <v>3.9685872354600003</v>
      </c>
      <c r="O31" s="296">
        <v>34.023397141010001</v>
      </c>
      <c r="P31" s="296">
        <v>3.1784242572099997</v>
      </c>
      <c r="Q31" s="296">
        <v>3.2153161366400003</v>
      </c>
      <c r="R31" s="296">
        <v>0.46719013761</v>
      </c>
      <c r="S31" s="296">
        <v>0.53764595311000007</v>
      </c>
      <c r="T31" s="296">
        <v>209.19331703578999</v>
      </c>
      <c r="U31" s="296">
        <v>15.614078172719999</v>
      </c>
      <c r="V31" s="88">
        <v>53</v>
      </c>
      <c r="W31" s="117"/>
      <c r="X31" s="118"/>
      <c r="Y31" s="120"/>
      <c r="Z31" s="118"/>
      <c r="AA31" s="118"/>
      <c r="AB31" s="118"/>
      <c r="AC31" s="118"/>
      <c r="AD31" s="118"/>
      <c r="AE31" s="119"/>
      <c r="AF31" s="119"/>
      <c r="AG31" s="176"/>
    </row>
    <row r="32" spans="2:33" ht="16.5" customHeight="1" x14ac:dyDescent="0.15">
      <c r="B32" s="2"/>
      <c r="C32" s="33" t="s">
        <v>96</v>
      </c>
      <c r="D32" s="313">
        <v>646911</v>
      </c>
      <c r="E32" s="316">
        <v>19.0212091679</v>
      </c>
      <c r="F32" s="316">
        <v>2.1026410638700002</v>
      </c>
      <c r="G32" s="316">
        <v>6.5912490837799993</v>
      </c>
      <c r="H32" s="296">
        <v>1.05261111105</v>
      </c>
      <c r="I32" s="296">
        <v>0.64534117475999997</v>
      </c>
      <c r="J32" s="296">
        <v>0.38955379536000001</v>
      </c>
      <c r="K32" s="296">
        <v>1.0022078948299999</v>
      </c>
      <c r="L32" s="296">
        <v>0.18159861865999999</v>
      </c>
      <c r="M32" s="296">
        <v>0.20911536196</v>
      </c>
      <c r="N32" s="296">
        <v>1.2984550371600005</v>
      </c>
      <c r="O32" s="296">
        <v>14.322150624390002</v>
      </c>
      <c r="P32" s="296">
        <v>1.5229303975999999</v>
      </c>
      <c r="Q32" s="296">
        <v>1.5536769318200001</v>
      </c>
      <c r="R32" s="296">
        <v>0.23135659705</v>
      </c>
      <c r="S32" s="296">
        <v>0.26844179511999999</v>
      </c>
      <c r="T32" s="296">
        <v>47.206138205110001</v>
      </c>
      <c r="U32" s="296">
        <v>3.7758210611699998</v>
      </c>
      <c r="V32" s="88">
        <v>56</v>
      </c>
      <c r="W32" s="117"/>
      <c r="X32" s="118"/>
      <c r="Y32" s="120"/>
      <c r="Z32" s="118"/>
      <c r="AA32" s="118"/>
      <c r="AB32" s="118"/>
      <c r="AC32" s="118"/>
      <c r="AD32" s="118"/>
      <c r="AE32" s="119"/>
      <c r="AF32" s="119"/>
      <c r="AG32" s="176"/>
    </row>
    <row r="33" spans="2:33" ht="16.5" customHeight="1" x14ac:dyDescent="0.15">
      <c r="B33" s="2"/>
      <c r="C33" s="33" t="s">
        <v>83</v>
      </c>
      <c r="D33" s="313">
        <v>165910</v>
      </c>
      <c r="E33" s="316">
        <v>4.4047458371699992</v>
      </c>
      <c r="F33" s="316">
        <v>0.33828029132999998</v>
      </c>
      <c r="G33" s="316">
        <v>1.02699040394</v>
      </c>
      <c r="H33" s="296">
        <v>0.23702100803999998</v>
      </c>
      <c r="I33" s="296">
        <v>0.17467215768</v>
      </c>
      <c r="J33" s="296">
        <v>0.11969443773999999</v>
      </c>
      <c r="K33" s="296">
        <v>0.19290106700999998</v>
      </c>
      <c r="L33" s="296">
        <v>2.760182131E-2</v>
      </c>
      <c r="M33" s="296">
        <v>5.5938046929999999E-2</v>
      </c>
      <c r="N33" s="296">
        <v>0.30090665187999999</v>
      </c>
      <c r="O33" s="296">
        <v>3.3062141669299998</v>
      </c>
      <c r="P33" s="296">
        <v>0.34189531654999999</v>
      </c>
      <c r="Q33" s="296">
        <v>0.34634164527</v>
      </c>
      <c r="R33" s="296">
        <v>5.5312627030000006E-2</v>
      </c>
      <c r="S33" s="296">
        <v>6.0286174900000003E-2</v>
      </c>
      <c r="T33" s="296">
        <v>7.9671953002099993</v>
      </c>
      <c r="U33" s="296">
        <v>0.65958827480999993</v>
      </c>
      <c r="V33" s="88">
        <v>59</v>
      </c>
      <c r="W33" s="117"/>
      <c r="X33" s="118"/>
      <c r="Y33" s="120"/>
      <c r="Z33" s="118"/>
      <c r="AA33" s="118"/>
      <c r="AB33" s="118"/>
      <c r="AC33" s="118"/>
      <c r="AD33" s="118"/>
      <c r="AE33" s="119"/>
      <c r="AF33" s="119"/>
      <c r="AG33" s="176"/>
    </row>
    <row r="34" spans="2:33" ht="16.5" customHeight="1" x14ac:dyDescent="0.15">
      <c r="B34" s="2"/>
      <c r="C34" s="33" t="s">
        <v>103</v>
      </c>
      <c r="D34" s="313">
        <v>2678058</v>
      </c>
      <c r="E34" s="316">
        <v>101.5888670943</v>
      </c>
      <c r="F34" s="316">
        <v>20.902592168999998</v>
      </c>
      <c r="G34" s="316">
        <v>47.937806965299998</v>
      </c>
      <c r="H34" s="296">
        <v>5.1016751400500002</v>
      </c>
      <c r="I34" s="296">
        <v>2.6528997115399999</v>
      </c>
      <c r="J34" s="296">
        <v>1.70436374737</v>
      </c>
      <c r="K34" s="296">
        <v>5.2290135031</v>
      </c>
      <c r="L34" s="296">
        <v>1.1483390449200002</v>
      </c>
      <c r="M34" s="296">
        <v>1.21062057717</v>
      </c>
      <c r="N34" s="296">
        <v>6.7205725567700014</v>
      </c>
      <c r="O34" s="296">
        <v>78.270829613009994</v>
      </c>
      <c r="P34" s="296">
        <v>10.396454812970001</v>
      </c>
      <c r="Q34" s="296">
        <v>10.62500465105</v>
      </c>
      <c r="R34" s="296">
        <v>1.1036879613299999</v>
      </c>
      <c r="S34" s="296">
        <v>1.5225755946200001</v>
      </c>
      <c r="T34" s="296">
        <v>381.90550927129004</v>
      </c>
      <c r="U34" s="296">
        <v>23.65986953134</v>
      </c>
      <c r="V34" s="88">
        <v>62</v>
      </c>
      <c r="W34" s="117"/>
      <c r="X34" s="118"/>
      <c r="Y34" s="120"/>
      <c r="Z34" s="118"/>
      <c r="AA34" s="118"/>
      <c r="AB34" s="118"/>
      <c r="AC34" s="118"/>
      <c r="AD34" s="118"/>
      <c r="AE34" s="119"/>
      <c r="AF34" s="119"/>
      <c r="AG34" s="176"/>
    </row>
    <row r="35" spans="2:33" ht="16.5" customHeight="1" x14ac:dyDescent="0.15">
      <c r="B35" s="2"/>
      <c r="C35" s="33" t="s">
        <v>87</v>
      </c>
      <c r="D35" s="313">
        <v>246489</v>
      </c>
      <c r="E35" s="316">
        <v>7.7318838860599994</v>
      </c>
      <c r="F35" s="316">
        <v>0.70804758368999998</v>
      </c>
      <c r="G35" s="316">
        <v>2.1258177702700003</v>
      </c>
      <c r="H35" s="296">
        <v>0.42179488879999999</v>
      </c>
      <c r="I35" s="296">
        <v>0.24784196927999999</v>
      </c>
      <c r="J35" s="296">
        <v>0.14077207243000001</v>
      </c>
      <c r="K35" s="296">
        <v>0.29639968291000002</v>
      </c>
      <c r="L35" s="296">
        <v>7.6812676369999999E-2</v>
      </c>
      <c r="M35" s="296">
        <v>0.11239611573000001</v>
      </c>
      <c r="N35" s="296">
        <v>0.55168610332000001</v>
      </c>
      <c r="O35" s="296">
        <v>5.9110227176900008</v>
      </c>
      <c r="P35" s="296">
        <v>0.68391803478000002</v>
      </c>
      <c r="Q35" s="296">
        <v>0.70157663849999996</v>
      </c>
      <c r="R35" s="296">
        <v>8.5264058759999997E-2</v>
      </c>
      <c r="S35" s="296">
        <v>0.10493723899</v>
      </c>
      <c r="T35" s="296">
        <v>15.437477712940002</v>
      </c>
      <c r="U35" s="296">
        <v>1.33513571915</v>
      </c>
      <c r="V35" s="88">
        <v>65</v>
      </c>
      <c r="W35" s="117"/>
      <c r="X35" s="118"/>
      <c r="Y35" s="120"/>
      <c r="Z35" s="118"/>
      <c r="AA35" s="118"/>
      <c r="AB35" s="118"/>
      <c r="AC35" s="118"/>
      <c r="AD35" s="118"/>
      <c r="AE35" s="119"/>
      <c r="AF35" s="119"/>
      <c r="AG35" s="176"/>
    </row>
    <row r="36" spans="2:33" ht="16.5" customHeight="1" x14ac:dyDescent="0.15">
      <c r="B36" s="2"/>
      <c r="C36" s="33" t="s">
        <v>101</v>
      </c>
      <c r="D36" s="313">
        <v>2040255</v>
      </c>
      <c r="E36" s="316">
        <v>54.938320033959997</v>
      </c>
      <c r="F36" s="316">
        <v>7.3336059132700004</v>
      </c>
      <c r="G36" s="316">
        <v>27.364089379100001</v>
      </c>
      <c r="H36" s="296">
        <v>2.5903319155600002</v>
      </c>
      <c r="I36" s="296">
        <v>1.4416571867600001</v>
      </c>
      <c r="J36" s="296">
        <v>0.87026310490999992</v>
      </c>
      <c r="K36" s="296">
        <v>2.25099323357</v>
      </c>
      <c r="L36" s="296">
        <v>0.88257425172000004</v>
      </c>
      <c r="M36" s="296">
        <v>0.54429617273999997</v>
      </c>
      <c r="N36" s="296">
        <v>4.549751777880001</v>
      </c>
      <c r="O36" s="296">
        <v>41.964802903039995</v>
      </c>
      <c r="P36" s="296">
        <v>4.2305854965899998</v>
      </c>
      <c r="Q36" s="296">
        <v>4.3258098970800001</v>
      </c>
      <c r="R36" s="296">
        <v>0.60015916603000008</v>
      </c>
      <c r="S36" s="296">
        <v>0.73405659125</v>
      </c>
      <c r="T36" s="296">
        <v>232.41617511846999</v>
      </c>
      <c r="U36" s="296">
        <v>15.15598276357</v>
      </c>
      <c r="V36" s="88">
        <v>68</v>
      </c>
      <c r="W36" s="117"/>
      <c r="X36" s="118"/>
      <c r="Y36" s="120"/>
      <c r="Z36" s="118"/>
      <c r="AA36" s="118"/>
      <c r="AB36" s="118"/>
      <c r="AC36" s="118"/>
      <c r="AD36" s="118"/>
      <c r="AE36" s="119"/>
      <c r="AF36" s="119"/>
      <c r="AG36" s="176"/>
    </row>
    <row r="37" spans="2:33" ht="16.5" customHeight="1" x14ac:dyDescent="0.15">
      <c r="B37" s="2"/>
      <c r="C37" s="33" t="s">
        <v>82</v>
      </c>
      <c r="D37" s="313">
        <v>157763</v>
      </c>
      <c r="E37" s="316">
        <v>4.1983141592499997</v>
      </c>
      <c r="F37" s="316">
        <v>0.29043843930000002</v>
      </c>
      <c r="G37" s="316">
        <v>1.1836744830099999</v>
      </c>
      <c r="H37" s="296">
        <v>0.21511088689000002</v>
      </c>
      <c r="I37" s="296">
        <v>0.18867593484</v>
      </c>
      <c r="J37" s="296">
        <v>8.0873420090000009E-2</v>
      </c>
      <c r="K37" s="296">
        <v>0.19472631131999998</v>
      </c>
      <c r="L37" s="296">
        <v>4.6200815940000001E-2</v>
      </c>
      <c r="M37" s="296">
        <v>5.7596623700000002E-2</v>
      </c>
      <c r="N37" s="296">
        <v>0.29164763165000007</v>
      </c>
      <c r="O37" s="296">
        <v>3.1318860535599997</v>
      </c>
      <c r="P37" s="296">
        <v>0.28718500987000001</v>
      </c>
      <c r="Q37" s="296">
        <v>0.30605970213</v>
      </c>
      <c r="R37" s="296">
        <v>4.229219905E-2</v>
      </c>
      <c r="S37" s="296">
        <v>6.1996462720000006E-2</v>
      </c>
      <c r="T37" s="296">
        <v>8.9264761251399989</v>
      </c>
      <c r="U37" s="296">
        <v>1.0057365488699999</v>
      </c>
      <c r="V37" s="88">
        <v>71</v>
      </c>
      <c r="W37" s="117"/>
      <c r="X37" s="118"/>
      <c r="Y37" s="120"/>
      <c r="Z37" s="118"/>
      <c r="AA37" s="118"/>
      <c r="AB37" s="118"/>
      <c r="AC37" s="118"/>
      <c r="AD37" s="118"/>
      <c r="AE37" s="119"/>
      <c r="AF37" s="119"/>
      <c r="AG37" s="176"/>
    </row>
    <row r="38" spans="2:33" ht="16.5" customHeight="1" x14ac:dyDescent="0.15">
      <c r="B38" s="2"/>
      <c r="C38" s="33" t="s">
        <v>78</v>
      </c>
      <c r="D38" s="313">
        <v>49385</v>
      </c>
      <c r="E38" s="316">
        <v>1.6365918125900001</v>
      </c>
      <c r="F38" s="316">
        <v>0.10402154342</v>
      </c>
      <c r="G38" s="316">
        <v>0.2150320356</v>
      </c>
      <c r="H38" s="296">
        <v>9.2289958129999988E-2</v>
      </c>
      <c r="I38" s="296">
        <v>7.640395908E-2</v>
      </c>
      <c r="J38" s="296">
        <v>2.9880055370000002E-2</v>
      </c>
      <c r="K38" s="296">
        <v>4.7712642619999995E-2</v>
      </c>
      <c r="L38" s="296">
        <v>1.3778444650000001E-2</v>
      </c>
      <c r="M38" s="296">
        <v>2.8020273490000001E-2</v>
      </c>
      <c r="N38" s="296">
        <v>0.11044938832999995</v>
      </c>
      <c r="O38" s="296">
        <v>1.2420697166500001</v>
      </c>
      <c r="P38" s="296">
        <v>0.14188628463</v>
      </c>
      <c r="Q38" s="296">
        <v>0.13877629705</v>
      </c>
      <c r="R38" s="296">
        <v>2.2971574090000002E-2</v>
      </c>
      <c r="S38" s="296">
        <v>2.0057574209999998E-2</v>
      </c>
      <c r="T38" s="296">
        <v>1.4405726045500002</v>
      </c>
      <c r="U38" s="296">
        <v>0.18099994061000002</v>
      </c>
      <c r="V38" s="88">
        <v>74</v>
      </c>
      <c r="W38" s="117"/>
      <c r="X38" s="118"/>
      <c r="Y38" s="120"/>
      <c r="Z38" s="118"/>
      <c r="AA38" s="118"/>
      <c r="AB38" s="118"/>
      <c r="AC38" s="118"/>
      <c r="AD38" s="118"/>
      <c r="AE38" s="119"/>
      <c r="AF38" s="119"/>
      <c r="AG38" s="176"/>
    </row>
    <row r="39" spans="2:33" ht="16.5" customHeight="1" x14ac:dyDescent="0.15">
      <c r="B39" s="2"/>
      <c r="C39" s="33" t="s">
        <v>97</v>
      </c>
      <c r="D39" s="313">
        <v>1105406</v>
      </c>
      <c r="E39" s="316">
        <v>27.723123799309999</v>
      </c>
      <c r="F39" s="316">
        <v>3.3580422098200002</v>
      </c>
      <c r="G39" s="316">
        <v>13.373443555130001</v>
      </c>
      <c r="H39" s="296">
        <v>1.1993826707600002</v>
      </c>
      <c r="I39" s="296">
        <v>0.79753293300000005</v>
      </c>
      <c r="J39" s="296">
        <v>0.43510654967000001</v>
      </c>
      <c r="K39" s="296">
        <v>0.96820455491000001</v>
      </c>
      <c r="L39" s="296">
        <v>0.31074832167999999</v>
      </c>
      <c r="M39" s="296">
        <v>0.25744653966999997</v>
      </c>
      <c r="N39" s="296">
        <v>2.4950817786199995</v>
      </c>
      <c r="O39" s="296">
        <v>21.325035572559997</v>
      </c>
      <c r="P39" s="296">
        <v>1.9481763868600002</v>
      </c>
      <c r="Q39" s="296">
        <v>2.0074571802299999</v>
      </c>
      <c r="R39" s="296">
        <v>0.26017172559000001</v>
      </c>
      <c r="S39" s="296">
        <v>0.33682135358999998</v>
      </c>
      <c r="T39" s="296">
        <v>121.15286498712</v>
      </c>
      <c r="U39" s="296">
        <v>8.3033552792700007</v>
      </c>
      <c r="V39" s="88">
        <v>77</v>
      </c>
      <c r="W39" s="117"/>
      <c r="X39" s="118"/>
      <c r="Y39" s="120"/>
      <c r="Z39" s="118"/>
      <c r="AA39" s="118"/>
      <c r="AB39" s="118"/>
      <c r="AC39" s="118"/>
      <c r="AD39" s="118"/>
      <c r="AE39" s="119"/>
      <c r="AF39" s="119"/>
      <c r="AG39" s="176"/>
    </row>
    <row r="40" spans="2:33" ht="16.5" customHeight="1" x14ac:dyDescent="0.15">
      <c r="B40" s="2"/>
      <c r="C40" s="33" t="s">
        <v>104</v>
      </c>
      <c r="D40" s="313">
        <v>8437565</v>
      </c>
      <c r="E40" s="316">
        <v>268.67698784005</v>
      </c>
      <c r="F40" s="316">
        <v>48.135651937079999</v>
      </c>
      <c r="G40" s="316">
        <v>152.98870724103</v>
      </c>
      <c r="H40" s="296">
        <v>12.47430627354</v>
      </c>
      <c r="I40" s="296">
        <v>8.2751758371899999</v>
      </c>
      <c r="J40" s="296">
        <v>4.4806069421000005</v>
      </c>
      <c r="K40" s="296">
        <v>13.030982611739999</v>
      </c>
      <c r="L40" s="296">
        <v>3.4130229858900001</v>
      </c>
      <c r="M40" s="296">
        <v>2.3009374599099996</v>
      </c>
      <c r="N40" s="296">
        <v>19.574579983259987</v>
      </c>
      <c r="O40" s="296">
        <v>205.98466090583</v>
      </c>
      <c r="P40" s="296">
        <v>23.827968469920002</v>
      </c>
      <c r="Q40" s="296">
        <v>25.084089901500001</v>
      </c>
      <c r="R40" s="296">
        <v>2.4181149461999998</v>
      </c>
      <c r="S40" s="296">
        <v>4.0139903082000004</v>
      </c>
      <c r="T40" s="296">
        <v>1290.7222539049599</v>
      </c>
      <c r="U40" s="296">
        <v>82.106405396560007</v>
      </c>
      <c r="V40" s="88">
        <v>80</v>
      </c>
      <c r="W40" s="117"/>
      <c r="X40" s="118"/>
      <c r="Y40" s="120"/>
      <c r="Z40" s="118"/>
      <c r="AA40" s="118"/>
      <c r="AB40" s="118"/>
      <c r="AC40" s="118"/>
      <c r="AD40" s="118"/>
      <c r="AE40" s="119"/>
      <c r="AF40" s="119"/>
      <c r="AG40" s="176"/>
    </row>
    <row r="41" spans="2:33" ht="16.5" customHeight="1" x14ac:dyDescent="0.15">
      <c r="B41" s="2"/>
      <c r="C41" s="33" t="s">
        <v>85</v>
      </c>
      <c r="D41" s="313">
        <v>172252</v>
      </c>
      <c r="E41" s="316">
        <v>5.5768228541399996</v>
      </c>
      <c r="F41" s="316">
        <v>0.46760432499000004</v>
      </c>
      <c r="G41" s="316">
        <v>1.4185065535699999</v>
      </c>
      <c r="H41" s="296">
        <v>0.35957127467000005</v>
      </c>
      <c r="I41" s="296">
        <v>0.20465517684000001</v>
      </c>
      <c r="J41" s="296">
        <v>0.14361056744999998</v>
      </c>
      <c r="K41" s="296">
        <v>0.26390491650999998</v>
      </c>
      <c r="L41" s="296">
        <v>5.423836638E-2</v>
      </c>
      <c r="M41" s="296">
        <v>8.168133981999999E-2</v>
      </c>
      <c r="N41" s="296">
        <v>0.33733903867999993</v>
      </c>
      <c r="O41" s="296">
        <v>4.1580517540600006</v>
      </c>
      <c r="P41" s="296">
        <v>0.46531683933000001</v>
      </c>
      <c r="Q41" s="296">
        <v>0.48136554042000002</v>
      </c>
      <c r="R41" s="296">
        <v>6.2337143989999996E-2</v>
      </c>
      <c r="S41" s="296">
        <v>7.9316257690000003E-2</v>
      </c>
      <c r="T41" s="296">
        <v>12.11425658566</v>
      </c>
      <c r="U41" s="296">
        <v>0.85397211474000012</v>
      </c>
      <c r="V41" s="88">
        <v>83</v>
      </c>
      <c r="W41" s="117"/>
      <c r="X41" s="118"/>
      <c r="Y41" s="120"/>
      <c r="Z41" s="118"/>
      <c r="AA41" s="118"/>
      <c r="AB41" s="118"/>
      <c r="AC41" s="118"/>
      <c r="AD41" s="118"/>
      <c r="AE41" s="119"/>
      <c r="AF41" s="119"/>
      <c r="AG41" s="176"/>
    </row>
    <row r="42" spans="2:33" ht="16.5" customHeight="1" thickBot="1" x14ac:dyDescent="0.2">
      <c r="B42" s="2"/>
      <c r="C42" s="317" t="s">
        <v>81</v>
      </c>
      <c r="D42" s="314">
        <v>120162</v>
      </c>
      <c r="E42" s="318">
        <v>3.0434905890000001</v>
      </c>
      <c r="F42" s="318">
        <v>0.16743455100999999</v>
      </c>
      <c r="G42" s="318">
        <v>0.64034047091000001</v>
      </c>
      <c r="H42" s="297">
        <v>0.14645569058999999</v>
      </c>
      <c r="I42" s="297">
        <v>0.12803098571999999</v>
      </c>
      <c r="J42" s="297">
        <v>6.0053732399999997E-2</v>
      </c>
      <c r="K42" s="297">
        <v>0.12002205576000001</v>
      </c>
      <c r="L42" s="297">
        <v>7.0427097110000003E-2</v>
      </c>
      <c r="M42" s="297">
        <v>2.6583865659999997E-2</v>
      </c>
      <c r="N42" s="297">
        <v>0.23270933316999998</v>
      </c>
      <c r="O42" s="297">
        <v>2.2634440108799998</v>
      </c>
      <c r="P42" s="297">
        <v>0.17674000693</v>
      </c>
      <c r="Q42" s="297">
        <v>0.19947244015000001</v>
      </c>
      <c r="R42" s="297">
        <v>2.4116037809999998E-2</v>
      </c>
      <c r="S42" s="297">
        <v>4.7179649880000001E-2</v>
      </c>
      <c r="T42" s="297">
        <v>6.7670334648299999</v>
      </c>
      <c r="U42" s="297">
        <v>0.83780877592999992</v>
      </c>
      <c r="V42" s="88">
        <v>86</v>
      </c>
      <c r="W42" s="117"/>
      <c r="X42" s="118"/>
      <c r="Y42" s="120"/>
      <c r="Z42" s="118"/>
      <c r="AA42" s="118"/>
      <c r="AB42" s="118"/>
      <c r="AC42" s="118"/>
      <c r="AD42" s="118"/>
      <c r="AE42" s="119"/>
      <c r="AF42" s="119"/>
      <c r="AG42" s="176"/>
    </row>
    <row r="43" spans="2:33" ht="17.25" customHeight="1" thickBot="1" x14ac:dyDescent="0.2">
      <c r="B43" s="2"/>
      <c r="C43" s="25" t="s">
        <v>65</v>
      </c>
      <c r="D43" s="89">
        <v>25772355</v>
      </c>
      <c r="E43" s="90">
        <v>786.65903853995997</v>
      </c>
      <c r="F43" s="90">
        <v>113.86497544569002</v>
      </c>
      <c r="G43" s="90">
        <v>363.15824503629</v>
      </c>
      <c r="H43" s="90">
        <v>39.13499166679</v>
      </c>
      <c r="I43" s="90">
        <v>24.900098664769995</v>
      </c>
      <c r="J43" s="90">
        <v>14.50266439312</v>
      </c>
      <c r="K43" s="90">
        <v>37.511189098430002</v>
      </c>
      <c r="L43" s="90">
        <v>9.8649893370900017</v>
      </c>
      <c r="M43" s="90">
        <v>8.1069077420199989</v>
      </c>
      <c r="N43" s="90">
        <v>56.84837446668999</v>
      </c>
      <c r="O43" s="90">
        <v>598.34363632392001</v>
      </c>
      <c r="P43" s="90">
        <v>66.755970421590007</v>
      </c>
      <c r="Q43" s="90">
        <v>70.267081347950011</v>
      </c>
      <c r="R43" s="90">
        <v>7.6267927957499992</v>
      </c>
      <c r="S43" s="90">
        <v>11.88287481253</v>
      </c>
      <c r="T43" s="90">
        <v>3025.8302667151297</v>
      </c>
      <c r="U43" s="90">
        <v>211.78427783459003</v>
      </c>
      <c r="V43" s="22"/>
    </row>
    <row r="44" spans="2:33" ht="15" customHeight="1" x14ac:dyDescent="0.15">
      <c r="B44" s="2"/>
      <c r="V44" s="22"/>
    </row>
    <row r="45" spans="2:33" ht="15" customHeight="1" thickBot="1" x14ac:dyDescent="0.2">
      <c r="B45" s="28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84"/>
      <c r="R45" s="184"/>
      <c r="S45" s="184"/>
      <c r="T45" s="13"/>
      <c r="U45" s="13"/>
      <c r="V45" s="27"/>
    </row>
    <row r="46" spans="2:33" ht="1" customHeight="1" x14ac:dyDescent="0.15"/>
  </sheetData>
  <sheetProtection selectLockedCells="1" selectUnlockedCells="1"/>
  <mergeCells count="13">
    <mergeCell ref="U12:U13"/>
    <mergeCell ref="O12:O13"/>
    <mergeCell ref="P12:P13"/>
    <mergeCell ref="T12:T13"/>
    <mergeCell ref="C12:C13"/>
    <mergeCell ref="D12:D13"/>
    <mergeCell ref="E12:E13"/>
    <mergeCell ref="F12:F13"/>
    <mergeCell ref="G12:G13"/>
    <mergeCell ref="H12:N12"/>
    <mergeCell ref="Q12:Q13"/>
    <mergeCell ref="R12:R13"/>
    <mergeCell ref="S12:S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74" firstPageNumber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7">
    <pageSetUpPr fitToPage="1"/>
  </sheetPr>
  <dimension ref="B3:AL87"/>
  <sheetViews>
    <sheetView showGridLines="0" topLeftCell="I9" zoomScale="111" zoomScaleNormal="111" zoomScalePageLayoutView="80" workbookViewId="0">
      <selection activeCell="AC15" sqref="AC15"/>
    </sheetView>
  </sheetViews>
  <sheetFormatPr baseColWidth="10" defaultColWidth="8.83203125" defaultRowHeight="13" x14ac:dyDescent="0.15"/>
  <cols>
    <col min="1" max="2" width="3.33203125" style="1" customWidth="1"/>
    <col min="3" max="3" width="60.6640625" style="1" customWidth="1"/>
    <col min="4" max="4" width="11.6640625" style="1" customWidth="1"/>
    <col min="5" max="5" width="9.6640625" style="1" customWidth="1"/>
    <col min="6" max="6" width="8.6640625" style="1" customWidth="1"/>
    <col min="7" max="7" width="14.1640625" style="1" customWidth="1"/>
    <col min="8" max="8" width="9.5" style="1" bestFit="1" customWidth="1"/>
    <col min="9" max="9" width="10.83203125" style="1" bestFit="1" customWidth="1"/>
    <col min="10" max="10" width="8.6640625" style="1" customWidth="1"/>
    <col min="11" max="11" width="10" style="1" bestFit="1" customWidth="1"/>
    <col min="12" max="12" width="8.6640625" style="1" customWidth="1"/>
    <col min="13" max="13" width="10.5" style="1" customWidth="1"/>
    <col min="14" max="21" width="8.6640625" style="1" customWidth="1"/>
    <col min="22" max="22" width="11" style="1" bestFit="1" customWidth="1"/>
    <col min="23" max="23" width="14.1640625" style="1" bestFit="1" customWidth="1"/>
    <col min="24" max="25" width="9.6640625" style="1" customWidth="1"/>
    <col min="26" max="26" width="3.33203125" style="1" customWidth="1"/>
    <col min="27" max="28" width="8.83203125" style="1"/>
    <col min="29" max="29" width="10.5" style="1" customWidth="1"/>
    <col min="30" max="34" width="8.83203125" style="1"/>
    <col min="35" max="35" width="14.33203125" style="1" customWidth="1"/>
    <col min="36" max="36" width="11.83203125" style="1" customWidth="1"/>
    <col min="37" max="16384" width="8.83203125" style="1"/>
  </cols>
  <sheetData>
    <row r="3" spans="2:38" ht="14" thickBot="1" x14ac:dyDescent="0.2">
      <c r="B3" s="183">
        <v>2.5</v>
      </c>
      <c r="C3" s="9">
        <v>60</v>
      </c>
      <c r="D3" s="9">
        <v>11</v>
      </c>
      <c r="E3" s="9">
        <v>9</v>
      </c>
      <c r="F3" s="9">
        <v>8</v>
      </c>
      <c r="G3" s="9">
        <v>8</v>
      </c>
      <c r="H3" s="9"/>
      <c r="I3" s="9"/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8</v>
      </c>
      <c r="U3" s="9">
        <v>8</v>
      </c>
      <c r="V3" s="9"/>
      <c r="W3" s="9"/>
      <c r="X3" s="9">
        <v>9</v>
      </c>
      <c r="Y3" s="9">
        <v>9</v>
      </c>
      <c r="Z3" s="183">
        <v>2.5</v>
      </c>
    </row>
    <row r="4" spans="2:38" ht="17" customHeight="1" x14ac:dyDescent="0.15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82"/>
    </row>
    <row r="5" spans="2:38" ht="17" customHeight="1" x14ac:dyDescent="0.15">
      <c r="B5" s="72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4" t="s">
        <v>426</v>
      </c>
      <c r="Z5" s="75"/>
    </row>
    <row r="6" spans="2:38" ht="17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5"/>
    </row>
    <row r="7" spans="2:38" ht="17" customHeight="1" x14ac:dyDescent="0.15">
      <c r="B7" s="72"/>
      <c r="C7" s="77" t="s">
        <v>411</v>
      </c>
      <c r="D7" s="86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75"/>
    </row>
    <row r="8" spans="2:38" ht="17" customHeight="1" x14ac:dyDescent="0.15"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5"/>
    </row>
    <row r="9" spans="2:38" ht="17" customHeight="1" x14ac:dyDescent="0.15">
      <c r="B9" s="2"/>
      <c r="Z9" s="22"/>
    </row>
    <row r="10" spans="2:38" ht="17" customHeight="1" x14ac:dyDescent="0.15">
      <c r="B10" s="2"/>
      <c r="C10" s="12" t="s">
        <v>387</v>
      </c>
      <c r="D10" s="12"/>
      <c r="E10" s="12"/>
      <c r="F10" s="12"/>
      <c r="Z10" s="22"/>
    </row>
    <row r="11" spans="2:38" ht="17" customHeight="1" thickBot="1" x14ac:dyDescent="0.2">
      <c r="B11" s="2"/>
      <c r="C11" s="12"/>
      <c r="U11" s="11"/>
      <c r="V11" s="11"/>
      <c r="W11" s="11"/>
      <c r="X11" s="11"/>
      <c r="Y11" s="11" t="s">
        <v>39</v>
      </c>
      <c r="Z11" s="22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</row>
    <row r="12" spans="2:38" ht="15" customHeight="1" thickBot="1" x14ac:dyDescent="0.2">
      <c r="B12" s="2"/>
      <c r="C12" s="426" t="s">
        <v>15</v>
      </c>
      <c r="D12" s="426" t="s">
        <v>69</v>
      </c>
      <c r="E12" s="426" t="s">
        <v>345</v>
      </c>
      <c r="F12" s="426" t="s">
        <v>356</v>
      </c>
      <c r="G12" s="426" t="s">
        <v>0</v>
      </c>
      <c r="H12" s="190"/>
      <c r="I12" s="190"/>
      <c r="J12" s="429" t="s">
        <v>7</v>
      </c>
      <c r="K12" s="429"/>
      <c r="L12" s="429"/>
      <c r="M12" s="429"/>
      <c r="N12" s="429"/>
      <c r="O12" s="429"/>
      <c r="P12" s="429"/>
      <c r="Q12" s="426" t="s">
        <v>67</v>
      </c>
      <c r="R12" s="426" t="s">
        <v>40</v>
      </c>
      <c r="S12" s="426" t="s">
        <v>342</v>
      </c>
      <c r="T12" s="426" t="s">
        <v>343</v>
      </c>
      <c r="U12" s="426" t="s">
        <v>344</v>
      </c>
      <c r="V12" s="190"/>
      <c r="W12" s="190"/>
      <c r="X12" s="426" t="s">
        <v>44</v>
      </c>
      <c r="Y12" s="426" t="s">
        <v>46</v>
      </c>
      <c r="Z12" s="22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</row>
    <row r="13" spans="2:38" ht="45" customHeight="1" thickBot="1" x14ac:dyDescent="0.2">
      <c r="B13" s="2"/>
      <c r="C13" s="435"/>
      <c r="D13" s="435"/>
      <c r="E13" s="435"/>
      <c r="F13" s="435"/>
      <c r="G13" s="435"/>
      <c r="H13" s="395" t="s">
        <v>446</v>
      </c>
      <c r="I13" s="395" t="s">
        <v>447</v>
      </c>
      <c r="J13" s="190" t="s">
        <v>1</v>
      </c>
      <c r="K13" s="190" t="s">
        <v>2</v>
      </c>
      <c r="L13" s="190" t="s">
        <v>3</v>
      </c>
      <c r="M13" s="190" t="s">
        <v>4</v>
      </c>
      <c r="N13" s="190" t="s">
        <v>5</v>
      </c>
      <c r="O13" s="190" t="s">
        <v>68</v>
      </c>
      <c r="P13" s="190" t="s">
        <v>6</v>
      </c>
      <c r="Q13" s="435"/>
      <c r="R13" s="435"/>
      <c r="S13" s="435"/>
      <c r="T13" s="435"/>
      <c r="U13" s="435"/>
      <c r="V13" s="395"/>
      <c r="W13" s="395"/>
      <c r="X13" s="435"/>
      <c r="Y13" s="435"/>
      <c r="Z13" s="22"/>
      <c r="AA13" s="120"/>
      <c r="AB13" s="120"/>
      <c r="AC13" s="420" t="s">
        <v>478</v>
      </c>
      <c r="AD13" s="120"/>
      <c r="AE13" s="120"/>
      <c r="AF13" s="120"/>
      <c r="AG13" s="120"/>
      <c r="AH13" s="120"/>
      <c r="AI13" s="120"/>
      <c r="AJ13" s="120"/>
      <c r="AK13" s="120"/>
      <c r="AL13" s="120"/>
    </row>
    <row r="14" spans="2:38" ht="19" customHeight="1" thickBot="1" x14ac:dyDescent="0.2">
      <c r="B14" s="2"/>
      <c r="C14" s="194" t="s">
        <v>105</v>
      </c>
      <c r="D14" s="278">
        <v>520694</v>
      </c>
      <c r="E14" s="281">
        <v>7.9781485344000007</v>
      </c>
      <c r="F14" s="281">
        <v>0.45379733534</v>
      </c>
      <c r="G14" s="281">
        <v>1.57531981961</v>
      </c>
      <c r="H14" s="398">
        <f>((E14+F14+G14-N14)*1000000000)/D14</f>
        <v>19127.111059144147</v>
      </c>
      <c r="I14" s="281">
        <f t="shared" ref="I14:I44" si="0">H14-V14</f>
        <v>18939.620290996252</v>
      </c>
      <c r="J14" s="320">
        <v>0.24521354381999999</v>
      </c>
      <c r="K14" s="320">
        <v>0.22618809919999999</v>
      </c>
      <c r="L14" s="320">
        <v>4.9699798159999996E-2</v>
      </c>
      <c r="M14" s="320">
        <v>7.3634714219999994E-2</v>
      </c>
      <c r="N14" s="320">
        <v>4.7893723520000001E-2</v>
      </c>
      <c r="O14" s="320">
        <v>8.9001115200000001E-3</v>
      </c>
      <c r="P14" s="320">
        <v>0.92598539888999998</v>
      </c>
      <c r="Q14" s="320">
        <v>6.4244051896599998</v>
      </c>
      <c r="R14" s="320">
        <v>0.11283214003</v>
      </c>
      <c r="S14" s="320">
        <v>0.21305667042000001</v>
      </c>
      <c r="T14" s="320">
        <v>3.338951137E-2</v>
      </c>
      <c r="U14" s="320">
        <v>0.14882086375999998</v>
      </c>
      <c r="V14" s="320">
        <f t="shared" ref="V14:V44" si="1">((S14+T14-U14)*1000000000)/D14</f>
        <v>187.49076814789495</v>
      </c>
      <c r="X14" s="320">
        <v>7.9928341204699995</v>
      </c>
      <c r="Y14" s="320">
        <v>0.50662666128</v>
      </c>
      <c r="Z14" s="88">
        <v>0</v>
      </c>
      <c r="AA14" s="120"/>
      <c r="AB14" s="120"/>
      <c r="AC14" s="118">
        <f>(E20)/(E20+G20)</f>
        <v>0.70380470250467309</v>
      </c>
      <c r="AD14" s="120"/>
      <c r="AE14" s="120"/>
      <c r="AF14" s="120"/>
      <c r="AG14" s="120"/>
      <c r="AH14" s="120"/>
      <c r="AI14" s="120"/>
      <c r="AJ14" s="120"/>
      <c r="AK14" s="120"/>
      <c r="AL14" s="120"/>
    </row>
    <row r="15" spans="2:38" ht="19" customHeight="1" thickBot="1" x14ac:dyDescent="0.2">
      <c r="B15" s="2"/>
      <c r="C15" s="195" t="s">
        <v>106</v>
      </c>
      <c r="D15" s="279">
        <v>634</v>
      </c>
      <c r="E15" s="282">
        <v>1.2214098960000001E-2</v>
      </c>
      <c r="F15" s="282">
        <v>6.0344478999999995E-4</v>
      </c>
      <c r="G15" s="282">
        <v>3.3571598900000001E-3</v>
      </c>
      <c r="H15" s="398">
        <f t="shared" ref="H15:H44" si="2">((E15+F15+G15-N15)*1000000000)/D15</f>
        <v>25485.65242902208</v>
      </c>
      <c r="I15" s="281">
        <f t="shared" si="0"/>
        <v>24025.889305993689</v>
      </c>
      <c r="J15" s="327">
        <v>2.2847378999999999E-4</v>
      </c>
      <c r="K15" s="327">
        <v>1.4903032E-4</v>
      </c>
      <c r="L15" s="327">
        <v>5.5576889999999999E-5</v>
      </c>
      <c r="M15" s="327">
        <v>3.6081378999999996E-4</v>
      </c>
      <c r="N15" s="327">
        <v>1.6799999999999998E-5</v>
      </c>
      <c r="O15" s="327">
        <v>1.8799591000000001E-4</v>
      </c>
      <c r="P15" s="327">
        <v>1.70282652E-3</v>
      </c>
      <c r="Q15" s="327">
        <v>9.3924773099999994E-3</v>
      </c>
      <c r="R15" s="327">
        <v>8.2302592000000003E-4</v>
      </c>
      <c r="S15" s="327">
        <v>9.5893334000000008E-4</v>
      </c>
      <c r="T15" s="327">
        <v>1.2160774E-4</v>
      </c>
      <c r="U15" s="327">
        <v>1.5505126000000001E-4</v>
      </c>
      <c r="V15" s="320">
        <f t="shared" si="1"/>
        <v>1459.7631230283912</v>
      </c>
      <c r="W15" s="327"/>
      <c r="X15" s="327">
        <v>2.0417725479999999E-2</v>
      </c>
      <c r="Y15" s="327">
        <v>4.8354832999999997E-4</v>
      </c>
      <c r="Z15" s="88">
        <v>1</v>
      </c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</row>
    <row r="16" spans="2:38" ht="19" customHeight="1" thickBot="1" x14ac:dyDescent="0.2">
      <c r="B16" s="2"/>
      <c r="C16" s="195" t="s">
        <v>135</v>
      </c>
      <c r="D16" s="279">
        <v>5511836</v>
      </c>
      <c r="E16" s="282">
        <v>201.78355319433999</v>
      </c>
      <c r="F16" s="282">
        <v>18.608409908359999</v>
      </c>
      <c r="G16" s="282">
        <v>33.373690592119999</v>
      </c>
      <c r="H16" s="398">
        <f t="shared" si="2"/>
        <v>45979.611212116972</v>
      </c>
      <c r="I16" s="281">
        <f t="shared" si="0"/>
        <v>42875.324407299122</v>
      </c>
      <c r="J16" s="327">
        <v>11.01816802445</v>
      </c>
      <c r="K16" s="327">
        <v>8.7886846182500005</v>
      </c>
      <c r="L16" s="327">
        <v>5.0026907900499999</v>
      </c>
      <c r="M16" s="327">
        <v>9.4188060409300007</v>
      </c>
      <c r="N16" s="327">
        <v>0.33357734986999998</v>
      </c>
      <c r="O16" s="327">
        <v>1.78612382723</v>
      </c>
      <c r="P16" s="327">
        <v>12.7842945668</v>
      </c>
      <c r="Q16" s="327">
        <v>153.03805812693</v>
      </c>
      <c r="R16" s="327">
        <v>17.256714879880001</v>
      </c>
      <c r="S16" s="327">
        <v>19.844545604019999</v>
      </c>
      <c r="T16" s="327">
        <v>0.97572841513999986</v>
      </c>
      <c r="U16" s="327">
        <v>3.7099542540399999</v>
      </c>
      <c r="V16" s="320">
        <f t="shared" si="1"/>
        <v>3104.2868048178498</v>
      </c>
      <c r="W16" s="327"/>
      <c r="X16" s="327">
        <v>371.80227992791004</v>
      </c>
      <c r="Y16" s="327">
        <v>34.38972208194</v>
      </c>
      <c r="Z16" s="88">
        <v>2</v>
      </c>
      <c r="AA16" s="117"/>
      <c r="AB16" s="118"/>
      <c r="AC16" s="120"/>
      <c r="AD16" s="118"/>
      <c r="AE16" s="118"/>
      <c r="AF16" s="118"/>
      <c r="AG16" s="118"/>
      <c r="AH16" s="118"/>
      <c r="AI16" s="119"/>
      <c r="AJ16" s="119"/>
      <c r="AK16" s="176"/>
    </row>
    <row r="17" spans="2:37" ht="19" customHeight="1" thickBot="1" x14ac:dyDescent="0.2">
      <c r="B17" s="2"/>
      <c r="C17" s="195" t="s">
        <v>134</v>
      </c>
      <c r="D17" s="279">
        <v>3602</v>
      </c>
      <c r="E17" s="282">
        <v>6.6090194859999993E-2</v>
      </c>
      <c r="F17" s="282">
        <v>4.7497266100000003E-3</v>
      </c>
      <c r="G17" s="282">
        <v>1.5847503530000001E-2</v>
      </c>
      <c r="H17" s="398">
        <f t="shared" si="2"/>
        <v>23985.494791782341</v>
      </c>
      <c r="I17" s="281">
        <f t="shared" si="0"/>
        <v>23353.928736812879</v>
      </c>
      <c r="J17" s="327">
        <v>2.0458001800000001E-3</v>
      </c>
      <c r="K17" s="327">
        <v>2.6808864800000002E-3</v>
      </c>
      <c r="L17" s="327">
        <v>5.0013038E-4</v>
      </c>
      <c r="M17" s="327">
        <v>9.4776476000000003E-4</v>
      </c>
      <c r="N17" s="327">
        <v>2.9167276000000003E-4</v>
      </c>
      <c r="O17" s="327">
        <v>2.3758780999999998E-4</v>
      </c>
      <c r="P17" s="327">
        <v>7.0727974399999996E-3</v>
      </c>
      <c r="Q17" s="327">
        <v>5.2366695479999996E-2</v>
      </c>
      <c r="R17" s="327">
        <v>2.3129994699999999E-3</v>
      </c>
      <c r="S17" s="327">
        <v>4.0356434099999994E-3</v>
      </c>
      <c r="T17" s="327">
        <v>2.2129533999999998E-4</v>
      </c>
      <c r="U17" s="327">
        <v>1.9820378200000001E-3</v>
      </c>
      <c r="V17" s="320">
        <f t="shared" si="1"/>
        <v>631.56605496946133</v>
      </c>
      <c r="W17" s="327"/>
      <c r="X17" s="327">
        <v>8.658549699000001E-2</v>
      </c>
      <c r="Y17" s="327">
        <v>4.8711447200000006E-3</v>
      </c>
      <c r="Z17" s="88">
        <v>3</v>
      </c>
      <c r="AA17" s="117"/>
      <c r="AB17" s="118"/>
      <c r="AC17" s="120"/>
      <c r="AD17" s="118"/>
      <c r="AE17" s="118"/>
      <c r="AF17" s="118"/>
      <c r="AG17" s="118"/>
      <c r="AH17" s="118"/>
      <c r="AI17" s="119"/>
      <c r="AJ17" s="119"/>
      <c r="AK17" s="176"/>
    </row>
    <row r="18" spans="2:37" ht="19" customHeight="1" thickBot="1" x14ac:dyDescent="0.2">
      <c r="B18" s="2"/>
      <c r="C18" s="195" t="s">
        <v>133</v>
      </c>
      <c r="D18" s="279">
        <v>625548</v>
      </c>
      <c r="E18" s="282">
        <v>35.168810876510001</v>
      </c>
      <c r="F18" s="282">
        <v>3.7070112135300004</v>
      </c>
      <c r="G18" s="282">
        <v>5.9941005553700002</v>
      </c>
      <c r="H18" s="398">
        <f t="shared" si="2"/>
        <v>71650.2709030642</v>
      </c>
      <c r="I18" s="281">
        <f t="shared" si="0"/>
        <v>64989.220502535383</v>
      </c>
      <c r="J18" s="327">
        <v>2.2112093695499997</v>
      </c>
      <c r="K18" s="327">
        <v>1.0954734069800001</v>
      </c>
      <c r="L18" s="327">
        <v>0.96892967158999999</v>
      </c>
      <c r="M18" s="327">
        <v>1.9431316401400001</v>
      </c>
      <c r="N18" s="327">
        <v>4.9238982539999997E-2</v>
      </c>
      <c r="O18" s="327">
        <v>0.29035829490000004</v>
      </c>
      <c r="P18" s="327">
        <v>1.4862994917700005</v>
      </c>
      <c r="Q18" s="327">
        <v>27.15390604732</v>
      </c>
      <c r="R18" s="327">
        <v>4.1747426605099998</v>
      </c>
      <c r="S18" s="327">
        <v>4.5480216982500004</v>
      </c>
      <c r="T18" s="327">
        <v>0.18154717510999999</v>
      </c>
      <c r="U18" s="327">
        <v>0.56276211741000004</v>
      </c>
      <c r="V18" s="320">
        <f t="shared" si="1"/>
        <v>6661.0504005288176</v>
      </c>
      <c r="W18" s="327"/>
      <c r="X18" s="327">
        <v>75.723792334630005</v>
      </c>
      <c r="Y18" s="327">
        <v>9.2275219382200007</v>
      </c>
      <c r="Z18" s="88">
        <v>4</v>
      </c>
      <c r="AA18" s="117"/>
      <c r="AB18" s="118"/>
      <c r="AC18" s="120"/>
      <c r="AD18" s="118"/>
      <c r="AE18" s="118"/>
      <c r="AF18" s="118"/>
      <c r="AG18" s="118"/>
      <c r="AH18" s="118"/>
      <c r="AI18" s="119"/>
      <c r="AJ18" s="119"/>
      <c r="AK18" s="176"/>
    </row>
    <row r="19" spans="2:37" ht="19" customHeight="1" thickBot="1" x14ac:dyDescent="0.2">
      <c r="B19" s="2"/>
      <c r="C19" s="195" t="s">
        <v>132</v>
      </c>
      <c r="D19" s="279">
        <v>36849</v>
      </c>
      <c r="E19" s="282">
        <v>1.1601349375100001</v>
      </c>
      <c r="F19" s="282">
        <v>0.10748262719</v>
      </c>
      <c r="G19" s="282">
        <v>0.4165975676</v>
      </c>
      <c r="H19" s="398">
        <f t="shared" si="2"/>
        <v>45542.13015577085</v>
      </c>
      <c r="I19" s="281">
        <f t="shared" si="0"/>
        <v>42986.069466742658</v>
      </c>
      <c r="J19" s="327">
        <v>5.0234651659999997E-2</v>
      </c>
      <c r="K19" s="327">
        <v>3.392963718E-2</v>
      </c>
      <c r="L19" s="327">
        <v>2.134924862E-2</v>
      </c>
      <c r="M19" s="327">
        <v>4.6435463289999999E-2</v>
      </c>
      <c r="N19" s="327">
        <v>6.0331781900000003E-3</v>
      </c>
      <c r="O19" s="327">
        <v>7.5140020500000003E-3</v>
      </c>
      <c r="P19" s="327">
        <v>9.9639026550000009E-2</v>
      </c>
      <c r="Q19" s="327">
        <v>0.90148687377999992</v>
      </c>
      <c r="R19" s="327">
        <v>9.6362216929999994E-2</v>
      </c>
      <c r="S19" s="327">
        <v>0.10060899507</v>
      </c>
      <c r="T19" s="327">
        <v>1.2444042549999999E-2</v>
      </c>
      <c r="U19" s="327">
        <v>1.8864757289999999E-2</v>
      </c>
      <c r="V19" s="320">
        <f t="shared" si="1"/>
        <v>2556.0606890281956</v>
      </c>
      <c r="W19" s="327"/>
      <c r="X19" s="327">
        <v>3.1118713363100001</v>
      </c>
      <c r="Y19" s="327">
        <v>0.26054122309</v>
      </c>
      <c r="Z19" s="88">
        <v>5</v>
      </c>
      <c r="AA19" s="117"/>
      <c r="AB19" s="118"/>
      <c r="AC19" s="120"/>
      <c r="AD19" s="118"/>
      <c r="AE19" s="118"/>
      <c r="AF19" s="118"/>
      <c r="AG19" s="118"/>
      <c r="AH19" s="118"/>
      <c r="AI19" s="119"/>
      <c r="AJ19" s="119"/>
      <c r="AK19" s="176"/>
    </row>
    <row r="20" spans="2:37" ht="19" customHeight="1" thickBot="1" x14ac:dyDescent="0.2">
      <c r="B20" s="2"/>
      <c r="C20" s="195" t="s">
        <v>131</v>
      </c>
      <c r="D20" s="279">
        <v>3215095</v>
      </c>
      <c r="E20" s="282">
        <v>75.247778199919992</v>
      </c>
      <c r="F20" s="282">
        <v>5.7918947950400002</v>
      </c>
      <c r="G20" s="282">
        <v>31.66792999602</v>
      </c>
      <c r="H20" s="398">
        <f t="shared" si="2"/>
        <v>33198.095408953697</v>
      </c>
      <c r="I20" s="281">
        <f t="shared" si="0"/>
        <v>31866.625712985151</v>
      </c>
      <c r="J20" s="327">
        <v>1.75816216417</v>
      </c>
      <c r="K20" s="327">
        <v>1.3354407921300002</v>
      </c>
      <c r="L20" s="327">
        <v>0.72692494427999998</v>
      </c>
      <c r="M20" s="327">
        <v>2.0209835494099999</v>
      </c>
      <c r="N20" s="327">
        <v>5.9725724321299998</v>
      </c>
      <c r="O20" s="327">
        <v>0.47150857389</v>
      </c>
      <c r="P20" s="327">
        <v>7.3356394670700009</v>
      </c>
      <c r="Q20" s="327">
        <v>55.768213455519998</v>
      </c>
      <c r="R20" s="327">
        <v>4.4442627612900001</v>
      </c>
      <c r="S20" s="327">
        <v>3.8140411820499995</v>
      </c>
      <c r="T20" s="327">
        <v>1.1265786561</v>
      </c>
      <c r="U20" s="327">
        <v>0.65981827598999998</v>
      </c>
      <c r="V20" s="320">
        <f t="shared" si="1"/>
        <v>1331.469695968548</v>
      </c>
      <c r="W20" s="327"/>
      <c r="X20" s="327">
        <v>309.45084135151001</v>
      </c>
      <c r="Y20" s="327">
        <v>21.754518924099997</v>
      </c>
      <c r="Z20" s="88">
        <v>6</v>
      </c>
      <c r="AA20" s="117"/>
      <c r="AB20" s="118"/>
      <c r="AC20" s="120"/>
      <c r="AD20" s="118"/>
      <c r="AE20" s="118"/>
      <c r="AF20" s="118"/>
      <c r="AG20" s="118"/>
      <c r="AH20" s="118"/>
      <c r="AI20" s="119"/>
      <c r="AJ20" s="119"/>
      <c r="AK20" s="176"/>
    </row>
    <row r="21" spans="2:37" ht="19" customHeight="1" thickBot="1" x14ac:dyDescent="0.2">
      <c r="B21" s="2"/>
      <c r="C21" s="195" t="s">
        <v>130</v>
      </c>
      <c r="D21" s="279">
        <v>6136674</v>
      </c>
      <c r="E21" s="282">
        <v>94.843871351760015</v>
      </c>
      <c r="F21" s="282">
        <v>38.245235041649998</v>
      </c>
      <c r="G21" s="282">
        <v>171.73624404091998</v>
      </c>
      <c r="H21" s="398">
        <f t="shared" si="2"/>
        <v>49471.51059577876</v>
      </c>
      <c r="I21" s="281">
        <f t="shared" si="0"/>
        <v>48600.165723649327</v>
      </c>
      <c r="J21" s="327">
        <v>1.64228766515</v>
      </c>
      <c r="K21" s="327">
        <v>1.3700970716300001</v>
      </c>
      <c r="L21" s="327">
        <v>0.73575531016999995</v>
      </c>
      <c r="M21" s="327">
        <v>2.3957009739799999</v>
      </c>
      <c r="N21" s="327">
        <v>1.2348176204900001</v>
      </c>
      <c r="O21" s="327">
        <v>0.6296785169100001</v>
      </c>
      <c r="P21" s="327">
        <v>11.492056925419998</v>
      </c>
      <c r="Q21" s="327">
        <v>75.754242279710013</v>
      </c>
      <c r="R21" s="327">
        <v>5.5093258130000002</v>
      </c>
      <c r="S21" s="327">
        <v>4.3371448555500001</v>
      </c>
      <c r="T21" s="327">
        <v>1.58330708252</v>
      </c>
      <c r="U21" s="327">
        <v>0.57329251623999999</v>
      </c>
      <c r="V21" s="320">
        <f t="shared" si="1"/>
        <v>871.34487212943031</v>
      </c>
      <c r="W21" s="327"/>
      <c r="X21" s="327">
        <v>1156.0393446646099</v>
      </c>
      <c r="Y21" s="327">
        <v>79.633830217229985</v>
      </c>
      <c r="Z21" s="88">
        <v>7</v>
      </c>
      <c r="AA21" s="117"/>
      <c r="AB21" s="118"/>
      <c r="AC21" s="120"/>
      <c r="AD21" s="118"/>
      <c r="AE21" s="118"/>
      <c r="AF21" s="118"/>
      <c r="AG21" s="118"/>
      <c r="AH21" s="118"/>
      <c r="AI21" s="119"/>
      <c r="AJ21" s="119"/>
      <c r="AK21" s="176"/>
    </row>
    <row r="22" spans="2:37" ht="19" customHeight="1" thickBot="1" x14ac:dyDescent="0.2">
      <c r="B22" s="2"/>
      <c r="C22" s="195" t="s">
        <v>129</v>
      </c>
      <c r="D22" s="279">
        <v>135601</v>
      </c>
      <c r="E22" s="282">
        <v>5.8400421031800001</v>
      </c>
      <c r="F22" s="282">
        <v>5.5377881991900004</v>
      </c>
      <c r="G22" s="282">
        <v>8.975024767399999</v>
      </c>
      <c r="H22" s="398">
        <f t="shared" si="2"/>
        <v>149961.69353522465</v>
      </c>
      <c r="I22" s="281">
        <f t="shared" si="0"/>
        <v>144954.5398542046</v>
      </c>
      <c r="J22" s="327">
        <v>3.3054368069999999E-2</v>
      </c>
      <c r="K22" s="327">
        <v>2.7903193949999999E-2</v>
      </c>
      <c r="L22" s="327">
        <v>1.8336137719999999E-2</v>
      </c>
      <c r="M22" s="327">
        <v>0.26990167850999996</v>
      </c>
      <c r="N22" s="327">
        <v>1.7899464699999999E-2</v>
      </c>
      <c r="O22" s="327">
        <v>2.0153919629999999E-2</v>
      </c>
      <c r="P22" s="327">
        <v>0.54455751869000013</v>
      </c>
      <c r="Q22" s="327">
        <v>4.9257749652200005</v>
      </c>
      <c r="R22" s="327">
        <v>0.77047102614999996</v>
      </c>
      <c r="S22" s="327">
        <v>0.53180209264</v>
      </c>
      <c r="T22" s="327">
        <v>0.19637303435000003</v>
      </c>
      <c r="U22" s="327">
        <v>4.9200080690000002E-2</v>
      </c>
      <c r="V22" s="320">
        <f t="shared" si="1"/>
        <v>5007.1536810200523</v>
      </c>
      <c r="W22" s="327"/>
      <c r="X22" s="327">
        <v>110.71484888453</v>
      </c>
      <c r="Y22" s="327">
        <v>2.10265427045</v>
      </c>
      <c r="Z22" s="88">
        <v>8</v>
      </c>
      <c r="AA22" s="117"/>
      <c r="AB22" s="118"/>
      <c r="AC22" s="120"/>
      <c r="AD22" s="118"/>
      <c r="AE22" s="118"/>
      <c r="AF22" s="118"/>
      <c r="AG22" s="118"/>
      <c r="AH22" s="118"/>
      <c r="AI22" s="119"/>
      <c r="AJ22" s="119"/>
      <c r="AK22" s="176"/>
    </row>
    <row r="23" spans="2:37" ht="19" customHeight="1" thickBot="1" x14ac:dyDescent="0.2">
      <c r="B23" s="2"/>
      <c r="C23" s="399" t="s">
        <v>128</v>
      </c>
      <c r="D23" s="400">
        <v>371570</v>
      </c>
      <c r="E23" s="401">
        <v>32.686939675330002</v>
      </c>
      <c r="F23" s="401">
        <v>2.8285602554900002</v>
      </c>
      <c r="G23" s="401">
        <v>4.2976017358399998</v>
      </c>
      <c r="H23" s="402">
        <f t="shared" si="2"/>
        <v>106824.20498842747</v>
      </c>
      <c r="I23" s="403">
        <f t="shared" si="0"/>
        <v>93799.778742363473</v>
      </c>
      <c r="J23" s="327">
        <v>2.8350725881700001</v>
      </c>
      <c r="K23" s="327">
        <v>0.75362850514000002</v>
      </c>
      <c r="L23" s="327">
        <v>0.57913726232000007</v>
      </c>
      <c r="M23" s="327">
        <v>1.7047024319400002</v>
      </c>
      <c r="N23" s="327">
        <v>0.12043181911</v>
      </c>
      <c r="O23" s="327">
        <v>0.48464064929</v>
      </c>
      <c r="P23" s="327">
        <v>0.77655545944999993</v>
      </c>
      <c r="Q23" s="327">
        <v>25.457470758249997</v>
      </c>
      <c r="R23" s="327">
        <v>4.839224259739999</v>
      </c>
      <c r="S23" s="327">
        <v>5.1485842328300002</v>
      </c>
      <c r="T23" s="327">
        <v>0.21173976489000002</v>
      </c>
      <c r="U23" s="327">
        <v>0.52083793746999996</v>
      </c>
      <c r="V23" s="320">
        <f t="shared" si="1"/>
        <v>13024.426246064002</v>
      </c>
      <c r="W23" s="327"/>
      <c r="X23" s="327">
        <v>55.44904078527</v>
      </c>
      <c r="Y23" s="327">
        <v>6.6658696163700002</v>
      </c>
      <c r="Z23" s="88">
        <v>9</v>
      </c>
      <c r="AA23" s="117"/>
      <c r="AB23" s="118"/>
      <c r="AC23" s="120"/>
      <c r="AD23" s="118"/>
      <c r="AE23" s="118"/>
      <c r="AF23" s="118"/>
      <c r="AG23" s="118"/>
      <c r="AH23" s="118"/>
      <c r="AI23" s="119"/>
      <c r="AJ23" s="119"/>
      <c r="AK23" s="176"/>
    </row>
    <row r="24" spans="2:37" ht="19" customHeight="1" thickBot="1" x14ac:dyDescent="0.2">
      <c r="B24" s="2"/>
      <c r="C24" s="399" t="s">
        <v>127</v>
      </c>
      <c r="D24" s="400">
        <v>405810</v>
      </c>
      <c r="E24" s="401">
        <v>22.410307689100001</v>
      </c>
      <c r="F24" s="401">
        <v>1.96143004875</v>
      </c>
      <c r="G24" s="401">
        <v>3.0221611986400001</v>
      </c>
      <c r="H24" s="402">
        <f t="shared" si="2"/>
        <v>67167.54423902811</v>
      </c>
      <c r="I24" s="403">
        <f t="shared" si="0"/>
        <v>61340.644334220444</v>
      </c>
      <c r="J24" s="327">
        <v>1.7576414754099998</v>
      </c>
      <c r="K24" s="327">
        <v>0.82173855758000003</v>
      </c>
      <c r="L24" s="327">
        <v>0.48453874269999997</v>
      </c>
      <c r="M24" s="327">
        <v>1.443043858</v>
      </c>
      <c r="N24" s="327">
        <v>0.13663780884999999</v>
      </c>
      <c r="O24" s="327">
        <v>0.33475422245000003</v>
      </c>
      <c r="P24" s="327">
        <v>0.88178893031000083</v>
      </c>
      <c r="Q24" s="327">
        <v>16.578610712100001</v>
      </c>
      <c r="R24" s="327">
        <v>2.3648293734599997</v>
      </c>
      <c r="S24" s="327">
        <v>2.5305968673299999</v>
      </c>
      <c r="T24" s="327">
        <v>0.21495599036999999</v>
      </c>
      <c r="U24" s="327">
        <v>0.38093860733000001</v>
      </c>
      <c r="V24" s="320">
        <f t="shared" si="1"/>
        <v>5826.8999048076685</v>
      </c>
      <c r="W24" s="327"/>
      <c r="X24" s="327">
        <v>36.535635927469997</v>
      </c>
      <c r="Y24" s="327">
        <v>4.6407455212100004</v>
      </c>
      <c r="Z24" s="88">
        <v>10</v>
      </c>
      <c r="AA24" s="117"/>
      <c r="AB24" s="118"/>
      <c r="AC24" s="120"/>
      <c r="AD24" s="118"/>
      <c r="AE24" s="118"/>
      <c r="AF24" s="118"/>
      <c r="AG24" s="118"/>
      <c r="AH24" s="118"/>
      <c r="AI24" s="119"/>
      <c r="AJ24" s="119"/>
      <c r="AK24" s="176"/>
    </row>
    <row r="25" spans="2:37" ht="19" customHeight="1" thickBot="1" x14ac:dyDescent="0.2">
      <c r="B25" s="2"/>
      <c r="C25" s="195" t="s">
        <v>126</v>
      </c>
      <c r="D25" s="279">
        <v>275317</v>
      </c>
      <c r="E25" s="282">
        <v>18.616640794599999</v>
      </c>
      <c r="F25" s="282">
        <v>1.51396888257</v>
      </c>
      <c r="G25" s="282">
        <v>2.3947969490199998</v>
      </c>
      <c r="H25" s="398">
        <f t="shared" si="2"/>
        <v>81697.413700388992</v>
      </c>
      <c r="I25" s="281">
        <f t="shared" si="0"/>
        <v>73125.972894481616</v>
      </c>
      <c r="J25" s="327">
        <v>1.5454368022900002</v>
      </c>
      <c r="K25" s="327">
        <v>0.64821808053999996</v>
      </c>
      <c r="L25" s="327">
        <v>0.47997391916000004</v>
      </c>
      <c r="M25" s="327">
        <v>1.0275029812800001</v>
      </c>
      <c r="N25" s="327">
        <v>3.271977844E-2</v>
      </c>
      <c r="O25" s="327">
        <v>0.34340095388000003</v>
      </c>
      <c r="P25" s="327">
        <v>0.53526684574999894</v>
      </c>
      <c r="Q25" s="327">
        <v>14.0160934307</v>
      </c>
      <c r="R25" s="327">
        <v>2.36059373319</v>
      </c>
      <c r="S25" s="327">
        <v>2.5067768905199999</v>
      </c>
      <c r="T25" s="327">
        <v>0.12517112132</v>
      </c>
      <c r="U25" s="327">
        <v>0.27208464348</v>
      </c>
      <c r="V25" s="320">
        <f t="shared" si="1"/>
        <v>8571.4408059073721</v>
      </c>
      <c r="W25" s="327"/>
      <c r="X25" s="327">
        <v>29.526121693809998</v>
      </c>
      <c r="Y25" s="327">
        <v>2.72310118529</v>
      </c>
      <c r="Z25" s="88">
        <v>11</v>
      </c>
      <c r="AA25" s="117"/>
      <c r="AB25" s="118"/>
      <c r="AC25" s="120"/>
      <c r="AD25" s="118"/>
      <c r="AE25" s="118"/>
      <c r="AF25" s="118"/>
      <c r="AG25" s="118"/>
      <c r="AH25" s="118"/>
      <c r="AI25" s="119"/>
      <c r="AJ25" s="119"/>
      <c r="AK25" s="176"/>
    </row>
    <row r="26" spans="2:37" ht="19" customHeight="1" thickBot="1" x14ac:dyDescent="0.2">
      <c r="B26" s="2"/>
      <c r="C26" s="399" t="s">
        <v>125</v>
      </c>
      <c r="D26" s="400">
        <v>1060879</v>
      </c>
      <c r="E26" s="401">
        <v>51.291288406969997</v>
      </c>
      <c r="F26" s="401">
        <v>4.1596237380099996</v>
      </c>
      <c r="G26" s="401">
        <v>6.7691137218600002</v>
      </c>
      <c r="H26" s="402">
        <f t="shared" si="2"/>
        <v>58291.077432534716</v>
      </c>
      <c r="I26" s="403">
        <f t="shared" si="0"/>
        <v>53561.335535042163</v>
      </c>
      <c r="J26" s="327">
        <v>3.9857970891300001</v>
      </c>
      <c r="K26" s="327">
        <v>1.8727534266800001</v>
      </c>
      <c r="L26" s="327">
        <v>1.2152625404300001</v>
      </c>
      <c r="M26" s="327">
        <v>3.0695674671900002</v>
      </c>
      <c r="N26" s="327">
        <v>0.38024593129000001</v>
      </c>
      <c r="O26" s="327">
        <v>0.64794677671000012</v>
      </c>
      <c r="P26" s="327">
        <v>2.3357202050699986</v>
      </c>
      <c r="Q26" s="327">
        <v>37.874450362569995</v>
      </c>
      <c r="R26" s="327">
        <v>5.0211190830599994</v>
      </c>
      <c r="S26" s="327">
        <v>5.55924382144</v>
      </c>
      <c r="T26" s="327">
        <v>0.36067368030000002</v>
      </c>
      <c r="U26" s="327">
        <v>0.90223364726999988</v>
      </c>
      <c r="V26" s="320">
        <f t="shared" si="1"/>
        <v>4729.7418974925504</v>
      </c>
      <c r="W26" s="327"/>
      <c r="X26" s="327">
        <v>76.111909418409994</v>
      </c>
      <c r="Y26" s="327">
        <v>7.5474183873000005</v>
      </c>
      <c r="Z26" s="88">
        <v>12</v>
      </c>
      <c r="AA26" s="117"/>
      <c r="AB26" s="118"/>
      <c r="AC26" s="120"/>
      <c r="AD26" s="118"/>
      <c r="AE26" s="118"/>
      <c r="AF26" s="118"/>
      <c r="AG26" s="118"/>
      <c r="AH26" s="118"/>
      <c r="AI26" s="119"/>
      <c r="AJ26" s="119"/>
      <c r="AK26" s="176"/>
    </row>
    <row r="27" spans="2:37" ht="19" customHeight="1" thickBot="1" x14ac:dyDescent="0.2">
      <c r="B27" s="2"/>
      <c r="C27" s="399" t="s">
        <v>124</v>
      </c>
      <c r="D27" s="400">
        <v>553152</v>
      </c>
      <c r="E27" s="401">
        <v>23.14368413527</v>
      </c>
      <c r="F27" s="401">
        <v>1.8975645367</v>
      </c>
      <c r="G27" s="401">
        <v>2.85339669758</v>
      </c>
      <c r="H27" s="402">
        <f t="shared" si="2"/>
        <v>49984.739708904606</v>
      </c>
      <c r="I27" s="403">
        <f t="shared" si="0"/>
        <v>46674.008373991237</v>
      </c>
      <c r="J27" s="327">
        <v>1.63635834371</v>
      </c>
      <c r="K27" s="327">
        <v>0.94325588557000006</v>
      </c>
      <c r="L27" s="327">
        <v>0.60407852013999996</v>
      </c>
      <c r="M27" s="327">
        <v>1.48822580609</v>
      </c>
      <c r="N27" s="327">
        <v>0.24548663008999999</v>
      </c>
      <c r="O27" s="327">
        <v>0.22814960186</v>
      </c>
      <c r="P27" s="327">
        <v>1.2800899412199991</v>
      </c>
      <c r="Q27" s="327">
        <v>16.758339670209999</v>
      </c>
      <c r="R27" s="327">
        <v>1.8352966707199998</v>
      </c>
      <c r="S27" s="327">
        <v>2.06496805955</v>
      </c>
      <c r="T27" s="327">
        <v>0.20055730549</v>
      </c>
      <c r="U27" s="327">
        <v>0.43418770566999998</v>
      </c>
      <c r="V27" s="320">
        <f t="shared" si="1"/>
        <v>3310.7313349133692</v>
      </c>
      <c r="W27" s="327"/>
      <c r="X27" s="327">
        <v>33.184674816680001</v>
      </c>
      <c r="Y27" s="327">
        <v>3.3233795619800004</v>
      </c>
      <c r="Z27" s="88">
        <v>13</v>
      </c>
      <c r="AA27" s="117"/>
      <c r="AB27" s="118"/>
      <c r="AC27" s="120"/>
      <c r="AD27" s="118"/>
      <c r="AE27" s="118"/>
      <c r="AF27" s="118"/>
      <c r="AG27" s="118"/>
      <c r="AH27" s="118"/>
      <c r="AI27" s="119"/>
      <c r="AJ27" s="119"/>
      <c r="AK27" s="176"/>
    </row>
    <row r="28" spans="2:37" ht="19" customHeight="1" thickBot="1" x14ac:dyDescent="0.2">
      <c r="B28" s="2"/>
      <c r="C28" s="195" t="s">
        <v>123</v>
      </c>
      <c r="D28" s="279">
        <v>169739</v>
      </c>
      <c r="E28" s="282">
        <v>9.0173049179299998</v>
      </c>
      <c r="F28" s="282">
        <v>0.70986758981999998</v>
      </c>
      <c r="G28" s="282">
        <v>1.22172617889</v>
      </c>
      <c r="H28" s="398">
        <f t="shared" si="2"/>
        <v>64323.70806968346</v>
      </c>
      <c r="I28" s="281">
        <f t="shared" si="0"/>
        <v>59277.717506701469</v>
      </c>
      <c r="J28" s="327">
        <v>0.76262267989999999</v>
      </c>
      <c r="K28" s="327">
        <v>0.41090552604000002</v>
      </c>
      <c r="L28" s="327">
        <v>0.28418185436999999</v>
      </c>
      <c r="M28" s="327">
        <v>0.68798570960000005</v>
      </c>
      <c r="N28" s="327">
        <v>3.0656802600000001E-2</v>
      </c>
      <c r="O28" s="327">
        <v>0.14600007397999998</v>
      </c>
      <c r="P28" s="327">
        <v>0.30904624004000025</v>
      </c>
      <c r="Q28" s="327">
        <v>6.3937457456900004</v>
      </c>
      <c r="R28" s="327">
        <v>0.85635955568</v>
      </c>
      <c r="S28" s="327">
        <v>0.97663754527000013</v>
      </c>
      <c r="T28" s="327">
        <v>6.1158021110000002E-2</v>
      </c>
      <c r="U28" s="327">
        <v>0.18129417421000002</v>
      </c>
      <c r="V28" s="320">
        <f t="shared" si="1"/>
        <v>5045.9905629819896</v>
      </c>
      <c r="W28" s="327"/>
      <c r="X28" s="327">
        <v>15.927098872519998</v>
      </c>
      <c r="Y28" s="327">
        <v>1.4909793274299998</v>
      </c>
      <c r="Z28" s="88">
        <v>14</v>
      </c>
      <c r="AA28" s="117"/>
      <c r="AB28" s="118"/>
      <c r="AC28" s="120"/>
      <c r="AD28" s="118"/>
      <c r="AE28" s="118"/>
      <c r="AF28" s="118"/>
      <c r="AG28" s="118"/>
      <c r="AH28" s="118"/>
      <c r="AI28" s="119"/>
      <c r="AJ28" s="119"/>
      <c r="AK28" s="176"/>
    </row>
    <row r="29" spans="2:37" ht="19" customHeight="1" thickBot="1" x14ac:dyDescent="0.2">
      <c r="B29" s="2"/>
      <c r="C29" s="399" t="s">
        <v>122</v>
      </c>
      <c r="D29" s="400">
        <v>870909</v>
      </c>
      <c r="E29" s="401">
        <v>30.387262312830003</v>
      </c>
      <c r="F29" s="401">
        <v>2.25340924146</v>
      </c>
      <c r="G29" s="401">
        <v>3.0512611406199999</v>
      </c>
      <c r="H29" s="402">
        <f t="shared" si="2"/>
        <v>40794.62861899464</v>
      </c>
      <c r="I29" s="403">
        <f t="shared" si="0"/>
        <v>38455.283331760271</v>
      </c>
      <c r="J29" s="327">
        <v>1.8098662948499999</v>
      </c>
      <c r="K29" s="327">
        <v>1.2392854279800001</v>
      </c>
      <c r="L29" s="327">
        <v>0.71971342017999995</v>
      </c>
      <c r="M29" s="327">
        <v>1.6265390362800001</v>
      </c>
      <c r="N29" s="327">
        <v>0.16352347897</v>
      </c>
      <c r="O29" s="327">
        <v>0.22285070933000001</v>
      </c>
      <c r="P29" s="327">
        <v>2.1885913610999985</v>
      </c>
      <c r="Q29" s="327">
        <v>22.466724495930002</v>
      </c>
      <c r="R29" s="327">
        <v>2.0381581207699999</v>
      </c>
      <c r="S29" s="327">
        <v>2.22181010155</v>
      </c>
      <c r="T29" s="327">
        <v>0.28952578908999999</v>
      </c>
      <c r="U29" s="327">
        <v>0.47397902588000002</v>
      </c>
      <c r="V29" s="320">
        <f t="shared" si="1"/>
        <v>2339.3452872343723</v>
      </c>
      <c r="W29" s="327"/>
      <c r="X29" s="327">
        <v>38.975907445339999</v>
      </c>
      <c r="Y29" s="327">
        <v>4.2227603195299999</v>
      </c>
      <c r="Z29" s="88">
        <v>15</v>
      </c>
      <c r="AA29" s="117"/>
      <c r="AB29" s="118"/>
      <c r="AC29" s="120"/>
      <c r="AD29" s="118"/>
      <c r="AE29" s="118"/>
      <c r="AF29" s="118"/>
      <c r="AG29" s="118"/>
      <c r="AH29" s="118"/>
      <c r="AI29" s="119"/>
      <c r="AJ29" s="119"/>
      <c r="AK29" s="176"/>
    </row>
    <row r="30" spans="2:37" ht="19" customHeight="1" thickBot="1" x14ac:dyDescent="0.2">
      <c r="B30" s="2"/>
      <c r="C30" s="399" t="s">
        <v>121</v>
      </c>
      <c r="D30" s="400">
        <v>318665</v>
      </c>
      <c r="E30" s="401">
        <v>10.815626079759999</v>
      </c>
      <c r="F30" s="401">
        <v>0.80335547202000002</v>
      </c>
      <c r="G30" s="401">
        <v>1.13089907354</v>
      </c>
      <c r="H30" s="402">
        <f t="shared" si="2"/>
        <v>39749.663742582328</v>
      </c>
      <c r="I30" s="403">
        <f t="shared" si="0"/>
        <v>37610.206612932066</v>
      </c>
      <c r="J30" s="327">
        <v>0.64452513584000004</v>
      </c>
      <c r="K30" s="327">
        <v>0.44881058006000002</v>
      </c>
      <c r="L30" s="327">
        <v>0.26003659202000001</v>
      </c>
      <c r="M30" s="327">
        <v>0.59403913698999999</v>
      </c>
      <c r="N30" s="327">
        <v>8.3054028790000012E-2</v>
      </c>
      <c r="O30" s="327">
        <v>7.5376393739999992E-2</v>
      </c>
      <c r="P30" s="327">
        <v>0.77790427847999988</v>
      </c>
      <c r="Q30" s="327">
        <v>7.9497352834099999</v>
      </c>
      <c r="R30" s="327">
        <v>0.68257853021000003</v>
      </c>
      <c r="S30" s="327">
        <v>0.72967647278000003</v>
      </c>
      <c r="T30" s="327">
        <v>0.11259185836999999</v>
      </c>
      <c r="U30" s="327">
        <v>0.16049822493000002</v>
      </c>
      <c r="V30" s="320">
        <f t="shared" si="1"/>
        <v>2139.45712965026</v>
      </c>
      <c r="W30" s="327"/>
      <c r="X30" s="327">
        <v>13.342006166539999</v>
      </c>
      <c r="Y30" s="327">
        <v>1.5255845882700001</v>
      </c>
      <c r="Z30" s="88">
        <v>16</v>
      </c>
      <c r="AA30" s="117"/>
      <c r="AB30" s="118"/>
      <c r="AC30" s="120"/>
      <c r="AD30" s="118"/>
      <c r="AE30" s="118"/>
      <c r="AF30" s="118"/>
      <c r="AG30" s="118"/>
      <c r="AH30" s="118"/>
      <c r="AI30" s="119"/>
      <c r="AJ30" s="119"/>
      <c r="AK30" s="176"/>
    </row>
    <row r="31" spans="2:37" ht="19" customHeight="1" thickBot="1" x14ac:dyDescent="0.2">
      <c r="B31" s="2"/>
      <c r="C31" s="195" t="s">
        <v>120</v>
      </c>
      <c r="D31" s="279">
        <v>93504</v>
      </c>
      <c r="E31" s="282">
        <v>3.6847858758799998</v>
      </c>
      <c r="F31" s="282">
        <v>0.27713968683000001</v>
      </c>
      <c r="G31" s="282">
        <v>0.46004556603000002</v>
      </c>
      <c r="H31" s="398">
        <f t="shared" si="2"/>
        <v>47092.127467701917</v>
      </c>
      <c r="I31" s="281">
        <f t="shared" si="0"/>
        <v>44022.080570563827</v>
      </c>
      <c r="J31" s="327">
        <v>0.23710832021</v>
      </c>
      <c r="K31" s="327">
        <v>0.15738476963999998</v>
      </c>
      <c r="L31" s="327">
        <v>9.7748535220000002E-2</v>
      </c>
      <c r="M31" s="327">
        <v>0.21821998072999998</v>
      </c>
      <c r="N31" s="327">
        <v>1.8668842000000001E-2</v>
      </c>
      <c r="O31" s="327">
        <v>4.0285500019999997E-2</v>
      </c>
      <c r="P31" s="327">
        <v>0.22180345724000017</v>
      </c>
      <c r="Q31" s="327">
        <v>2.7002855501899998</v>
      </c>
      <c r="R31" s="327">
        <v>0.28720256376999997</v>
      </c>
      <c r="S31" s="327">
        <v>0.30831745333999999</v>
      </c>
      <c r="T31" s="327">
        <v>3.6774764870000004E-2</v>
      </c>
      <c r="U31" s="327">
        <v>5.8030553139999996E-2</v>
      </c>
      <c r="V31" s="320">
        <f t="shared" si="1"/>
        <v>3070.046897138091</v>
      </c>
      <c r="W31" s="327"/>
      <c r="X31" s="327">
        <v>5.5963438877699998</v>
      </c>
      <c r="Y31" s="327">
        <v>0.65673858875000002</v>
      </c>
      <c r="Z31" s="88">
        <v>17</v>
      </c>
      <c r="AA31" s="117"/>
      <c r="AB31" s="118"/>
      <c r="AC31" s="120"/>
      <c r="AD31" s="118"/>
      <c r="AE31" s="118"/>
      <c r="AF31" s="118"/>
      <c r="AG31" s="118"/>
      <c r="AH31" s="118"/>
      <c r="AI31" s="119"/>
      <c r="AJ31" s="119"/>
      <c r="AK31" s="176"/>
    </row>
    <row r="32" spans="2:37" ht="19" customHeight="1" thickBot="1" x14ac:dyDescent="0.2">
      <c r="B32" s="2"/>
      <c r="C32" s="195" t="s">
        <v>119</v>
      </c>
      <c r="D32" s="279">
        <v>1512</v>
      </c>
      <c r="E32" s="282">
        <v>2.5444472520000001E-2</v>
      </c>
      <c r="F32" s="282">
        <v>1.7695191200000002E-3</v>
      </c>
      <c r="G32" s="282">
        <v>6.1685925200000002E-3</v>
      </c>
      <c r="H32" s="398">
        <f t="shared" si="2"/>
        <v>22060.154867724868</v>
      </c>
      <c r="I32" s="281">
        <f t="shared" si="0"/>
        <v>21801.499305555557</v>
      </c>
      <c r="J32" s="327">
        <v>1.00847701E-3</v>
      </c>
      <c r="K32" s="327">
        <v>9.12389E-4</v>
      </c>
      <c r="L32" s="327">
        <v>1.7245941000000001E-4</v>
      </c>
      <c r="M32" s="327">
        <v>4.0032773999999999E-4</v>
      </c>
      <c r="N32" s="327">
        <v>2.7630000000000001E-5</v>
      </c>
      <c r="O32" s="327">
        <v>1.5241457000000002E-4</v>
      </c>
      <c r="P32" s="327">
        <v>2.7956492600000006E-3</v>
      </c>
      <c r="Q32" s="327">
        <v>2.0045633810000001E-2</v>
      </c>
      <c r="R32" s="327">
        <v>3.7508261E-4</v>
      </c>
      <c r="S32" s="327">
        <v>8.2341831000000009E-4</v>
      </c>
      <c r="T32" s="327">
        <v>4.6472720000000001E-5</v>
      </c>
      <c r="U32" s="327">
        <v>4.7880382000000001E-4</v>
      </c>
      <c r="V32" s="320">
        <f t="shared" si="1"/>
        <v>258.65556216931225</v>
      </c>
      <c r="W32" s="327"/>
      <c r="X32" s="327">
        <v>2.200268742E-2</v>
      </c>
      <c r="Y32" s="327">
        <v>1.87318285E-3</v>
      </c>
      <c r="Z32" s="88">
        <v>18</v>
      </c>
      <c r="AA32" s="117"/>
      <c r="AB32" s="118"/>
      <c r="AC32" s="120"/>
      <c r="AD32" s="118"/>
      <c r="AE32" s="118"/>
      <c r="AF32" s="118"/>
      <c r="AG32" s="118"/>
      <c r="AH32" s="118"/>
      <c r="AI32" s="119"/>
      <c r="AJ32" s="119"/>
      <c r="AK32" s="176"/>
    </row>
    <row r="33" spans="2:37" ht="19" customHeight="1" thickBot="1" x14ac:dyDescent="0.2">
      <c r="B33" s="2"/>
      <c r="C33" s="195" t="s">
        <v>118</v>
      </c>
      <c r="D33" s="279">
        <v>327</v>
      </c>
      <c r="E33" s="282">
        <v>5.5233140399999995E-3</v>
      </c>
      <c r="F33" s="282">
        <v>4.1321007000000006E-4</v>
      </c>
      <c r="G33" s="282">
        <v>1.8874920899999998E-3</v>
      </c>
      <c r="H33" s="398">
        <f t="shared" si="2"/>
        <v>23926.655045871557</v>
      </c>
      <c r="I33" s="281">
        <f t="shared" si="0"/>
        <v>23497.487951070336</v>
      </c>
      <c r="J33" s="327">
        <v>1.4011063000000002E-4</v>
      </c>
      <c r="K33" s="327">
        <v>1.5399666000000001E-4</v>
      </c>
      <c r="L33" s="327">
        <v>4.6076650000000002E-5</v>
      </c>
      <c r="M33" s="327">
        <v>1.1775132000000001E-4</v>
      </c>
      <c r="N33" s="327">
        <v>0</v>
      </c>
      <c r="O33" s="327">
        <v>4.417825E-5</v>
      </c>
      <c r="P33" s="327">
        <v>6.4657435999999977E-4</v>
      </c>
      <c r="Q33" s="327">
        <v>4.3339766E-3</v>
      </c>
      <c r="R33" s="327">
        <v>1.3888571999999999E-4</v>
      </c>
      <c r="S33" s="327">
        <v>2.2655401999999999E-4</v>
      </c>
      <c r="T33" s="327">
        <v>4.7688610000000004E-5</v>
      </c>
      <c r="U33" s="327">
        <v>1.3390499000000001E-4</v>
      </c>
      <c r="V33" s="320">
        <f t="shared" si="1"/>
        <v>429.16709480122319</v>
      </c>
      <c r="W33" s="327"/>
      <c r="X33" s="327">
        <v>6.8360513300000005E-3</v>
      </c>
      <c r="Y33" s="327">
        <v>9.6700639000000003E-4</v>
      </c>
      <c r="Z33" s="88">
        <v>19</v>
      </c>
      <c r="AA33" s="117"/>
      <c r="AB33" s="118"/>
      <c r="AC33" s="120"/>
      <c r="AD33" s="118"/>
      <c r="AE33" s="118"/>
      <c r="AF33" s="118"/>
      <c r="AG33" s="118"/>
      <c r="AH33" s="118"/>
      <c r="AI33" s="119"/>
      <c r="AJ33" s="119"/>
      <c r="AK33" s="176"/>
    </row>
    <row r="34" spans="2:37" ht="19" customHeight="1" thickBot="1" x14ac:dyDescent="0.2">
      <c r="B34" s="2"/>
      <c r="C34" s="195" t="s">
        <v>117</v>
      </c>
      <c r="D34" s="279">
        <v>472</v>
      </c>
      <c r="E34" s="282">
        <v>9.1466216599999997E-3</v>
      </c>
      <c r="F34" s="282">
        <v>5.152948699999999E-4</v>
      </c>
      <c r="G34" s="282">
        <v>3.46562749E-3</v>
      </c>
      <c r="H34" s="398">
        <f t="shared" si="2"/>
        <v>27772.761927966101</v>
      </c>
      <c r="I34" s="281">
        <f t="shared" si="0"/>
        <v>27027.858898305083</v>
      </c>
      <c r="J34" s="327">
        <v>2.1859342999999999E-4</v>
      </c>
      <c r="K34" s="327">
        <v>3.1627308E-4</v>
      </c>
      <c r="L34" s="327">
        <v>6.3969199999999997E-5</v>
      </c>
      <c r="M34" s="327">
        <v>1.9080036999999999E-4</v>
      </c>
      <c r="N34" s="327">
        <v>1.880039E-5</v>
      </c>
      <c r="O34" s="327">
        <v>5.0471399999999999E-5</v>
      </c>
      <c r="P34" s="327">
        <v>1.0835493100000001E-3</v>
      </c>
      <c r="Q34" s="327">
        <v>7.2044920799999995E-3</v>
      </c>
      <c r="R34" s="327">
        <v>3.6874436000000003E-4</v>
      </c>
      <c r="S34" s="327">
        <v>6.0754211999999993E-4</v>
      </c>
      <c r="T34" s="327">
        <v>7.4565679999999995E-5</v>
      </c>
      <c r="U34" s="327">
        <v>3.3051357E-4</v>
      </c>
      <c r="V34" s="320">
        <f t="shared" si="1"/>
        <v>744.90302966101672</v>
      </c>
      <c r="W34" s="327"/>
      <c r="X34" s="327">
        <v>9.8480182800000007E-3</v>
      </c>
      <c r="Y34" s="327">
        <v>6.7305036999999995E-4</v>
      </c>
      <c r="Z34" s="88">
        <v>20</v>
      </c>
      <c r="AA34" s="117"/>
      <c r="AB34" s="118"/>
      <c r="AC34" s="120"/>
      <c r="AD34" s="118"/>
      <c r="AE34" s="118"/>
      <c r="AF34" s="118"/>
      <c r="AG34" s="118"/>
      <c r="AH34" s="118"/>
      <c r="AI34" s="119"/>
      <c r="AJ34" s="119"/>
      <c r="AK34" s="176"/>
    </row>
    <row r="35" spans="2:37" ht="19" customHeight="1" thickBot="1" x14ac:dyDescent="0.2">
      <c r="B35" s="2"/>
      <c r="C35" s="195" t="s">
        <v>116</v>
      </c>
      <c r="D35" s="279">
        <v>542295</v>
      </c>
      <c r="E35" s="282">
        <v>20.257707465480003</v>
      </c>
      <c r="F35" s="282">
        <v>1.5672003212899999</v>
      </c>
      <c r="G35" s="282">
        <v>1.81288765331</v>
      </c>
      <c r="H35" s="398">
        <f t="shared" si="2"/>
        <v>43518.291694538952</v>
      </c>
      <c r="I35" s="281">
        <f t="shared" si="0"/>
        <v>41683.557750855165</v>
      </c>
      <c r="J35" s="327">
        <v>1.8531797937500001</v>
      </c>
      <c r="K35" s="327">
        <v>1.6338659293</v>
      </c>
      <c r="L35" s="327">
        <v>0.90810320042999992</v>
      </c>
      <c r="M35" s="327">
        <v>1.5856130229300001</v>
      </c>
      <c r="N35" s="327">
        <v>3.8043445590000002E-2</v>
      </c>
      <c r="O35" s="327">
        <v>0.57888732274999999</v>
      </c>
      <c r="P35" s="327">
        <v>0.64716413347000046</v>
      </c>
      <c r="Q35" s="327">
        <v>13.094422918839999</v>
      </c>
      <c r="R35" s="327">
        <v>0.99496988802999997</v>
      </c>
      <c r="S35" s="327">
        <v>1.46367996889</v>
      </c>
      <c r="T35" s="327">
        <v>4.8656084199999998E-2</v>
      </c>
      <c r="U35" s="327">
        <v>0.51736900909999994</v>
      </c>
      <c r="V35" s="320">
        <f t="shared" si="1"/>
        <v>1834.7339436837881</v>
      </c>
      <c r="W35" s="327"/>
      <c r="X35" s="327">
        <v>15.663333907570001</v>
      </c>
      <c r="Y35" s="327">
        <v>2.6261101357000003</v>
      </c>
      <c r="Z35" s="88">
        <v>21</v>
      </c>
      <c r="AA35" s="117"/>
      <c r="AB35" s="118"/>
      <c r="AC35" s="120"/>
      <c r="AD35" s="118"/>
      <c r="AE35" s="118"/>
      <c r="AF35" s="118"/>
      <c r="AG35" s="118"/>
      <c r="AH35" s="118"/>
      <c r="AI35" s="119"/>
      <c r="AJ35" s="119"/>
      <c r="AK35" s="176"/>
    </row>
    <row r="36" spans="2:37" ht="19" customHeight="1" thickBot="1" x14ac:dyDescent="0.2">
      <c r="B36" s="2"/>
      <c r="C36" s="195" t="s">
        <v>115</v>
      </c>
      <c r="D36" s="279">
        <v>3324771</v>
      </c>
      <c r="E36" s="282">
        <v>109.76055235429999</v>
      </c>
      <c r="F36" s="282">
        <v>16.605670228690002</v>
      </c>
      <c r="G36" s="282">
        <v>51.9641523162</v>
      </c>
      <c r="H36" s="398">
        <f t="shared" si="2"/>
        <v>53594.646659619561</v>
      </c>
      <c r="I36" s="281">
        <f t="shared" si="0"/>
        <v>50436.041364563149</v>
      </c>
      <c r="J36" s="327">
        <v>3.9324426021300001</v>
      </c>
      <c r="K36" s="327">
        <v>2.2855535144200001</v>
      </c>
      <c r="L36" s="327">
        <v>1.0034189335000001</v>
      </c>
      <c r="M36" s="327">
        <v>6.3826960848000001</v>
      </c>
      <c r="N36" s="327">
        <v>0.14044793004</v>
      </c>
      <c r="O36" s="327">
        <v>1.4667978997</v>
      </c>
      <c r="P36" s="327">
        <v>9.2325280121699986</v>
      </c>
      <c r="Q36" s="327">
        <v>85.906490727410002</v>
      </c>
      <c r="R36" s="327">
        <v>10.558814902969999</v>
      </c>
      <c r="S36" s="327">
        <v>10.81218203147</v>
      </c>
      <c r="T36" s="327">
        <v>1.40461116319</v>
      </c>
      <c r="U36" s="327">
        <v>1.7151539092100001</v>
      </c>
      <c r="V36" s="320">
        <f t="shared" si="1"/>
        <v>3158.6052950564113</v>
      </c>
      <c r="W36" s="327"/>
      <c r="X36" s="327">
        <v>448.71155733420994</v>
      </c>
      <c r="Y36" s="327">
        <v>17.16802106279</v>
      </c>
      <c r="Z36" s="88">
        <v>22</v>
      </c>
      <c r="AA36" s="117"/>
      <c r="AB36" s="118"/>
      <c r="AC36" s="120"/>
      <c r="AD36" s="118"/>
      <c r="AE36" s="118"/>
      <c r="AF36" s="118"/>
      <c r="AG36" s="118"/>
      <c r="AH36" s="118"/>
      <c r="AI36" s="119"/>
      <c r="AJ36" s="119"/>
      <c r="AK36" s="176"/>
    </row>
    <row r="37" spans="2:37" ht="19" customHeight="1" thickBot="1" x14ac:dyDescent="0.2">
      <c r="B37" s="2"/>
      <c r="C37" s="195" t="s">
        <v>114</v>
      </c>
      <c r="D37" s="279">
        <v>311574</v>
      </c>
      <c r="E37" s="282">
        <v>6.5088581696599999</v>
      </c>
      <c r="F37" s="282">
        <v>1.5351199630900001</v>
      </c>
      <c r="G37" s="282">
        <v>12.003354338499999</v>
      </c>
      <c r="H37" s="398">
        <f t="shared" si="2"/>
        <v>64275.439673849556</v>
      </c>
      <c r="I37" s="281">
        <f t="shared" si="0"/>
        <v>62648.133146283071</v>
      </c>
      <c r="J37" s="327">
        <v>0.41294091673999994</v>
      </c>
      <c r="K37" s="327">
        <v>0.22859818816999999</v>
      </c>
      <c r="L37" s="327">
        <v>7.4785334389999999E-2</v>
      </c>
      <c r="M37" s="327">
        <v>0.56322428024000004</v>
      </c>
      <c r="N37" s="327">
        <v>2.0776630309999999E-2</v>
      </c>
      <c r="O37" s="327">
        <v>0.1702984079</v>
      </c>
      <c r="P37" s="327">
        <v>0.54824200453999983</v>
      </c>
      <c r="Q37" s="327">
        <v>4.9458145786499994</v>
      </c>
      <c r="R37" s="327">
        <v>0.51132787788</v>
      </c>
      <c r="S37" s="327">
        <v>0.63375587127999999</v>
      </c>
      <c r="T37" s="327">
        <v>6.6066659190000002E-2</v>
      </c>
      <c r="U37" s="327">
        <v>0.19279612644999999</v>
      </c>
      <c r="V37" s="320">
        <f t="shared" si="1"/>
        <v>1627.3065275664849</v>
      </c>
      <c r="W37" s="327"/>
      <c r="X37" s="327">
        <v>44.947498598180005</v>
      </c>
      <c r="Y37" s="327">
        <v>2.08183086287</v>
      </c>
      <c r="Z37" s="88">
        <v>23</v>
      </c>
      <c r="AA37" s="117"/>
      <c r="AB37" s="118"/>
      <c r="AC37" s="120"/>
      <c r="AD37" s="118"/>
      <c r="AE37" s="118"/>
      <c r="AF37" s="118"/>
      <c r="AG37" s="118"/>
      <c r="AH37" s="118"/>
      <c r="AI37" s="119"/>
      <c r="AJ37" s="119"/>
      <c r="AK37" s="176"/>
    </row>
    <row r="38" spans="2:37" ht="19" customHeight="1" thickBot="1" x14ac:dyDescent="0.2">
      <c r="B38" s="2"/>
      <c r="C38" s="195" t="s">
        <v>113</v>
      </c>
      <c r="D38" s="279">
        <v>5355</v>
      </c>
      <c r="E38" s="282">
        <v>7.2641854020000007E-2</v>
      </c>
      <c r="F38" s="282">
        <v>5.4211451700000007E-3</v>
      </c>
      <c r="G38" s="282">
        <v>7.3951185500000002E-2</v>
      </c>
      <c r="H38" s="398">
        <f t="shared" si="2"/>
        <v>28385.786123249298</v>
      </c>
      <c r="I38" s="281">
        <f t="shared" si="0"/>
        <v>27808.107729225023</v>
      </c>
      <c r="J38" s="327">
        <v>1.04779767E-3</v>
      </c>
      <c r="K38" s="327">
        <v>1.03322735E-3</v>
      </c>
      <c r="L38" s="327">
        <v>1.6609437E-4</v>
      </c>
      <c r="M38" s="327">
        <v>1.89687752E-3</v>
      </c>
      <c r="N38" s="327">
        <v>8.3000000000000002E-6</v>
      </c>
      <c r="O38" s="327">
        <v>5.4735235999999994E-4</v>
      </c>
      <c r="P38" s="327">
        <v>9.1876390400000008E-3</v>
      </c>
      <c r="Q38" s="327">
        <v>5.8773065690000001E-2</v>
      </c>
      <c r="R38" s="327">
        <v>3.35362323E-3</v>
      </c>
      <c r="S38" s="327">
        <v>4.2265800600000004E-3</v>
      </c>
      <c r="T38" s="327">
        <v>5.6530141000000003E-4</v>
      </c>
      <c r="U38" s="327">
        <v>1.6984136700000001E-3</v>
      </c>
      <c r="V38" s="320">
        <f t="shared" si="1"/>
        <v>577.67839402427649</v>
      </c>
      <c r="W38" s="327"/>
      <c r="X38" s="327">
        <v>0.19293909616999999</v>
      </c>
      <c r="Y38" s="327">
        <v>4.6998092799999999E-3</v>
      </c>
      <c r="Z38" s="88">
        <v>24</v>
      </c>
      <c r="AA38" s="117"/>
      <c r="AB38" s="118"/>
      <c r="AC38" s="120"/>
      <c r="AD38" s="118"/>
      <c r="AE38" s="118"/>
      <c r="AF38" s="118"/>
      <c r="AG38" s="118"/>
      <c r="AH38" s="118"/>
      <c r="AI38" s="119"/>
      <c r="AJ38" s="119"/>
      <c r="AK38" s="176"/>
    </row>
    <row r="39" spans="2:37" ht="19" customHeight="1" thickBot="1" x14ac:dyDescent="0.2">
      <c r="B39" s="2"/>
      <c r="C39" s="195" t="s">
        <v>112</v>
      </c>
      <c r="D39" s="279">
        <v>95560</v>
      </c>
      <c r="E39" s="282">
        <v>2.2909767884500001</v>
      </c>
      <c r="F39" s="282">
        <v>0.17064116359999998</v>
      </c>
      <c r="G39" s="282">
        <v>0.79468952501000012</v>
      </c>
      <c r="H39" s="398">
        <f t="shared" si="2"/>
        <v>34040.374889598155</v>
      </c>
      <c r="I39" s="281">
        <f t="shared" si="0"/>
        <v>32939.041050020925</v>
      </c>
      <c r="J39" s="327">
        <v>2.3546541499999997E-2</v>
      </c>
      <c r="K39" s="327">
        <v>3.0869128149999998E-2</v>
      </c>
      <c r="L39" s="327">
        <v>2.7334279370000002E-2</v>
      </c>
      <c r="M39" s="327">
        <v>7.4623171599999996E-2</v>
      </c>
      <c r="N39" s="327">
        <v>3.4092526099999999E-3</v>
      </c>
      <c r="O39" s="327">
        <v>5.8604235499999996E-3</v>
      </c>
      <c r="P39" s="327">
        <v>0.30758868870000006</v>
      </c>
      <c r="Q39" s="327">
        <v>1.8219635708799999</v>
      </c>
      <c r="R39" s="327">
        <v>0.12812863774</v>
      </c>
      <c r="S39" s="327">
        <v>9.438674105E-2</v>
      </c>
      <c r="T39" s="327">
        <v>4.0395219660000002E-2</v>
      </c>
      <c r="U39" s="327">
        <v>2.9538499000000003E-2</v>
      </c>
      <c r="V39" s="320">
        <f t="shared" si="1"/>
        <v>1101.3338395772291</v>
      </c>
      <c r="W39" s="327"/>
      <c r="X39" s="327">
        <v>5.3962476341099999</v>
      </c>
      <c r="Y39" s="327">
        <v>0.22603406126999998</v>
      </c>
      <c r="Z39" s="88">
        <v>25</v>
      </c>
      <c r="AA39" s="117"/>
      <c r="AB39" s="118"/>
      <c r="AC39" s="120"/>
      <c r="AD39" s="118"/>
      <c r="AE39" s="118"/>
      <c r="AF39" s="118"/>
      <c r="AG39" s="118"/>
      <c r="AH39" s="118"/>
      <c r="AI39" s="119"/>
      <c r="AJ39" s="119"/>
      <c r="AK39" s="176"/>
    </row>
    <row r="40" spans="2:37" ht="19" customHeight="1" thickBot="1" x14ac:dyDescent="0.2">
      <c r="B40" s="2"/>
      <c r="C40" s="195" t="s">
        <v>111</v>
      </c>
      <c r="D40" s="279">
        <v>17960</v>
      </c>
      <c r="E40" s="282">
        <v>0.26529744970000002</v>
      </c>
      <c r="F40" s="282">
        <v>2.4263843319999999E-2</v>
      </c>
      <c r="G40" s="282">
        <v>0.25450377975999999</v>
      </c>
      <c r="H40" s="398">
        <f t="shared" si="2"/>
        <v>30240.340989977725</v>
      </c>
      <c r="I40" s="281">
        <f t="shared" si="0"/>
        <v>29493.782403674832</v>
      </c>
      <c r="J40" s="327">
        <v>5.6832881700000001E-3</v>
      </c>
      <c r="K40" s="327">
        <v>2.9441546400000001E-3</v>
      </c>
      <c r="L40" s="327">
        <v>2.4601591900000001E-3</v>
      </c>
      <c r="M40" s="327">
        <v>4.9710330599999995E-3</v>
      </c>
      <c r="N40" s="327">
        <v>9.485486E-4</v>
      </c>
      <c r="O40" s="327">
        <v>3.1333092999999998E-4</v>
      </c>
      <c r="P40" s="327">
        <v>3.6392219759999997E-2</v>
      </c>
      <c r="Q40" s="327">
        <v>0.21335328848000001</v>
      </c>
      <c r="R40" s="327">
        <v>1.362730274E-2</v>
      </c>
      <c r="S40" s="327">
        <v>1.710646934E-2</v>
      </c>
      <c r="T40" s="327">
        <v>1.7048503499999998E-3</v>
      </c>
      <c r="U40" s="327">
        <v>5.4031274800000004E-3</v>
      </c>
      <c r="V40" s="320">
        <f t="shared" si="1"/>
        <v>746.55858630289515</v>
      </c>
      <c r="W40" s="327"/>
      <c r="X40" s="327">
        <v>1.0036270383799999</v>
      </c>
      <c r="Y40" s="327">
        <v>7.8121403239999998E-2</v>
      </c>
      <c r="Z40" s="88">
        <v>26</v>
      </c>
      <c r="AA40" s="117"/>
      <c r="AB40" s="118"/>
      <c r="AC40" s="120"/>
      <c r="AD40" s="118"/>
      <c r="AE40" s="118"/>
      <c r="AF40" s="118"/>
      <c r="AG40" s="118"/>
      <c r="AH40" s="118"/>
      <c r="AI40" s="119"/>
      <c r="AJ40" s="119"/>
      <c r="AK40" s="176"/>
    </row>
    <row r="41" spans="2:37" ht="19" customHeight="1" thickBot="1" x14ac:dyDescent="0.2">
      <c r="B41" s="2"/>
      <c r="C41" s="195" t="s">
        <v>110</v>
      </c>
      <c r="D41" s="279">
        <v>5</v>
      </c>
      <c r="E41" s="282">
        <v>6.1567820000000005E-5</v>
      </c>
      <c r="F41" s="282">
        <v>3.8827299999999997E-6</v>
      </c>
      <c r="G41" s="282">
        <v>5.9248999999999998E-6</v>
      </c>
      <c r="H41" s="398">
        <f t="shared" si="2"/>
        <v>14275.090000000002</v>
      </c>
      <c r="I41" s="281">
        <f t="shared" si="0"/>
        <v>14275.090000000002</v>
      </c>
      <c r="J41" s="327">
        <v>1.67223E-6</v>
      </c>
      <c r="K41" s="327">
        <v>3.3117600000000004E-6</v>
      </c>
      <c r="L41" s="327">
        <v>2.3127899999999998E-6</v>
      </c>
      <c r="M41" s="327">
        <v>0</v>
      </c>
      <c r="N41" s="327">
        <v>0</v>
      </c>
      <c r="O41" s="327">
        <v>0</v>
      </c>
      <c r="P41" s="327">
        <v>5.7496500000000001E-6</v>
      </c>
      <c r="Q41" s="327">
        <v>4.8521389999999999E-5</v>
      </c>
      <c r="R41" s="327">
        <v>0</v>
      </c>
      <c r="S41" s="327">
        <v>1.5069999999999999E-7</v>
      </c>
      <c r="T41" s="327">
        <v>0</v>
      </c>
      <c r="U41" s="327">
        <v>1.5069999999999999E-7</v>
      </c>
      <c r="V41" s="320">
        <f t="shared" si="1"/>
        <v>0</v>
      </c>
      <c r="W41" s="327"/>
      <c r="X41" s="327">
        <v>1.4E-5</v>
      </c>
      <c r="Y41" s="327">
        <v>1.5693309999999998E-5</v>
      </c>
      <c r="Z41" s="88">
        <v>27</v>
      </c>
      <c r="AA41" s="117"/>
      <c r="AB41" s="118"/>
      <c r="AC41" s="120"/>
      <c r="AD41" s="118"/>
      <c r="AE41" s="118"/>
      <c r="AF41" s="118"/>
      <c r="AG41" s="118"/>
      <c r="AH41" s="118"/>
      <c r="AI41" s="119"/>
      <c r="AJ41" s="119"/>
      <c r="AK41" s="176"/>
    </row>
    <row r="42" spans="2:37" ht="19" customHeight="1" thickBot="1" x14ac:dyDescent="0.2">
      <c r="B42" s="2"/>
      <c r="C42" s="195" t="s">
        <v>109</v>
      </c>
      <c r="D42" s="279">
        <v>185018</v>
      </c>
      <c r="E42" s="282">
        <v>3.1480365342000001</v>
      </c>
      <c r="F42" s="282">
        <v>1.8762498213600001</v>
      </c>
      <c r="G42" s="282">
        <v>4.7557442652799997</v>
      </c>
      <c r="H42" s="398">
        <f t="shared" si="2"/>
        <v>52583.159340874947</v>
      </c>
      <c r="I42" s="281">
        <f t="shared" si="0"/>
        <v>50495.923116291393</v>
      </c>
      <c r="J42" s="327">
        <v>9.5886826939999989E-2</v>
      </c>
      <c r="K42" s="327">
        <v>3.2745034860000001E-2</v>
      </c>
      <c r="L42" s="327">
        <v>1.1967104839999999E-2</v>
      </c>
      <c r="M42" s="327">
        <v>0.18757805534999999</v>
      </c>
      <c r="N42" s="327">
        <v>5.1199645909999994E-2</v>
      </c>
      <c r="O42" s="327">
        <v>2.6566260590000002E-2</v>
      </c>
      <c r="P42" s="327">
        <v>0.23244111062</v>
      </c>
      <c r="Q42" s="327">
        <v>2.5536498098100004</v>
      </c>
      <c r="R42" s="327">
        <v>0.41151461904999997</v>
      </c>
      <c r="S42" s="327">
        <v>0.35262348918999997</v>
      </c>
      <c r="T42" s="327">
        <v>8.3899454169999998E-2</v>
      </c>
      <c r="U42" s="327">
        <v>5.034667156E-2</v>
      </c>
      <c r="V42" s="320">
        <f t="shared" si="1"/>
        <v>2087.2362245835538</v>
      </c>
      <c r="W42" s="327"/>
      <c r="X42" s="327">
        <v>66.64734702314999</v>
      </c>
      <c r="Y42" s="327">
        <v>2.2854971065599998</v>
      </c>
      <c r="Z42" s="88">
        <v>28</v>
      </c>
      <c r="AA42" s="117"/>
      <c r="AB42" s="118"/>
      <c r="AC42" s="120"/>
      <c r="AD42" s="118"/>
      <c r="AE42" s="118"/>
      <c r="AF42" s="118"/>
      <c r="AG42" s="118"/>
      <c r="AH42" s="118"/>
      <c r="AI42" s="119"/>
      <c r="AJ42" s="119"/>
      <c r="AK42" s="176"/>
    </row>
    <row r="43" spans="2:37" ht="19" customHeight="1" thickBot="1" x14ac:dyDescent="0.2">
      <c r="B43" s="2"/>
      <c r="C43" s="195" t="s">
        <v>108</v>
      </c>
      <c r="D43" s="279">
        <v>964268</v>
      </c>
      <c r="E43" s="282">
        <v>19.82811989268</v>
      </c>
      <c r="F43" s="282">
        <v>3.1957809021100001</v>
      </c>
      <c r="G43" s="282">
        <v>12.460759304970001</v>
      </c>
      <c r="H43" s="398">
        <f t="shared" si="2"/>
        <v>36039.274580002661</v>
      </c>
      <c r="I43" s="281">
        <f t="shared" si="0"/>
        <v>34560.450555250209</v>
      </c>
      <c r="J43" s="327">
        <v>0.62497926160000006</v>
      </c>
      <c r="K43" s="327">
        <v>0.49784953443000002</v>
      </c>
      <c r="L43" s="327">
        <v>0.22104970306999999</v>
      </c>
      <c r="M43" s="327">
        <v>0.67201795277999998</v>
      </c>
      <c r="N43" s="327">
        <v>0.73314087904999992</v>
      </c>
      <c r="O43" s="327">
        <v>0.11750592756</v>
      </c>
      <c r="P43" s="327">
        <v>1.8115336254600001</v>
      </c>
      <c r="Q43" s="327">
        <v>15.23108106288</v>
      </c>
      <c r="R43" s="327">
        <v>1.4620883300599998</v>
      </c>
      <c r="S43" s="327">
        <v>1.42486868143</v>
      </c>
      <c r="T43" s="327">
        <v>0.25692799510999997</v>
      </c>
      <c r="U43" s="327">
        <v>0.25581399184000003</v>
      </c>
      <c r="V43" s="320">
        <f t="shared" si="1"/>
        <v>1478.8240247524545</v>
      </c>
      <c r="W43" s="327"/>
      <c r="X43" s="327">
        <v>102.91533702432</v>
      </c>
      <c r="Y43" s="327">
        <v>6.57205643116</v>
      </c>
      <c r="Z43" s="88">
        <v>29</v>
      </c>
      <c r="AA43" s="117"/>
      <c r="AB43" s="118"/>
      <c r="AC43" s="120"/>
      <c r="AD43" s="118"/>
      <c r="AE43" s="118"/>
      <c r="AF43" s="118"/>
      <c r="AG43" s="118"/>
      <c r="AH43" s="118"/>
      <c r="AI43" s="119"/>
      <c r="AJ43" s="119"/>
      <c r="AK43" s="176"/>
    </row>
    <row r="44" spans="2:37" ht="19" customHeight="1" thickBot="1" x14ac:dyDescent="0.2">
      <c r="B44" s="2"/>
      <c r="C44" s="197" t="s">
        <v>107</v>
      </c>
      <c r="D44" s="280">
        <v>17160</v>
      </c>
      <c r="E44" s="283">
        <v>0.33218867632000004</v>
      </c>
      <c r="F44" s="283">
        <v>2.0034406919999997E-2</v>
      </c>
      <c r="G44" s="283">
        <v>6.7560766280000004E-2</v>
      </c>
      <c r="H44" s="398">
        <f t="shared" si="2"/>
        <v>24276.335621794879</v>
      </c>
      <c r="I44" s="281">
        <f t="shared" si="0"/>
        <v>23237.423098484855</v>
      </c>
      <c r="J44" s="329">
        <v>8.8829946400000009E-3</v>
      </c>
      <c r="K44" s="329">
        <v>8.7264875999999991E-3</v>
      </c>
      <c r="L44" s="329">
        <v>4.1817715099999996E-3</v>
      </c>
      <c r="M44" s="329">
        <v>8.1306935899999998E-3</v>
      </c>
      <c r="N44" s="329">
        <v>3.2019302499999998E-3</v>
      </c>
      <c r="O44" s="329">
        <v>1.8160413500000001E-3</v>
      </c>
      <c r="P44" s="329">
        <v>3.4750772540000009E-2</v>
      </c>
      <c r="Q44" s="329">
        <v>0.26315255741999999</v>
      </c>
      <c r="R44" s="329">
        <v>1.8053113419999999E-2</v>
      </c>
      <c r="S44" s="329">
        <v>2.1766730729999999E-2</v>
      </c>
      <c r="T44" s="329">
        <v>9.3822543000000001E-4</v>
      </c>
      <c r="U44" s="329">
        <v>4.8772172600000004E-3</v>
      </c>
      <c r="V44" s="320">
        <f t="shared" si="1"/>
        <v>1038.9125233100233</v>
      </c>
      <c r="W44" s="329"/>
      <c r="X44" s="329">
        <v>0.72212344575999998</v>
      </c>
      <c r="Y44" s="329">
        <v>6.1030923309999999E-2</v>
      </c>
      <c r="Z44" s="88">
        <v>30</v>
      </c>
      <c r="AA44" s="117"/>
      <c r="AB44" s="118"/>
      <c r="AC44" s="120"/>
      <c r="AD44" s="118"/>
      <c r="AE44" s="118"/>
      <c r="AF44" s="118"/>
      <c r="AG44" s="118"/>
      <c r="AH44" s="118"/>
      <c r="AI44" s="119"/>
      <c r="AJ44" s="119"/>
      <c r="AK44" s="176"/>
    </row>
    <row r="45" spans="2:37" ht="23" customHeight="1" thickBot="1" x14ac:dyDescent="0.2">
      <c r="B45" s="2"/>
      <c r="C45" s="54" t="s">
        <v>385</v>
      </c>
      <c r="D45" s="65">
        <v>25772355</v>
      </c>
      <c r="E45" s="185">
        <v>786.65903853996019</v>
      </c>
      <c r="F45" s="185">
        <v>113.86497544569001</v>
      </c>
      <c r="G45" s="185">
        <v>363.15824503628994</v>
      </c>
      <c r="H45" s="185"/>
      <c r="I45" s="185"/>
      <c r="J45" s="185">
        <v>39.134991666789993</v>
      </c>
      <c r="K45" s="185">
        <v>24.900098664770006</v>
      </c>
      <c r="L45" s="185">
        <v>14.502664393120003</v>
      </c>
      <c r="M45" s="185">
        <v>37.511189098430009</v>
      </c>
      <c r="N45" s="185">
        <v>9.8649893370899981</v>
      </c>
      <c r="O45" s="185">
        <v>8.1069077420200006</v>
      </c>
      <c r="P45" s="185">
        <v>56.848374466690004</v>
      </c>
      <c r="Q45" s="185">
        <v>598.34363632392001</v>
      </c>
      <c r="R45" s="185">
        <v>66.755970421590007</v>
      </c>
      <c r="S45" s="185">
        <v>70.267081347950011</v>
      </c>
      <c r="T45" s="185">
        <v>7.6267927957499984</v>
      </c>
      <c r="U45" s="185">
        <v>11.882874812530002</v>
      </c>
      <c r="V45" s="185"/>
      <c r="W45" s="185"/>
      <c r="X45" s="185">
        <v>3025.8302667151306</v>
      </c>
      <c r="Y45" s="185">
        <v>211.78427783459</v>
      </c>
      <c r="Z45" s="22"/>
    </row>
    <row r="46" spans="2:37" ht="18" customHeight="1" thickBot="1" x14ac:dyDescent="0.2">
      <c r="B46" s="28"/>
      <c r="C46" s="13"/>
      <c r="D46" s="13"/>
      <c r="E46" s="13"/>
      <c r="F46" s="13"/>
      <c r="G46" s="13"/>
      <c r="H46" s="184"/>
      <c r="I46" s="184"/>
      <c r="J46" s="13"/>
      <c r="K46" s="13"/>
      <c r="L46" s="13"/>
      <c r="M46" s="13"/>
      <c r="N46" s="13"/>
      <c r="O46" s="13"/>
      <c r="P46" s="13"/>
      <c r="Q46" s="13"/>
      <c r="R46" s="184"/>
      <c r="S46" s="184"/>
      <c r="T46" s="184"/>
      <c r="U46" s="13"/>
      <c r="V46" s="184"/>
      <c r="W46" s="184"/>
      <c r="X46" s="13"/>
      <c r="Y46" s="13"/>
      <c r="Z46" s="27"/>
    </row>
    <row r="47" spans="2:37" ht="1" customHeight="1" x14ac:dyDescent="0.15"/>
    <row r="53" spans="3:15" ht="12.75" customHeight="1" x14ac:dyDescent="0.15">
      <c r="C53" s="12" t="s">
        <v>15</v>
      </c>
      <c r="D53" s="405" t="s">
        <v>446</v>
      </c>
      <c r="G53" s="12" t="s">
        <v>15</v>
      </c>
      <c r="M53" s="405" t="s">
        <v>447</v>
      </c>
      <c r="O53" s="409" t="s">
        <v>448</v>
      </c>
    </row>
    <row r="55" spans="3:15" x14ac:dyDescent="0.15">
      <c r="C55" s="1" t="s">
        <v>129</v>
      </c>
      <c r="D55" s="406">
        <v>149961.69353522465</v>
      </c>
      <c r="G55" s="1" t="s">
        <v>129</v>
      </c>
      <c r="M55" s="406">
        <v>144954.5398542046</v>
      </c>
      <c r="O55" s="410">
        <f>(D55-M55)/D55</f>
        <v>3.3389551444642181E-2</v>
      </c>
    </row>
    <row r="56" spans="3:15" x14ac:dyDescent="0.15">
      <c r="C56" s="404" t="s">
        <v>128</v>
      </c>
      <c r="D56" s="389">
        <v>106824.20498842747</v>
      </c>
      <c r="G56" s="404" t="s">
        <v>128</v>
      </c>
      <c r="H56" s="404"/>
      <c r="I56" s="404"/>
      <c r="J56" s="404"/>
      <c r="K56" s="404"/>
      <c r="L56" s="404"/>
      <c r="M56" s="389">
        <v>93799.778742363473</v>
      </c>
      <c r="O56" s="410">
        <f t="shared" ref="O56:O85" si="3">(D56-M56)/D56</f>
        <v>0.12192392395969592</v>
      </c>
    </row>
    <row r="57" spans="3:15" x14ac:dyDescent="0.15">
      <c r="C57" s="404" t="s">
        <v>126</v>
      </c>
      <c r="D57" s="389">
        <v>81697.413700388992</v>
      </c>
      <c r="G57" s="404" t="s">
        <v>126</v>
      </c>
      <c r="H57" s="404"/>
      <c r="I57" s="404"/>
      <c r="J57" s="404"/>
      <c r="K57" s="404"/>
      <c r="L57" s="404"/>
      <c r="M57" s="389">
        <v>73125.972894481616</v>
      </c>
      <c r="O57" s="410">
        <f t="shared" si="3"/>
        <v>0.10491691741113909</v>
      </c>
    </row>
    <row r="58" spans="3:15" x14ac:dyDescent="0.15">
      <c r="C58" s="407" t="s">
        <v>133</v>
      </c>
      <c r="D58" s="408">
        <v>71650.2709030642</v>
      </c>
      <c r="G58" s="407" t="s">
        <v>133</v>
      </c>
      <c r="H58" s="407"/>
      <c r="I58" s="407"/>
      <c r="J58" s="407"/>
      <c r="K58" s="407"/>
      <c r="L58" s="407"/>
      <c r="M58" s="408">
        <v>64989.220502535383</v>
      </c>
      <c r="O58" s="410">
        <f t="shared" si="3"/>
        <v>9.2966157930380544E-2</v>
      </c>
    </row>
    <row r="59" spans="3:15" x14ac:dyDescent="0.15">
      <c r="C59" s="404" t="s">
        <v>127</v>
      </c>
      <c r="D59" s="389">
        <v>67167.54423902811</v>
      </c>
      <c r="G59" s="1" t="s">
        <v>114</v>
      </c>
      <c r="M59" s="406">
        <v>62648.133146283071</v>
      </c>
      <c r="O59" s="410">
        <f t="shared" si="3"/>
        <v>6.7285638383054167E-2</v>
      </c>
    </row>
    <row r="60" spans="3:15" x14ac:dyDescent="0.15">
      <c r="C60" s="404" t="s">
        <v>123</v>
      </c>
      <c r="D60" s="389">
        <v>64323.70806968346</v>
      </c>
      <c r="G60" s="404" t="s">
        <v>127</v>
      </c>
      <c r="H60" s="404"/>
      <c r="I60" s="404"/>
      <c r="J60" s="404"/>
      <c r="K60" s="404"/>
      <c r="L60" s="404"/>
      <c r="M60" s="389">
        <v>61340.644334220444</v>
      </c>
      <c r="O60" s="410">
        <f t="shared" si="3"/>
        <v>4.6375804893452187E-2</v>
      </c>
    </row>
    <row r="61" spans="3:15" x14ac:dyDescent="0.15">
      <c r="C61" s="1" t="s">
        <v>114</v>
      </c>
      <c r="D61" s="406">
        <v>64275.439673849556</v>
      </c>
      <c r="G61" s="404" t="s">
        <v>123</v>
      </c>
      <c r="H61" s="404"/>
      <c r="I61" s="404"/>
      <c r="J61" s="404"/>
      <c r="K61" s="404"/>
      <c r="L61" s="404"/>
      <c r="M61" s="389">
        <v>59277.717506701469</v>
      </c>
      <c r="O61" s="410">
        <f t="shared" si="3"/>
        <v>7.7754772157263188E-2</v>
      </c>
    </row>
    <row r="62" spans="3:15" x14ac:dyDescent="0.15">
      <c r="C62" s="404" t="s">
        <v>125</v>
      </c>
      <c r="D62" s="389">
        <v>58291.077432534716</v>
      </c>
      <c r="G62" s="404" t="s">
        <v>125</v>
      </c>
      <c r="H62" s="404"/>
      <c r="I62" s="404"/>
      <c r="J62" s="404"/>
      <c r="K62" s="404"/>
      <c r="L62" s="404"/>
      <c r="M62" s="389">
        <v>53561.335535042163</v>
      </c>
      <c r="O62" s="410">
        <f t="shared" si="3"/>
        <v>8.1140066470150443E-2</v>
      </c>
    </row>
    <row r="63" spans="3:15" x14ac:dyDescent="0.15">
      <c r="C63" s="1" t="s">
        <v>115</v>
      </c>
      <c r="D63" s="406">
        <v>53594.646659619561</v>
      </c>
      <c r="G63" s="1" t="s">
        <v>109</v>
      </c>
      <c r="M63" s="406">
        <v>50495.923116291393</v>
      </c>
      <c r="O63" s="410">
        <f t="shared" si="3"/>
        <v>5.7817780999811594E-2</v>
      </c>
    </row>
    <row r="64" spans="3:15" x14ac:dyDescent="0.15">
      <c r="C64" s="1" t="s">
        <v>109</v>
      </c>
      <c r="D64" s="406">
        <v>52583.159340874947</v>
      </c>
      <c r="G64" s="1" t="s">
        <v>115</v>
      </c>
      <c r="M64" s="406">
        <v>50436.041364563149</v>
      </c>
      <c r="O64" s="410">
        <f t="shared" si="3"/>
        <v>4.083280661005774E-2</v>
      </c>
    </row>
    <row r="65" spans="3:15" x14ac:dyDescent="0.15">
      <c r="C65" s="404" t="s">
        <v>124</v>
      </c>
      <c r="D65" s="389">
        <v>49984.739708904606</v>
      </c>
      <c r="G65" s="407" t="s">
        <v>130</v>
      </c>
      <c r="H65" s="407"/>
      <c r="I65" s="407"/>
      <c r="J65" s="407"/>
      <c r="K65" s="407"/>
      <c r="L65" s="407"/>
      <c r="M65" s="408">
        <v>48600.165723649327</v>
      </c>
      <c r="O65" s="410">
        <f t="shared" si="3"/>
        <v>2.7699933886194125E-2</v>
      </c>
    </row>
    <row r="66" spans="3:15" x14ac:dyDescent="0.15">
      <c r="C66" s="407" t="s">
        <v>130</v>
      </c>
      <c r="D66" s="408">
        <v>49471.51059577876</v>
      </c>
      <c r="G66" s="404" t="s">
        <v>124</v>
      </c>
      <c r="H66" s="404"/>
      <c r="I66" s="404"/>
      <c r="J66" s="404"/>
      <c r="K66" s="404"/>
      <c r="L66" s="404"/>
      <c r="M66" s="389">
        <v>46674.008373991237</v>
      </c>
      <c r="O66" s="410">
        <f t="shared" si="3"/>
        <v>5.6547742086254883E-2</v>
      </c>
    </row>
    <row r="67" spans="3:15" x14ac:dyDescent="0.15">
      <c r="C67" s="404" t="s">
        <v>120</v>
      </c>
      <c r="D67" s="389">
        <v>47092.127467701917</v>
      </c>
      <c r="G67" s="404" t="s">
        <v>120</v>
      </c>
      <c r="H67" s="404"/>
      <c r="I67" s="404"/>
      <c r="J67" s="404"/>
      <c r="K67" s="404"/>
      <c r="L67" s="404"/>
      <c r="M67" s="389">
        <v>44022.080570563827</v>
      </c>
      <c r="O67" s="410">
        <f t="shared" si="3"/>
        <v>6.519235936502718E-2</v>
      </c>
    </row>
    <row r="68" spans="3:15" x14ac:dyDescent="0.15">
      <c r="C68" s="407" t="s">
        <v>135</v>
      </c>
      <c r="D68" s="408">
        <v>45979.611212116972</v>
      </c>
      <c r="G68" s="407" t="s">
        <v>132</v>
      </c>
      <c r="H68" s="407"/>
      <c r="I68" s="407"/>
      <c r="J68" s="407"/>
      <c r="K68" s="407"/>
      <c r="L68" s="407"/>
      <c r="M68" s="408">
        <v>42986.069466742658</v>
      </c>
      <c r="O68" s="410">
        <f t="shared" si="3"/>
        <v>6.5105851625501088E-2</v>
      </c>
    </row>
    <row r="69" spans="3:15" x14ac:dyDescent="0.15">
      <c r="C69" s="407" t="s">
        <v>132</v>
      </c>
      <c r="D69" s="408">
        <v>45542.13015577085</v>
      </c>
      <c r="G69" s="407" t="s">
        <v>135</v>
      </c>
      <c r="H69" s="407"/>
      <c r="I69" s="407"/>
      <c r="J69" s="407"/>
      <c r="K69" s="407"/>
      <c r="L69" s="407"/>
      <c r="M69" s="408">
        <v>42875.324407299122</v>
      </c>
      <c r="O69" s="410">
        <f t="shared" si="3"/>
        <v>5.8556895326377374E-2</v>
      </c>
    </row>
    <row r="70" spans="3:15" x14ac:dyDescent="0.15">
      <c r="C70" s="1" t="s">
        <v>116</v>
      </c>
      <c r="D70" s="406">
        <v>43518.291694538952</v>
      </c>
      <c r="G70" s="1" t="s">
        <v>116</v>
      </c>
      <c r="M70" s="406">
        <v>41683.557750855165</v>
      </c>
      <c r="O70" s="410">
        <f t="shared" si="3"/>
        <v>4.216006355585012E-2</v>
      </c>
    </row>
    <row r="71" spans="3:15" x14ac:dyDescent="0.15">
      <c r="C71" s="404" t="s">
        <v>122</v>
      </c>
      <c r="D71" s="389">
        <v>40794.62861899464</v>
      </c>
      <c r="G71" s="404" t="s">
        <v>122</v>
      </c>
      <c r="H71" s="404"/>
      <c r="I71" s="404"/>
      <c r="J71" s="404"/>
      <c r="K71" s="404"/>
      <c r="L71" s="404"/>
      <c r="M71" s="389">
        <v>38455.283331760271</v>
      </c>
      <c r="O71" s="410">
        <f t="shared" si="3"/>
        <v>5.7344443776726345E-2</v>
      </c>
    </row>
    <row r="72" spans="3:15" x14ac:dyDescent="0.15">
      <c r="C72" s="404" t="s">
        <v>121</v>
      </c>
      <c r="D72" s="389">
        <v>39749.663742582328</v>
      </c>
      <c r="G72" s="404" t="s">
        <v>121</v>
      </c>
      <c r="H72" s="404"/>
      <c r="I72" s="404"/>
      <c r="J72" s="404"/>
      <c r="K72" s="404"/>
      <c r="L72" s="404"/>
      <c r="M72" s="389">
        <v>37610.206612932066</v>
      </c>
      <c r="O72" s="410">
        <f t="shared" si="3"/>
        <v>5.3823276179273467E-2</v>
      </c>
    </row>
    <row r="73" spans="3:15" x14ac:dyDescent="0.15">
      <c r="C73" s="1" t="s">
        <v>108</v>
      </c>
      <c r="D73" s="406">
        <v>36039.274580002661</v>
      </c>
      <c r="G73" s="1" t="s">
        <v>108</v>
      </c>
      <c r="M73" s="406">
        <v>34560.450555250209</v>
      </c>
      <c r="O73" s="410">
        <f t="shared" si="3"/>
        <v>4.1033679006763808E-2</v>
      </c>
    </row>
    <row r="74" spans="3:15" x14ac:dyDescent="0.15">
      <c r="C74" s="1" t="s">
        <v>112</v>
      </c>
      <c r="D74" s="390">
        <v>34040.374889598155</v>
      </c>
      <c r="G74" s="1" t="s">
        <v>112</v>
      </c>
      <c r="M74" s="390">
        <v>32939.041050020925</v>
      </c>
      <c r="O74" s="410">
        <f t="shared" si="3"/>
        <v>3.235375177709246E-2</v>
      </c>
    </row>
    <row r="75" spans="3:15" x14ac:dyDescent="0.15">
      <c r="C75" s="407" t="s">
        <v>131</v>
      </c>
      <c r="D75" s="408">
        <v>33198.095408953697</v>
      </c>
      <c r="G75" s="407" t="s">
        <v>131</v>
      </c>
      <c r="H75" s="407"/>
      <c r="I75" s="407"/>
      <c r="J75" s="407"/>
      <c r="K75" s="407"/>
      <c r="L75" s="407"/>
      <c r="M75" s="408">
        <v>31866.625712985151</v>
      </c>
      <c r="O75" s="410">
        <f t="shared" si="3"/>
        <v>4.010680973009801E-2</v>
      </c>
    </row>
    <row r="76" spans="3:15" x14ac:dyDescent="0.15">
      <c r="C76" s="1" t="s">
        <v>111</v>
      </c>
      <c r="D76" s="390">
        <v>30240.340989977725</v>
      </c>
      <c r="G76" s="1" t="s">
        <v>111</v>
      </c>
      <c r="M76" s="390">
        <v>29493.782403674832</v>
      </c>
      <c r="O76" s="410">
        <f t="shared" si="3"/>
        <v>2.4687505559223642E-2</v>
      </c>
    </row>
    <row r="77" spans="3:15" x14ac:dyDescent="0.15">
      <c r="C77" s="1" t="s">
        <v>113</v>
      </c>
      <c r="D77" s="390">
        <v>28385.786123249298</v>
      </c>
      <c r="G77" s="1" t="s">
        <v>113</v>
      </c>
      <c r="M77" s="390">
        <v>27808.107729225023</v>
      </c>
      <c r="O77" s="410">
        <f t="shared" si="3"/>
        <v>2.0350973952809749E-2</v>
      </c>
    </row>
    <row r="78" spans="3:15" x14ac:dyDescent="0.15">
      <c r="C78" s="1" t="s">
        <v>117</v>
      </c>
      <c r="D78" s="390">
        <v>27772.761927966101</v>
      </c>
      <c r="G78" s="1" t="s">
        <v>117</v>
      </c>
      <c r="M78" s="390">
        <v>27027.858898305083</v>
      </c>
      <c r="O78" s="410">
        <f t="shared" si="3"/>
        <v>2.6821352215277136E-2</v>
      </c>
    </row>
    <row r="79" spans="3:15" x14ac:dyDescent="0.15">
      <c r="C79" s="1" t="s">
        <v>106</v>
      </c>
      <c r="D79" s="390">
        <v>25485.65242902208</v>
      </c>
      <c r="G79" s="1" t="s">
        <v>106</v>
      </c>
      <c r="M79" s="390">
        <v>24025.889305993689</v>
      </c>
      <c r="O79" s="410">
        <f t="shared" si="3"/>
        <v>5.7277840035441639E-2</v>
      </c>
    </row>
    <row r="80" spans="3:15" x14ac:dyDescent="0.15">
      <c r="C80" s="407" t="s">
        <v>107</v>
      </c>
      <c r="D80" s="408">
        <v>24276.335621794879</v>
      </c>
      <c r="G80" s="1" t="s">
        <v>118</v>
      </c>
      <c r="M80" s="390">
        <v>23497.487951070336</v>
      </c>
      <c r="O80" s="410">
        <f t="shared" si="3"/>
        <v>3.2082587869040113E-2</v>
      </c>
    </row>
    <row r="81" spans="3:15" x14ac:dyDescent="0.15">
      <c r="C81" s="1" t="s">
        <v>134</v>
      </c>
      <c r="D81" s="390">
        <v>23985.494791782341</v>
      </c>
      <c r="G81" s="1" t="s">
        <v>134</v>
      </c>
      <c r="M81" s="390">
        <v>23353.928736812879</v>
      </c>
      <c r="O81" s="410">
        <f t="shared" si="3"/>
        <v>2.6331166417540099E-2</v>
      </c>
    </row>
    <row r="82" spans="3:15" x14ac:dyDescent="0.15">
      <c r="C82" s="1" t="s">
        <v>118</v>
      </c>
      <c r="D82" s="390">
        <v>23926.655045871557</v>
      </c>
      <c r="G82" s="407" t="s">
        <v>107</v>
      </c>
      <c r="H82" s="407"/>
      <c r="I82" s="407"/>
      <c r="J82" s="407"/>
      <c r="K82" s="407"/>
      <c r="L82" s="407"/>
      <c r="M82" s="408">
        <v>23237.423098484855</v>
      </c>
      <c r="O82" s="410">
        <f t="shared" si="3"/>
        <v>2.8806030181206914E-2</v>
      </c>
    </row>
    <row r="83" spans="3:15" x14ac:dyDescent="0.15">
      <c r="C83" s="1" t="s">
        <v>119</v>
      </c>
      <c r="D83" s="390">
        <v>22060.154867724868</v>
      </c>
      <c r="G83" s="1" t="s">
        <v>119</v>
      </c>
      <c r="M83" s="390">
        <v>21801.499305555557</v>
      </c>
      <c r="O83" s="410">
        <f t="shared" si="3"/>
        <v>1.1725011166976789E-2</v>
      </c>
    </row>
    <row r="84" spans="3:15" x14ac:dyDescent="0.15">
      <c r="C84" s="1" t="s">
        <v>105</v>
      </c>
      <c r="D84" s="390">
        <v>19127.111059144147</v>
      </c>
      <c r="G84" s="1" t="s">
        <v>105</v>
      </c>
      <c r="M84" s="390">
        <v>18939.620290996252</v>
      </c>
      <c r="O84" s="410">
        <f t="shared" si="3"/>
        <v>9.8023568519125751E-3</v>
      </c>
    </row>
    <row r="85" spans="3:15" x14ac:dyDescent="0.15">
      <c r="C85" s="1" t="s">
        <v>110</v>
      </c>
      <c r="D85" s="390">
        <v>14275.090000000002</v>
      </c>
      <c r="G85" s="1" t="s">
        <v>110</v>
      </c>
      <c r="M85" s="390">
        <v>14275.090000000002</v>
      </c>
      <c r="O85" s="410">
        <f t="shared" si="3"/>
        <v>0</v>
      </c>
    </row>
    <row r="87" spans="3:15" x14ac:dyDescent="0.15">
      <c r="E87" s="12"/>
    </row>
  </sheetData>
  <sortState xmlns:xlrd2="http://schemas.microsoft.com/office/spreadsheetml/2017/richdata2" ref="G55:H85">
    <sortCondition descending="1" ref="H89"/>
  </sortState>
  <mergeCells count="13">
    <mergeCell ref="Y12:Y13"/>
    <mergeCell ref="Q12:Q13"/>
    <mergeCell ref="U12:U13"/>
    <mergeCell ref="X12:X13"/>
    <mergeCell ref="J12:P12"/>
    <mergeCell ref="R12:R13"/>
    <mergeCell ref="S12:S13"/>
    <mergeCell ref="T12:T13"/>
    <mergeCell ref="C12:C13"/>
    <mergeCell ref="D12:D13"/>
    <mergeCell ref="E12:E13"/>
    <mergeCell ref="F12:F13"/>
    <mergeCell ref="G12:G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61" firstPageNumber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8">
    <pageSetUpPr fitToPage="1"/>
  </sheetPr>
  <dimension ref="B3:V65"/>
  <sheetViews>
    <sheetView showGridLines="0" zoomScale="80" zoomScaleNormal="80" zoomScalePageLayoutView="80" workbookViewId="0">
      <selection activeCell="E27" sqref="E27"/>
    </sheetView>
  </sheetViews>
  <sheetFormatPr baseColWidth="10" defaultColWidth="8.83203125" defaultRowHeight="13" x14ac:dyDescent="0.15"/>
  <cols>
    <col min="1" max="2" width="3.33203125" style="1" customWidth="1"/>
    <col min="3" max="3" width="58.6640625" style="1" customWidth="1"/>
    <col min="4" max="4" width="11.6640625" style="1" customWidth="1"/>
    <col min="5" max="5" width="9.6640625" style="1" customWidth="1"/>
    <col min="6" max="15" width="8.6640625" style="1" customWidth="1"/>
    <col min="16" max="16" width="9.1640625" style="1" customWidth="1"/>
    <col min="17" max="17" width="9.5" style="1" customWidth="1"/>
    <col min="18" max="18" width="9.1640625" style="1" customWidth="1"/>
    <col min="19" max="19" width="9.5" style="1" customWidth="1"/>
    <col min="20" max="21" width="9.6640625" style="1" customWidth="1"/>
    <col min="22" max="22" width="3.33203125" style="1" customWidth="1"/>
    <col min="23" max="16384" width="8.83203125" style="1"/>
  </cols>
  <sheetData>
    <row r="3" spans="2:22" ht="14" thickBot="1" x14ac:dyDescent="0.2">
      <c r="B3" s="183">
        <v>2.5</v>
      </c>
      <c r="C3" s="9">
        <v>58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3">
        <v>2.5</v>
      </c>
    </row>
    <row r="4" spans="2:22" ht="13" customHeight="1" x14ac:dyDescent="0.15">
      <c r="B4" s="69"/>
      <c r="C4" s="70"/>
      <c r="D4" s="70"/>
      <c r="E4" s="70"/>
      <c r="F4" s="70"/>
      <c r="G4" s="70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71"/>
    </row>
    <row r="5" spans="2:22" ht="13" customHeight="1" x14ac:dyDescent="0.15">
      <c r="B5" s="72"/>
      <c r="C5" s="73"/>
      <c r="D5" s="74"/>
      <c r="E5" s="74"/>
      <c r="F5" s="74"/>
      <c r="G5" s="73"/>
      <c r="H5" s="73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 t="s">
        <v>425</v>
      </c>
      <c r="V5" s="75"/>
    </row>
    <row r="6" spans="2:22" ht="13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5"/>
    </row>
    <row r="7" spans="2:22" ht="13" customHeight="1" x14ac:dyDescent="0.15">
      <c r="B7" s="72"/>
      <c r="C7" s="77" t="s">
        <v>411</v>
      </c>
      <c r="D7" s="86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5"/>
    </row>
    <row r="8" spans="2:22" ht="13" customHeight="1" x14ac:dyDescent="0.15"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5"/>
    </row>
    <row r="9" spans="2:22" ht="15" customHeight="1" x14ac:dyDescent="0.15">
      <c r="B9" s="2"/>
      <c r="V9" s="22"/>
    </row>
    <row r="10" spans="2:22" ht="15" customHeight="1" x14ac:dyDescent="0.15">
      <c r="B10" s="2"/>
      <c r="C10" s="12" t="s">
        <v>388</v>
      </c>
      <c r="D10" s="12"/>
      <c r="E10" s="12"/>
      <c r="F10" s="12"/>
      <c r="G10" s="12"/>
      <c r="V10" s="22"/>
    </row>
    <row r="11" spans="2:22" ht="15" customHeight="1" thickBot="1" x14ac:dyDescent="0.2">
      <c r="B11" s="2"/>
      <c r="C11" s="12"/>
      <c r="D11" s="12"/>
      <c r="T11" s="11"/>
      <c r="U11" s="11" t="s">
        <v>39</v>
      </c>
      <c r="V11" s="22"/>
    </row>
    <row r="12" spans="2:22" ht="15" customHeight="1" thickBot="1" x14ac:dyDescent="0.2">
      <c r="B12" s="2"/>
      <c r="C12" s="426" t="s">
        <v>63</v>
      </c>
      <c r="D12" s="426" t="s">
        <v>69</v>
      </c>
      <c r="E12" s="426" t="s">
        <v>345</v>
      </c>
      <c r="F12" s="426" t="s">
        <v>356</v>
      </c>
      <c r="G12" s="426" t="s">
        <v>0</v>
      </c>
      <c r="H12" s="429" t="s">
        <v>7</v>
      </c>
      <c r="I12" s="429"/>
      <c r="J12" s="429"/>
      <c r="K12" s="429"/>
      <c r="L12" s="429"/>
      <c r="M12" s="429"/>
      <c r="N12" s="429"/>
      <c r="O12" s="426" t="s">
        <v>67</v>
      </c>
      <c r="P12" s="426" t="s">
        <v>40</v>
      </c>
      <c r="Q12" s="426" t="s">
        <v>342</v>
      </c>
      <c r="R12" s="426" t="s">
        <v>343</v>
      </c>
      <c r="S12" s="426" t="s">
        <v>344</v>
      </c>
      <c r="T12" s="426" t="s">
        <v>44</v>
      </c>
      <c r="U12" s="426" t="s">
        <v>46</v>
      </c>
      <c r="V12" s="22"/>
    </row>
    <row r="13" spans="2:22" ht="36.75" customHeight="1" thickBot="1" x14ac:dyDescent="0.2">
      <c r="B13" s="2"/>
      <c r="C13" s="435"/>
      <c r="D13" s="435"/>
      <c r="E13" s="435"/>
      <c r="F13" s="435"/>
      <c r="G13" s="435"/>
      <c r="H13" s="190" t="s">
        <v>1</v>
      </c>
      <c r="I13" s="190" t="s">
        <v>2</v>
      </c>
      <c r="J13" s="190" t="s">
        <v>3</v>
      </c>
      <c r="K13" s="190" t="s">
        <v>4</v>
      </c>
      <c r="L13" s="190" t="s">
        <v>5</v>
      </c>
      <c r="M13" s="190" t="s">
        <v>68</v>
      </c>
      <c r="N13" s="190" t="s">
        <v>6</v>
      </c>
      <c r="O13" s="435"/>
      <c r="P13" s="435"/>
      <c r="Q13" s="435"/>
      <c r="R13" s="435"/>
      <c r="S13" s="435"/>
      <c r="T13" s="435"/>
      <c r="U13" s="435"/>
      <c r="V13" s="22"/>
    </row>
    <row r="14" spans="2:22" ht="14" customHeight="1" x14ac:dyDescent="0.15">
      <c r="B14" s="2"/>
      <c r="C14" s="14" t="s">
        <v>267</v>
      </c>
      <c r="D14" s="289">
        <v>5083386</v>
      </c>
      <c r="E14" s="290">
        <v>88.881195781220001</v>
      </c>
      <c r="F14" s="290">
        <v>8.7956870152299995</v>
      </c>
      <c r="G14" s="290">
        <v>34.437283138189997</v>
      </c>
      <c r="H14" s="290">
        <v>3.0452476237500004</v>
      </c>
      <c r="I14" s="273">
        <v>2.91297010107</v>
      </c>
      <c r="J14" s="273">
        <v>1.21321413083</v>
      </c>
      <c r="K14" s="273">
        <v>2.8685237364799998</v>
      </c>
      <c r="L14" s="273">
        <v>0.47919812343000001</v>
      </c>
      <c r="M14" s="273">
        <v>0.56790264223999998</v>
      </c>
      <c r="N14" s="273">
        <v>9.5061484848999989</v>
      </c>
      <c r="O14" s="273">
        <v>68.592983126920004</v>
      </c>
      <c r="P14" s="273">
        <v>3.8606818109100001</v>
      </c>
      <c r="Q14" s="273">
        <v>4.31344278098</v>
      </c>
      <c r="R14" s="273">
        <v>0.62214577972000007</v>
      </c>
      <c r="S14" s="273">
        <v>1.192860923</v>
      </c>
      <c r="T14" s="273">
        <v>283.62818944610001</v>
      </c>
      <c r="U14" s="273">
        <v>17.908882375129998</v>
      </c>
      <c r="V14" s="88">
        <v>0</v>
      </c>
    </row>
    <row r="15" spans="2:22" ht="14" customHeight="1" x14ac:dyDescent="0.15">
      <c r="B15" s="2"/>
      <c r="C15" s="23" t="s">
        <v>215</v>
      </c>
      <c r="D15" s="323">
        <v>45378</v>
      </c>
      <c r="E15" s="324">
        <v>2.3021692038199997</v>
      </c>
      <c r="F15" s="324">
        <v>0.19273906893000001</v>
      </c>
      <c r="G15" s="324">
        <v>0.48454495662000002</v>
      </c>
      <c r="H15" s="324">
        <v>0.17067188506</v>
      </c>
      <c r="I15" s="274">
        <v>0.12529878372</v>
      </c>
      <c r="J15" s="274">
        <v>0.10295275029000001</v>
      </c>
      <c r="K15" s="274">
        <v>0.20247609886000001</v>
      </c>
      <c r="L15" s="274">
        <v>6.1883185700000003E-3</v>
      </c>
      <c r="M15" s="274">
        <v>6.2031439460000004E-2</v>
      </c>
      <c r="N15" s="274">
        <v>8.4595885920000002E-2</v>
      </c>
      <c r="O15" s="274">
        <v>1.55330909075</v>
      </c>
      <c r="P15" s="274">
        <v>0.18348818678000001</v>
      </c>
      <c r="Q15" s="274">
        <v>0.22422026576999998</v>
      </c>
      <c r="R15" s="274">
        <v>1.1442550370000002E-2</v>
      </c>
      <c r="S15" s="274">
        <v>5.2321646440000001E-2</v>
      </c>
      <c r="T15" s="274">
        <v>2.8536057183099999</v>
      </c>
      <c r="U15" s="274">
        <v>0.44453279801000001</v>
      </c>
      <c r="V15" s="88">
        <v>1</v>
      </c>
    </row>
    <row r="16" spans="2:22" ht="14" customHeight="1" x14ac:dyDescent="0.15">
      <c r="B16" s="2"/>
      <c r="C16" s="23" t="s">
        <v>239</v>
      </c>
      <c r="D16" s="323">
        <v>119298</v>
      </c>
      <c r="E16" s="324">
        <v>5.1137070358800001</v>
      </c>
      <c r="F16" s="324">
        <v>0.41602739055000004</v>
      </c>
      <c r="G16" s="324">
        <v>0.62851894646000006</v>
      </c>
      <c r="H16" s="324">
        <v>0.53136063218999996</v>
      </c>
      <c r="I16" s="274">
        <v>0.31465197348000001</v>
      </c>
      <c r="J16" s="274">
        <v>0.25283559591999999</v>
      </c>
      <c r="K16" s="274">
        <v>0.37497351857</v>
      </c>
      <c r="L16" s="274">
        <v>7.19125992E-3</v>
      </c>
      <c r="M16" s="274">
        <v>0.10833564223</v>
      </c>
      <c r="N16" s="274">
        <v>0.15795459625000019</v>
      </c>
      <c r="O16" s="274">
        <v>3.3855013752200005</v>
      </c>
      <c r="P16" s="274">
        <v>0.34843250867999997</v>
      </c>
      <c r="Q16" s="274">
        <v>0.47546180035000007</v>
      </c>
      <c r="R16" s="274">
        <v>1.264518645E-2</v>
      </c>
      <c r="S16" s="274">
        <v>0.13967778798</v>
      </c>
      <c r="T16" s="274">
        <v>5.1585444306700001</v>
      </c>
      <c r="U16" s="274">
        <v>0.61864226642999998</v>
      </c>
      <c r="V16" s="88">
        <v>2</v>
      </c>
    </row>
    <row r="17" spans="2:22" ht="14" customHeight="1" x14ac:dyDescent="0.15">
      <c r="B17" s="2"/>
      <c r="C17" s="23" t="s">
        <v>219</v>
      </c>
      <c r="D17" s="323">
        <v>54393</v>
      </c>
      <c r="E17" s="324">
        <v>2.49157792404</v>
      </c>
      <c r="F17" s="324">
        <v>0.21724234283999999</v>
      </c>
      <c r="G17" s="324">
        <v>0.45570577283000002</v>
      </c>
      <c r="H17" s="324">
        <v>0.23214750908000001</v>
      </c>
      <c r="I17" s="274">
        <v>0.18437561447999998</v>
      </c>
      <c r="J17" s="274">
        <v>0.13512266733</v>
      </c>
      <c r="K17" s="274">
        <v>0.19133279413999998</v>
      </c>
      <c r="L17" s="274">
        <v>2.2508325099999996E-3</v>
      </c>
      <c r="M17" s="274">
        <v>7.7424932540000005E-2</v>
      </c>
      <c r="N17" s="274">
        <v>7.0268464729999924E-2</v>
      </c>
      <c r="O17" s="274">
        <v>1.60901240379</v>
      </c>
      <c r="P17" s="274">
        <v>0.16806922554000001</v>
      </c>
      <c r="Q17" s="274">
        <v>0.23032981913</v>
      </c>
      <c r="R17" s="274">
        <v>5.1028158300000003E-3</v>
      </c>
      <c r="S17" s="274">
        <v>6.737572755E-2</v>
      </c>
      <c r="T17" s="274">
        <v>2.1605575083800002</v>
      </c>
      <c r="U17" s="274">
        <v>0.26439799839</v>
      </c>
      <c r="V17" s="88">
        <v>3</v>
      </c>
    </row>
    <row r="18" spans="2:22" ht="14" customHeight="1" x14ac:dyDescent="0.15">
      <c r="B18" s="2"/>
      <c r="C18" s="23" t="s">
        <v>254</v>
      </c>
      <c r="D18" s="323">
        <v>371491</v>
      </c>
      <c r="E18" s="324">
        <v>11.9386771443</v>
      </c>
      <c r="F18" s="324">
        <v>0.90476963660999998</v>
      </c>
      <c r="G18" s="324">
        <v>0.76014245868999997</v>
      </c>
      <c r="H18" s="324">
        <v>1.05546256741</v>
      </c>
      <c r="I18" s="274">
        <v>1.09552524036</v>
      </c>
      <c r="J18" s="274">
        <v>0.43560050456999999</v>
      </c>
      <c r="K18" s="274">
        <v>0.86033151548999998</v>
      </c>
      <c r="L18" s="274">
        <v>8.8125931799999998E-3</v>
      </c>
      <c r="M18" s="274">
        <v>0.39924127936999998</v>
      </c>
      <c r="N18" s="274">
        <v>0.4178904851499996</v>
      </c>
      <c r="O18" s="274">
        <v>7.7249993702399991</v>
      </c>
      <c r="P18" s="274">
        <v>0.40789685638000006</v>
      </c>
      <c r="Q18" s="274">
        <v>0.67295962980000001</v>
      </c>
      <c r="R18" s="274">
        <v>1.8916737400000001E-2</v>
      </c>
      <c r="S18" s="274">
        <v>0.28405199709999995</v>
      </c>
      <c r="T18" s="274">
        <v>8.5159863750699998</v>
      </c>
      <c r="U18" s="274">
        <v>1.4460242429000001</v>
      </c>
      <c r="V18" s="88">
        <v>4</v>
      </c>
    </row>
    <row r="19" spans="2:22" ht="14" customHeight="1" x14ac:dyDescent="0.15">
      <c r="B19" s="2"/>
      <c r="C19" s="23" t="s">
        <v>217</v>
      </c>
      <c r="D19" s="323">
        <v>51648</v>
      </c>
      <c r="E19" s="324">
        <v>1.8950413537999999</v>
      </c>
      <c r="F19" s="324">
        <v>0.14927309484000001</v>
      </c>
      <c r="G19" s="324">
        <v>0.12845182820000001</v>
      </c>
      <c r="H19" s="324">
        <v>0.16958779432999999</v>
      </c>
      <c r="I19" s="274">
        <v>0.15652205699999999</v>
      </c>
      <c r="J19" s="274">
        <v>8.4367326810000004E-2</v>
      </c>
      <c r="K19" s="274">
        <v>0.15665855637000001</v>
      </c>
      <c r="L19" s="274">
        <v>2.8635479599999998E-3</v>
      </c>
      <c r="M19" s="274">
        <v>6.4103451839999992E-2</v>
      </c>
      <c r="N19" s="274">
        <v>5.8925638910000022E-2</v>
      </c>
      <c r="O19" s="274">
        <v>1.20663011729</v>
      </c>
      <c r="P19" s="274">
        <v>8.2712022280000005E-2</v>
      </c>
      <c r="Q19" s="274">
        <v>0.13002146654000002</v>
      </c>
      <c r="R19" s="274">
        <v>4.8790834500000001E-3</v>
      </c>
      <c r="S19" s="274">
        <v>5.21923231E-2</v>
      </c>
      <c r="T19" s="274">
        <v>1.23567940262</v>
      </c>
      <c r="U19" s="274">
        <v>0.37670810399999993</v>
      </c>
      <c r="V19" s="88">
        <v>5</v>
      </c>
    </row>
    <row r="20" spans="2:22" ht="14" customHeight="1" x14ac:dyDescent="0.15">
      <c r="B20" s="2"/>
      <c r="C20" s="23" t="s">
        <v>170</v>
      </c>
      <c r="D20" s="323">
        <v>8142</v>
      </c>
      <c r="E20" s="324">
        <v>0.58344477374999992</v>
      </c>
      <c r="F20" s="324">
        <v>3.590917498E-2</v>
      </c>
      <c r="G20" s="324">
        <v>0.37147823657000001</v>
      </c>
      <c r="H20" s="324">
        <v>1.9744463640000001E-2</v>
      </c>
      <c r="I20" s="274">
        <v>1.3816662720000001E-2</v>
      </c>
      <c r="J20" s="274">
        <v>7.9306506999999998E-3</v>
      </c>
      <c r="K20" s="274">
        <v>1.985775037E-2</v>
      </c>
      <c r="L20" s="274">
        <v>1.04630104E-3</v>
      </c>
      <c r="M20" s="274">
        <v>6.9943640400000002E-3</v>
      </c>
      <c r="N20" s="274">
        <v>3.8894073830000001E-2</v>
      </c>
      <c r="O20" s="274">
        <v>0.47536478272999999</v>
      </c>
      <c r="P20" s="274">
        <v>8.4556364810000006E-2</v>
      </c>
      <c r="Q20" s="274">
        <v>8.6741289639999997E-2</v>
      </c>
      <c r="R20" s="274">
        <v>8.6460451399999992E-3</v>
      </c>
      <c r="S20" s="274">
        <v>1.0882234960000001E-2</v>
      </c>
      <c r="T20" s="274">
        <v>2.71790255284</v>
      </c>
      <c r="U20" s="274">
        <v>0.16760900393</v>
      </c>
      <c r="V20" s="88">
        <v>6</v>
      </c>
    </row>
    <row r="21" spans="2:22" ht="14" customHeight="1" x14ac:dyDescent="0.15">
      <c r="B21" s="2"/>
      <c r="C21" s="23" t="s">
        <v>234</v>
      </c>
      <c r="D21" s="323">
        <v>19424</v>
      </c>
      <c r="E21" s="324">
        <v>5.4289443477199999</v>
      </c>
      <c r="F21" s="324">
        <v>0.78761639000000006</v>
      </c>
      <c r="G21" s="324">
        <v>1.2439483383900001</v>
      </c>
      <c r="H21" s="324">
        <v>0.57267182141000006</v>
      </c>
      <c r="I21" s="274">
        <v>4.0406783759999995E-2</v>
      </c>
      <c r="J21" s="274">
        <v>3.754808355E-2</v>
      </c>
      <c r="K21" s="274">
        <v>0.21717683425999998</v>
      </c>
      <c r="L21" s="274">
        <v>3.92210749E-3</v>
      </c>
      <c r="M21" s="274">
        <v>9.5890092930000018E-2</v>
      </c>
      <c r="N21" s="274">
        <v>4.8119480899998512E-3</v>
      </c>
      <c r="O21" s="274">
        <v>4.4731055917100004</v>
      </c>
      <c r="P21" s="274">
        <v>1.10378066529</v>
      </c>
      <c r="Q21" s="274">
        <v>1.1314290841699999</v>
      </c>
      <c r="R21" s="274">
        <v>2.473008577E-2</v>
      </c>
      <c r="S21" s="274">
        <v>5.2451799470000005E-2</v>
      </c>
      <c r="T21" s="274">
        <v>13.940063802100001</v>
      </c>
      <c r="U21" s="274">
        <v>0.98775484508000011</v>
      </c>
      <c r="V21" s="88">
        <v>7</v>
      </c>
    </row>
    <row r="22" spans="2:22" ht="14" customHeight="1" x14ac:dyDescent="0.15">
      <c r="B22" s="2"/>
      <c r="C22" s="23" t="s">
        <v>198</v>
      </c>
      <c r="D22" s="323">
        <v>30376</v>
      </c>
      <c r="E22" s="324">
        <v>1.5102959546700001</v>
      </c>
      <c r="F22" s="324">
        <v>0.10462090457999999</v>
      </c>
      <c r="G22" s="324">
        <v>0.55696094315</v>
      </c>
      <c r="H22" s="324">
        <v>7.4001624719999992E-2</v>
      </c>
      <c r="I22" s="274">
        <v>7.1749280400000004E-2</v>
      </c>
      <c r="J22" s="274">
        <v>2.812752847E-2</v>
      </c>
      <c r="K22" s="274">
        <v>5.9079733570000001E-2</v>
      </c>
      <c r="L22" s="274">
        <v>4.0702551800000002E-3</v>
      </c>
      <c r="M22" s="274">
        <v>2.5601027080000002E-2</v>
      </c>
      <c r="N22" s="274">
        <v>8.0083227909999999E-2</v>
      </c>
      <c r="O22" s="274">
        <v>1.1696257537100001</v>
      </c>
      <c r="P22" s="274">
        <v>0.17081835075000001</v>
      </c>
      <c r="Q22" s="274">
        <v>0.17490670059999999</v>
      </c>
      <c r="R22" s="274">
        <v>1.7832795589999999E-2</v>
      </c>
      <c r="S22" s="274">
        <v>2.21160644E-2</v>
      </c>
      <c r="T22" s="274">
        <v>5.0550033188599999</v>
      </c>
      <c r="U22" s="274">
        <v>0.43579747850999995</v>
      </c>
      <c r="V22" s="88">
        <v>8</v>
      </c>
    </row>
    <row r="23" spans="2:22" ht="14" customHeight="1" x14ac:dyDescent="0.15">
      <c r="B23" s="2"/>
      <c r="C23" s="23" t="s">
        <v>224</v>
      </c>
      <c r="D23" s="323">
        <v>12698</v>
      </c>
      <c r="E23" s="324">
        <v>3.6791934155299999</v>
      </c>
      <c r="F23" s="324">
        <v>0.33946211753</v>
      </c>
      <c r="G23" s="324">
        <v>0.95487652366999998</v>
      </c>
      <c r="H23" s="324">
        <v>0.39276228281000003</v>
      </c>
      <c r="I23" s="274">
        <v>2.6644765079999997E-2</v>
      </c>
      <c r="J23" s="274">
        <v>2.5406431780000002E-2</v>
      </c>
      <c r="K23" s="274">
        <v>0.14012206365000002</v>
      </c>
      <c r="L23" s="274">
        <v>2.2705751800000001E-3</v>
      </c>
      <c r="M23" s="274">
        <v>6.1751236510000002E-2</v>
      </c>
      <c r="N23" s="274">
        <v>2.2722016999998651E-3</v>
      </c>
      <c r="O23" s="274">
        <v>3.0370367494199999</v>
      </c>
      <c r="P23" s="274">
        <v>0.75056404792000009</v>
      </c>
      <c r="Q23" s="274">
        <v>0.77090014708999999</v>
      </c>
      <c r="R23" s="274">
        <v>1.544447013E-2</v>
      </c>
      <c r="S23" s="274">
        <v>3.5732499389999998E-2</v>
      </c>
      <c r="T23" s="274">
        <v>8.455525130329999</v>
      </c>
      <c r="U23" s="274">
        <v>0.59017821317999997</v>
      </c>
      <c r="V23" s="88">
        <v>9</v>
      </c>
    </row>
    <row r="24" spans="2:22" ht="14" customHeight="1" x14ac:dyDescent="0.15">
      <c r="B24" s="2"/>
      <c r="C24" s="23" t="s">
        <v>220</v>
      </c>
      <c r="D24" s="323">
        <v>51547</v>
      </c>
      <c r="E24" s="324">
        <v>2.78888655625</v>
      </c>
      <c r="F24" s="324">
        <v>0.25853592187999996</v>
      </c>
      <c r="G24" s="324">
        <v>0.41619400466000001</v>
      </c>
      <c r="H24" s="324">
        <v>0.15311935877000002</v>
      </c>
      <c r="I24" s="274">
        <v>7.7342843040000012E-2</v>
      </c>
      <c r="J24" s="274">
        <v>5.4859322969999999E-2</v>
      </c>
      <c r="K24" s="274">
        <v>0.14381794353999999</v>
      </c>
      <c r="L24" s="274">
        <v>5.75673343E-3</v>
      </c>
      <c r="M24" s="274">
        <v>3.0446421049999998E-2</v>
      </c>
      <c r="N24" s="274">
        <v>0.16125196689999999</v>
      </c>
      <c r="O24" s="274">
        <v>2.1640654128799999</v>
      </c>
      <c r="P24" s="274">
        <v>0.32344781080000001</v>
      </c>
      <c r="Q24" s="274">
        <v>0.35630499859000003</v>
      </c>
      <c r="R24" s="274">
        <v>2.3022712129999998E-2</v>
      </c>
      <c r="S24" s="274">
        <v>5.6076699780000003E-2</v>
      </c>
      <c r="T24" s="274">
        <v>5.4928034476900001</v>
      </c>
      <c r="U24" s="274">
        <v>0.61363628615999999</v>
      </c>
      <c r="V24" s="88">
        <v>10</v>
      </c>
    </row>
    <row r="25" spans="2:22" ht="14" customHeight="1" x14ac:dyDescent="0.15">
      <c r="B25" s="2"/>
      <c r="C25" s="23" t="s">
        <v>159</v>
      </c>
      <c r="D25" s="323">
        <v>2466</v>
      </c>
      <c r="E25" s="324">
        <v>0.22808532144000002</v>
      </c>
      <c r="F25" s="324">
        <v>6.1377715140000004E-2</v>
      </c>
      <c r="G25" s="324">
        <v>0.28794818399</v>
      </c>
      <c r="H25" s="324">
        <v>2.4642411310000001E-2</v>
      </c>
      <c r="I25" s="274">
        <v>3.0451633199999996E-3</v>
      </c>
      <c r="J25" s="274">
        <v>1.9088456100000001E-3</v>
      </c>
      <c r="K25" s="274">
        <v>7.4291742400000001E-3</v>
      </c>
      <c r="L25" s="274">
        <v>1.3994332999999999E-4</v>
      </c>
      <c r="M25" s="274">
        <v>3.64268557E-3</v>
      </c>
      <c r="N25" s="274">
        <v>5.6573267699999985E-3</v>
      </c>
      <c r="O25" s="274">
        <v>0.18229750753000001</v>
      </c>
      <c r="P25" s="274">
        <v>3.5607136459999994E-2</v>
      </c>
      <c r="Q25" s="274">
        <v>3.9130848869999992E-2</v>
      </c>
      <c r="R25" s="274">
        <v>1.9659911500000001E-3</v>
      </c>
      <c r="S25" s="274">
        <v>5.5935958799999998E-3</v>
      </c>
      <c r="T25" s="274">
        <v>1.3862779619100001</v>
      </c>
      <c r="U25" s="274">
        <v>3.9907621769999999E-2</v>
      </c>
      <c r="V25" s="88">
        <v>11</v>
      </c>
    </row>
    <row r="26" spans="2:22" ht="14" customHeight="1" x14ac:dyDescent="0.15">
      <c r="B26" s="2"/>
      <c r="C26" s="23" t="s">
        <v>232</v>
      </c>
      <c r="D26" s="323">
        <v>44913</v>
      </c>
      <c r="E26" s="324">
        <v>4.2257576832000003</v>
      </c>
      <c r="F26" s="324">
        <v>0.35300637058000001</v>
      </c>
      <c r="G26" s="324">
        <v>0.44661018619999998</v>
      </c>
      <c r="H26" s="324">
        <v>0.35811243850000002</v>
      </c>
      <c r="I26" s="274">
        <v>8.3178164159999998E-2</v>
      </c>
      <c r="J26" s="274">
        <v>7.1199840489999999E-2</v>
      </c>
      <c r="K26" s="274">
        <v>0.20269502452000002</v>
      </c>
      <c r="L26" s="274">
        <v>5.5304319900000001E-3</v>
      </c>
      <c r="M26" s="274">
        <v>0.10279017133</v>
      </c>
      <c r="N26" s="274">
        <v>9.8974978849999951E-2</v>
      </c>
      <c r="O26" s="274">
        <v>3.3252599630200002</v>
      </c>
      <c r="P26" s="274">
        <v>0.66121133990000003</v>
      </c>
      <c r="Q26" s="274">
        <v>0.73524100182999996</v>
      </c>
      <c r="R26" s="274">
        <v>1.134865717E-2</v>
      </c>
      <c r="S26" s="274">
        <v>8.5382996720000007E-2</v>
      </c>
      <c r="T26" s="274">
        <v>6.2582085134099996</v>
      </c>
      <c r="U26" s="274">
        <v>0.80252294850000006</v>
      </c>
      <c r="V26" s="88">
        <v>12</v>
      </c>
    </row>
    <row r="27" spans="2:22" ht="14" customHeight="1" x14ac:dyDescent="0.15">
      <c r="B27" s="2"/>
      <c r="C27" s="23" t="s">
        <v>204</v>
      </c>
      <c r="D27" s="323">
        <v>23280</v>
      </c>
      <c r="E27" s="324">
        <v>1.5443263146400001</v>
      </c>
      <c r="F27" s="324">
        <v>0.12300084302</v>
      </c>
      <c r="G27" s="324">
        <v>0.23577480632999998</v>
      </c>
      <c r="H27" s="324">
        <v>0.12071744542</v>
      </c>
      <c r="I27" s="274">
        <v>3.8744280240000005E-2</v>
      </c>
      <c r="J27" s="274">
        <v>3.2481743899999999E-2</v>
      </c>
      <c r="K27" s="274">
        <v>8.0861419879999993E-2</v>
      </c>
      <c r="L27" s="274">
        <v>5.5849584999999996E-4</v>
      </c>
      <c r="M27" s="274">
        <v>1.488249254E-2</v>
      </c>
      <c r="N27" s="274">
        <v>6.9325975310000065E-2</v>
      </c>
      <c r="O27" s="274">
        <v>1.1881882995099999</v>
      </c>
      <c r="P27" s="274">
        <v>0.19197922198</v>
      </c>
      <c r="Q27" s="274">
        <v>0.21858756305999999</v>
      </c>
      <c r="R27" s="274">
        <v>4.1575706000000004E-3</v>
      </c>
      <c r="S27" s="274">
        <v>3.0821087600000002E-2</v>
      </c>
      <c r="T27" s="274">
        <v>2.17419428994</v>
      </c>
      <c r="U27" s="274">
        <v>0.49193064132000003</v>
      </c>
      <c r="V27" s="88">
        <v>13</v>
      </c>
    </row>
    <row r="28" spans="2:22" ht="14" customHeight="1" x14ac:dyDescent="0.15">
      <c r="B28" s="2"/>
      <c r="C28" s="23" t="s">
        <v>256</v>
      </c>
      <c r="D28" s="323">
        <v>190635</v>
      </c>
      <c r="E28" s="324">
        <v>15.296625347240001</v>
      </c>
      <c r="F28" s="324">
        <v>1.2136671476500001</v>
      </c>
      <c r="G28" s="324">
        <v>2.1334632091599999</v>
      </c>
      <c r="H28" s="324">
        <v>1.3019352524899999</v>
      </c>
      <c r="I28" s="274">
        <v>0.37904417904000004</v>
      </c>
      <c r="J28" s="274">
        <v>0.33532540754000001</v>
      </c>
      <c r="K28" s="274">
        <v>0.88270765155999997</v>
      </c>
      <c r="L28" s="274">
        <v>3.5359187860000002E-2</v>
      </c>
      <c r="M28" s="274">
        <v>0.16628660511000001</v>
      </c>
      <c r="N28" s="274">
        <v>0.45514888958999977</v>
      </c>
      <c r="O28" s="274">
        <v>11.754690488919998</v>
      </c>
      <c r="P28" s="274">
        <v>2.08283764844</v>
      </c>
      <c r="Q28" s="274">
        <v>2.3692277539899997</v>
      </c>
      <c r="R28" s="274">
        <v>3.5005726229999999E-2</v>
      </c>
      <c r="S28" s="274">
        <v>0.32203618096999997</v>
      </c>
      <c r="T28" s="274">
        <v>21.581282966489997</v>
      </c>
      <c r="U28" s="274">
        <v>3.4181177626299997</v>
      </c>
      <c r="V28" s="88">
        <v>14</v>
      </c>
    </row>
    <row r="29" spans="2:22" ht="14" customHeight="1" x14ac:dyDescent="0.15">
      <c r="B29" s="2"/>
      <c r="C29" s="23" t="s">
        <v>231</v>
      </c>
      <c r="D29" s="323">
        <v>25551</v>
      </c>
      <c r="E29" s="324">
        <v>3.7558545138100001</v>
      </c>
      <c r="F29" s="324">
        <v>0.33295887914</v>
      </c>
      <c r="G29" s="324">
        <v>0.56726209173000008</v>
      </c>
      <c r="H29" s="324">
        <v>0.36247564177000002</v>
      </c>
      <c r="I29" s="274">
        <v>3.771736664E-2</v>
      </c>
      <c r="J29" s="274">
        <v>3.6154383200000001E-2</v>
      </c>
      <c r="K29" s="274">
        <v>0.16035384847</v>
      </c>
      <c r="L29" s="274">
        <v>6.7447779500000001E-3</v>
      </c>
      <c r="M29" s="274">
        <v>3.9483875740000007E-2</v>
      </c>
      <c r="N29" s="274">
        <v>4.4812038499999929E-2</v>
      </c>
      <c r="O29" s="274">
        <v>3.0725485558500001</v>
      </c>
      <c r="P29" s="274">
        <v>0.68459489509999993</v>
      </c>
      <c r="Q29" s="274">
        <v>0.6988829111</v>
      </c>
      <c r="R29" s="274">
        <v>2.6106334009999999E-2</v>
      </c>
      <c r="S29" s="274">
        <v>4.0535491470000004E-2</v>
      </c>
      <c r="T29" s="274">
        <v>7.2048857358999996</v>
      </c>
      <c r="U29" s="274">
        <v>0.59333614458999995</v>
      </c>
      <c r="V29" s="88">
        <v>15</v>
      </c>
    </row>
    <row r="30" spans="2:22" ht="14" customHeight="1" x14ac:dyDescent="0.15">
      <c r="B30" s="2"/>
      <c r="C30" s="23" t="s">
        <v>248</v>
      </c>
      <c r="D30" s="323">
        <v>67435</v>
      </c>
      <c r="E30" s="324">
        <v>9.4716392073200009</v>
      </c>
      <c r="F30" s="324">
        <v>0.92096222439999997</v>
      </c>
      <c r="G30" s="324">
        <v>1.19873475983</v>
      </c>
      <c r="H30" s="324">
        <v>0.97774473419000008</v>
      </c>
      <c r="I30" s="274">
        <v>0.15458798911000002</v>
      </c>
      <c r="J30" s="274">
        <v>0.14334374597999999</v>
      </c>
      <c r="K30" s="274">
        <v>0.55009400551999998</v>
      </c>
      <c r="L30" s="274">
        <v>4.0347921999999998E-3</v>
      </c>
      <c r="M30" s="274">
        <v>0.16483693170000002</v>
      </c>
      <c r="N30" s="274">
        <v>6.8506399010000107E-2</v>
      </c>
      <c r="O30" s="274">
        <v>7.4304734310400002</v>
      </c>
      <c r="P30" s="274">
        <v>1.6105516584800001</v>
      </c>
      <c r="Q30" s="274">
        <v>1.75654996702</v>
      </c>
      <c r="R30" s="274">
        <v>2.928693005E-2</v>
      </c>
      <c r="S30" s="274">
        <v>0.17522268083</v>
      </c>
      <c r="T30" s="274">
        <v>20.872449619930002</v>
      </c>
      <c r="U30" s="274">
        <v>1.40193772703</v>
      </c>
      <c r="V30" s="88">
        <v>16</v>
      </c>
    </row>
    <row r="31" spans="2:22" ht="14" customHeight="1" x14ac:dyDescent="0.15">
      <c r="B31" s="2"/>
      <c r="C31" s="23" t="s">
        <v>184</v>
      </c>
      <c r="D31" s="323">
        <v>6090</v>
      </c>
      <c r="E31" s="324">
        <v>0.88523714531999997</v>
      </c>
      <c r="F31" s="324">
        <v>9.7758587189999996E-2</v>
      </c>
      <c r="G31" s="324">
        <v>0.10575767247000001</v>
      </c>
      <c r="H31" s="324">
        <v>8.7063560669999998E-2</v>
      </c>
      <c r="I31" s="274">
        <v>1.1354369160000001E-2</v>
      </c>
      <c r="J31" s="274">
        <v>9.5806565600000011E-3</v>
      </c>
      <c r="K31" s="274">
        <v>4.5663380520000005E-2</v>
      </c>
      <c r="L31" s="274">
        <v>2.4621654999999997E-4</v>
      </c>
      <c r="M31" s="274">
        <v>1.6718082109999997E-2</v>
      </c>
      <c r="N31" s="274">
        <v>4.7262249799999712E-3</v>
      </c>
      <c r="O31" s="274">
        <v>0.71052287178999995</v>
      </c>
      <c r="P31" s="274">
        <v>0.15665287232999997</v>
      </c>
      <c r="Q31" s="274">
        <v>0.16511750535000003</v>
      </c>
      <c r="R31" s="274">
        <v>3.0160359799999998E-3</v>
      </c>
      <c r="S31" s="274">
        <v>1.148416843E-2</v>
      </c>
      <c r="T31" s="274">
        <v>2.1667384584699998</v>
      </c>
      <c r="U31" s="274">
        <v>0.21839800952999999</v>
      </c>
      <c r="V31" s="88">
        <v>17</v>
      </c>
    </row>
    <row r="32" spans="2:22" ht="14" customHeight="1" x14ac:dyDescent="0.15">
      <c r="B32" s="2"/>
      <c r="C32" s="23" t="s">
        <v>243</v>
      </c>
      <c r="D32" s="323">
        <v>119459</v>
      </c>
      <c r="E32" s="324">
        <v>7.2645512667000007</v>
      </c>
      <c r="F32" s="324">
        <v>0.52783890672</v>
      </c>
      <c r="G32" s="324">
        <v>0.55224532492</v>
      </c>
      <c r="H32" s="324">
        <v>0.67893714522000004</v>
      </c>
      <c r="I32" s="274">
        <v>0.30463197562</v>
      </c>
      <c r="J32" s="274">
        <v>0.21348739678</v>
      </c>
      <c r="K32" s="274">
        <v>0.49463931001</v>
      </c>
      <c r="L32" s="274">
        <v>2.0227965700000002E-3</v>
      </c>
      <c r="M32" s="274">
        <v>0.19615398869</v>
      </c>
      <c r="N32" s="274">
        <v>0.19026676631000017</v>
      </c>
      <c r="O32" s="274">
        <v>5.1981224392400005</v>
      </c>
      <c r="P32" s="274">
        <v>0.76858960054000003</v>
      </c>
      <c r="Q32" s="274">
        <v>0.90903411245999999</v>
      </c>
      <c r="R32" s="274">
        <v>3.1633579790000005E-2</v>
      </c>
      <c r="S32" s="274">
        <v>0.17223399947000001</v>
      </c>
      <c r="T32" s="274">
        <v>10.0119136436</v>
      </c>
      <c r="U32" s="274">
        <v>1.2401882607500001</v>
      </c>
      <c r="V32" s="88">
        <v>18</v>
      </c>
    </row>
    <row r="33" spans="2:22" ht="14" customHeight="1" x14ac:dyDescent="0.15">
      <c r="B33" s="2"/>
      <c r="C33" s="23" t="s">
        <v>200</v>
      </c>
      <c r="D33" s="323">
        <v>13692</v>
      </c>
      <c r="E33" s="324">
        <v>1.1377835626900001</v>
      </c>
      <c r="F33" s="324">
        <v>0.10031605368999999</v>
      </c>
      <c r="G33" s="324">
        <v>0.11842615536000001</v>
      </c>
      <c r="H33" s="324">
        <v>9.8590283880000004E-2</v>
      </c>
      <c r="I33" s="274">
        <v>2.1420463479999999E-2</v>
      </c>
      <c r="J33" s="274">
        <v>1.8700181749999999E-2</v>
      </c>
      <c r="K33" s="274">
        <v>6.1673805630000002E-2</v>
      </c>
      <c r="L33" s="274">
        <v>5.258588199999999E-4</v>
      </c>
      <c r="M33" s="274">
        <v>1.3568008809999999E-2</v>
      </c>
      <c r="N33" s="274">
        <v>3.1846174820000017E-2</v>
      </c>
      <c r="O33" s="274">
        <v>0.89213189446999996</v>
      </c>
      <c r="P33" s="274">
        <v>0.16493054835999998</v>
      </c>
      <c r="Q33" s="274">
        <v>0.17441386549999999</v>
      </c>
      <c r="R33" s="274">
        <v>7.9981039300000001E-3</v>
      </c>
      <c r="S33" s="274">
        <v>1.751119328E-2</v>
      </c>
      <c r="T33" s="274">
        <v>1.9475501074600001</v>
      </c>
      <c r="U33" s="274">
        <v>0.21871209989000001</v>
      </c>
      <c r="V33" s="88">
        <v>19</v>
      </c>
    </row>
    <row r="34" spans="2:22" ht="14" customHeight="1" x14ac:dyDescent="0.15">
      <c r="B34" s="2"/>
      <c r="C34" s="23" t="s">
        <v>190</v>
      </c>
      <c r="D34" s="323">
        <v>14402</v>
      </c>
      <c r="E34" s="324">
        <v>0.96474056482000003</v>
      </c>
      <c r="F34" s="324">
        <v>9.333001124000001E-2</v>
      </c>
      <c r="G34" s="324">
        <v>0.10945797859</v>
      </c>
      <c r="H34" s="324">
        <v>8.8127206860000001E-2</v>
      </c>
      <c r="I34" s="274">
        <v>3.0547674239999999E-2</v>
      </c>
      <c r="J34" s="274">
        <v>2.0073109410000001E-2</v>
      </c>
      <c r="K34" s="274">
        <v>8.0811663909999998E-2</v>
      </c>
      <c r="L34" s="274">
        <v>1.05659673E-3</v>
      </c>
      <c r="M34" s="274">
        <v>1.4598680049999998E-2</v>
      </c>
      <c r="N34" s="274">
        <v>2.7069943629999954E-2</v>
      </c>
      <c r="O34" s="274">
        <v>0.70307576482</v>
      </c>
      <c r="P34" s="274">
        <v>0.10786325411</v>
      </c>
      <c r="Q34" s="274">
        <v>0.12453233061999999</v>
      </c>
      <c r="R34" s="274">
        <v>5.7009816800000007E-3</v>
      </c>
      <c r="S34" s="274">
        <v>2.2378996550000002E-2</v>
      </c>
      <c r="T34" s="274">
        <v>1.53097227066</v>
      </c>
      <c r="U34" s="274">
        <v>0.14410344348000001</v>
      </c>
      <c r="V34" s="88">
        <v>20</v>
      </c>
    </row>
    <row r="35" spans="2:22" ht="14" customHeight="1" x14ac:dyDescent="0.15">
      <c r="B35" s="2"/>
      <c r="C35" s="23" t="s">
        <v>259</v>
      </c>
      <c r="D35" s="323">
        <v>427681</v>
      </c>
      <c r="E35" s="324">
        <v>16.689163885439999</v>
      </c>
      <c r="F35" s="324">
        <v>1.3159462748700002</v>
      </c>
      <c r="G35" s="324">
        <v>1.81366282759</v>
      </c>
      <c r="H35" s="324">
        <v>1.17599442209</v>
      </c>
      <c r="I35" s="274">
        <v>0.79833077386999995</v>
      </c>
      <c r="J35" s="274">
        <v>0.43180917785</v>
      </c>
      <c r="K35" s="274">
        <v>1.10707168303</v>
      </c>
      <c r="L35" s="274">
        <v>2.6034733710000001E-2</v>
      </c>
      <c r="M35" s="274">
        <v>0.22683738809999998</v>
      </c>
      <c r="N35" s="274">
        <v>0.93675372101000054</v>
      </c>
      <c r="O35" s="274">
        <v>12.00768727146</v>
      </c>
      <c r="P35" s="274">
        <v>1.1568802902799999</v>
      </c>
      <c r="Q35" s="274">
        <v>1.4117070780599998</v>
      </c>
      <c r="R35" s="274">
        <v>9.0618730879999998E-2</v>
      </c>
      <c r="S35" s="274">
        <v>0.34677721024999997</v>
      </c>
      <c r="T35" s="274">
        <v>20.41186925589</v>
      </c>
      <c r="U35" s="274">
        <v>2.2185246949200002</v>
      </c>
      <c r="V35" s="88">
        <v>21</v>
      </c>
    </row>
    <row r="36" spans="2:22" ht="14" customHeight="1" x14ac:dyDescent="0.15">
      <c r="B36" s="2"/>
      <c r="C36" s="23" t="s">
        <v>240</v>
      </c>
      <c r="D36" s="323">
        <v>9269</v>
      </c>
      <c r="E36" s="324">
        <v>4.42906782779</v>
      </c>
      <c r="F36" s="324">
        <v>0.10616178509</v>
      </c>
      <c r="G36" s="324">
        <v>0.20074469418000002</v>
      </c>
      <c r="H36" s="324">
        <v>4.4512164190000002E-2</v>
      </c>
      <c r="I36" s="274">
        <v>1.2606214439999999E-2</v>
      </c>
      <c r="J36" s="274">
        <v>8.9476174100000007E-3</v>
      </c>
      <c r="K36" s="274">
        <v>3.6473142510000001E-2</v>
      </c>
      <c r="L36" s="274">
        <v>2.4238094760599997</v>
      </c>
      <c r="M36" s="274">
        <v>1.511349321E-2</v>
      </c>
      <c r="N36" s="274">
        <v>1.7551244890000373E-2</v>
      </c>
      <c r="O36" s="274">
        <v>1.87034916882</v>
      </c>
      <c r="P36" s="274">
        <v>0.46114945109</v>
      </c>
      <c r="Q36" s="274">
        <v>0.42313066698000001</v>
      </c>
      <c r="R36" s="274">
        <v>4.1769375469999995E-2</v>
      </c>
      <c r="S36" s="274">
        <v>1.3974922360000001E-2</v>
      </c>
      <c r="T36" s="274">
        <v>5.1829609352099997</v>
      </c>
      <c r="U36" s="274">
        <v>0.23866705563999999</v>
      </c>
      <c r="V36" s="88">
        <v>22</v>
      </c>
    </row>
    <row r="37" spans="2:22" ht="14" customHeight="1" x14ac:dyDescent="0.15">
      <c r="B37" s="2"/>
      <c r="C37" s="23" t="s">
        <v>157</v>
      </c>
      <c r="D37" s="323">
        <v>8774</v>
      </c>
      <c r="E37" s="324">
        <v>0.20439780458000001</v>
      </c>
      <c r="F37" s="324">
        <v>0.11217103306000001</v>
      </c>
      <c r="G37" s="324">
        <v>0.2474719393</v>
      </c>
      <c r="H37" s="324">
        <v>7.0475321999999996E-3</v>
      </c>
      <c r="I37" s="274">
        <v>7.0871664000000008E-3</v>
      </c>
      <c r="J37" s="274">
        <v>3.2474130299999997E-3</v>
      </c>
      <c r="K37" s="274">
        <v>8.8737976199999985E-3</v>
      </c>
      <c r="L37" s="274">
        <v>4.5361085999999999E-4</v>
      </c>
      <c r="M37" s="274">
        <v>1.9157889E-3</v>
      </c>
      <c r="N37" s="274">
        <v>1.6891020540000003E-2</v>
      </c>
      <c r="O37" s="274">
        <v>0.15914051435999998</v>
      </c>
      <c r="P37" s="274">
        <v>1.6679028830000001E-2</v>
      </c>
      <c r="Q37" s="274">
        <v>1.6409748389999999E-2</v>
      </c>
      <c r="R37" s="274">
        <v>2.8086681199999998E-3</v>
      </c>
      <c r="S37" s="274">
        <v>2.5551805700000001E-3</v>
      </c>
      <c r="T37" s="274">
        <v>1.6166383998600002</v>
      </c>
      <c r="U37" s="274">
        <v>4.3423093410000002E-2</v>
      </c>
      <c r="V37" s="88">
        <v>23</v>
      </c>
    </row>
    <row r="38" spans="2:22" ht="14" customHeight="1" x14ac:dyDescent="0.15">
      <c r="B38" s="2"/>
      <c r="C38" s="23" t="s">
        <v>266</v>
      </c>
      <c r="D38" s="323">
        <v>3572765</v>
      </c>
      <c r="E38" s="324">
        <v>63.786970633349995</v>
      </c>
      <c r="F38" s="324">
        <v>34.04600329542</v>
      </c>
      <c r="G38" s="324">
        <v>118.14999202901001</v>
      </c>
      <c r="H38" s="324">
        <v>1.2401221198200001</v>
      </c>
      <c r="I38" s="274">
        <v>0.74225483344000009</v>
      </c>
      <c r="J38" s="274">
        <v>0.41084919749999999</v>
      </c>
      <c r="K38" s="274">
        <v>1.46918136649</v>
      </c>
      <c r="L38" s="274">
        <v>0.24668433352000002</v>
      </c>
      <c r="M38" s="274">
        <v>0.44493883553999997</v>
      </c>
      <c r="N38" s="274">
        <v>6.8312588153799991</v>
      </c>
      <c r="O38" s="274">
        <v>52.634338748779996</v>
      </c>
      <c r="P38" s="274">
        <v>5.4413723790599997</v>
      </c>
      <c r="Q38" s="274">
        <v>4.76977254075</v>
      </c>
      <c r="R38" s="274">
        <v>0.90897889109999996</v>
      </c>
      <c r="S38" s="274">
        <v>0.38282580350999995</v>
      </c>
      <c r="T38" s="274">
        <v>848.06179837022</v>
      </c>
      <c r="U38" s="274">
        <v>57.99865507762</v>
      </c>
      <c r="V38" s="88">
        <v>24</v>
      </c>
    </row>
    <row r="39" spans="2:22" ht="14" customHeight="1" x14ac:dyDescent="0.15">
      <c r="B39" s="2"/>
      <c r="C39" s="23" t="s">
        <v>169</v>
      </c>
      <c r="D39" s="323">
        <v>15518</v>
      </c>
      <c r="E39" s="324">
        <v>0.44061573080999994</v>
      </c>
      <c r="F39" s="324">
        <v>3.5268077519999996E-2</v>
      </c>
      <c r="G39" s="324">
        <v>0.21637537597000001</v>
      </c>
      <c r="H39" s="324">
        <v>1.605340622E-2</v>
      </c>
      <c r="I39" s="274">
        <v>7.1070369600000002E-3</v>
      </c>
      <c r="J39" s="274">
        <v>5.1072297000000003E-3</v>
      </c>
      <c r="K39" s="274">
        <v>1.477234075E-2</v>
      </c>
      <c r="L39" s="274">
        <v>8.6434055000000009E-4</v>
      </c>
      <c r="M39" s="274">
        <v>5.04758942E-3</v>
      </c>
      <c r="N39" s="274">
        <v>2.5951241280000002E-2</v>
      </c>
      <c r="O39" s="274">
        <v>0.36612554971</v>
      </c>
      <c r="P39" s="274">
        <v>5.8347491809999999E-2</v>
      </c>
      <c r="Q39" s="274">
        <v>5.876957436E-2</v>
      </c>
      <c r="R39" s="274">
        <v>4.1599325300000004E-3</v>
      </c>
      <c r="S39" s="274">
        <v>4.8444913699999996E-3</v>
      </c>
      <c r="T39" s="274">
        <v>1.58626991629</v>
      </c>
      <c r="U39" s="274">
        <v>0.12731552238000002</v>
      </c>
      <c r="V39" s="88">
        <v>25</v>
      </c>
    </row>
    <row r="40" spans="2:22" ht="14" customHeight="1" x14ac:dyDescent="0.15">
      <c r="B40" s="2"/>
      <c r="C40" s="23" t="s">
        <v>263</v>
      </c>
      <c r="D40" s="323">
        <v>921550</v>
      </c>
      <c r="E40" s="324">
        <v>34.297464063329997</v>
      </c>
      <c r="F40" s="324">
        <v>3.7527493178200002</v>
      </c>
      <c r="G40" s="324">
        <v>15.60331825135</v>
      </c>
      <c r="H40" s="324">
        <v>1.4359728968300001</v>
      </c>
      <c r="I40" s="274">
        <v>0.81223049961000005</v>
      </c>
      <c r="J40" s="274">
        <v>0.61647175177000002</v>
      </c>
      <c r="K40" s="274">
        <v>1.32782918084</v>
      </c>
      <c r="L40" s="274">
        <v>6.4989840110000002E-2</v>
      </c>
      <c r="M40" s="274">
        <v>0.33054080816999998</v>
      </c>
      <c r="N40" s="274">
        <v>2.186444290559999</v>
      </c>
      <c r="O40" s="274">
        <v>27.57289745704</v>
      </c>
      <c r="P40" s="274">
        <v>4.1534768010000001</v>
      </c>
      <c r="Q40" s="274">
        <v>4.4690901262700002</v>
      </c>
      <c r="R40" s="274">
        <v>0.21625101301999999</v>
      </c>
      <c r="S40" s="274">
        <v>0.57391275825999999</v>
      </c>
      <c r="T40" s="274">
        <v>136.24848434530998</v>
      </c>
      <c r="U40" s="274">
        <v>10.18481301964</v>
      </c>
      <c r="V40" s="88">
        <v>26</v>
      </c>
    </row>
    <row r="41" spans="2:22" ht="14" customHeight="1" x14ac:dyDescent="0.15">
      <c r="B41" s="2"/>
      <c r="C41" s="23" t="s">
        <v>230</v>
      </c>
      <c r="D41" s="323">
        <v>43689</v>
      </c>
      <c r="E41" s="324">
        <v>3.4684095286900001</v>
      </c>
      <c r="F41" s="324">
        <v>0.27920705755000003</v>
      </c>
      <c r="G41" s="324">
        <v>0.60865215181999999</v>
      </c>
      <c r="H41" s="324">
        <v>0.24908023632000001</v>
      </c>
      <c r="I41" s="274">
        <v>0.10333784628000001</v>
      </c>
      <c r="J41" s="274">
        <v>9.0622267349999994E-2</v>
      </c>
      <c r="K41" s="274">
        <v>0.20530273319999998</v>
      </c>
      <c r="L41" s="274">
        <v>1.4561221899999999E-3</v>
      </c>
      <c r="M41" s="274">
        <v>6.1677633709999999E-2</v>
      </c>
      <c r="N41" s="274">
        <v>7.7918151150000003E-2</v>
      </c>
      <c r="O41" s="274">
        <v>2.6802536550699996</v>
      </c>
      <c r="P41" s="274">
        <v>0.49779238502000001</v>
      </c>
      <c r="Q41" s="274">
        <v>0.53936648834000001</v>
      </c>
      <c r="R41" s="274">
        <v>1.6437386710000002E-2</v>
      </c>
      <c r="S41" s="274">
        <v>5.8364616689999996E-2</v>
      </c>
      <c r="T41" s="274">
        <v>7.2836312446100004</v>
      </c>
      <c r="U41" s="274">
        <v>0.96270627863000002</v>
      </c>
      <c r="V41" s="88">
        <v>27</v>
      </c>
    </row>
    <row r="42" spans="2:22" ht="14" customHeight="1" x14ac:dyDescent="0.15">
      <c r="B42" s="2"/>
      <c r="C42" s="23" t="s">
        <v>167</v>
      </c>
      <c r="D42" s="323">
        <v>11147</v>
      </c>
      <c r="E42" s="324">
        <v>0.33091219447999998</v>
      </c>
      <c r="F42" s="324">
        <v>4.3662605090000001E-2</v>
      </c>
      <c r="G42" s="324">
        <v>0.14650562131</v>
      </c>
      <c r="H42" s="324">
        <v>1.206539494E-2</v>
      </c>
      <c r="I42" s="274">
        <v>7.4382626100000003E-3</v>
      </c>
      <c r="J42" s="274">
        <v>5.1009303800000003E-3</v>
      </c>
      <c r="K42" s="274">
        <v>1.2499344820000001E-2</v>
      </c>
      <c r="L42" s="274">
        <v>1.2506420600000001E-3</v>
      </c>
      <c r="M42" s="274">
        <v>2.4276220500000002E-3</v>
      </c>
      <c r="N42" s="274">
        <v>2.1880328489999996E-2</v>
      </c>
      <c r="O42" s="274">
        <v>0.26892331725000002</v>
      </c>
      <c r="P42" s="274">
        <v>4.0272207310000002E-2</v>
      </c>
      <c r="Q42" s="274">
        <v>4.1076073150000003E-2</v>
      </c>
      <c r="R42" s="274">
        <v>3.8893212799999996E-3</v>
      </c>
      <c r="S42" s="274">
        <v>5.6965127599999995E-3</v>
      </c>
      <c r="T42" s="274">
        <v>1.3164378398200001</v>
      </c>
      <c r="U42" s="274">
        <v>0.10977786517000002</v>
      </c>
      <c r="V42" s="88">
        <v>28</v>
      </c>
    </row>
    <row r="43" spans="2:22" ht="14" customHeight="1" x14ac:dyDescent="0.15">
      <c r="B43" s="2"/>
      <c r="C43" s="23" t="s">
        <v>183</v>
      </c>
      <c r="D43" s="323">
        <v>13393</v>
      </c>
      <c r="E43" s="324">
        <v>0.68751374763999995</v>
      </c>
      <c r="F43" s="324">
        <v>7.2338422129999996E-2</v>
      </c>
      <c r="G43" s="324">
        <v>0.13305597366999999</v>
      </c>
      <c r="H43" s="324">
        <v>3.9409890170000003E-2</v>
      </c>
      <c r="I43" s="274">
        <v>1.7146637399999998E-2</v>
      </c>
      <c r="J43" s="274">
        <v>1.262188945E-2</v>
      </c>
      <c r="K43" s="274">
        <v>3.2249617940000003E-2</v>
      </c>
      <c r="L43" s="274">
        <v>9.1446563999999998E-4</v>
      </c>
      <c r="M43" s="274">
        <v>6.043247810000001E-3</v>
      </c>
      <c r="N43" s="274">
        <v>4.2139326029999993E-2</v>
      </c>
      <c r="O43" s="274">
        <v>0.53788778786999991</v>
      </c>
      <c r="P43" s="274">
        <v>7.9988030000000002E-2</v>
      </c>
      <c r="Q43" s="274">
        <v>8.6115737679999999E-2</v>
      </c>
      <c r="R43" s="274">
        <v>4.5077985399999999E-3</v>
      </c>
      <c r="S43" s="274">
        <v>1.0756064649999999E-2</v>
      </c>
      <c r="T43" s="274">
        <v>1.48792676372</v>
      </c>
      <c r="U43" s="274">
        <v>0.12793575547</v>
      </c>
      <c r="V43" s="88">
        <v>29</v>
      </c>
    </row>
    <row r="44" spans="2:22" ht="14" customHeight="1" x14ac:dyDescent="0.15">
      <c r="B44" s="2"/>
      <c r="C44" s="23" t="s">
        <v>252</v>
      </c>
      <c r="D44" s="323">
        <v>231351</v>
      </c>
      <c r="E44" s="324">
        <v>11.758454169469999</v>
      </c>
      <c r="F44" s="324">
        <v>1.13488015136</v>
      </c>
      <c r="G44" s="324">
        <v>3.56392389148</v>
      </c>
      <c r="H44" s="324">
        <v>0.57253307201000003</v>
      </c>
      <c r="I44" s="274">
        <v>0.26602873252000003</v>
      </c>
      <c r="J44" s="274">
        <v>0.24562756091999999</v>
      </c>
      <c r="K44" s="274">
        <v>0.47540982814999999</v>
      </c>
      <c r="L44" s="274">
        <v>9.8627954499999997E-3</v>
      </c>
      <c r="M44" s="274">
        <v>0.11223925208</v>
      </c>
      <c r="N44" s="274">
        <v>0.83745040690000039</v>
      </c>
      <c r="O44" s="274">
        <v>9.2590840194399995</v>
      </c>
      <c r="P44" s="274">
        <v>1.38701463906</v>
      </c>
      <c r="Q44" s="274">
        <v>1.5781500422699999</v>
      </c>
      <c r="R44" s="274">
        <v>4.1700790559999999E-2</v>
      </c>
      <c r="S44" s="274">
        <v>0.23480592012000001</v>
      </c>
      <c r="T44" s="274">
        <v>28.137583580129998</v>
      </c>
      <c r="U44" s="274">
        <v>2.7200514116000001</v>
      </c>
      <c r="V44" s="88">
        <v>30</v>
      </c>
    </row>
    <row r="45" spans="2:22" ht="14" customHeight="1" x14ac:dyDescent="0.15">
      <c r="B45" s="2"/>
      <c r="C45" s="23" t="s">
        <v>221</v>
      </c>
      <c r="D45" s="323">
        <v>31043</v>
      </c>
      <c r="E45" s="324">
        <v>2.2591205406599997</v>
      </c>
      <c r="F45" s="324">
        <v>0.3570293987</v>
      </c>
      <c r="G45" s="324">
        <v>0.57676563887999999</v>
      </c>
      <c r="H45" s="324">
        <v>0.13464577415000001</v>
      </c>
      <c r="I45" s="274">
        <v>4.3433589840000002E-2</v>
      </c>
      <c r="J45" s="274">
        <v>3.5173712179999997E-2</v>
      </c>
      <c r="K45" s="274">
        <v>9.8692591439999991E-2</v>
      </c>
      <c r="L45" s="274">
        <v>1.9945083500000002E-3</v>
      </c>
      <c r="M45" s="274">
        <v>2.7132533299999997E-2</v>
      </c>
      <c r="N45" s="274">
        <v>0.10340683698000008</v>
      </c>
      <c r="O45" s="274">
        <v>1.8177250064400001</v>
      </c>
      <c r="P45" s="274">
        <v>0.33008239569000003</v>
      </c>
      <c r="Q45" s="274">
        <v>0.34805375988999998</v>
      </c>
      <c r="R45" s="274">
        <v>1.3716787210000001E-2</v>
      </c>
      <c r="S45" s="274">
        <v>3.4442004800000002E-2</v>
      </c>
      <c r="T45" s="274">
        <v>6.3420085988500006</v>
      </c>
      <c r="U45" s="274">
        <v>0.42149770582000001</v>
      </c>
      <c r="V45" s="88">
        <v>31</v>
      </c>
    </row>
    <row r="46" spans="2:22" ht="14" customHeight="1" x14ac:dyDescent="0.15">
      <c r="B46" s="2"/>
      <c r="C46" s="23" t="s">
        <v>262</v>
      </c>
      <c r="D46" s="323">
        <v>383289</v>
      </c>
      <c r="E46" s="324">
        <v>27.698600481079996</v>
      </c>
      <c r="F46" s="324">
        <v>4.9652836053099998</v>
      </c>
      <c r="G46" s="324">
        <v>15.34677983566</v>
      </c>
      <c r="H46" s="324">
        <v>1.3810708997200001</v>
      </c>
      <c r="I46" s="274">
        <v>0.47062011592000003</v>
      </c>
      <c r="J46" s="274">
        <v>0.42443054241</v>
      </c>
      <c r="K46" s="274">
        <v>1.1354302035399999</v>
      </c>
      <c r="L46" s="274">
        <v>7.1448654060000005E-2</v>
      </c>
      <c r="M46" s="274">
        <v>0.31330542074000001</v>
      </c>
      <c r="N46" s="274">
        <v>1.4652543441399999</v>
      </c>
      <c r="O46" s="274">
        <v>22.48826084917</v>
      </c>
      <c r="P46" s="274">
        <v>4.1199616100599998</v>
      </c>
      <c r="Q46" s="274">
        <v>4.3476907681799997</v>
      </c>
      <c r="R46" s="274">
        <v>0.18224150895000002</v>
      </c>
      <c r="S46" s="274">
        <v>0.44336409702000001</v>
      </c>
      <c r="T46" s="274">
        <v>131.67469219876</v>
      </c>
      <c r="U46" s="274">
        <v>7.9858310722300008</v>
      </c>
      <c r="V46" s="88">
        <v>32</v>
      </c>
    </row>
    <row r="47" spans="2:22" ht="14" customHeight="1" x14ac:dyDescent="0.15">
      <c r="B47" s="2"/>
      <c r="C47" s="23" t="s">
        <v>202</v>
      </c>
      <c r="D47" s="323">
        <v>10285</v>
      </c>
      <c r="E47" s="324">
        <v>1.2309765617100001</v>
      </c>
      <c r="F47" s="324">
        <v>0.11356218437</v>
      </c>
      <c r="G47" s="324">
        <v>0.19021518759</v>
      </c>
      <c r="H47" s="324">
        <v>6.0165676229999993E-2</v>
      </c>
      <c r="I47" s="274">
        <v>2.0486547359999999E-2</v>
      </c>
      <c r="J47" s="274">
        <v>1.8241853539999998E-2</v>
      </c>
      <c r="K47" s="274">
        <v>4.7884419329999997E-2</v>
      </c>
      <c r="L47" s="274">
        <v>5.0793219E-4</v>
      </c>
      <c r="M47" s="274">
        <v>3.8688123679999992E-2</v>
      </c>
      <c r="N47" s="274">
        <v>3.6528512750000047E-2</v>
      </c>
      <c r="O47" s="274">
        <v>1.0090140726599999</v>
      </c>
      <c r="P47" s="274">
        <v>0.2162818068</v>
      </c>
      <c r="Q47" s="274">
        <v>0.23297761153999999</v>
      </c>
      <c r="R47" s="274">
        <v>5.8590691899999998E-3</v>
      </c>
      <c r="S47" s="274">
        <v>2.3273854190000002E-2</v>
      </c>
      <c r="T47" s="274">
        <v>2.7016352443299998</v>
      </c>
      <c r="U47" s="274">
        <v>0.28441384596999997</v>
      </c>
      <c r="V47" s="88">
        <v>33</v>
      </c>
    </row>
    <row r="48" spans="2:22" ht="14" customHeight="1" x14ac:dyDescent="0.15">
      <c r="B48" s="2"/>
      <c r="C48" s="23" t="s">
        <v>208</v>
      </c>
      <c r="D48" s="323">
        <v>37088</v>
      </c>
      <c r="E48" s="324">
        <v>1.57159269389</v>
      </c>
      <c r="F48" s="324">
        <v>0.18052484325000001</v>
      </c>
      <c r="G48" s="324">
        <v>0.41304921523999993</v>
      </c>
      <c r="H48" s="324">
        <v>9.5682473389999995E-2</v>
      </c>
      <c r="I48" s="274">
        <v>3.5430650520000002E-2</v>
      </c>
      <c r="J48" s="274">
        <v>3.0380843800000001E-2</v>
      </c>
      <c r="K48" s="274">
        <v>8.1992727909999993E-2</v>
      </c>
      <c r="L48" s="274">
        <v>6.30374206E-3</v>
      </c>
      <c r="M48" s="274">
        <v>9.8637246999999997E-3</v>
      </c>
      <c r="N48" s="274">
        <v>0.11736532492000001</v>
      </c>
      <c r="O48" s="274">
        <v>1.2019004248399998</v>
      </c>
      <c r="P48" s="274">
        <v>0.14847255451000002</v>
      </c>
      <c r="Q48" s="274">
        <v>0.15966341141000001</v>
      </c>
      <c r="R48" s="274">
        <v>1.521516681E-2</v>
      </c>
      <c r="S48" s="274">
        <v>2.7000792000000003E-2</v>
      </c>
      <c r="T48" s="274">
        <v>3.5382561706799995</v>
      </c>
      <c r="U48" s="274">
        <v>0.38669750336999997</v>
      </c>
      <c r="V48" s="88">
        <v>34</v>
      </c>
    </row>
    <row r="49" spans="2:22" ht="14" customHeight="1" x14ac:dyDescent="0.15">
      <c r="B49" s="2"/>
      <c r="C49" s="23" t="s">
        <v>216</v>
      </c>
      <c r="D49" s="323">
        <v>35232</v>
      </c>
      <c r="E49" s="324">
        <v>2.14010555645</v>
      </c>
      <c r="F49" s="324">
        <v>0.22891685268</v>
      </c>
      <c r="G49" s="324">
        <v>0.91660599121999997</v>
      </c>
      <c r="H49" s="324">
        <v>0.12874245558</v>
      </c>
      <c r="I49" s="274">
        <v>5.7174448200000005E-2</v>
      </c>
      <c r="J49" s="274">
        <v>4.1436751189999996E-2</v>
      </c>
      <c r="K49" s="274">
        <v>0.1084090187</v>
      </c>
      <c r="L49" s="274">
        <v>7.1473340799999997E-3</v>
      </c>
      <c r="M49" s="274">
        <v>2.3291511979999999E-2</v>
      </c>
      <c r="N49" s="274">
        <v>0.10134986495999998</v>
      </c>
      <c r="O49" s="274">
        <v>1.6755093632499998</v>
      </c>
      <c r="P49" s="274">
        <v>0.27366906165999999</v>
      </c>
      <c r="Q49" s="274">
        <v>0.29187491000999999</v>
      </c>
      <c r="R49" s="274">
        <v>1.9240138090000001E-2</v>
      </c>
      <c r="S49" s="274">
        <v>3.7694142610000002E-2</v>
      </c>
      <c r="T49" s="274">
        <v>8.7541277802599993</v>
      </c>
      <c r="U49" s="274">
        <v>1.16738208682</v>
      </c>
      <c r="V49" s="88">
        <v>35</v>
      </c>
    </row>
    <row r="50" spans="2:22" ht="14" customHeight="1" x14ac:dyDescent="0.15">
      <c r="B50" s="2"/>
      <c r="C50" s="23" t="s">
        <v>171</v>
      </c>
      <c r="D50" s="323">
        <v>14266</v>
      </c>
      <c r="E50" s="324">
        <v>0.34455581882999997</v>
      </c>
      <c r="F50" s="324">
        <v>2.7090862029999999E-2</v>
      </c>
      <c r="G50" s="324">
        <v>9.5508706270000007E-2</v>
      </c>
      <c r="H50" s="324">
        <v>1.2417911550000001E-2</v>
      </c>
      <c r="I50" s="274">
        <v>7.9747180800000001E-3</v>
      </c>
      <c r="J50" s="274">
        <v>6.0896506100000004E-3</v>
      </c>
      <c r="K50" s="274">
        <v>1.324781547E-2</v>
      </c>
      <c r="L50" s="274">
        <v>4.7372547600000002E-3</v>
      </c>
      <c r="M50" s="274">
        <v>2.0959178600000001E-3</v>
      </c>
      <c r="N50" s="274">
        <v>3.6543088699999997E-2</v>
      </c>
      <c r="O50" s="274">
        <v>0.26169610084</v>
      </c>
      <c r="P50" s="274">
        <v>1.5723712690000002E-2</v>
      </c>
      <c r="Q50" s="274">
        <v>1.672972512E-2</v>
      </c>
      <c r="R50" s="274">
        <v>2.4285266599999998E-3</v>
      </c>
      <c r="S50" s="274">
        <v>3.8232072300000003E-3</v>
      </c>
      <c r="T50" s="274">
        <v>0.85928118927000008</v>
      </c>
      <c r="U50" s="274">
        <v>8.9529487870000007E-2</v>
      </c>
      <c r="V50" s="88">
        <v>36</v>
      </c>
    </row>
    <row r="51" spans="2:22" ht="14" customHeight="1" x14ac:dyDescent="0.15">
      <c r="B51" s="2"/>
      <c r="C51" s="23" t="s">
        <v>264</v>
      </c>
      <c r="D51" s="323">
        <v>268929</v>
      </c>
      <c r="E51" s="324">
        <v>30.147484528920003</v>
      </c>
      <c r="F51" s="324">
        <v>2.8876599087199999</v>
      </c>
      <c r="G51" s="324">
        <v>12.513615574629998</v>
      </c>
      <c r="H51" s="324">
        <v>1.9223520382900001</v>
      </c>
      <c r="I51" s="274">
        <v>0.39427548554000003</v>
      </c>
      <c r="J51" s="274">
        <v>0.39099074694000002</v>
      </c>
      <c r="K51" s="274">
        <v>1.54593202008</v>
      </c>
      <c r="L51" s="274">
        <v>2.1405857727000002</v>
      </c>
      <c r="M51" s="274">
        <v>0.44158172992999994</v>
      </c>
      <c r="N51" s="274">
        <v>0.72804664494999916</v>
      </c>
      <c r="O51" s="274">
        <v>22.608851552480001</v>
      </c>
      <c r="P51" s="274">
        <v>4.5821804312600003</v>
      </c>
      <c r="Q51" s="274">
        <v>3.8489315996700002</v>
      </c>
      <c r="R51" s="274">
        <v>0.93807050693000005</v>
      </c>
      <c r="S51" s="274">
        <v>0.22034292926000001</v>
      </c>
      <c r="T51" s="274">
        <v>103.30302952935999</v>
      </c>
      <c r="U51" s="274">
        <v>6.5450811846000008</v>
      </c>
      <c r="V51" s="88">
        <v>37</v>
      </c>
    </row>
    <row r="52" spans="2:22" ht="14" customHeight="1" x14ac:dyDescent="0.15">
      <c r="B52" s="2"/>
      <c r="C52" s="23" t="s">
        <v>244</v>
      </c>
      <c r="D52" s="323">
        <v>166198</v>
      </c>
      <c r="E52" s="324">
        <v>7.6426381888700003</v>
      </c>
      <c r="F52" s="324">
        <v>0.50537206411999991</v>
      </c>
      <c r="G52" s="324">
        <v>1.8564645792399999</v>
      </c>
      <c r="H52" s="324">
        <v>0.31990549207000002</v>
      </c>
      <c r="I52" s="274">
        <v>0.14282105991999999</v>
      </c>
      <c r="J52" s="274">
        <v>0.13707880849000001</v>
      </c>
      <c r="K52" s="274">
        <v>0.33977275749000002</v>
      </c>
      <c r="L52" s="274">
        <v>1.71887623751</v>
      </c>
      <c r="M52" s="274">
        <v>4.7431988949999997E-2</v>
      </c>
      <c r="N52" s="274">
        <v>0.40701595470000029</v>
      </c>
      <c r="O52" s="274">
        <v>4.53320080644</v>
      </c>
      <c r="P52" s="274">
        <v>0.41604070985000002</v>
      </c>
      <c r="Q52" s="274">
        <v>0.34996111370999999</v>
      </c>
      <c r="R52" s="274">
        <v>0.10981935523</v>
      </c>
      <c r="S52" s="274">
        <v>5.9658737910000009E-2</v>
      </c>
      <c r="T52" s="274">
        <v>23.979702053729998</v>
      </c>
      <c r="U52" s="274">
        <v>1.8630636421200002</v>
      </c>
      <c r="V52" s="88">
        <v>38</v>
      </c>
    </row>
    <row r="53" spans="2:22" ht="14" customHeight="1" x14ac:dyDescent="0.15">
      <c r="B53" s="2"/>
      <c r="C53" s="23" t="s">
        <v>249</v>
      </c>
      <c r="D53" s="323">
        <v>241339</v>
      </c>
      <c r="E53" s="324">
        <v>9.6099073858299988</v>
      </c>
      <c r="F53" s="324">
        <v>0.70310599199000001</v>
      </c>
      <c r="G53" s="324">
        <v>1.1759197639700001</v>
      </c>
      <c r="H53" s="324">
        <v>0.54535017607999992</v>
      </c>
      <c r="I53" s="274">
        <v>0.29112107820999999</v>
      </c>
      <c r="J53" s="274">
        <v>0.26306793662</v>
      </c>
      <c r="K53" s="274">
        <v>0.57317866058</v>
      </c>
      <c r="L53" s="274">
        <v>2.0341347839999999E-2</v>
      </c>
      <c r="M53" s="274">
        <v>3.4000013470000007E-2</v>
      </c>
      <c r="N53" s="274">
        <v>0.76647360374999973</v>
      </c>
      <c r="O53" s="274">
        <v>7.1267056120400003</v>
      </c>
      <c r="P53" s="274">
        <v>0.71083131415</v>
      </c>
      <c r="Q53" s="274">
        <v>0.72928679094000004</v>
      </c>
      <c r="R53" s="274">
        <v>0.12127029164000001</v>
      </c>
      <c r="S53" s="274">
        <v>0.14080097937</v>
      </c>
      <c r="T53" s="274">
        <v>13.05290588602</v>
      </c>
      <c r="U53" s="274">
        <v>1.63780274099</v>
      </c>
      <c r="V53" s="88">
        <v>39</v>
      </c>
    </row>
    <row r="54" spans="2:22" ht="14" customHeight="1" x14ac:dyDescent="0.15">
      <c r="B54" s="2"/>
      <c r="C54" s="23" t="s">
        <v>205</v>
      </c>
      <c r="D54" s="323">
        <v>34760</v>
      </c>
      <c r="E54" s="324">
        <v>1.4267744087700001</v>
      </c>
      <c r="F54" s="324">
        <v>0.13044232788000001</v>
      </c>
      <c r="G54" s="324">
        <v>0.52623775649999993</v>
      </c>
      <c r="H54" s="324">
        <v>7.2192092400000005E-2</v>
      </c>
      <c r="I54" s="274">
        <v>3.3157359739999996E-2</v>
      </c>
      <c r="J54" s="274">
        <v>2.6122262140000001E-2</v>
      </c>
      <c r="K54" s="274">
        <v>6.5320112119999996E-2</v>
      </c>
      <c r="L54" s="274">
        <v>2.2221912010000001E-2</v>
      </c>
      <c r="M54" s="274">
        <v>1.4141046360000001E-2</v>
      </c>
      <c r="N54" s="274">
        <v>0.10606774159000001</v>
      </c>
      <c r="O54" s="274">
        <v>1.0896577655399999</v>
      </c>
      <c r="P54" s="274">
        <v>0.1345676472</v>
      </c>
      <c r="Q54" s="274">
        <v>0.14817605315999999</v>
      </c>
      <c r="R54" s="274">
        <v>1.178196447E-2</v>
      </c>
      <c r="S54" s="274">
        <v>2.6873782249999999E-2</v>
      </c>
      <c r="T54" s="274">
        <v>5.0152291166499996</v>
      </c>
      <c r="U54" s="274">
        <v>0.49773037558</v>
      </c>
      <c r="V54" s="88">
        <v>40</v>
      </c>
    </row>
    <row r="55" spans="2:22" ht="14" customHeight="1" x14ac:dyDescent="0.15">
      <c r="B55" s="2"/>
      <c r="C55" s="23" t="s">
        <v>225</v>
      </c>
      <c r="D55" s="323">
        <v>97738</v>
      </c>
      <c r="E55" s="324">
        <v>2.5813156789299998</v>
      </c>
      <c r="F55" s="324">
        <v>0.16854036133</v>
      </c>
      <c r="G55" s="324">
        <v>0.8040569715</v>
      </c>
      <c r="H55" s="324">
        <v>9.1013591670000005E-2</v>
      </c>
      <c r="I55" s="274">
        <v>4.5095124560000005E-2</v>
      </c>
      <c r="J55" s="274">
        <v>4.5731341939999996E-2</v>
      </c>
      <c r="K55" s="274">
        <v>0.11184953284</v>
      </c>
      <c r="L55" s="274">
        <v>9.7652750829999996E-2</v>
      </c>
      <c r="M55" s="274">
        <v>5.8557258799999999E-3</v>
      </c>
      <c r="N55" s="274">
        <v>0.26986140951999998</v>
      </c>
      <c r="O55" s="274">
        <v>1.9162680130499998</v>
      </c>
      <c r="P55" s="274">
        <v>0.11015320715999999</v>
      </c>
      <c r="Q55" s="274">
        <v>0.10253560728</v>
      </c>
      <c r="R55" s="274">
        <v>2.6089822200000001E-2</v>
      </c>
      <c r="S55" s="274">
        <v>2.1859092279999999E-2</v>
      </c>
      <c r="T55" s="274">
        <v>6.1640383559999998</v>
      </c>
      <c r="U55" s="274">
        <v>0.60474199927000005</v>
      </c>
      <c r="V55" s="88">
        <v>41</v>
      </c>
    </row>
    <row r="56" spans="2:22" ht="14" customHeight="1" x14ac:dyDescent="0.15">
      <c r="B56" s="2"/>
      <c r="C56" s="23" t="s">
        <v>250</v>
      </c>
      <c r="D56" s="323">
        <v>247756</v>
      </c>
      <c r="E56" s="324">
        <v>10.914501462939999</v>
      </c>
      <c r="F56" s="324">
        <v>2.06002480157</v>
      </c>
      <c r="G56" s="324">
        <v>10.70057435328</v>
      </c>
      <c r="H56" s="324">
        <v>0.36556569157999996</v>
      </c>
      <c r="I56" s="274">
        <v>0.16034182968000002</v>
      </c>
      <c r="J56" s="274">
        <v>0.13079529136000001</v>
      </c>
      <c r="K56" s="274">
        <v>0.44710356747000002</v>
      </c>
      <c r="L56" s="274">
        <v>0.43323519825000001</v>
      </c>
      <c r="M56" s="274">
        <v>9.9922764959999993E-2</v>
      </c>
      <c r="N56" s="274">
        <v>0.77281616901000016</v>
      </c>
      <c r="O56" s="274">
        <v>8.5419002900599992</v>
      </c>
      <c r="P56" s="274">
        <v>1.2583043431500001</v>
      </c>
      <c r="Q56" s="274">
        <v>1.05913201173</v>
      </c>
      <c r="R56" s="274">
        <v>0.25762540910999998</v>
      </c>
      <c r="S56" s="274">
        <v>0.11606062135999999</v>
      </c>
      <c r="T56" s="274">
        <v>69.805810700649999</v>
      </c>
      <c r="U56" s="274">
        <v>5.1443729042099999</v>
      </c>
      <c r="V56" s="88">
        <v>42</v>
      </c>
    </row>
    <row r="57" spans="2:22" ht="14" customHeight="1" x14ac:dyDescent="0.15">
      <c r="B57" s="2"/>
      <c r="C57" s="23" t="s">
        <v>164</v>
      </c>
      <c r="D57" s="323">
        <v>5522</v>
      </c>
      <c r="E57" s="324">
        <v>0.30732638862</v>
      </c>
      <c r="F57" s="324">
        <v>3.4059479079999996E-2</v>
      </c>
      <c r="G57" s="324">
        <v>0.11595174129000001</v>
      </c>
      <c r="H57" s="324">
        <v>1.6885261049999999E-2</v>
      </c>
      <c r="I57" s="274">
        <v>4.8732548399999997E-3</v>
      </c>
      <c r="J57" s="274">
        <v>3.9730173799999999E-3</v>
      </c>
      <c r="K57" s="274">
        <v>1.6897286760000001E-2</v>
      </c>
      <c r="L57" s="274">
        <v>9.8362302000000001E-4</v>
      </c>
      <c r="M57" s="274">
        <v>1.9958879999999999E-3</v>
      </c>
      <c r="N57" s="274">
        <v>1.9629011980000007E-2</v>
      </c>
      <c r="O57" s="274">
        <v>0.2432570476</v>
      </c>
      <c r="P57" s="274">
        <v>3.8949965609999998E-2</v>
      </c>
      <c r="Q57" s="274">
        <v>3.5709077200000001E-2</v>
      </c>
      <c r="R57" s="274">
        <v>7.9960702300000009E-3</v>
      </c>
      <c r="S57" s="274">
        <v>4.9559369200000009E-3</v>
      </c>
      <c r="T57" s="274">
        <v>0.83575318458999992</v>
      </c>
      <c r="U57" s="274">
        <v>5.1457618489999996E-2</v>
      </c>
      <c r="V57" s="88">
        <v>43</v>
      </c>
    </row>
    <row r="58" spans="2:22" ht="14" customHeight="1" x14ac:dyDescent="0.15">
      <c r="B58" s="2"/>
      <c r="C58" s="23" t="s">
        <v>144</v>
      </c>
      <c r="D58" s="323">
        <v>1037</v>
      </c>
      <c r="E58" s="324">
        <v>5.3260156589999996E-2</v>
      </c>
      <c r="F58" s="324">
        <v>7.02404838E-3</v>
      </c>
      <c r="G58" s="324">
        <v>2.3221389759999999E-2</v>
      </c>
      <c r="H58" s="324">
        <v>2.8645648300000002E-3</v>
      </c>
      <c r="I58" s="274">
        <v>7.9151063999999998E-4</v>
      </c>
      <c r="J58" s="274">
        <v>5.8121264000000005E-4</v>
      </c>
      <c r="K58" s="274">
        <v>2.4960443999999999E-3</v>
      </c>
      <c r="L58" s="274">
        <v>9.4195519999999998E-5</v>
      </c>
      <c r="M58" s="274">
        <v>3.9171600000000002E-4</v>
      </c>
      <c r="N58" s="274">
        <v>3.6787589299999996E-3</v>
      </c>
      <c r="O58" s="274">
        <v>4.2432535569999999E-2</v>
      </c>
      <c r="P58" s="274">
        <v>6.6044882400000003E-3</v>
      </c>
      <c r="Q58" s="274">
        <v>6.9457687100000004E-3</v>
      </c>
      <c r="R58" s="274">
        <v>5.6371999999999998E-4</v>
      </c>
      <c r="S58" s="274">
        <v>9.3674416999999996E-4</v>
      </c>
      <c r="T58" s="274">
        <v>0.15975409670000001</v>
      </c>
      <c r="U58" s="274">
        <v>1.7418514499999999E-2</v>
      </c>
      <c r="V58" s="88">
        <v>44</v>
      </c>
    </row>
    <row r="59" spans="2:22" ht="14" customHeight="1" x14ac:dyDescent="0.15">
      <c r="B59" s="2"/>
      <c r="C59" s="23" t="s">
        <v>260</v>
      </c>
      <c r="D59" s="323">
        <v>340806</v>
      </c>
      <c r="E59" s="324">
        <v>20.189799347499999</v>
      </c>
      <c r="F59" s="324">
        <v>3.3786650161999998</v>
      </c>
      <c r="G59" s="324">
        <v>8.8119028796999999</v>
      </c>
      <c r="H59" s="324">
        <v>0.99862107333000005</v>
      </c>
      <c r="I59" s="274">
        <v>0.41697538213999996</v>
      </c>
      <c r="J59" s="274">
        <v>0.36873126075000001</v>
      </c>
      <c r="K59" s="274">
        <v>0.94359779585000003</v>
      </c>
      <c r="L59" s="274">
        <v>0.34977932173000004</v>
      </c>
      <c r="M59" s="274">
        <v>0.18522888805999999</v>
      </c>
      <c r="N59" s="274">
        <v>1.0452383741099993</v>
      </c>
      <c r="O59" s="274">
        <v>15.912402747799998</v>
      </c>
      <c r="P59" s="274">
        <v>2.6593540038799999</v>
      </c>
      <c r="Q59" s="274">
        <v>2.8398526285500001</v>
      </c>
      <c r="R59" s="274">
        <v>0.12965600744</v>
      </c>
      <c r="S59" s="274">
        <v>0.32340727526000002</v>
      </c>
      <c r="T59" s="274">
        <v>82.076562009659995</v>
      </c>
      <c r="U59" s="274">
        <v>6.4302366502100003</v>
      </c>
      <c r="V59" s="88">
        <v>45</v>
      </c>
    </row>
    <row r="60" spans="2:22" ht="14" customHeight="1" x14ac:dyDescent="0.15">
      <c r="B60" s="2"/>
      <c r="C60" s="23" t="s">
        <v>223</v>
      </c>
      <c r="D60" s="323">
        <v>61331</v>
      </c>
      <c r="E60" s="324">
        <v>2.5998926523299999</v>
      </c>
      <c r="F60" s="324">
        <v>0.36078243721000003</v>
      </c>
      <c r="G60" s="324">
        <v>1.46910537121</v>
      </c>
      <c r="H60" s="324">
        <v>8.9050115940000008E-2</v>
      </c>
      <c r="I60" s="274">
        <v>3.6801933000000002E-2</v>
      </c>
      <c r="J60" s="274">
        <v>3.8597214070000004E-2</v>
      </c>
      <c r="K60" s="274">
        <v>9.0815612430000012E-2</v>
      </c>
      <c r="L60" s="274">
        <v>7.6996343499999998E-3</v>
      </c>
      <c r="M60" s="274">
        <v>1.5505999230000001E-2</v>
      </c>
      <c r="N60" s="274">
        <v>0.22945701077999991</v>
      </c>
      <c r="O60" s="274">
        <v>2.0989659769299998</v>
      </c>
      <c r="P60" s="274">
        <v>0.30214909887999997</v>
      </c>
      <c r="Q60" s="274">
        <v>0.34330554480999997</v>
      </c>
      <c r="R60" s="274">
        <v>1.041256173E-2</v>
      </c>
      <c r="S60" s="274">
        <v>5.2667919819999992E-2</v>
      </c>
      <c r="T60" s="274">
        <v>9.8979479456899995</v>
      </c>
      <c r="U60" s="274">
        <v>0.93201354354999988</v>
      </c>
      <c r="V60" s="88">
        <v>46</v>
      </c>
    </row>
    <row r="61" spans="2:22" ht="14" customHeight="1" x14ac:dyDescent="0.15">
      <c r="B61" s="2"/>
      <c r="C61" s="23" t="s">
        <v>226</v>
      </c>
      <c r="D61" s="323">
        <v>79446</v>
      </c>
      <c r="E61" s="324">
        <v>2.7816891508300001</v>
      </c>
      <c r="F61" s="324">
        <v>0.31361961789999998</v>
      </c>
      <c r="G61" s="324">
        <v>1.1541671222500001</v>
      </c>
      <c r="H61" s="324">
        <v>0.11398148694000002</v>
      </c>
      <c r="I61" s="274">
        <v>4.5649299820000003E-2</v>
      </c>
      <c r="J61" s="274">
        <v>4.7035782640000003E-2</v>
      </c>
      <c r="K61" s="274">
        <v>0.14619036436000002</v>
      </c>
      <c r="L61" s="274">
        <v>9.7987119189999999E-2</v>
      </c>
      <c r="M61" s="274">
        <v>5.5355994700000003E-3</v>
      </c>
      <c r="N61" s="274">
        <v>0.23527244576999989</v>
      </c>
      <c r="O61" s="274">
        <v>2.0928969928800001</v>
      </c>
      <c r="P61" s="274">
        <v>0.20971299362000001</v>
      </c>
      <c r="Q61" s="274">
        <v>0.20149445402999999</v>
      </c>
      <c r="R61" s="274">
        <v>3.4528189059999999E-2</v>
      </c>
      <c r="S61" s="274">
        <v>3.2921505550000001E-2</v>
      </c>
      <c r="T61" s="274">
        <v>9.7325806512500002</v>
      </c>
      <c r="U61" s="274">
        <v>0.67205619912000003</v>
      </c>
      <c r="V61" s="88">
        <v>47</v>
      </c>
    </row>
    <row r="62" spans="2:22" x14ac:dyDescent="0.15">
      <c r="B62" s="2"/>
      <c r="C62" s="52"/>
      <c r="D62" s="53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22"/>
    </row>
    <row r="63" spans="2:22" x14ac:dyDescent="0.15">
      <c r="B63" s="2"/>
      <c r="C63" s="48" t="s">
        <v>24</v>
      </c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22"/>
    </row>
    <row r="64" spans="2:22" ht="14" thickBot="1" x14ac:dyDescent="0.2">
      <c r="B64" s="28"/>
      <c r="C64" s="38"/>
      <c r="D64" s="45"/>
      <c r="E64" s="43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27"/>
    </row>
    <row r="65" spans="3:21" x14ac:dyDescent="0.15">
      <c r="C65" s="9"/>
      <c r="E65" s="42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</row>
  </sheetData>
  <sheetProtection selectLockedCells="1" selectUnlockedCells="1"/>
  <mergeCells count="13">
    <mergeCell ref="U12:U13"/>
    <mergeCell ref="H12:N12"/>
    <mergeCell ref="O12:O13"/>
    <mergeCell ref="P12:P13"/>
    <mergeCell ref="T12:T13"/>
    <mergeCell ref="Q12:Q13"/>
    <mergeCell ref="R12:R13"/>
    <mergeCell ref="S12:S13"/>
    <mergeCell ref="C12:C13"/>
    <mergeCell ref="D12:D13"/>
    <mergeCell ref="E12:E13"/>
    <mergeCell ref="F12:F13"/>
    <mergeCell ref="G12:G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58" firstPageNumber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9">
    <pageSetUpPr fitToPage="1"/>
  </sheetPr>
  <dimension ref="B3:V65"/>
  <sheetViews>
    <sheetView showGridLines="0" topLeftCell="A13" zoomScale="80" zoomScaleNormal="80" zoomScalePageLayoutView="80" workbookViewId="0">
      <selection activeCell="E15" sqref="E15"/>
    </sheetView>
  </sheetViews>
  <sheetFormatPr baseColWidth="10" defaultColWidth="8.83203125" defaultRowHeight="13" x14ac:dyDescent="0.15"/>
  <cols>
    <col min="1" max="2" width="3.33203125" style="1" customWidth="1"/>
    <col min="3" max="3" width="58.6640625" style="1" customWidth="1"/>
    <col min="4" max="4" width="11.6640625" style="1" customWidth="1"/>
    <col min="5" max="5" width="9.6640625" style="1" customWidth="1"/>
    <col min="6" max="19" width="8.6640625" style="1" customWidth="1"/>
    <col min="20" max="21" width="9.6640625" style="1" customWidth="1"/>
    <col min="22" max="22" width="3.33203125" style="1" customWidth="1"/>
    <col min="23" max="16384" width="8.83203125" style="1"/>
  </cols>
  <sheetData>
    <row r="3" spans="2:22" ht="14" thickBot="1" x14ac:dyDescent="0.2">
      <c r="B3" s="183">
        <v>2.5</v>
      </c>
      <c r="C3" s="9">
        <v>58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3">
        <v>2.5</v>
      </c>
    </row>
    <row r="4" spans="2:22" ht="13" customHeight="1" x14ac:dyDescent="0.15">
      <c r="B4" s="69"/>
      <c r="C4" s="93"/>
      <c r="D4" s="70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82"/>
    </row>
    <row r="5" spans="2:22" ht="13" customHeight="1" x14ac:dyDescent="0.15">
      <c r="B5" s="72"/>
      <c r="C5" s="96"/>
      <c r="D5" s="73"/>
      <c r="E5" s="97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74" t="s">
        <v>424</v>
      </c>
      <c r="V5" s="75"/>
    </row>
    <row r="6" spans="2:22" ht="13" customHeight="1" x14ac:dyDescent="0.15">
      <c r="B6" s="72"/>
      <c r="C6" s="96"/>
      <c r="D6" s="73"/>
      <c r="E6" s="97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75"/>
    </row>
    <row r="7" spans="2:22" ht="13" customHeight="1" x14ac:dyDescent="0.15">
      <c r="B7" s="72"/>
      <c r="C7" s="77" t="s">
        <v>411</v>
      </c>
      <c r="D7" s="92"/>
      <c r="E7" s="99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75"/>
    </row>
    <row r="8" spans="2:22" ht="13" customHeight="1" x14ac:dyDescent="0.15">
      <c r="B8" s="72"/>
      <c r="C8" s="77"/>
      <c r="D8" s="92"/>
      <c r="E8" s="99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75"/>
    </row>
    <row r="9" spans="2:22" ht="15" customHeight="1" x14ac:dyDescent="0.15">
      <c r="B9" s="2"/>
      <c r="C9" s="46"/>
      <c r="D9" s="46"/>
      <c r="E9" s="126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22"/>
    </row>
    <row r="10" spans="2:22" ht="15" customHeight="1" x14ac:dyDescent="0.15">
      <c r="B10" s="2"/>
      <c r="C10" s="12" t="s">
        <v>389</v>
      </c>
      <c r="E10" s="42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22"/>
    </row>
    <row r="11" spans="2:22" ht="15" customHeight="1" thickBot="1" x14ac:dyDescent="0.2">
      <c r="B11" s="2"/>
      <c r="C11" s="12"/>
      <c r="D11" s="12"/>
      <c r="T11" s="11"/>
      <c r="U11" s="11" t="s">
        <v>39</v>
      </c>
      <c r="V11" s="22"/>
    </row>
    <row r="12" spans="2:22" ht="15" customHeight="1" thickBot="1" x14ac:dyDescent="0.2">
      <c r="B12" s="2"/>
      <c r="C12" s="426" t="s">
        <v>63</v>
      </c>
      <c r="D12" s="426" t="s">
        <v>69</v>
      </c>
      <c r="E12" s="426" t="s">
        <v>345</v>
      </c>
      <c r="F12" s="426" t="s">
        <v>356</v>
      </c>
      <c r="G12" s="426" t="s">
        <v>0</v>
      </c>
      <c r="H12" s="429" t="s">
        <v>7</v>
      </c>
      <c r="I12" s="429"/>
      <c r="J12" s="429"/>
      <c r="K12" s="429"/>
      <c r="L12" s="429"/>
      <c r="M12" s="429"/>
      <c r="N12" s="429"/>
      <c r="O12" s="426" t="s">
        <v>67</v>
      </c>
      <c r="P12" s="426" t="s">
        <v>40</v>
      </c>
      <c r="Q12" s="426" t="s">
        <v>342</v>
      </c>
      <c r="R12" s="426" t="s">
        <v>343</v>
      </c>
      <c r="S12" s="426" t="s">
        <v>344</v>
      </c>
      <c r="T12" s="426" t="s">
        <v>44</v>
      </c>
      <c r="U12" s="426" t="s">
        <v>46</v>
      </c>
      <c r="V12" s="22"/>
    </row>
    <row r="13" spans="2:22" ht="37" customHeight="1" thickBot="1" x14ac:dyDescent="0.2">
      <c r="B13" s="2"/>
      <c r="C13" s="435"/>
      <c r="D13" s="435"/>
      <c r="E13" s="435"/>
      <c r="F13" s="435"/>
      <c r="G13" s="435"/>
      <c r="H13" s="190" t="s">
        <v>1</v>
      </c>
      <c r="I13" s="190" t="s">
        <v>2</v>
      </c>
      <c r="J13" s="190" t="s">
        <v>3</v>
      </c>
      <c r="K13" s="190" t="s">
        <v>4</v>
      </c>
      <c r="L13" s="190" t="s">
        <v>5</v>
      </c>
      <c r="M13" s="190" t="s">
        <v>68</v>
      </c>
      <c r="N13" s="190" t="s">
        <v>6</v>
      </c>
      <c r="O13" s="435"/>
      <c r="P13" s="435"/>
      <c r="Q13" s="435"/>
      <c r="R13" s="435"/>
      <c r="S13" s="435"/>
      <c r="T13" s="435"/>
      <c r="U13" s="435"/>
      <c r="V13" s="22"/>
    </row>
    <row r="14" spans="2:22" ht="14" customHeight="1" x14ac:dyDescent="0.15">
      <c r="B14" s="2"/>
      <c r="C14" s="14" t="s">
        <v>154</v>
      </c>
      <c r="D14" s="60">
        <v>3308</v>
      </c>
      <c r="E14" s="273">
        <v>0.14603560638000002</v>
      </c>
      <c r="F14" s="273">
        <v>1.181357397E-2</v>
      </c>
      <c r="G14" s="273">
        <v>2.6013694169999997E-2</v>
      </c>
      <c r="H14" s="59">
        <v>1.2038586069999999E-2</v>
      </c>
      <c r="I14" s="59">
        <v>3.9343708799999995E-3</v>
      </c>
      <c r="J14" s="59">
        <v>2.7981229399999998E-3</v>
      </c>
      <c r="K14" s="59">
        <v>8.3381906199999998E-3</v>
      </c>
      <c r="L14" s="59">
        <v>3.1754440000000004E-4</v>
      </c>
      <c r="M14" s="59">
        <v>1.2811651200000001E-3</v>
      </c>
      <c r="N14" s="59">
        <v>1.024736435E-2</v>
      </c>
      <c r="O14" s="59">
        <v>0.11048304108</v>
      </c>
      <c r="P14" s="59">
        <v>1.381379999E-2</v>
      </c>
      <c r="Q14" s="59">
        <v>1.5102126170000001E-2</v>
      </c>
      <c r="R14" s="59">
        <v>1.2058529300000001E-3</v>
      </c>
      <c r="S14" s="59">
        <v>2.5751831900000001E-3</v>
      </c>
      <c r="T14" s="59">
        <v>0.25179502616999999</v>
      </c>
      <c r="U14" s="59">
        <v>2.1784061E-2</v>
      </c>
      <c r="V14" s="88">
        <v>48</v>
      </c>
    </row>
    <row r="15" spans="2:22" ht="14" customHeight="1" x14ac:dyDescent="0.15">
      <c r="B15" s="2"/>
      <c r="C15" s="23" t="s">
        <v>152</v>
      </c>
      <c r="D15" s="288">
        <v>3056</v>
      </c>
      <c r="E15" s="274">
        <v>0.12321473413</v>
      </c>
      <c r="F15" s="274">
        <v>1.098415539E-2</v>
      </c>
      <c r="G15" s="274">
        <v>2.2296838249999999E-2</v>
      </c>
      <c r="H15" s="62">
        <v>7.2267843500000003E-3</v>
      </c>
      <c r="I15" s="62">
        <v>3.5468949600000002E-3</v>
      </c>
      <c r="J15" s="62">
        <v>2.1941373100000001E-3</v>
      </c>
      <c r="K15" s="62">
        <v>6.7379959900000005E-3</v>
      </c>
      <c r="L15" s="62">
        <v>3.6381900000000005E-5</v>
      </c>
      <c r="M15" s="62">
        <v>1.0662841500000001E-3</v>
      </c>
      <c r="N15" s="62">
        <v>8.55003851E-3</v>
      </c>
      <c r="O15" s="62">
        <v>9.406486855E-2</v>
      </c>
      <c r="P15" s="62">
        <v>1.126496944E-2</v>
      </c>
      <c r="Q15" s="62">
        <v>1.184959562E-2</v>
      </c>
      <c r="R15" s="62">
        <v>1.17775657E-3</v>
      </c>
      <c r="S15" s="62">
        <v>1.81617324E-3</v>
      </c>
      <c r="T15" s="62">
        <v>0.31332339493</v>
      </c>
      <c r="U15" s="62">
        <v>1.6111918840000003E-2</v>
      </c>
      <c r="V15" s="88">
        <v>49</v>
      </c>
    </row>
    <row r="16" spans="2:22" ht="14" customHeight="1" x14ac:dyDescent="0.15">
      <c r="B16" s="2"/>
      <c r="C16" s="23" t="s">
        <v>211</v>
      </c>
      <c r="D16" s="288">
        <v>44100</v>
      </c>
      <c r="E16" s="274">
        <v>1.8145784994900001</v>
      </c>
      <c r="F16" s="274">
        <v>0.15042865007</v>
      </c>
      <c r="G16" s="274">
        <v>0.25088919525999998</v>
      </c>
      <c r="H16" s="62">
        <v>0.10762117518</v>
      </c>
      <c r="I16" s="62">
        <v>5.0300095479999994E-2</v>
      </c>
      <c r="J16" s="62">
        <v>4.3143575049999994E-2</v>
      </c>
      <c r="K16" s="62">
        <v>0.11536249145000001</v>
      </c>
      <c r="L16" s="62">
        <v>1.3849735300000001E-3</v>
      </c>
      <c r="M16" s="62">
        <v>1.82858364E-3</v>
      </c>
      <c r="N16" s="62">
        <v>0.13322893155999999</v>
      </c>
      <c r="O16" s="62">
        <v>1.36268415826</v>
      </c>
      <c r="P16" s="62">
        <v>0.14416454388</v>
      </c>
      <c r="Q16" s="62">
        <v>0.15791986957000001</v>
      </c>
      <c r="R16" s="62">
        <v>1.701236871E-2</v>
      </c>
      <c r="S16" s="62">
        <v>3.0925795759999999E-2</v>
      </c>
      <c r="T16" s="62">
        <v>2.6116227586400003</v>
      </c>
      <c r="U16" s="62">
        <v>0.24084620387</v>
      </c>
      <c r="V16" s="88">
        <v>50</v>
      </c>
    </row>
    <row r="17" spans="2:22" ht="14" customHeight="1" x14ac:dyDescent="0.15">
      <c r="B17" s="2"/>
      <c r="C17" s="23" t="s">
        <v>140</v>
      </c>
      <c r="D17" s="288">
        <v>1149</v>
      </c>
      <c r="E17" s="274">
        <v>4.7409834550000002E-2</v>
      </c>
      <c r="F17" s="274">
        <v>4.7945069700000009E-3</v>
      </c>
      <c r="G17" s="274">
        <v>7.8507415100000002E-3</v>
      </c>
      <c r="H17" s="62">
        <v>2.7856741399999996E-3</v>
      </c>
      <c r="I17" s="62">
        <v>1.41412152E-3</v>
      </c>
      <c r="J17" s="62">
        <v>9.9804465999999998E-4</v>
      </c>
      <c r="K17" s="62">
        <v>2.4543975899999999E-3</v>
      </c>
      <c r="L17" s="62">
        <v>5.3083720000000003E-5</v>
      </c>
      <c r="M17" s="62">
        <v>7.7421683999999999E-4</v>
      </c>
      <c r="N17" s="62">
        <v>3.0550236500000005E-3</v>
      </c>
      <c r="O17" s="62">
        <v>3.5917784160000001E-2</v>
      </c>
      <c r="P17" s="62">
        <v>4.5426662199999999E-3</v>
      </c>
      <c r="Q17" s="62">
        <v>4.7340607499999996E-3</v>
      </c>
      <c r="R17" s="62">
        <v>5.3598057000000003E-4</v>
      </c>
      <c r="S17" s="62">
        <v>7.3715521E-4</v>
      </c>
      <c r="T17" s="62">
        <v>9.101680211999999E-2</v>
      </c>
      <c r="U17" s="62">
        <v>9.3571320800000003E-3</v>
      </c>
      <c r="V17" s="88">
        <v>51</v>
      </c>
    </row>
    <row r="18" spans="2:22" ht="14" customHeight="1" x14ac:dyDescent="0.15">
      <c r="B18" s="2"/>
      <c r="C18" s="23" t="s">
        <v>213</v>
      </c>
      <c r="D18" s="288">
        <v>46256</v>
      </c>
      <c r="E18" s="274">
        <v>2.1390673275999998</v>
      </c>
      <c r="F18" s="274">
        <v>0.71251773426999998</v>
      </c>
      <c r="G18" s="274">
        <v>1.3302660773800001</v>
      </c>
      <c r="H18" s="62">
        <v>7.9088363379999999E-2</v>
      </c>
      <c r="I18" s="62">
        <v>3.3425593660000003E-2</v>
      </c>
      <c r="J18" s="62">
        <v>2.8642642030000002E-2</v>
      </c>
      <c r="K18" s="62">
        <v>7.8722653109999999E-2</v>
      </c>
      <c r="L18" s="62">
        <v>3.0461481000000003E-3</v>
      </c>
      <c r="M18" s="62">
        <v>2.667364547E-2</v>
      </c>
      <c r="N18" s="62">
        <v>0.17435604553999998</v>
      </c>
      <c r="O18" s="62">
        <v>1.7216643543200001</v>
      </c>
      <c r="P18" s="62">
        <v>0.25372610551999997</v>
      </c>
      <c r="Q18" s="62">
        <v>0.27270897417000006</v>
      </c>
      <c r="R18" s="62">
        <v>1.605273292E-2</v>
      </c>
      <c r="S18" s="62">
        <v>3.5863974059999998E-2</v>
      </c>
      <c r="T18" s="62">
        <v>14.738813841900001</v>
      </c>
      <c r="U18" s="62">
        <v>0.47117914061999999</v>
      </c>
      <c r="V18" s="88">
        <v>52</v>
      </c>
    </row>
    <row r="19" spans="2:22" ht="14" customHeight="1" x14ac:dyDescent="0.15">
      <c r="B19" s="2"/>
      <c r="C19" s="23" t="s">
        <v>194</v>
      </c>
      <c r="D19" s="288">
        <v>39608</v>
      </c>
      <c r="E19" s="274">
        <v>1.0405080200099999</v>
      </c>
      <c r="F19" s="274">
        <v>4.0122785849999995E-2</v>
      </c>
      <c r="G19" s="274">
        <v>0.17037668605</v>
      </c>
      <c r="H19" s="62">
        <v>4.6036827589999996E-2</v>
      </c>
      <c r="I19" s="62">
        <v>4.8929598120000001E-2</v>
      </c>
      <c r="J19" s="62">
        <v>2.2054128370000002E-2</v>
      </c>
      <c r="K19" s="62">
        <v>4.8942475390000004E-2</v>
      </c>
      <c r="L19" s="62">
        <v>2.229857948E-2</v>
      </c>
      <c r="M19" s="62">
        <v>1.50996218E-3</v>
      </c>
      <c r="N19" s="62">
        <v>9.2605137729999981E-2</v>
      </c>
      <c r="O19" s="62">
        <v>0.75969373471000001</v>
      </c>
      <c r="P19" s="62">
        <v>5.371905431E-2</v>
      </c>
      <c r="Q19" s="62">
        <v>6.7447616370000005E-2</v>
      </c>
      <c r="R19" s="62">
        <v>8.4097975799999995E-3</v>
      </c>
      <c r="S19" s="62">
        <v>2.3870553359999998E-2</v>
      </c>
      <c r="T19" s="62">
        <v>1.8369391047499999</v>
      </c>
      <c r="U19" s="62">
        <v>0.14509712139</v>
      </c>
      <c r="V19" s="88">
        <v>53</v>
      </c>
    </row>
    <row r="20" spans="2:22" ht="14" customHeight="1" x14ac:dyDescent="0.15">
      <c r="B20" s="2"/>
      <c r="C20" s="23" t="s">
        <v>153</v>
      </c>
      <c r="D20" s="288">
        <v>5796</v>
      </c>
      <c r="E20" s="274">
        <v>0.16256966356999999</v>
      </c>
      <c r="F20" s="274">
        <v>3.086258134E-2</v>
      </c>
      <c r="G20" s="274">
        <v>0.14662569574000001</v>
      </c>
      <c r="H20" s="62">
        <v>5.0879877100000002E-3</v>
      </c>
      <c r="I20" s="62">
        <v>2.1059352400000001E-3</v>
      </c>
      <c r="J20" s="62">
        <v>1.71508053E-3</v>
      </c>
      <c r="K20" s="62">
        <v>7.9323172699999993E-3</v>
      </c>
      <c r="L20" s="62">
        <v>1.44119792E-3</v>
      </c>
      <c r="M20" s="62">
        <v>4.3502119000000001E-4</v>
      </c>
      <c r="N20" s="62">
        <v>1.7225862129999998E-2</v>
      </c>
      <c r="O20" s="62">
        <v>0.12755661826</v>
      </c>
      <c r="P20" s="62">
        <v>1.3259942219999999E-2</v>
      </c>
      <c r="Q20" s="62">
        <v>1.3436352280000001E-2</v>
      </c>
      <c r="R20" s="62">
        <v>1.9286419500000001E-3</v>
      </c>
      <c r="S20" s="62">
        <v>2.5929776500000002E-3</v>
      </c>
      <c r="T20" s="62">
        <v>1.06967286734</v>
      </c>
      <c r="U20" s="62">
        <v>4.2477573510000005E-2</v>
      </c>
      <c r="V20" s="88">
        <v>54</v>
      </c>
    </row>
    <row r="21" spans="2:22" ht="14" customHeight="1" x14ac:dyDescent="0.15">
      <c r="B21" s="2"/>
      <c r="C21" s="23" t="s">
        <v>180</v>
      </c>
      <c r="D21" s="288">
        <v>14412</v>
      </c>
      <c r="E21" s="274">
        <v>0.71173533629999997</v>
      </c>
      <c r="F21" s="274">
        <v>6.3795703009999996E-2</v>
      </c>
      <c r="G21" s="274">
        <v>0.11010540553000001</v>
      </c>
      <c r="H21" s="62">
        <v>4.148633124E-2</v>
      </c>
      <c r="I21" s="62">
        <v>1.3689159960000001E-2</v>
      </c>
      <c r="J21" s="62">
        <v>1.1248896730000001E-2</v>
      </c>
      <c r="K21" s="62">
        <v>4.0572242719999999E-2</v>
      </c>
      <c r="L21" s="62">
        <v>1.5838860000000002E-4</v>
      </c>
      <c r="M21" s="62">
        <v>1.5261603300000001E-3</v>
      </c>
      <c r="N21" s="62">
        <v>4.9588266369999995E-2</v>
      </c>
      <c r="O21" s="62">
        <v>0.55399103409999995</v>
      </c>
      <c r="P21" s="62">
        <v>7.5259323570000008E-2</v>
      </c>
      <c r="Q21" s="62">
        <v>8.0912776259999999E-2</v>
      </c>
      <c r="R21" s="62">
        <v>6.0173239500000003E-3</v>
      </c>
      <c r="S21" s="62">
        <v>1.1774978639999999E-2</v>
      </c>
      <c r="T21" s="62">
        <v>1.23196339578</v>
      </c>
      <c r="U21" s="62">
        <v>9.5996529510000012E-2</v>
      </c>
      <c r="V21" s="88">
        <v>55</v>
      </c>
    </row>
    <row r="22" spans="2:22" ht="14" customHeight="1" x14ac:dyDescent="0.15">
      <c r="B22" s="2"/>
      <c r="C22" s="23" t="s">
        <v>155</v>
      </c>
      <c r="D22" s="288">
        <v>3724</v>
      </c>
      <c r="E22" s="274">
        <v>0.16752766113000001</v>
      </c>
      <c r="F22" s="274">
        <v>3.6038579899999999E-2</v>
      </c>
      <c r="G22" s="274">
        <v>0.11887700233000001</v>
      </c>
      <c r="H22" s="62">
        <v>4.8175008900000005E-3</v>
      </c>
      <c r="I22" s="62">
        <v>1.9075737600000001E-3</v>
      </c>
      <c r="J22" s="62">
        <v>1.5386411499999999E-3</v>
      </c>
      <c r="K22" s="62">
        <v>6.8720022600000001E-3</v>
      </c>
      <c r="L22" s="62">
        <v>6.0664241E-4</v>
      </c>
      <c r="M22" s="62">
        <v>8.1761995000000001E-4</v>
      </c>
      <c r="N22" s="62">
        <v>1.2728582249999995E-2</v>
      </c>
      <c r="O22" s="62">
        <v>0.13876796578</v>
      </c>
      <c r="P22" s="62">
        <v>2.2626024129999998E-2</v>
      </c>
      <c r="Q22" s="62">
        <v>2.3949360070000002E-2</v>
      </c>
      <c r="R22" s="62">
        <v>1.4503815999999999E-3</v>
      </c>
      <c r="S22" s="62">
        <v>2.8997625199999998E-3</v>
      </c>
      <c r="T22" s="62">
        <v>0.83839618402000005</v>
      </c>
      <c r="U22" s="62">
        <v>2.9451670319999998E-2</v>
      </c>
      <c r="V22" s="88">
        <v>56</v>
      </c>
    </row>
    <row r="23" spans="2:22" ht="14" customHeight="1" x14ac:dyDescent="0.15">
      <c r="B23" s="2"/>
      <c r="C23" s="23" t="s">
        <v>150</v>
      </c>
      <c r="D23" s="288">
        <v>4078</v>
      </c>
      <c r="E23" s="274">
        <v>0.11783762338999999</v>
      </c>
      <c r="F23" s="274">
        <v>9.1854894199999999E-3</v>
      </c>
      <c r="G23" s="274">
        <v>5.7861450590000002E-2</v>
      </c>
      <c r="H23" s="62">
        <v>5.0285198399999996E-3</v>
      </c>
      <c r="I23" s="62">
        <v>4.6165934400000004E-3</v>
      </c>
      <c r="J23" s="62">
        <v>2.3773667400000002E-3</v>
      </c>
      <c r="K23" s="62">
        <v>5.5165568299999999E-3</v>
      </c>
      <c r="L23" s="62">
        <v>2.8185268000000002E-4</v>
      </c>
      <c r="M23" s="62">
        <v>2.01459254E-3</v>
      </c>
      <c r="N23" s="62">
        <v>9.6598403500000006E-3</v>
      </c>
      <c r="O23" s="62">
        <v>8.8551441960000005E-2</v>
      </c>
      <c r="P23" s="62">
        <v>7.6342902899999999E-3</v>
      </c>
      <c r="Q23" s="62">
        <v>7.9737580800000006E-3</v>
      </c>
      <c r="R23" s="62">
        <v>1.09426079E-3</v>
      </c>
      <c r="S23" s="62">
        <v>1.4483387999999998E-3</v>
      </c>
      <c r="T23" s="62">
        <v>0.35249120026000003</v>
      </c>
      <c r="U23" s="62">
        <v>2.559353847E-2</v>
      </c>
      <c r="V23" s="88">
        <v>57</v>
      </c>
    </row>
    <row r="24" spans="2:22" ht="14" customHeight="1" x14ac:dyDescent="0.15">
      <c r="B24" s="2"/>
      <c r="C24" s="23" t="s">
        <v>160</v>
      </c>
      <c r="D24" s="288">
        <v>5067</v>
      </c>
      <c r="E24" s="274">
        <v>0.22623125629999999</v>
      </c>
      <c r="F24" s="274">
        <v>5.212939799E-2</v>
      </c>
      <c r="G24" s="274">
        <v>0.26372185853000002</v>
      </c>
      <c r="H24" s="62">
        <v>3.8019518400000001E-3</v>
      </c>
      <c r="I24" s="62">
        <v>1.27999524E-3</v>
      </c>
      <c r="J24" s="62">
        <v>9.0510027000000005E-4</v>
      </c>
      <c r="K24" s="62">
        <v>4.9130111399999996E-3</v>
      </c>
      <c r="L24" s="62">
        <v>9.8932763E-4</v>
      </c>
      <c r="M24" s="62">
        <v>2.4227560800000004E-3</v>
      </c>
      <c r="N24" s="62">
        <v>1.4334591400000003E-2</v>
      </c>
      <c r="O24" s="62">
        <v>0.19877945541999997</v>
      </c>
      <c r="P24" s="62">
        <v>3.7495467269999999E-2</v>
      </c>
      <c r="Q24" s="62">
        <v>3.893910624E-2</v>
      </c>
      <c r="R24" s="62">
        <v>1.4449750400000001E-3</v>
      </c>
      <c r="S24" s="62">
        <v>3.1478122500000001E-3</v>
      </c>
      <c r="T24" s="62">
        <v>1.4903478570800002</v>
      </c>
      <c r="U24" s="62">
        <v>6.4676608850000011E-2</v>
      </c>
      <c r="V24" s="88">
        <v>58</v>
      </c>
    </row>
    <row r="25" spans="2:22" ht="14" customHeight="1" x14ac:dyDescent="0.15">
      <c r="B25" s="2"/>
      <c r="C25" s="23" t="s">
        <v>147</v>
      </c>
      <c r="D25" s="288">
        <v>3975</v>
      </c>
      <c r="E25" s="274">
        <v>0.11134080910999999</v>
      </c>
      <c r="F25" s="274">
        <v>1.1472893640000001E-2</v>
      </c>
      <c r="G25" s="274">
        <v>0.12581509365000001</v>
      </c>
      <c r="H25" s="62">
        <v>1.1443701399999999E-3</v>
      </c>
      <c r="I25" s="62">
        <v>1.7403298799999998E-3</v>
      </c>
      <c r="J25" s="62">
        <v>8.4769689000000002E-4</v>
      </c>
      <c r="K25" s="62">
        <v>3.26825128E-3</v>
      </c>
      <c r="L25" s="62">
        <v>1.5551554500000001E-3</v>
      </c>
      <c r="M25" s="62">
        <v>1.2697822399999998E-3</v>
      </c>
      <c r="N25" s="62">
        <v>1.1443677260000002E-2</v>
      </c>
      <c r="O25" s="62">
        <v>9.0364589509999996E-2</v>
      </c>
      <c r="P25" s="62">
        <v>1.0600213880000001E-2</v>
      </c>
      <c r="Q25" s="62">
        <v>1.154735625E-2</v>
      </c>
      <c r="R25" s="62">
        <v>1.02124485E-3</v>
      </c>
      <c r="S25" s="62">
        <v>2.1749923000000003E-3</v>
      </c>
      <c r="T25" s="62">
        <v>0.70913581101000001</v>
      </c>
      <c r="U25" s="62">
        <v>4.490259747E-2</v>
      </c>
      <c r="V25" s="88">
        <v>59</v>
      </c>
    </row>
    <row r="26" spans="2:22" ht="14" customHeight="1" x14ac:dyDescent="0.15">
      <c r="B26" s="2"/>
      <c r="C26" s="23" t="s">
        <v>166</v>
      </c>
      <c r="D26" s="288">
        <v>13629</v>
      </c>
      <c r="E26" s="274">
        <v>0.36130333669000003</v>
      </c>
      <c r="F26" s="274">
        <v>3.0927467770000001E-2</v>
      </c>
      <c r="G26" s="274">
        <v>0.16603014944</v>
      </c>
      <c r="H26" s="62">
        <v>1.196268051E-2</v>
      </c>
      <c r="I26" s="62">
        <v>7.7942244900000004E-3</v>
      </c>
      <c r="J26" s="62">
        <v>4.6784337499999997E-3</v>
      </c>
      <c r="K26" s="62">
        <v>1.3388758550000001E-2</v>
      </c>
      <c r="L26" s="62">
        <v>3.65985284E-3</v>
      </c>
      <c r="M26" s="62">
        <v>4.0235480899999997E-3</v>
      </c>
      <c r="N26" s="62">
        <v>3.7276765890000008E-2</v>
      </c>
      <c r="O26" s="62">
        <v>0.27923916100000001</v>
      </c>
      <c r="P26" s="62">
        <v>2.4266281219999998E-2</v>
      </c>
      <c r="Q26" s="62">
        <v>2.4471976110000002E-2</v>
      </c>
      <c r="R26" s="62">
        <v>3.8665762599999999E-3</v>
      </c>
      <c r="S26" s="62">
        <v>4.36142899E-3</v>
      </c>
      <c r="T26" s="62">
        <v>1.3263523534499999</v>
      </c>
      <c r="U26" s="62">
        <v>9.2348423350000014E-2</v>
      </c>
      <c r="V26" s="88">
        <v>60</v>
      </c>
    </row>
    <row r="27" spans="2:22" ht="14" customHeight="1" x14ac:dyDescent="0.15">
      <c r="B27" s="2"/>
      <c r="C27" s="23" t="s">
        <v>182</v>
      </c>
      <c r="D27" s="288">
        <v>29348</v>
      </c>
      <c r="E27" s="274">
        <v>0.72698723305000001</v>
      </c>
      <c r="F27" s="274">
        <v>8.9484177090000006E-2</v>
      </c>
      <c r="G27" s="274">
        <v>0.40669450922</v>
      </c>
      <c r="H27" s="62">
        <v>2.100288308E-2</v>
      </c>
      <c r="I27" s="62">
        <v>1.4199171E-2</v>
      </c>
      <c r="J27" s="62">
        <v>9.7065186999999997E-3</v>
      </c>
      <c r="K27" s="62">
        <v>2.321891915E-2</v>
      </c>
      <c r="L27" s="62">
        <v>5.1543772999999996E-3</v>
      </c>
      <c r="M27" s="62">
        <v>4.28253252E-3</v>
      </c>
      <c r="N27" s="62">
        <v>8.3583672999999969E-2</v>
      </c>
      <c r="O27" s="62">
        <v>0.56796073977000006</v>
      </c>
      <c r="P27" s="62">
        <v>4.5295701829999993E-2</v>
      </c>
      <c r="Q27" s="62">
        <v>5.0282132879999997E-2</v>
      </c>
      <c r="R27" s="62">
        <v>4.6376377400000005E-3</v>
      </c>
      <c r="S27" s="62">
        <v>1.129951509E-2</v>
      </c>
      <c r="T27" s="62">
        <v>3.0344769816500001</v>
      </c>
      <c r="U27" s="62">
        <v>0.21275511026999999</v>
      </c>
      <c r="V27" s="88">
        <v>61</v>
      </c>
    </row>
    <row r="28" spans="2:22" ht="14" customHeight="1" x14ac:dyDescent="0.15">
      <c r="B28" s="2"/>
      <c r="C28" s="23" t="s">
        <v>146</v>
      </c>
      <c r="D28" s="288">
        <v>2826</v>
      </c>
      <c r="E28" s="274">
        <v>7.252404031000001E-2</v>
      </c>
      <c r="F28" s="274">
        <v>1.241826513E-2</v>
      </c>
      <c r="G28" s="274">
        <v>7.1317910459999995E-2</v>
      </c>
      <c r="H28" s="62">
        <v>1.1847295099999999E-3</v>
      </c>
      <c r="I28" s="62">
        <v>6.9712547999999997E-4</v>
      </c>
      <c r="J28" s="62">
        <v>4.7503334000000003E-4</v>
      </c>
      <c r="K28" s="62">
        <v>2.3402553E-3</v>
      </c>
      <c r="L28" s="62">
        <v>1.7173580900000001E-3</v>
      </c>
      <c r="M28" s="62">
        <v>2.5344401000000004E-4</v>
      </c>
      <c r="N28" s="62">
        <v>8.6294040299999993E-3</v>
      </c>
      <c r="O28" s="62">
        <v>5.7389829150000002E-2</v>
      </c>
      <c r="P28" s="62">
        <v>5.1707590800000001E-3</v>
      </c>
      <c r="Q28" s="62">
        <v>4.58115303E-3</v>
      </c>
      <c r="R28" s="62">
        <v>9.6112078000000001E-4</v>
      </c>
      <c r="S28" s="62">
        <v>7.8197903000000002E-4</v>
      </c>
      <c r="T28" s="62">
        <v>0.54910188108000002</v>
      </c>
      <c r="U28" s="62">
        <v>3.0997424879999999E-2</v>
      </c>
      <c r="V28" s="88">
        <v>62</v>
      </c>
    </row>
    <row r="29" spans="2:22" ht="14" customHeight="1" x14ac:dyDescent="0.15">
      <c r="B29" s="2"/>
      <c r="C29" s="23" t="s">
        <v>151</v>
      </c>
      <c r="D29" s="288">
        <v>11551</v>
      </c>
      <c r="E29" s="274">
        <v>0.15494286760000001</v>
      </c>
      <c r="F29" s="274">
        <v>1.3694942199999999E-2</v>
      </c>
      <c r="G29" s="274">
        <v>0.13102340166000001</v>
      </c>
      <c r="H29" s="62">
        <v>2.4201396700000003E-3</v>
      </c>
      <c r="I29" s="62">
        <v>2.2238468399999999E-3</v>
      </c>
      <c r="J29" s="62">
        <v>1.1117451599999999E-3</v>
      </c>
      <c r="K29" s="62">
        <v>2.67273562E-3</v>
      </c>
      <c r="L29" s="62">
        <v>2.1874658900000003E-3</v>
      </c>
      <c r="M29" s="62">
        <v>7.2183791000000007E-4</v>
      </c>
      <c r="N29" s="62">
        <v>2.1398947219999995E-2</v>
      </c>
      <c r="O29" s="62">
        <v>0.12308083465999999</v>
      </c>
      <c r="P29" s="62">
        <v>5.7674568599999998E-3</v>
      </c>
      <c r="Q29" s="62">
        <v>4.5164931500000002E-3</v>
      </c>
      <c r="R29" s="62">
        <v>1.9294613500000001E-3</v>
      </c>
      <c r="S29" s="62">
        <v>1.05846129E-3</v>
      </c>
      <c r="T29" s="62">
        <v>0.71559891571000001</v>
      </c>
      <c r="U29" s="62">
        <v>4.2123769559999996E-2</v>
      </c>
      <c r="V29" s="88">
        <v>63</v>
      </c>
    </row>
    <row r="30" spans="2:22" ht="14" customHeight="1" x14ac:dyDescent="0.15">
      <c r="B30" s="2"/>
      <c r="C30" s="23" t="s">
        <v>173</v>
      </c>
      <c r="D30" s="288">
        <v>18335</v>
      </c>
      <c r="E30" s="274">
        <v>0.50477831584999999</v>
      </c>
      <c r="F30" s="274">
        <v>6.10286279E-2</v>
      </c>
      <c r="G30" s="274">
        <v>0.29916503448999998</v>
      </c>
      <c r="H30" s="62">
        <v>1.5577300950000001E-2</v>
      </c>
      <c r="I30" s="62">
        <v>1.1183813519999999E-2</v>
      </c>
      <c r="J30" s="62">
        <v>7.3042537599999997E-3</v>
      </c>
      <c r="K30" s="62">
        <v>1.8596041880000001E-2</v>
      </c>
      <c r="L30" s="62">
        <v>4.0821583999999999E-3</v>
      </c>
      <c r="M30" s="62">
        <v>4.7150325600000004E-3</v>
      </c>
      <c r="N30" s="62">
        <v>5.0415227950000009E-2</v>
      </c>
      <c r="O30" s="62">
        <v>0.39434427382999998</v>
      </c>
      <c r="P30" s="62">
        <v>3.8599036040000007E-2</v>
      </c>
      <c r="Q30" s="62">
        <v>4.3773471559999999E-2</v>
      </c>
      <c r="R30" s="62">
        <v>3.04505524E-3</v>
      </c>
      <c r="S30" s="62">
        <v>8.6928053499999991E-3</v>
      </c>
      <c r="T30" s="62">
        <v>1.8150770434700001</v>
      </c>
      <c r="U30" s="62">
        <v>0.12363725890999999</v>
      </c>
      <c r="V30" s="88">
        <v>64</v>
      </c>
    </row>
    <row r="31" spans="2:22" ht="14" customHeight="1" x14ac:dyDescent="0.15">
      <c r="B31" s="2"/>
      <c r="C31" s="23" t="s">
        <v>238</v>
      </c>
      <c r="D31" s="288">
        <v>137021</v>
      </c>
      <c r="E31" s="274">
        <v>3.6422735520499998</v>
      </c>
      <c r="F31" s="274">
        <v>0.27842230505999999</v>
      </c>
      <c r="G31" s="274">
        <v>0.37602858807000006</v>
      </c>
      <c r="H31" s="62">
        <v>0.19650397522999999</v>
      </c>
      <c r="I31" s="62">
        <v>0.14628022459999998</v>
      </c>
      <c r="J31" s="62">
        <v>9.1672824569999992E-2</v>
      </c>
      <c r="K31" s="62">
        <v>0.18574318812999999</v>
      </c>
      <c r="L31" s="62">
        <v>2.04191166E-3</v>
      </c>
      <c r="M31" s="62">
        <v>1.91763185E-3</v>
      </c>
      <c r="N31" s="62">
        <v>0.33195685997000002</v>
      </c>
      <c r="O31" s="62">
        <v>2.6918369848000001</v>
      </c>
      <c r="P31" s="62">
        <v>0.13472417284999999</v>
      </c>
      <c r="Q31" s="62">
        <v>0.1756247671</v>
      </c>
      <c r="R31" s="62">
        <v>1.9229416870000002E-2</v>
      </c>
      <c r="S31" s="62">
        <v>6.0503429400000003E-2</v>
      </c>
      <c r="T31" s="62">
        <v>3.63337322305</v>
      </c>
      <c r="U31" s="62">
        <v>0.52029722734999995</v>
      </c>
      <c r="V31" s="88">
        <v>65</v>
      </c>
    </row>
    <row r="32" spans="2:22" ht="14" customHeight="1" x14ac:dyDescent="0.15">
      <c r="B32" s="2"/>
      <c r="C32" s="23" t="s">
        <v>261</v>
      </c>
      <c r="D32" s="288">
        <v>729188</v>
      </c>
      <c r="E32" s="274">
        <v>21.570629984530001</v>
      </c>
      <c r="F32" s="274">
        <v>1.7230811462</v>
      </c>
      <c r="G32" s="274">
        <v>1.7981131372000001</v>
      </c>
      <c r="H32" s="62">
        <v>1.2631816039299999</v>
      </c>
      <c r="I32" s="62">
        <v>1.06872025087</v>
      </c>
      <c r="J32" s="62">
        <v>0.61044110890000003</v>
      </c>
      <c r="K32" s="62">
        <v>1.2780776119400001</v>
      </c>
      <c r="L32" s="62">
        <v>7.0506480700000002E-3</v>
      </c>
      <c r="M32" s="62">
        <v>4.8115439570000001E-2</v>
      </c>
      <c r="N32" s="62">
        <v>1.7413673763999995</v>
      </c>
      <c r="O32" s="62">
        <v>15.588947133890001</v>
      </c>
      <c r="P32" s="62">
        <v>0.85888875385999996</v>
      </c>
      <c r="Q32" s="62">
        <v>1.0205312368800001</v>
      </c>
      <c r="R32" s="62">
        <v>0.17529448608000001</v>
      </c>
      <c r="S32" s="62">
        <v>0.33812056127000001</v>
      </c>
      <c r="T32" s="62">
        <v>20.529163059680002</v>
      </c>
      <c r="U32" s="62">
        <v>2.5738602152699999</v>
      </c>
      <c r="V32" s="88">
        <v>66</v>
      </c>
    </row>
    <row r="33" spans="2:22" ht="14" customHeight="1" x14ac:dyDescent="0.15">
      <c r="B33" s="2"/>
      <c r="C33" s="23" t="s">
        <v>257</v>
      </c>
      <c r="D33" s="288">
        <v>456073</v>
      </c>
      <c r="E33" s="274">
        <v>15.375882830439998</v>
      </c>
      <c r="F33" s="274">
        <v>1.2641304474899999</v>
      </c>
      <c r="G33" s="274">
        <v>1.6655115454300002</v>
      </c>
      <c r="H33" s="62">
        <v>0.89699805176000003</v>
      </c>
      <c r="I33" s="62">
        <v>0.71609069266999992</v>
      </c>
      <c r="J33" s="62">
        <v>0.44117568482999997</v>
      </c>
      <c r="K33" s="62">
        <v>1.0277680634999999</v>
      </c>
      <c r="L33" s="62">
        <v>9.5524576199999996E-3</v>
      </c>
      <c r="M33" s="62">
        <v>7.9366344690000007E-2</v>
      </c>
      <c r="N33" s="62">
        <v>1.1640147075900003</v>
      </c>
      <c r="O33" s="62">
        <v>11.05094505043</v>
      </c>
      <c r="P33" s="62">
        <v>0.78689318454000001</v>
      </c>
      <c r="Q33" s="62">
        <v>0.84501576639999998</v>
      </c>
      <c r="R33" s="62">
        <v>0.17325428493</v>
      </c>
      <c r="S33" s="62">
        <v>0.23281854699000001</v>
      </c>
      <c r="T33" s="62">
        <v>19.969527790260003</v>
      </c>
      <c r="U33" s="62">
        <v>2.2092463631700001</v>
      </c>
      <c r="V33" s="88">
        <v>67</v>
      </c>
    </row>
    <row r="34" spans="2:22" ht="14" customHeight="1" x14ac:dyDescent="0.15">
      <c r="B34" s="2"/>
      <c r="C34" s="23" t="s">
        <v>203</v>
      </c>
      <c r="D34" s="288">
        <v>27055</v>
      </c>
      <c r="E34" s="274">
        <v>1.15113872236</v>
      </c>
      <c r="F34" s="274">
        <v>0.10106758262000001</v>
      </c>
      <c r="G34" s="274">
        <v>0.17063990951999999</v>
      </c>
      <c r="H34" s="62">
        <v>7.1810497889999991E-2</v>
      </c>
      <c r="I34" s="62">
        <v>4.2138834239999999E-2</v>
      </c>
      <c r="J34" s="62">
        <v>3.0230669769999999E-2</v>
      </c>
      <c r="K34" s="62">
        <v>7.1597143730000007E-2</v>
      </c>
      <c r="L34" s="62">
        <v>2.05897419E-3</v>
      </c>
      <c r="M34" s="62">
        <v>1.3480541519999998E-2</v>
      </c>
      <c r="N34" s="62">
        <v>7.5656186560000005E-2</v>
      </c>
      <c r="O34" s="62">
        <v>0.84493467187999993</v>
      </c>
      <c r="P34" s="62">
        <v>9.3266708380000007E-2</v>
      </c>
      <c r="Q34" s="62">
        <v>0.10160741905000001</v>
      </c>
      <c r="R34" s="62">
        <v>1.1248330020000001E-2</v>
      </c>
      <c r="S34" s="62">
        <v>1.9623563470000001E-2</v>
      </c>
      <c r="T34" s="62">
        <v>2.1389619354199998</v>
      </c>
      <c r="U34" s="62">
        <v>0.21000592388</v>
      </c>
      <c r="V34" s="88">
        <v>68</v>
      </c>
    </row>
    <row r="35" spans="2:22" ht="14" customHeight="1" x14ac:dyDescent="0.15">
      <c r="B35" s="2"/>
      <c r="C35" s="23" t="s">
        <v>253</v>
      </c>
      <c r="D35" s="288">
        <v>172220</v>
      </c>
      <c r="E35" s="274">
        <v>13.30541236411</v>
      </c>
      <c r="F35" s="274">
        <v>1.4208901206300002</v>
      </c>
      <c r="G35" s="274">
        <v>2.8593883778800002</v>
      </c>
      <c r="H35" s="62">
        <v>0.88738381667999999</v>
      </c>
      <c r="I35" s="62">
        <v>0.24213256272</v>
      </c>
      <c r="J35" s="62">
        <v>0.20039640666</v>
      </c>
      <c r="K35" s="62">
        <v>0.76935908579000001</v>
      </c>
      <c r="L35" s="62">
        <v>6.3084160200000003E-2</v>
      </c>
      <c r="M35" s="62">
        <v>0.15341399998999999</v>
      </c>
      <c r="N35" s="62">
        <v>0.59780076202999988</v>
      </c>
      <c r="O35" s="62">
        <v>10.408420835720001</v>
      </c>
      <c r="P35" s="62">
        <v>1.8299957383000001</v>
      </c>
      <c r="Q35" s="62">
        <v>1.8133555350099999</v>
      </c>
      <c r="R35" s="62">
        <v>0.19419345115</v>
      </c>
      <c r="S35" s="62">
        <v>0.17807294301999999</v>
      </c>
      <c r="T35" s="62">
        <v>33.457279531099999</v>
      </c>
      <c r="U35" s="62">
        <v>2.8997867039799998</v>
      </c>
      <c r="V35" s="88">
        <v>69</v>
      </c>
    </row>
    <row r="36" spans="2:22" ht="14" customHeight="1" x14ac:dyDescent="0.15">
      <c r="B36" s="2"/>
      <c r="C36" s="23" t="s">
        <v>195</v>
      </c>
      <c r="D36" s="288">
        <v>47177</v>
      </c>
      <c r="E36" s="274">
        <v>1.1062966412000002</v>
      </c>
      <c r="F36" s="274">
        <v>0.10017645557</v>
      </c>
      <c r="G36" s="274">
        <v>0.34542553010999999</v>
      </c>
      <c r="H36" s="62">
        <v>4.1193860479999997E-2</v>
      </c>
      <c r="I36" s="62">
        <v>2.5879747929999999E-2</v>
      </c>
      <c r="J36" s="62">
        <v>1.7674995579999998E-2</v>
      </c>
      <c r="K36" s="62">
        <v>4.0835583020000003E-2</v>
      </c>
      <c r="L36" s="62">
        <v>1.8978332420000001E-2</v>
      </c>
      <c r="M36" s="62">
        <v>7.2154229599999996E-3</v>
      </c>
      <c r="N36" s="62">
        <v>0.12072300550000001</v>
      </c>
      <c r="O36" s="62">
        <v>0.83680125364000002</v>
      </c>
      <c r="P36" s="62">
        <v>4.9308960259999993E-2</v>
      </c>
      <c r="Q36" s="62">
        <v>5.3424447439999995E-2</v>
      </c>
      <c r="R36" s="62">
        <v>8.5702776799999984E-3</v>
      </c>
      <c r="S36" s="62">
        <v>1.409012041E-2</v>
      </c>
      <c r="T36" s="62">
        <v>3.38722050865</v>
      </c>
      <c r="U36" s="62">
        <v>0.26498331498</v>
      </c>
      <c r="V36" s="88">
        <v>70</v>
      </c>
    </row>
    <row r="37" spans="2:22" ht="14" customHeight="1" x14ac:dyDescent="0.15">
      <c r="B37" s="2"/>
      <c r="C37" s="23" t="s">
        <v>235</v>
      </c>
      <c r="D37" s="288">
        <v>100759</v>
      </c>
      <c r="E37" s="274">
        <v>3.7775319224099997</v>
      </c>
      <c r="F37" s="274">
        <v>0.30835428099000001</v>
      </c>
      <c r="G37" s="274">
        <v>0.54524426054000008</v>
      </c>
      <c r="H37" s="62">
        <v>0.21372895827999999</v>
      </c>
      <c r="I37" s="62">
        <v>0.13050155868000002</v>
      </c>
      <c r="J37" s="62">
        <v>9.3713822900000007E-2</v>
      </c>
      <c r="K37" s="62">
        <v>0.25105460463000001</v>
      </c>
      <c r="L37" s="62">
        <v>4.9866922899999997E-3</v>
      </c>
      <c r="M37" s="62">
        <v>7.7304000500000008E-3</v>
      </c>
      <c r="N37" s="62">
        <v>0.28642978051000001</v>
      </c>
      <c r="O37" s="62">
        <v>2.7985044762400002</v>
      </c>
      <c r="P37" s="62">
        <v>0.26548704844000004</v>
      </c>
      <c r="Q37" s="62">
        <v>0.29043030183999996</v>
      </c>
      <c r="R37" s="62">
        <v>3.7661323750000003E-2</v>
      </c>
      <c r="S37" s="62">
        <v>6.3352406050000004E-2</v>
      </c>
      <c r="T37" s="62">
        <v>5.5477683853800004</v>
      </c>
      <c r="U37" s="62">
        <v>0.53813637209999998</v>
      </c>
      <c r="V37" s="88">
        <v>71</v>
      </c>
    </row>
    <row r="38" spans="2:22" ht="14" customHeight="1" x14ac:dyDescent="0.15">
      <c r="B38" s="2"/>
      <c r="C38" s="23" t="s">
        <v>185</v>
      </c>
      <c r="D38" s="288">
        <v>19678</v>
      </c>
      <c r="E38" s="274">
        <v>0.84302482537000001</v>
      </c>
      <c r="F38" s="274">
        <v>5.9703590749999993E-2</v>
      </c>
      <c r="G38" s="274">
        <v>8.4063438609999999E-2</v>
      </c>
      <c r="H38" s="62">
        <v>5.9737380869999995E-2</v>
      </c>
      <c r="I38" s="62">
        <v>4.0899635099999998E-2</v>
      </c>
      <c r="J38" s="62">
        <v>3.0664847429999999E-2</v>
      </c>
      <c r="K38" s="62">
        <v>5.1297940100000002E-2</v>
      </c>
      <c r="L38" s="62">
        <v>1.4634391E-4</v>
      </c>
      <c r="M38" s="62">
        <v>1.1692348469999999E-2</v>
      </c>
      <c r="N38" s="62">
        <v>4.1480781389999999E-2</v>
      </c>
      <c r="O38" s="62">
        <v>0.60763458318999997</v>
      </c>
      <c r="P38" s="62">
        <v>6.7594014399999999E-2</v>
      </c>
      <c r="Q38" s="62">
        <v>8.0737721560000003E-2</v>
      </c>
      <c r="R38" s="62">
        <v>3.3561142099999999E-3</v>
      </c>
      <c r="S38" s="62">
        <v>1.6579302550000001E-2</v>
      </c>
      <c r="T38" s="62">
        <v>1.1763551586900001</v>
      </c>
      <c r="U38" s="62">
        <v>0.11564579089999999</v>
      </c>
      <c r="V38" s="88">
        <v>72</v>
      </c>
    </row>
    <row r="39" spans="2:22" ht="14" customHeight="1" x14ac:dyDescent="0.15">
      <c r="B39" s="2"/>
      <c r="C39" s="23" t="s">
        <v>191</v>
      </c>
      <c r="D39" s="288">
        <v>24905</v>
      </c>
      <c r="E39" s="274">
        <v>0.85370529497999992</v>
      </c>
      <c r="F39" s="274">
        <v>5.7649032620000012E-2</v>
      </c>
      <c r="G39" s="274">
        <v>0.13728571080999999</v>
      </c>
      <c r="H39" s="62">
        <v>4.7727650330000003E-2</v>
      </c>
      <c r="I39" s="62">
        <v>4.1744734799999995E-2</v>
      </c>
      <c r="J39" s="62">
        <v>2.385181368E-2</v>
      </c>
      <c r="K39" s="62">
        <v>4.1814687570000002E-2</v>
      </c>
      <c r="L39" s="62">
        <v>5.4676273600000004E-3</v>
      </c>
      <c r="M39" s="62">
        <v>1.1116635650000001E-2</v>
      </c>
      <c r="N39" s="62">
        <v>5.9282874959999982E-2</v>
      </c>
      <c r="O39" s="62">
        <v>0.62517740443000003</v>
      </c>
      <c r="P39" s="62">
        <v>5.6761409830000005E-2</v>
      </c>
      <c r="Q39" s="62">
        <v>6.8718288109999998E-2</v>
      </c>
      <c r="R39" s="62">
        <v>6.01293969E-3</v>
      </c>
      <c r="S39" s="62">
        <v>1.8188224449999998E-2</v>
      </c>
      <c r="T39" s="62">
        <v>1.3937641888600001</v>
      </c>
      <c r="U39" s="62">
        <v>0.13310538894000001</v>
      </c>
      <c r="V39" s="88">
        <v>73</v>
      </c>
    </row>
    <row r="40" spans="2:22" ht="14" customHeight="1" x14ac:dyDescent="0.15">
      <c r="B40" s="2"/>
      <c r="C40" s="23" t="s">
        <v>233</v>
      </c>
      <c r="D40" s="288">
        <v>83466</v>
      </c>
      <c r="E40" s="274">
        <v>3.77512624465</v>
      </c>
      <c r="F40" s="274">
        <v>0.28257874142</v>
      </c>
      <c r="G40" s="274">
        <v>0.51930119365999994</v>
      </c>
      <c r="H40" s="62">
        <v>0.28425024699000001</v>
      </c>
      <c r="I40" s="62">
        <v>0.20001531044999998</v>
      </c>
      <c r="J40" s="62">
        <v>0.15127184677000002</v>
      </c>
      <c r="K40" s="62">
        <v>0.24567284426</v>
      </c>
      <c r="L40" s="62">
        <v>2.89261344E-3</v>
      </c>
      <c r="M40" s="62">
        <v>6.2929347730000001E-2</v>
      </c>
      <c r="N40" s="62">
        <v>0.16359753096999974</v>
      </c>
      <c r="O40" s="62">
        <v>2.6737015263099999</v>
      </c>
      <c r="P40" s="62">
        <v>0.31122975226999999</v>
      </c>
      <c r="Q40" s="62">
        <v>0.38094373779000001</v>
      </c>
      <c r="R40" s="62">
        <v>1.4952339419999999E-2</v>
      </c>
      <c r="S40" s="62">
        <v>8.5094076120000001E-2</v>
      </c>
      <c r="T40" s="62">
        <v>6.2619559986900004</v>
      </c>
      <c r="U40" s="62">
        <v>0.52324496460000003</v>
      </c>
      <c r="V40" s="88">
        <v>74</v>
      </c>
    </row>
    <row r="41" spans="2:22" ht="14" customHeight="1" x14ac:dyDescent="0.15">
      <c r="B41" s="2"/>
      <c r="C41" s="23" t="s">
        <v>206</v>
      </c>
      <c r="D41" s="288">
        <v>36928</v>
      </c>
      <c r="E41" s="274">
        <v>1.72583634191</v>
      </c>
      <c r="F41" s="274">
        <v>0.13005883471000002</v>
      </c>
      <c r="G41" s="274">
        <v>0.17922869317000001</v>
      </c>
      <c r="H41" s="62">
        <v>0.12782082087999999</v>
      </c>
      <c r="I41" s="62">
        <v>9.7635652640000001E-2</v>
      </c>
      <c r="J41" s="62">
        <v>7.5964531680000003E-2</v>
      </c>
      <c r="K41" s="62">
        <v>0.1226554253</v>
      </c>
      <c r="L41" s="62">
        <v>1.16586839E-3</v>
      </c>
      <c r="M41" s="62">
        <v>2.737219179E-2</v>
      </c>
      <c r="N41" s="62">
        <v>6.9006584660000037E-2</v>
      </c>
      <c r="O41" s="62">
        <v>1.20997904633</v>
      </c>
      <c r="P41" s="62">
        <v>0.13971978837999999</v>
      </c>
      <c r="Q41" s="62">
        <v>0.17342118598</v>
      </c>
      <c r="R41" s="62">
        <v>7.1937361199999996E-3</v>
      </c>
      <c r="S41" s="62">
        <v>4.1008311709999995E-2</v>
      </c>
      <c r="T41" s="62">
        <v>2.4908484236599997</v>
      </c>
      <c r="U41" s="62">
        <v>0.22698616116000001</v>
      </c>
      <c r="V41" s="88">
        <v>75</v>
      </c>
    </row>
    <row r="42" spans="2:22" ht="14" customHeight="1" x14ac:dyDescent="0.15">
      <c r="B42" s="2"/>
      <c r="C42" s="23" t="s">
        <v>156</v>
      </c>
      <c r="D42" s="288">
        <v>3056</v>
      </c>
      <c r="E42" s="274">
        <v>0.17393641077999999</v>
      </c>
      <c r="F42" s="274">
        <v>1.1439868640000002E-2</v>
      </c>
      <c r="G42" s="274">
        <v>1.298341349E-2</v>
      </c>
      <c r="H42" s="62">
        <v>1.2640398069999999E-2</v>
      </c>
      <c r="I42" s="62">
        <v>8.9218811600000007E-3</v>
      </c>
      <c r="J42" s="62">
        <v>7.3345191900000004E-3</v>
      </c>
      <c r="K42" s="62">
        <v>1.164313134E-2</v>
      </c>
      <c r="L42" s="62">
        <v>8.3274420000000005E-5</v>
      </c>
      <c r="M42" s="62">
        <v>3.2233019099999999E-3</v>
      </c>
      <c r="N42" s="62">
        <v>5.8553952499999992E-3</v>
      </c>
      <c r="O42" s="62">
        <v>0.12423967064999999</v>
      </c>
      <c r="P42" s="62">
        <v>1.744393348E-2</v>
      </c>
      <c r="Q42" s="62">
        <v>2.1371070000000002E-2</v>
      </c>
      <c r="R42" s="62">
        <v>7.3614464000000004E-4</v>
      </c>
      <c r="S42" s="62">
        <v>4.8013979299999995E-3</v>
      </c>
      <c r="T42" s="62">
        <v>0.23433315164999999</v>
      </c>
      <c r="U42" s="62">
        <v>1.951581661E-2</v>
      </c>
      <c r="V42" s="88">
        <v>76</v>
      </c>
    </row>
    <row r="43" spans="2:22" ht="14" customHeight="1" x14ac:dyDescent="0.15">
      <c r="B43" s="2"/>
      <c r="C43" s="23" t="s">
        <v>209</v>
      </c>
      <c r="D43" s="288">
        <v>63711</v>
      </c>
      <c r="E43" s="274">
        <v>1.8748433987299999</v>
      </c>
      <c r="F43" s="274">
        <v>0.14316784846</v>
      </c>
      <c r="G43" s="274">
        <v>0.36976783646</v>
      </c>
      <c r="H43" s="62">
        <v>0.10804057673999999</v>
      </c>
      <c r="I43" s="62">
        <v>7.5950247080000005E-2</v>
      </c>
      <c r="J43" s="62">
        <v>5.5214581409999998E-2</v>
      </c>
      <c r="K43" s="62">
        <v>9.3876416749999997E-2</v>
      </c>
      <c r="L43" s="62">
        <v>4.58344463E-3</v>
      </c>
      <c r="M43" s="62">
        <v>2.1524074210000001E-2</v>
      </c>
      <c r="N43" s="62">
        <v>0.14345758416999999</v>
      </c>
      <c r="O43" s="62">
        <v>1.37510919195</v>
      </c>
      <c r="P43" s="62">
        <v>0.10932232231</v>
      </c>
      <c r="Q43" s="62">
        <v>0.13638745002</v>
      </c>
      <c r="R43" s="62">
        <v>7.7709805799999997E-3</v>
      </c>
      <c r="S43" s="62">
        <v>3.5231549110000003E-2</v>
      </c>
      <c r="T43" s="62">
        <v>3.04872953903</v>
      </c>
      <c r="U43" s="62">
        <v>0.37134681477999998</v>
      </c>
      <c r="V43" s="88">
        <v>77</v>
      </c>
    </row>
    <row r="44" spans="2:22" ht="14" customHeight="1" x14ac:dyDescent="0.15">
      <c r="B44" s="2"/>
      <c r="C44" s="23" t="s">
        <v>176</v>
      </c>
      <c r="D44" s="288">
        <v>17982</v>
      </c>
      <c r="E44" s="274">
        <v>0.65698542910000002</v>
      </c>
      <c r="F44" s="274">
        <v>5.0474250419999998E-2</v>
      </c>
      <c r="G44" s="274">
        <v>0.14183728342000002</v>
      </c>
      <c r="H44" s="62">
        <v>3.6577402639999999E-2</v>
      </c>
      <c r="I44" s="62">
        <v>2.7614391289999998E-2</v>
      </c>
      <c r="J44" s="62">
        <v>1.8713845539999999E-2</v>
      </c>
      <c r="K44" s="62">
        <v>3.4058135100000005E-2</v>
      </c>
      <c r="L44" s="62">
        <v>8.8391407999999997E-4</v>
      </c>
      <c r="M44" s="62">
        <v>6.8651713300000002E-3</v>
      </c>
      <c r="N44" s="62">
        <v>4.7904913209999997E-2</v>
      </c>
      <c r="O44" s="62">
        <v>0.48729975285999999</v>
      </c>
      <c r="P44" s="62">
        <v>4.8044579990000003E-2</v>
      </c>
      <c r="Q44" s="62">
        <v>5.7210602410000005E-2</v>
      </c>
      <c r="R44" s="62">
        <v>3.1849027199999996E-3</v>
      </c>
      <c r="S44" s="62">
        <v>1.256090539E-2</v>
      </c>
      <c r="T44" s="62">
        <v>1.35474268777</v>
      </c>
      <c r="U44" s="62">
        <v>0.11372407746</v>
      </c>
      <c r="V44" s="88">
        <v>78</v>
      </c>
    </row>
    <row r="45" spans="2:22" ht="14" customHeight="1" x14ac:dyDescent="0.15">
      <c r="B45" s="2"/>
      <c r="C45" s="23" t="s">
        <v>227</v>
      </c>
      <c r="D45" s="288">
        <v>68073</v>
      </c>
      <c r="E45" s="274">
        <v>3.0166396624599998</v>
      </c>
      <c r="F45" s="274">
        <v>0.21784671884000001</v>
      </c>
      <c r="G45" s="274">
        <v>0.42277620087000001</v>
      </c>
      <c r="H45" s="62">
        <v>0.21197972665000003</v>
      </c>
      <c r="I45" s="62">
        <v>0.14001887312</v>
      </c>
      <c r="J45" s="62">
        <v>0.10566975135999999</v>
      </c>
      <c r="K45" s="62">
        <v>0.18006766193000001</v>
      </c>
      <c r="L45" s="62">
        <v>4.4659457699999993E-3</v>
      </c>
      <c r="M45" s="62">
        <v>4.792179999E-2</v>
      </c>
      <c r="N45" s="62">
        <v>0.15121909787999988</v>
      </c>
      <c r="O45" s="62">
        <v>2.1819247553899999</v>
      </c>
      <c r="P45" s="62">
        <v>0.25654238155999998</v>
      </c>
      <c r="Q45" s="62">
        <v>0.30830599129000003</v>
      </c>
      <c r="R45" s="62">
        <v>1.311677369E-2</v>
      </c>
      <c r="S45" s="62">
        <v>6.5388290619999997E-2</v>
      </c>
      <c r="T45" s="62">
        <v>4.7216678375900001</v>
      </c>
      <c r="U45" s="62">
        <v>0.52853159191999999</v>
      </c>
      <c r="V45" s="88">
        <v>79</v>
      </c>
    </row>
    <row r="46" spans="2:22" ht="14" customHeight="1" x14ac:dyDescent="0.15">
      <c r="B46" s="2"/>
      <c r="C46" s="23" t="s">
        <v>142</v>
      </c>
      <c r="D46" s="288">
        <v>1518</v>
      </c>
      <c r="E46" s="274">
        <v>4.576591864E-2</v>
      </c>
      <c r="F46" s="274">
        <v>5.8207168100000003E-3</v>
      </c>
      <c r="G46" s="274">
        <v>4.1368479900000003E-3</v>
      </c>
      <c r="H46" s="62">
        <v>2.65526357E-3</v>
      </c>
      <c r="I46" s="62">
        <v>1.90591788E-3</v>
      </c>
      <c r="J46" s="62">
        <v>1.1632894E-3</v>
      </c>
      <c r="K46" s="62">
        <v>2.4037334700000002E-3</v>
      </c>
      <c r="L46" s="62">
        <v>5.4813779999999999E-5</v>
      </c>
      <c r="M46" s="62">
        <v>5.3460251999999989E-4</v>
      </c>
      <c r="N46" s="62">
        <v>3.7071154500000012E-3</v>
      </c>
      <c r="O46" s="62">
        <v>3.3345891869999998E-2</v>
      </c>
      <c r="P46" s="62">
        <v>2.1316995399999999E-3</v>
      </c>
      <c r="Q46" s="62">
        <v>2.4698327600000004E-3</v>
      </c>
      <c r="R46" s="62">
        <v>3.6116388000000002E-4</v>
      </c>
      <c r="S46" s="62">
        <v>6.9929710000000002E-4</v>
      </c>
      <c r="T46" s="62">
        <v>4.6433160860000003E-2</v>
      </c>
      <c r="U46" s="62">
        <v>6.5455719799999996E-3</v>
      </c>
      <c r="V46" s="88">
        <v>80</v>
      </c>
    </row>
    <row r="47" spans="2:22" ht="14" customHeight="1" x14ac:dyDescent="0.15">
      <c r="B47" s="2"/>
      <c r="C47" s="23" t="s">
        <v>174</v>
      </c>
      <c r="D47" s="288">
        <v>15362</v>
      </c>
      <c r="E47" s="274">
        <v>0.49170868781999999</v>
      </c>
      <c r="F47" s="274">
        <v>3.574695629E-2</v>
      </c>
      <c r="G47" s="274">
        <v>8.7917306969999998E-2</v>
      </c>
      <c r="H47" s="62">
        <v>3.3401705240000003E-2</v>
      </c>
      <c r="I47" s="62">
        <v>3.3361014359999996E-2</v>
      </c>
      <c r="J47" s="62">
        <v>1.5337982109999999E-2</v>
      </c>
      <c r="K47" s="62">
        <v>2.8513286929999999E-2</v>
      </c>
      <c r="L47" s="62">
        <v>1.0386505600000001E-3</v>
      </c>
      <c r="M47" s="62">
        <v>5.8162144200000002E-3</v>
      </c>
      <c r="N47" s="62">
        <v>2.7764919430000007E-2</v>
      </c>
      <c r="O47" s="62">
        <v>0.34718412927999998</v>
      </c>
      <c r="P47" s="62">
        <v>2.4256123469999998E-2</v>
      </c>
      <c r="Q47" s="62">
        <v>3.064851561E-2</v>
      </c>
      <c r="R47" s="62">
        <v>2.8576353800000001E-3</v>
      </c>
      <c r="S47" s="62">
        <v>9.3104536599999989E-3</v>
      </c>
      <c r="T47" s="62">
        <v>1.13742727893</v>
      </c>
      <c r="U47" s="62">
        <v>0.13365286106000002</v>
      </c>
      <c r="V47" s="88">
        <v>81</v>
      </c>
    </row>
    <row r="48" spans="2:22" ht="14" customHeight="1" x14ac:dyDescent="0.15">
      <c r="B48" s="2"/>
      <c r="C48" s="23" t="s">
        <v>214</v>
      </c>
      <c r="D48" s="288">
        <v>71836</v>
      </c>
      <c r="E48" s="274">
        <v>1.87605840755</v>
      </c>
      <c r="F48" s="274">
        <v>0.12999990253999999</v>
      </c>
      <c r="G48" s="274">
        <v>0.12716467108000001</v>
      </c>
      <c r="H48" s="62">
        <v>0.11927785737</v>
      </c>
      <c r="I48" s="62">
        <v>0.10698852101</v>
      </c>
      <c r="J48" s="62">
        <v>6.6511212969999997E-2</v>
      </c>
      <c r="K48" s="62">
        <v>0.10480676841</v>
      </c>
      <c r="L48" s="62">
        <v>5.1750646500000001E-3</v>
      </c>
      <c r="M48" s="62">
        <v>9.4672815399999988E-3</v>
      </c>
      <c r="N48" s="62">
        <v>0.13747018957000007</v>
      </c>
      <c r="O48" s="62">
        <v>1.3347274254699999</v>
      </c>
      <c r="P48" s="62">
        <v>5.0103416989999996E-2</v>
      </c>
      <c r="Q48" s="62">
        <v>5.8548548159999998E-2</v>
      </c>
      <c r="R48" s="62">
        <v>1.387228984E-2</v>
      </c>
      <c r="S48" s="62">
        <v>2.2433217869999997E-2</v>
      </c>
      <c r="T48" s="62">
        <v>1.1933988867799998</v>
      </c>
      <c r="U48" s="62">
        <v>0.24509188866999998</v>
      </c>
      <c r="V48" s="88">
        <v>82</v>
      </c>
    </row>
    <row r="49" spans="2:22" ht="14" customHeight="1" x14ac:dyDescent="0.15">
      <c r="B49" s="2"/>
      <c r="C49" s="23" t="s">
        <v>138</v>
      </c>
      <c r="D49" s="288">
        <v>1158</v>
      </c>
      <c r="E49" s="274">
        <v>3.4154247060000004E-2</v>
      </c>
      <c r="F49" s="274">
        <v>2.27527548E-3</v>
      </c>
      <c r="G49" s="274">
        <v>3.8664624200000003E-3</v>
      </c>
      <c r="H49" s="62">
        <v>2.03624584E-3</v>
      </c>
      <c r="I49" s="62">
        <v>1.6442888400000002E-3</v>
      </c>
      <c r="J49" s="62">
        <v>8.2967916000000006E-4</v>
      </c>
      <c r="K49" s="62">
        <v>1.6807965900000001E-3</v>
      </c>
      <c r="L49" s="62">
        <v>2.0473689000000001E-4</v>
      </c>
      <c r="M49" s="62">
        <v>3.6584301000000004E-4</v>
      </c>
      <c r="N49" s="62">
        <v>2.6732110099999991E-3</v>
      </c>
      <c r="O49" s="62">
        <v>2.4737765670000002E-2</v>
      </c>
      <c r="P49" s="62">
        <v>1.50378406E-3</v>
      </c>
      <c r="Q49" s="62">
        <v>1.90509509E-3</v>
      </c>
      <c r="R49" s="62">
        <v>1.5328648999999998E-4</v>
      </c>
      <c r="S49" s="62">
        <v>5.7735605999999998E-4</v>
      </c>
      <c r="T49" s="62">
        <v>4.7687301289999998E-2</v>
      </c>
      <c r="U49" s="62">
        <v>5.5269635800000005E-3</v>
      </c>
      <c r="V49" s="88">
        <v>83</v>
      </c>
    </row>
    <row r="50" spans="2:22" ht="14" customHeight="1" x14ac:dyDescent="0.15">
      <c r="B50" s="2"/>
      <c r="C50" s="23" t="s">
        <v>193</v>
      </c>
      <c r="D50" s="288">
        <v>33569</v>
      </c>
      <c r="E50" s="274">
        <v>1.0169790786399999</v>
      </c>
      <c r="F50" s="274">
        <v>7.1602904190000011E-2</v>
      </c>
      <c r="G50" s="274">
        <v>0.12711729734999999</v>
      </c>
      <c r="H50" s="62">
        <v>6.4420435740000004E-2</v>
      </c>
      <c r="I50" s="62">
        <v>5.7521959340000005E-2</v>
      </c>
      <c r="J50" s="62">
        <v>3.3574761590000002E-2</v>
      </c>
      <c r="K50" s="62">
        <v>6.2853026529999995E-2</v>
      </c>
      <c r="L50" s="62">
        <v>7.2630568499999996E-3</v>
      </c>
      <c r="M50" s="62">
        <v>1.3249885060000001E-2</v>
      </c>
      <c r="N50" s="62">
        <v>6.9323711339999955E-2</v>
      </c>
      <c r="O50" s="62">
        <v>0.70973873340000004</v>
      </c>
      <c r="P50" s="62">
        <v>4.0710209950000006E-2</v>
      </c>
      <c r="Q50" s="62">
        <v>3.822831828E-2</v>
      </c>
      <c r="R50" s="62">
        <v>1.308566706E-2</v>
      </c>
      <c r="S50" s="62">
        <v>1.0639754979999999E-2</v>
      </c>
      <c r="T50" s="62">
        <v>1.0638660800399999</v>
      </c>
      <c r="U50" s="62">
        <v>0.24287180423999999</v>
      </c>
      <c r="V50" s="88">
        <v>84</v>
      </c>
    </row>
    <row r="51" spans="2:22" ht="14" customHeight="1" x14ac:dyDescent="0.15">
      <c r="B51" s="2"/>
      <c r="C51" s="23" t="s">
        <v>145</v>
      </c>
      <c r="D51" s="288">
        <v>2014</v>
      </c>
      <c r="E51" s="274">
        <v>6.0101108679999994E-2</v>
      </c>
      <c r="F51" s="274">
        <v>4.9366177799999994E-3</v>
      </c>
      <c r="G51" s="274">
        <v>7.3202489500000002E-3</v>
      </c>
      <c r="H51" s="62">
        <v>3.4066572999999997E-3</v>
      </c>
      <c r="I51" s="62">
        <v>2.5864845599999999E-3</v>
      </c>
      <c r="J51" s="62">
        <v>1.85761347E-3</v>
      </c>
      <c r="K51" s="62">
        <v>3.1741632300000002E-3</v>
      </c>
      <c r="L51" s="62">
        <v>1.1697929E-4</v>
      </c>
      <c r="M51" s="62">
        <v>4.3359574000000002E-4</v>
      </c>
      <c r="N51" s="62">
        <v>4.8240257999999977E-3</v>
      </c>
      <c r="O51" s="62">
        <v>4.380191806E-2</v>
      </c>
      <c r="P51" s="62">
        <v>2.87822867E-3</v>
      </c>
      <c r="Q51" s="62">
        <v>3.2616051700000001E-3</v>
      </c>
      <c r="R51" s="62">
        <v>4.9734563000000003E-4</v>
      </c>
      <c r="S51" s="62">
        <v>8.8263224000000007E-4</v>
      </c>
      <c r="T51" s="62">
        <v>8.9100969509999989E-2</v>
      </c>
      <c r="U51" s="62">
        <v>8.9299234100000003E-3</v>
      </c>
      <c r="V51" s="88">
        <v>85</v>
      </c>
    </row>
    <row r="52" spans="2:22" ht="14" customHeight="1" x14ac:dyDescent="0.15">
      <c r="B52" s="2"/>
      <c r="C52" s="23" t="s">
        <v>136</v>
      </c>
      <c r="D52" s="288">
        <v>463</v>
      </c>
      <c r="E52" s="274">
        <v>1.3915587060000002E-2</v>
      </c>
      <c r="F52" s="274">
        <v>9.0386736000000012E-4</v>
      </c>
      <c r="G52" s="274">
        <v>2.4080702999999997E-3</v>
      </c>
      <c r="H52" s="62">
        <v>9.4289009999999986E-4</v>
      </c>
      <c r="I52" s="62">
        <v>8.3456352000000006E-4</v>
      </c>
      <c r="J52" s="62">
        <v>3.8951856999999999E-4</v>
      </c>
      <c r="K52" s="62">
        <v>7.7468479000000008E-4</v>
      </c>
      <c r="L52" s="62">
        <v>1.3011430000000001E-5</v>
      </c>
      <c r="M52" s="62">
        <v>3.1589508999999998E-4</v>
      </c>
      <c r="N52" s="62">
        <v>8.7635192000000027E-4</v>
      </c>
      <c r="O52" s="62">
        <v>9.7782578399999986E-3</v>
      </c>
      <c r="P52" s="62">
        <v>5.3554849000000005E-4</v>
      </c>
      <c r="Q52" s="62">
        <v>6.7567256999999999E-4</v>
      </c>
      <c r="R52" s="62">
        <v>9.2322660000000007E-5</v>
      </c>
      <c r="S52" s="62">
        <v>2.3244674E-4</v>
      </c>
      <c r="T52" s="62">
        <v>1.075525647E-2</v>
      </c>
      <c r="U52" s="62">
        <v>2.0296132299999999E-3</v>
      </c>
      <c r="V52" s="88">
        <v>86</v>
      </c>
    </row>
    <row r="53" spans="2:22" ht="14" customHeight="1" x14ac:dyDescent="0.15">
      <c r="B53" s="2"/>
      <c r="C53" s="23" t="s">
        <v>189</v>
      </c>
      <c r="D53" s="288">
        <v>16619</v>
      </c>
      <c r="E53" s="274">
        <v>0.83182697155999996</v>
      </c>
      <c r="F53" s="274">
        <v>6.1637182580000005E-2</v>
      </c>
      <c r="G53" s="274">
        <v>0.16821113660000001</v>
      </c>
      <c r="H53" s="62">
        <v>6.2194074379999992E-2</v>
      </c>
      <c r="I53" s="62">
        <v>4.9848610520000003E-2</v>
      </c>
      <c r="J53" s="62">
        <v>3.6538680359999999E-2</v>
      </c>
      <c r="K53" s="62">
        <v>6.6455704470000002E-2</v>
      </c>
      <c r="L53" s="62">
        <v>5.4125199999999999E-4</v>
      </c>
      <c r="M53" s="62">
        <v>2.2151157339999998E-2</v>
      </c>
      <c r="N53" s="62">
        <v>2.8651068000000057E-2</v>
      </c>
      <c r="O53" s="62">
        <v>0.56674717394000007</v>
      </c>
      <c r="P53" s="62">
        <v>6.9184746369999994E-2</v>
      </c>
      <c r="Q53" s="62">
        <v>8.9707116599999998E-2</v>
      </c>
      <c r="R53" s="62">
        <v>3.6040999100000002E-3</v>
      </c>
      <c r="S53" s="62">
        <v>2.4270042299999999E-2</v>
      </c>
      <c r="T53" s="62">
        <v>1.1965172304</v>
      </c>
      <c r="U53" s="62">
        <v>9.2741542110000005E-2</v>
      </c>
      <c r="V53" s="88">
        <v>87</v>
      </c>
    </row>
    <row r="54" spans="2:22" ht="14" customHeight="1" x14ac:dyDescent="0.15">
      <c r="B54" s="2"/>
      <c r="C54" s="23" t="s">
        <v>179</v>
      </c>
      <c r="D54" s="288">
        <v>21408</v>
      </c>
      <c r="E54" s="274">
        <v>0.66821290916999998</v>
      </c>
      <c r="F54" s="274">
        <v>4.1539528559999997E-2</v>
      </c>
      <c r="G54" s="274">
        <v>9.7685710469999992E-2</v>
      </c>
      <c r="H54" s="62">
        <v>4.2453299989999999E-2</v>
      </c>
      <c r="I54" s="62">
        <v>3.9823933999999998E-2</v>
      </c>
      <c r="J54" s="62">
        <v>2.244131643E-2</v>
      </c>
      <c r="K54" s="62">
        <v>3.7107810409999997E-2</v>
      </c>
      <c r="L54" s="62">
        <v>4.6163217400000001E-3</v>
      </c>
      <c r="M54" s="62">
        <v>9.7478413299999997E-3</v>
      </c>
      <c r="N54" s="62">
        <v>4.096802284999998E-2</v>
      </c>
      <c r="O54" s="62">
        <v>0.47166729945999997</v>
      </c>
      <c r="P54" s="62">
        <v>3.413539619E-2</v>
      </c>
      <c r="Q54" s="62">
        <v>4.5891407410000001E-2</v>
      </c>
      <c r="R54" s="62">
        <v>2.9016178299999997E-3</v>
      </c>
      <c r="S54" s="62">
        <v>1.4710609179999999E-2</v>
      </c>
      <c r="T54" s="62">
        <v>1.0043651698099998</v>
      </c>
      <c r="U54" s="62">
        <v>0.13621175499999999</v>
      </c>
      <c r="V54" s="88">
        <v>88</v>
      </c>
    </row>
    <row r="55" spans="2:22" ht="14" customHeight="1" x14ac:dyDescent="0.15">
      <c r="B55" s="2"/>
      <c r="C55" s="23" t="s">
        <v>236</v>
      </c>
      <c r="D55" s="288">
        <v>132395</v>
      </c>
      <c r="E55" s="274">
        <v>4.1924168116500002</v>
      </c>
      <c r="F55" s="274">
        <v>0.28981511771000001</v>
      </c>
      <c r="G55" s="274">
        <v>0.77469569809000005</v>
      </c>
      <c r="H55" s="62">
        <v>0.23618428901999999</v>
      </c>
      <c r="I55" s="62">
        <v>0.17995441500000001</v>
      </c>
      <c r="J55" s="62">
        <v>0.12517899573999999</v>
      </c>
      <c r="K55" s="62">
        <v>0.24105021994999998</v>
      </c>
      <c r="L55" s="62">
        <v>0.14401453401</v>
      </c>
      <c r="M55" s="62">
        <v>3.5529592509999999E-2</v>
      </c>
      <c r="N55" s="62">
        <v>0.28311946930000009</v>
      </c>
      <c r="O55" s="62">
        <v>2.95516316447</v>
      </c>
      <c r="P55" s="62">
        <v>0.22298192505</v>
      </c>
      <c r="Q55" s="62">
        <v>0.26535099393</v>
      </c>
      <c r="R55" s="62">
        <v>2.6419015419999997E-2</v>
      </c>
      <c r="S55" s="62">
        <v>6.9982421240000009E-2</v>
      </c>
      <c r="T55" s="62">
        <v>8.7035284878799999</v>
      </c>
      <c r="U55" s="62">
        <v>0.89155297351000007</v>
      </c>
      <c r="V55" s="88">
        <v>89</v>
      </c>
    </row>
    <row r="56" spans="2:22" ht="14" customHeight="1" x14ac:dyDescent="0.15">
      <c r="B56" s="2"/>
      <c r="C56" s="23" t="s">
        <v>177</v>
      </c>
      <c r="D56" s="288">
        <v>16600</v>
      </c>
      <c r="E56" s="274">
        <v>0.63002867030999998</v>
      </c>
      <c r="F56" s="274">
        <v>4.6640231610000006E-2</v>
      </c>
      <c r="G56" s="274">
        <v>7.3506125059999997E-2</v>
      </c>
      <c r="H56" s="62">
        <v>4.4021824430000002E-2</v>
      </c>
      <c r="I56" s="62">
        <v>2.7976092600000002E-2</v>
      </c>
      <c r="J56" s="62">
        <v>1.955081786E-2</v>
      </c>
      <c r="K56" s="62">
        <v>3.9837574180000002E-2</v>
      </c>
      <c r="L56" s="62">
        <v>9.6452129000000001E-4</v>
      </c>
      <c r="M56" s="62">
        <v>8.7564032200000003E-3</v>
      </c>
      <c r="N56" s="62">
        <v>3.6186226639999985E-2</v>
      </c>
      <c r="O56" s="62">
        <v>0.45412017912000002</v>
      </c>
      <c r="P56" s="62">
        <v>4.4843201950000001E-2</v>
      </c>
      <c r="Q56" s="62">
        <v>5.662125455E-2</v>
      </c>
      <c r="R56" s="62">
        <v>2.7934435899999999E-3</v>
      </c>
      <c r="S56" s="62">
        <v>1.461282698E-2</v>
      </c>
      <c r="T56" s="62">
        <v>0.91581113115000001</v>
      </c>
      <c r="U56" s="62">
        <v>0.10535430464000001</v>
      </c>
      <c r="V56" s="88">
        <v>90</v>
      </c>
    </row>
    <row r="57" spans="2:22" ht="14" customHeight="1" x14ac:dyDescent="0.15">
      <c r="B57" s="2"/>
      <c r="C57" s="23" t="s">
        <v>165</v>
      </c>
      <c r="D57" s="288">
        <v>7288</v>
      </c>
      <c r="E57" s="274">
        <v>0.41057545951999996</v>
      </c>
      <c r="F57" s="274">
        <v>0.56612399035000005</v>
      </c>
      <c r="G57" s="274">
        <v>0.30666982492000006</v>
      </c>
      <c r="H57" s="62">
        <v>1.9886956970000001E-2</v>
      </c>
      <c r="I57" s="62">
        <v>1.243069116E-2</v>
      </c>
      <c r="J57" s="62">
        <v>1.069410271E-2</v>
      </c>
      <c r="K57" s="62">
        <v>2.2892967690000002E-2</v>
      </c>
      <c r="L57" s="62">
        <v>3.9985371000000002E-4</v>
      </c>
      <c r="M57" s="62">
        <v>3.6410517800000005E-3</v>
      </c>
      <c r="N57" s="62">
        <v>1.8430461639999993E-2</v>
      </c>
      <c r="O57" s="62">
        <v>0.32416350163000002</v>
      </c>
      <c r="P57" s="62">
        <v>5.369553899E-2</v>
      </c>
      <c r="Q57" s="62">
        <v>5.9709302810000003E-2</v>
      </c>
      <c r="R57" s="62">
        <v>1.9084665500000001E-3</v>
      </c>
      <c r="S57" s="62">
        <v>8.2125588900000008E-3</v>
      </c>
      <c r="T57" s="62">
        <v>3.1599437647699999</v>
      </c>
      <c r="U57" s="62">
        <v>0.20767808955</v>
      </c>
      <c r="V57" s="88">
        <v>91</v>
      </c>
    </row>
    <row r="58" spans="2:22" ht="14" customHeight="1" x14ac:dyDescent="0.15">
      <c r="B58" s="2"/>
      <c r="C58" s="23" t="s">
        <v>207</v>
      </c>
      <c r="D58" s="288">
        <v>67953</v>
      </c>
      <c r="E58" s="274">
        <v>1.91736431552</v>
      </c>
      <c r="F58" s="274">
        <v>0.15806090407000001</v>
      </c>
      <c r="G58" s="274">
        <v>0.99511386741999996</v>
      </c>
      <c r="H58" s="62">
        <v>4.0452731120000002E-2</v>
      </c>
      <c r="I58" s="62">
        <v>3.7007278670000004E-2</v>
      </c>
      <c r="J58" s="62">
        <v>2.5569670170000003E-2</v>
      </c>
      <c r="K58" s="62">
        <v>5.8318528389999999E-2</v>
      </c>
      <c r="L58" s="62">
        <v>0.27641335736</v>
      </c>
      <c r="M58" s="62">
        <v>1.070838562E-2</v>
      </c>
      <c r="N58" s="62">
        <v>0.17451513160999998</v>
      </c>
      <c r="O58" s="62">
        <v>1.2976486144999999</v>
      </c>
      <c r="P58" s="62">
        <v>0.10382361485</v>
      </c>
      <c r="Q58" s="62">
        <v>9.3981367680000011E-2</v>
      </c>
      <c r="R58" s="62">
        <v>2.5283647970000003E-2</v>
      </c>
      <c r="S58" s="62">
        <v>2.1846557129999999E-2</v>
      </c>
      <c r="T58" s="62">
        <v>8.0656283542500002</v>
      </c>
      <c r="U58" s="62">
        <v>0.59017680875</v>
      </c>
      <c r="V58" s="88">
        <v>92</v>
      </c>
    </row>
    <row r="59" spans="2:22" ht="14" customHeight="1" x14ac:dyDescent="0.15">
      <c r="B59" s="2"/>
      <c r="C59" s="23" t="s">
        <v>148</v>
      </c>
      <c r="D59" s="288">
        <v>3040</v>
      </c>
      <c r="E59" s="274">
        <v>8.5664179569999999E-2</v>
      </c>
      <c r="F59" s="274">
        <v>5.79050425E-3</v>
      </c>
      <c r="G59" s="274">
        <v>1.490435142E-2</v>
      </c>
      <c r="H59" s="62">
        <v>4.4978218699999999E-3</v>
      </c>
      <c r="I59" s="62">
        <v>3.0021104400000001E-3</v>
      </c>
      <c r="J59" s="62">
        <v>1.7163461000000001E-3</v>
      </c>
      <c r="K59" s="62">
        <v>3.9624785599999997E-3</v>
      </c>
      <c r="L59" s="62">
        <v>3.3367321000000002E-4</v>
      </c>
      <c r="M59" s="62">
        <v>8.3738381000000005E-4</v>
      </c>
      <c r="N59" s="62">
        <v>7.5096525699999989E-3</v>
      </c>
      <c r="O59" s="62">
        <v>6.4117400170000005E-2</v>
      </c>
      <c r="P59" s="62">
        <v>4.5319413799999996E-3</v>
      </c>
      <c r="Q59" s="62">
        <v>5.6987160300000003E-3</v>
      </c>
      <c r="R59" s="62">
        <v>5.5515201000000001E-4</v>
      </c>
      <c r="S59" s="62">
        <v>1.7262797900000001E-3</v>
      </c>
      <c r="T59" s="62">
        <v>0.13717320676</v>
      </c>
      <c r="U59" s="62">
        <v>1.4900065939999999E-2</v>
      </c>
      <c r="V59" s="88">
        <v>93</v>
      </c>
    </row>
    <row r="60" spans="2:22" ht="14" customHeight="1" x14ac:dyDescent="0.15">
      <c r="B60" s="2"/>
      <c r="C60" s="23" t="s">
        <v>158</v>
      </c>
      <c r="D60" s="288">
        <v>9508</v>
      </c>
      <c r="E60" s="274">
        <v>0.24146504412000003</v>
      </c>
      <c r="F60" s="274">
        <v>1.4962015779999997E-2</v>
      </c>
      <c r="G60" s="274">
        <v>7.7026269320000007E-2</v>
      </c>
      <c r="H60" s="62">
        <v>1.023287023E-2</v>
      </c>
      <c r="I60" s="62">
        <v>1.083759204E-2</v>
      </c>
      <c r="J60" s="62">
        <v>5.3113541300000002E-3</v>
      </c>
      <c r="K60" s="62">
        <v>1.055690974E-2</v>
      </c>
      <c r="L60" s="62">
        <v>1.6581172299999999E-3</v>
      </c>
      <c r="M60" s="62">
        <v>4.2720236599999998E-3</v>
      </c>
      <c r="N60" s="62">
        <v>2.1437937959999993E-2</v>
      </c>
      <c r="O60" s="62">
        <v>0.17758270616999999</v>
      </c>
      <c r="P60" s="62">
        <v>1.1608765159999999E-2</v>
      </c>
      <c r="Q60" s="62">
        <v>1.397776276E-2</v>
      </c>
      <c r="R60" s="62">
        <v>1.2828840099999999E-3</v>
      </c>
      <c r="S60" s="62">
        <v>3.7727709300000001E-3</v>
      </c>
      <c r="T60" s="62">
        <v>0.57956773298999997</v>
      </c>
      <c r="U60" s="62">
        <v>4.8889142080000003E-2</v>
      </c>
      <c r="V60" s="88">
        <v>94</v>
      </c>
    </row>
    <row r="61" spans="2:22" ht="14" customHeight="1" x14ac:dyDescent="0.15">
      <c r="B61" s="2"/>
      <c r="C61" s="23" t="s">
        <v>161</v>
      </c>
      <c r="D61" s="288">
        <v>6420</v>
      </c>
      <c r="E61" s="274">
        <v>0.26005586641</v>
      </c>
      <c r="F61" s="274">
        <v>1.899456045E-2</v>
      </c>
      <c r="G61" s="274">
        <v>2.3909017709999997E-2</v>
      </c>
      <c r="H61" s="62">
        <v>1.5629784149999999E-2</v>
      </c>
      <c r="I61" s="62">
        <v>1.49194788E-2</v>
      </c>
      <c r="J61" s="62">
        <v>9.5699813600000003E-3</v>
      </c>
      <c r="K61" s="62">
        <v>1.8573020949999998E-2</v>
      </c>
      <c r="L61" s="62">
        <v>2.6912788999999999E-4</v>
      </c>
      <c r="M61" s="62">
        <v>5.5912723599999999E-3</v>
      </c>
      <c r="N61" s="62">
        <v>1.3890608510000013E-2</v>
      </c>
      <c r="O61" s="62">
        <v>0.18188863475</v>
      </c>
      <c r="P61" s="62">
        <v>1.8185212940000001E-2</v>
      </c>
      <c r="Q61" s="62">
        <v>2.279943115E-2</v>
      </c>
      <c r="R61" s="62">
        <v>1.40813907E-3</v>
      </c>
      <c r="S61" s="62">
        <v>6.0217257000000001E-3</v>
      </c>
      <c r="T61" s="62">
        <v>0.26782804173999997</v>
      </c>
      <c r="U61" s="62">
        <v>2.9484890359999998E-2</v>
      </c>
      <c r="V61" s="88">
        <v>95</v>
      </c>
    </row>
    <row r="62" spans="2:22" ht="15" customHeight="1" x14ac:dyDescent="0.15">
      <c r="B62" s="2"/>
      <c r="C62" s="47"/>
      <c r="E62" s="42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22"/>
    </row>
    <row r="63" spans="2:22" x14ac:dyDescent="0.15">
      <c r="B63" s="2"/>
      <c r="C63" s="1" t="s">
        <v>24</v>
      </c>
      <c r="V63" s="22"/>
    </row>
    <row r="64" spans="2:22" ht="7.5" customHeight="1" thickBot="1" x14ac:dyDescent="0.2">
      <c r="B64" s="28"/>
      <c r="C64" s="38"/>
      <c r="D64" s="38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27"/>
    </row>
    <row r="65" ht="12" customHeight="1" x14ac:dyDescent="0.15"/>
  </sheetData>
  <mergeCells count="13">
    <mergeCell ref="T12:T13"/>
    <mergeCell ref="U12:U13"/>
    <mergeCell ref="G12:G13"/>
    <mergeCell ref="P12:P13"/>
    <mergeCell ref="C12:C13"/>
    <mergeCell ref="D12:D13"/>
    <mergeCell ref="E12:E13"/>
    <mergeCell ref="F12:F13"/>
    <mergeCell ref="O12:O13"/>
    <mergeCell ref="H12:N12"/>
    <mergeCell ref="Q12:Q13"/>
    <mergeCell ref="R12:R13"/>
    <mergeCell ref="S12:S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59" firstPageNumber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0">
    <pageSetUpPr fitToPage="1"/>
  </sheetPr>
  <dimension ref="B3:V63"/>
  <sheetViews>
    <sheetView showGridLines="0" zoomScale="81" zoomScaleNormal="81" zoomScalePageLayoutView="81" workbookViewId="0">
      <selection activeCell="E15" sqref="E15"/>
    </sheetView>
  </sheetViews>
  <sheetFormatPr baseColWidth="10" defaultColWidth="8.83203125" defaultRowHeight="13" x14ac:dyDescent="0.15"/>
  <cols>
    <col min="1" max="2" width="3.33203125" style="1" customWidth="1"/>
    <col min="3" max="3" width="58.6640625" style="1" customWidth="1"/>
    <col min="4" max="4" width="13.33203125" style="1" customWidth="1"/>
    <col min="5" max="5" width="9.6640625" style="1" customWidth="1"/>
    <col min="6" max="19" width="8.6640625" style="1" customWidth="1"/>
    <col min="20" max="21" width="9.6640625" style="1" customWidth="1"/>
    <col min="22" max="22" width="3.33203125" style="1" customWidth="1"/>
    <col min="23" max="16384" width="8.83203125" style="1"/>
  </cols>
  <sheetData>
    <row r="3" spans="2:22" ht="14" thickBot="1" x14ac:dyDescent="0.2">
      <c r="B3" s="183">
        <v>2.5</v>
      </c>
      <c r="C3" s="9">
        <v>58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3">
        <v>2.5</v>
      </c>
    </row>
    <row r="4" spans="2:22" ht="13" customHeight="1" x14ac:dyDescent="0.15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82"/>
    </row>
    <row r="5" spans="2:22" ht="13" customHeight="1" x14ac:dyDescent="0.15">
      <c r="B5" s="72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4" t="s">
        <v>423</v>
      </c>
      <c r="V5" s="75"/>
    </row>
    <row r="6" spans="2:22" ht="13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5"/>
    </row>
    <row r="7" spans="2:22" ht="13" customHeight="1" x14ac:dyDescent="0.15">
      <c r="B7" s="72"/>
      <c r="C7" s="77" t="s">
        <v>411</v>
      </c>
      <c r="D7" s="86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75"/>
    </row>
    <row r="8" spans="2:22" ht="13" customHeight="1" x14ac:dyDescent="0.15">
      <c r="B8" s="72"/>
      <c r="C8" s="86"/>
      <c r="D8" s="86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75"/>
    </row>
    <row r="9" spans="2:22" ht="15" customHeight="1" x14ac:dyDescent="0.15">
      <c r="B9" s="2"/>
      <c r="C9" s="46"/>
      <c r="D9" s="46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22"/>
    </row>
    <row r="10" spans="2:22" ht="15" customHeight="1" x14ac:dyDescent="0.15">
      <c r="B10" s="2"/>
      <c r="C10" s="12" t="s">
        <v>389</v>
      </c>
      <c r="V10" s="22"/>
    </row>
    <row r="11" spans="2:22" ht="15" customHeight="1" thickBot="1" x14ac:dyDescent="0.2">
      <c r="B11" s="2"/>
      <c r="C11" s="12"/>
      <c r="V11" s="22"/>
    </row>
    <row r="12" spans="2:22" ht="15" customHeight="1" thickBot="1" x14ac:dyDescent="0.2">
      <c r="B12" s="2"/>
      <c r="C12" s="426" t="s">
        <v>63</v>
      </c>
      <c r="D12" s="426" t="s">
        <v>69</v>
      </c>
      <c r="E12" s="426" t="s">
        <v>345</v>
      </c>
      <c r="F12" s="426" t="s">
        <v>356</v>
      </c>
      <c r="G12" s="426" t="s">
        <v>0</v>
      </c>
      <c r="H12" s="429" t="s">
        <v>7</v>
      </c>
      <c r="I12" s="429"/>
      <c r="J12" s="429"/>
      <c r="K12" s="429"/>
      <c r="L12" s="429"/>
      <c r="M12" s="429"/>
      <c r="N12" s="429"/>
      <c r="O12" s="426" t="s">
        <v>67</v>
      </c>
      <c r="P12" s="426" t="s">
        <v>40</v>
      </c>
      <c r="Q12" s="426" t="s">
        <v>342</v>
      </c>
      <c r="R12" s="426" t="s">
        <v>343</v>
      </c>
      <c r="S12" s="426" t="s">
        <v>344</v>
      </c>
      <c r="T12" s="426" t="s">
        <v>44</v>
      </c>
      <c r="U12" s="426" t="s">
        <v>46</v>
      </c>
      <c r="V12" s="22"/>
    </row>
    <row r="13" spans="2:22" ht="37" customHeight="1" thickBot="1" x14ac:dyDescent="0.2">
      <c r="B13" s="2"/>
      <c r="C13" s="435"/>
      <c r="D13" s="435"/>
      <c r="E13" s="435"/>
      <c r="F13" s="435"/>
      <c r="G13" s="435"/>
      <c r="H13" s="190" t="s">
        <v>1</v>
      </c>
      <c r="I13" s="190" t="s">
        <v>2</v>
      </c>
      <c r="J13" s="190" t="s">
        <v>3</v>
      </c>
      <c r="K13" s="190" t="s">
        <v>4</v>
      </c>
      <c r="L13" s="190" t="s">
        <v>5</v>
      </c>
      <c r="M13" s="190" t="s">
        <v>68</v>
      </c>
      <c r="N13" s="190" t="s">
        <v>6</v>
      </c>
      <c r="O13" s="435"/>
      <c r="P13" s="435"/>
      <c r="Q13" s="435"/>
      <c r="R13" s="435"/>
      <c r="S13" s="435"/>
      <c r="T13" s="435"/>
      <c r="U13" s="435"/>
      <c r="V13" s="22"/>
    </row>
    <row r="14" spans="2:22" ht="14" customHeight="1" x14ac:dyDescent="0.15">
      <c r="B14" s="2"/>
      <c r="C14" s="199" t="s">
        <v>149</v>
      </c>
      <c r="D14" s="319">
        <v>3999</v>
      </c>
      <c r="E14" s="320">
        <v>0.10886356330999999</v>
      </c>
      <c r="F14" s="320">
        <v>1.2760511299999999E-2</v>
      </c>
      <c r="G14" s="320">
        <v>2.485514032E-2</v>
      </c>
      <c r="H14" s="200">
        <v>5.0884287800000002E-3</v>
      </c>
      <c r="I14" s="200">
        <v>5.4577804800000004E-3</v>
      </c>
      <c r="J14" s="200">
        <v>2.5485043900000002E-3</v>
      </c>
      <c r="K14" s="200">
        <v>4.8441212400000006E-3</v>
      </c>
      <c r="L14" s="200">
        <v>3.9598998000000001E-4</v>
      </c>
      <c r="M14" s="200">
        <v>1.8717745499999998E-3</v>
      </c>
      <c r="N14" s="200">
        <v>8.8458533999999991E-3</v>
      </c>
      <c r="O14" s="200">
        <v>7.9916555190000016E-2</v>
      </c>
      <c r="P14" s="200">
        <v>5.5304557200000007E-3</v>
      </c>
      <c r="Q14" s="200">
        <v>6.8078120800000004E-3</v>
      </c>
      <c r="R14" s="200">
        <v>5.0034989E-4</v>
      </c>
      <c r="S14" s="200">
        <v>1.8121182300000001E-3</v>
      </c>
      <c r="T14" s="200">
        <v>0.17729575592000002</v>
      </c>
      <c r="U14" s="200">
        <v>1.762146115E-2</v>
      </c>
      <c r="V14" s="88">
        <v>96</v>
      </c>
    </row>
    <row r="15" spans="2:22" ht="14" customHeight="1" x14ac:dyDescent="0.15">
      <c r="B15" s="2"/>
      <c r="C15" s="325" t="s">
        <v>143</v>
      </c>
      <c r="D15" s="326">
        <v>3830</v>
      </c>
      <c r="E15" s="327">
        <v>7.3176407919999992E-2</v>
      </c>
      <c r="F15" s="327">
        <v>1.0386244189999999E-2</v>
      </c>
      <c r="G15" s="327">
        <v>5.7505809219999995E-2</v>
      </c>
      <c r="H15" s="196">
        <v>6.3759166999999989E-4</v>
      </c>
      <c r="I15" s="196">
        <v>6.4082556000000007E-4</v>
      </c>
      <c r="J15" s="196">
        <v>4.1382726000000001E-4</v>
      </c>
      <c r="K15" s="196">
        <v>1.5796222699999999E-3</v>
      </c>
      <c r="L15" s="196">
        <v>1.4938395900000001E-3</v>
      </c>
      <c r="M15" s="196">
        <v>2.1310135999999996E-4</v>
      </c>
      <c r="N15" s="196">
        <v>1.063713644E-2</v>
      </c>
      <c r="O15" s="196">
        <v>5.7713186329999999E-2</v>
      </c>
      <c r="P15" s="196">
        <v>2.3518575200000003E-3</v>
      </c>
      <c r="Q15" s="196">
        <v>1.6033459500000001E-3</v>
      </c>
      <c r="R15" s="196">
        <v>8.2768978000000008E-4</v>
      </c>
      <c r="S15" s="196">
        <v>4.4755274999999997E-4</v>
      </c>
      <c r="T15" s="196">
        <v>0.51426264112999998</v>
      </c>
      <c r="U15" s="196">
        <v>5.7114825729999992E-2</v>
      </c>
      <c r="V15" s="88">
        <v>97</v>
      </c>
    </row>
    <row r="16" spans="2:22" ht="14" customHeight="1" x14ac:dyDescent="0.15">
      <c r="B16" s="2"/>
      <c r="C16" s="325" t="s">
        <v>137</v>
      </c>
      <c r="D16" s="326">
        <v>1631</v>
      </c>
      <c r="E16" s="327">
        <v>3.4844746599999997E-2</v>
      </c>
      <c r="F16" s="327">
        <v>3.1774582999999999E-3</v>
      </c>
      <c r="G16" s="327">
        <v>2.3269140349999998E-2</v>
      </c>
      <c r="H16" s="196">
        <v>5.8433711000000009E-4</v>
      </c>
      <c r="I16" s="196">
        <v>5.6962271999999993E-4</v>
      </c>
      <c r="J16" s="196">
        <v>2.526308E-4</v>
      </c>
      <c r="K16" s="196">
        <v>9.0520651E-4</v>
      </c>
      <c r="L16" s="196">
        <v>4.8943113000000005E-4</v>
      </c>
      <c r="M16" s="196">
        <v>1.9434289000000001E-4</v>
      </c>
      <c r="N16" s="196">
        <v>4.1211771499999987E-3</v>
      </c>
      <c r="O16" s="196">
        <v>2.7784516300000003E-2</v>
      </c>
      <c r="P16" s="196">
        <v>1.8830152700000003E-3</v>
      </c>
      <c r="Q16" s="196">
        <v>1.8480063199999997E-3</v>
      </c>
      <c r="R16" s="196">
        <v>3.2373485999999998E-4</v>
      </c>
      <c r="S16" s="196">
        <v>3.1862850000000001E-4</v>
      </c>
      <c r="T16" s="196">
        <v>0.17148339727</v>
      </c>
      <c r="U16" s="196">
        <v>1.120926391E-2</v>
      </c>
      <c r="V16" s="88">
        <v>98</v>
      </c>
    </row>
    <row r="17" spans="2:22" ht="14" customHeight="1" x14ac:dyDescent="0.15">
      <c r="B17" s="2"/>
      <c r="C17" s="325" t="s">
        <v>172</v>
      </c>
      <c r="D17" s="326">
        <v>6185</v>
      </c>
      <c r="E17" s="327">
        <v>0.47259133429</v>
      </c>
      <c r="F17" s="327">
        <v>5.7800896989999996E-2</v>
      </c>
      <c r="G17" s="327">
        <v>0.22717442809000002</v>
      </c>
      <c r="H17" s="196">
        <v>5.4616737799999997E-3</v>
      </c>
      <c r="I17" s="196">
        <v>4.6949240400000003E-3</v>
      </c>
      <c r="J17" s="196">
        <v>2.2606371299999997E-3</v>
      </c>
      <c r="K17" s="196">
        <v>7.0535390000000002E-3</v>
      </c>
      <c r="L17" s="196">
        <v>1.3562599099999999E-3</v>
      </c>
      <c r="M17" s="196">
        <v>4.2277398800000003E-3</v>
      </c>
      <c r="N17" s="196">
        <v>2.0383068109999992E-2</v>
      </c>
      <c r="O17" s="196">
        <v>0.42839965228999999</v>
      </c>
      <c r="P17" s="196">
        <v>9.2515418560000007E-2</v>
      </c>
      <c r="Q17" s="196">
        <v>9.4898120839999989E-2</v>
      </c>
      <c r="R17" s="196">
        <v>2.4851204499999999E-3</v>
      </c>
      <c r="S17" s="196">
        <v>5.2183106400000004E-3</v>
      </c>
      <c r="T17" s="196">
        <v>2.1471251550399999</v>
      </c>
      <c r="U17" s="196">
        <v>0.10674422051999999</v>
      </c>
      <c r="V17" s="88">
        <v>99</v>
      </c>
    </row>
    <row r="18" spans="2:22" ht="14" customHeight="1" x14ac:dyDescent="0.15">
      <c r="B18" s="2"/>
      <c r="C18" s="325" t="s">
        <v>255</v>
      </c>
      <c r="D18" s="326">
        <v>364053</v>
      </c>
      <c r="E18" s="327">
        <v>12.596170859059999</v>
      </c>
      <c r="F18" s="327">
        <v>0.90604128709999998</v>
      </c>
      <c r="G18" s="327">
        <v>1.38087147236</v>
      </c>
      <c r="H18" s="196">
        <v>0.90804639392999997</v>
      </c>
      <c r="I18" s="196">
        <v>0.66554782129000001</v>
      </c>
      <c r="J18" s="196">
        <v>0.42165646418000002</v>
      </c>
      <c r="K18" s="196">
        <v>0.77984133327999994</v>
      </c>
      <c r="L18" s="196">
        <v>3.2401154940000003E-2</v>
      </c>
      <c r="M18" s="196">
        <v>0.17008452733999999</v>
      </c>
      <c r="N18" s="196">
        <v>0.69302355950000027</v>
      </c>
      <c r="O18" s="196">
        <v>8.9652562999600001</v>
      </c>
      <c r="P18" s="196">
        <v>0.7790271983999999</v>
      </c>
      <c r="Q18" s="196">
        <v>0.98178144382999999</v>
      </c>
      <c r="R18" s="196">
        <v>5.5803610020000005E-2</v>
      </c>
      <c r="S18" s="196">
        <v>0.26028169099000004</v>
      </c>
      <c r="T18" s="196">
        <v>14.430301655129998</v>
      </c>
      <c r="U18" s="196">
        <v>1.76718312163</v>
      </c>
      <c r="V18" s="88">
        <v>100</v>
      </c>
    </row>
    <row r="19" spans="2:22" ht="14" customHeight="1" x14ac:dyDescent="0.15">
      <c r="B19" s="2"/>
      <c r="C19" s="325" t="s">
        <v>265</v>
      </c>
      <c r="D19" s="326">
        <v>937548</v>
      </c>
      <c r="E19" s="327">
        <v>35.133446053039997</v>
      </c>
      <c r="F19" s="327">
        <v>2.8496699569400001</v>
      </c>
      <c r="G19" s="327">
        <v>5.6347554185000002</v>
      </c>
      <c r="H19" s="196">
        <v>2.2613495997099999</v>
      </c>
      <c r="I19" s="196">
        <v>1.29276534683</v>
      </c>
      <c r="J19" s="196">
        <v>1.0928634635200001</v>
      </c>
      <c r="K19" s="196">
        <v>2.0848804273599999</v>
      </c>
      <c r="L19" s="196">
        <v>1.423294793E-2</v>
      </c>
      <c r="M19" s="196">
        <v>0.24196167687000003</v>
      </c>
      <c r="N19" s="196">
        <v>2.1349817074600015</v>
      </c>
      <c r="O19" s="196">
        <v>26.055731069500002</v>
      </c>
      <c r="P19" s="196">
        <v>2.6664118335200002</v>
      </c>
      <c r="Q19" s="196">
        <v>3.1231667073599998</v>
      </c>
      <c r="R19" s="196">
        <v>0.14757246848</v>
      </c>
      <c r="S19" s="196">
        <v>0.60694016027999997</v>
      </c>
      <c r="T19" s="196">
        <v>60.669567020549998</v>
      </c>
      <c r="U19" s="196">
        <v>8.799481569240001</v>
      </c>
      <c r="V19" s="88">
        <v>101</v>
      </c>
    </row>
    <row r="20" spans="2:22" ht="14" customHeight="1" x14ac:dyDescent="0.15">
      <c r="B20" s="2"/>
      <c r="C20" s="325" t="s">
        <v>228</v>
      </c>
      <c r="D20" s="326">
        <v>138330</v>
      </c>
      <c r="E20" s="327">
        <v>3.23542321552</v>
      </c>
      <c r="F20" s="327">
        <v>0.22255783306999999</v>
      </c>
      <c r="G20" s="327">
        <v>0.44377344662000001</v>
      </c>
      <c r="H20" s="196">
        <v>0.17068889918999999</v>
      </c>
      <c r="I20" s="196">
        <v>0.13829545809999999</v>
      </c>
      <c r="J20" s="196">
        <v>7.075795020999999E-2</v>
      </c>
      <c r="K20" s="196">
        <v>0.12672238104</v>
      </c>
      <c r="L20" s="196">
        <v>2.9426782570000001E-2</v>
      </c>
      <c r="M20" s="196">
        <v>1.863430248E-2</v>
      </c>
      <c r="N20" s="196">
        <v>0.27772436809000023</v>
      </c>
      <c r="O20" s="196">
        <v>2.4092868302900001</v>
      </c>
      <c r="P20" s="196">
        <v>0.12011319993</v>
      </c>
      <c r="Q20" s="196">
        <v>0.15644678631</v>
      </c>
      <c r="R20" s="196">
        <v>1.4652551639999999E-2</v>
      </c>
      <c r="S20" s="196">
        <v>5.218361828000001E-2</v>
      </c>
      <c r="T20" s="196">
        <v>4.6629073208199996</v>
      </c>
      <c r="U20" s="196">
        <v>0.47815981489999998</v>
      </c>
      <c r="V20" s="88">
        <v>102</v>
      </c>
    </row>
    <row r="21" spans="2:22" ht="14" customHeight="1" x14ac:dyDescent="0.15">
      <c r="B21" s="2"/>
      <c r="C21" s="325" t="s">
        <v>181</v>
      </c>
      <c r="D21" s="326">
        <v>24841</v>
      </c>
      <c r="E21" s="327">
        <v>0.70004799157999997</v>
      </c>
      <c r="F21" s="327">
        <v>5.9756393810000002E-2</v>
      </c>
      <c r="G21" s="327">
        <v>0.16692423160000003</v>
      </c>
      <c r="H21" s="196">
        <v>3.2557097430000001E-2</v>
      </c>
      <c r="I21" s="196">
        <v>1.5701054160000002E-2</v>
      </c>
      <c r="J21" s="196">
        <v>1.448155682E-2</v>
      </c>
      <c r="K21" s="196">
        <v>3.2080257729999999E-2</v>
      </c>
      <c r="L21" s="196">
        <v>1.5002503799999998E-3</v>
      </c>
      <c r="M21" s="196">
        <v>9.5231741599999982E-3</v>
      </c>
      <c r="N21" s="196">
        <v>7.3647244109999982E-2</v>
      </c>
      <c r="O21" s="196">
        <v>0.52164000038999991</v>
      </c>
      <c r="P21" s="196">
        <v>3.4234561000000004E-2</v>
      </c>
      <c r="Q21" s="196">
        <v>4.6095263659999997E-2</v>
      </c>
      <c r="R21" s="196">
        <v>2.7291898999999998E-3</v>
      </c>
      <c r="S21" s="196">
        <v>1.5226101050000001E-2</v>
      </c>
      <c r="T21" s="196">
        <v>1.7119335176999999</v>
      </c>
      <c r="U21" s="196">
        <v>0.16586731382999997</v>
      </c>
      <c r="V21" s="88">
        <v>103</v>
      </c>
    </row>
    <row r="22" spans="2:22" ht="14" customHeight="1" x14ac:dyDescent="0.15">
      <c r="B22" s="2"/>
      <c r="C22" s="325" t="s">
        <v>162</v>
      </c>
      <c r="D22" s="326">
        <v>30387</v>
      </c>
      <c r="E22" s="327">
        <v>0.32684804345000001</v>
      </c>
      <c r="F22" s="327">
        <v>2.1179883309999998E-2</v>
      </c>
      <c r="G22" s="327">
        <v>7.2711672889999995E-2</v>
      </c>
      <c r="H22" s="196">
        <v>4.7671122299999995E-3</v>
      </c>
      <c r="I22" s="196">
        <v>6.5175436799999997E-3</v>
      </c>
      <c r="J22" s="196">
        <v>1.2780404099999999E-3</v>
      </c>
      <c r="K22" s="196">
        <v>4.5332902400000005E-3</v>
      </c>
      <c r="L22" s="196">
        <v>7.2831185000000001E-4</v>
      </c>
      <c r="M22" s="196">
        <v>3.2162698999999999E-4</v>
      </c>
      <c r="N22" s="196">
        <v>4.3920551180000003E-2</v>
      </c>
      <c r="O22" s="196">
        <v>0.26522467538</v>
      </c>
      <c r="P22" s="196">
        <v>5.0354059599999994E-3</v>
      </c>
      <c r="Q22" s="196">
        <v>6.0680460200000005E-3</v>
      </c>
      <c r="R22" s="196">
        <v>1.1769864200000001E-3</v>
      </c>
      <c r="S22" s="196">
        <v>2.7885672500000003E-3</v>
      </c>
      <c r="T22" s="196">
        <v>0.73208745695999999</v>
      </c>
      <c r="U22" s="196">
        <v>3.1050181749999996E-2</v>
      </c>
      <c r="V22" s="88">
        <v>104</v>
      </c>
    </row>
    <row r="23" spans="2:22" ht="14" customHeight="1" x14ac:dyDescent="0.15">
      <c r="B23" s="2"/>
      <c r="C23" s="325" t="s">
        <v>188</v>
      </c>
      <c r="D23" s="326">
        <v>50885</v>
      </c>
      <c r="E23" s="327">
        <v>0.98441649464999992</v>
      </c>
      <c r="F23" s="327">
        <v>7.2418287240000004E-2</v>
      </c>
      <c r="G23" s="327">
        <v>0.18813133828</v>
      </c>
      <c r="H23" s="196">
        <v>3.6114360820000004E-2</v>
      </c>
      <c r="I23" s="196">
        <v>3.8942985840000006E-2</v>
      </c>
      <c r="J23" s="196">
        <v>1.244434625E-2</v>
      </c>
      <c r="K23" s="196">
        <v>2.438022502E-2</v>
      </c>
      <c r="L23" s="196">
        <v>3.5345176099999998E-3</v>
      </c>
      <c r="M23" s="196">
        <v>4.71013018E-3</v>
      </c>
      <c r="N23" s="196">
        <v>0.10982839797000001</v>
      </c>
      <c r="O23" s="196">
        <v>0.75556441983</v>
      </c>
      <c r="P23" s="196">
        <v>2.7165703909999998E-2</v>
      </c>
      <c r="Q23" s="196">
        <v>3.5590423590000003E-2</v>
      </c>
      <c r="R23" s="196">
        <v>3.5486542499999999E-3</v>
      </c>
      <c r="S23" s="196">
        <v>1.24858713E-2</v>
      </c>
      <c r="T23" s="196">
        <v>1.9570964836600002</v>
      </c>
      <c r="U23" s="196">
        <v>0.15081092429999998</v>
      </c>
      <c r="V23" s="88">
        <v>105</v>
      </c>
    </row>
    <row r="24" spans="2:22" ht="14" customHeight="1" x14ac:dyDescent="0.15">
      <c r="B24" s="2"/>
      <c r="C24" s="325" t="s">
        <v>197</v>
      </c>
      <c r="D24" s="326">
        <v>56777</v>
      </c>
      <c r="E24" s="327">
        <v>1.2417375489</v>
      </c>
      <c r="F24" s="327">
        <v>9.1756423869999992E-2</v>
      </c>
      <c r="G24" s="327">
        <v>0.11466416463</v>
      </c>
      <c r="H24" s="196">
        <v>6.8590301379999996E-2</v>
      </c>
      <c r="I24" s="196">
        <v>8.4747445760000012E-2</v>
      </c>
      <c r="J24" s="196">
        <v>1.7802037709999999E-2</v>
      </c>
      <c r="K24" s="196">
        <v>3.8946882549999999E-2</v>
      </c>
      <c r="L24" s="196">
        <v>3.2447283100000002E-3</v>
      </c>
      <c r="M24" s="196">
        <v>8.0774620699999994E-3</v>
      </c>
      <c r="N24" s="196">
        <v>0.11004715468999998</v>
      </c>
      <c r="O24" s="196">
        <v>0.91355404929000006</v>
      </c>
      <c r="P24" s="196">
        <v>2.6531186429999999E-2</v>
      </c>
      <c r="Q24" s="196">
        <v>3.6108377100000005E-2</v>
      </c>
      <c r="R24" s="196">
        <v>5.0015101300000002E-3</v>
      </c>
      <c r="S24" s="196">
        <v>1.4977978259999998E-2</v>
      </c>
      <c r="T24" s="196">
        <v>1.3665433946200001</v>
      </c>
      <c r="U24" s="196">
        <v>0.1538865371</v>
      </c>
      <c r="V24" s="88">
        <v>106</v>
      </c>
    </row>
    <row r="25" spans="2:22" ht="14" customHeight="1" x14ac:dyDescent="0.15">
      <c r="B25" s="2"/>
      <c r="C25" s="325" t="s">
        <v>237</v>
      </c>
      <c r="D25" s="326">
        <v>160609</v>
      </c>
      <c r="E25" s="327">
        <v>4.4383682207900002</v>
      </c>
      <c r="F25" s="327">
        <v>0.32981831554999996</v>
      </c>
      <c r="G25" s="327">
        <v>0.34967743556999997</v>
      </c>
      <c r="H25" s="196">
        <v>0.30362927367999998</v>
      </c>
      <c r="I25" s="196">
        <v>0.28663774582999996</v>
      </c>
      <c r="J25" s="196">
        <v>0.14930811087000001</v>
      </c>
      <c r="K25" s="196">
        <v>0.28437836271</v>
      </c>
      <c r="L25" s="196">
        <v>9.3338080899999995E-3</v>
      </c>
      <c r="M25" s="196">
        <v>4.3375886369999991E-2</v>
      </c>
      <c r="N25" s="196">
        <v>0.29955135104000008</v>
      </c>
      <c r="O25" s="196">
        <v>3.0757549901600001</v>
      </c>
      <c r="P25" s="196">
        <v>0.13069449093999999</v>
      </c>
      <c r="Q25" s="196">
        <v>0.17246304456</v>
      </c>
      <c r="R25" s="196">
        <v>2.8883277809999996E-2</v>
      </c>
      <c r="S25" s="196">
        <v>7.103777230000001E-2</v>
      </c>
      <c r="T25" s="196">
        <v>3.4111022000100002</v>
      </c>
      <c r="U25" s="196">
        <v>0.59783419696000006</v>
      </c>
      <c r="V25" s="88">
        <v>107</v>
      </c>
    </row>
    <row r="26" spans="2:22" ht="14" customHeight="1" x14ac:dyDescent="0.15">
      <c r="B26" s="2"/>
      <c r="C26" s="325" t="s">
        <v>192</v>
      </c>
      <c r="D26" s="326">
        <v>81394</v>
      </c>
      <c r="E26" s="327">
        <v>1.31826092591</v>
      </c>
      <c r="F26" s="327">
        <v>5.6110288280000004E-2</v>
      </c>
      <c r="G26" s="327">
        <v>0.21660683070999998</v>
      </c>
      <c r="H26" s="196">
        <v>7.4221398400000005E-3</v>
      </c>
      <c r="I26" s="196">
        <v>1.507513152E-2</v>
      </c>
      <c r="J26" s="196">
        <v>4.73726761E-3</v>
      </c>
      <c r="K26" s="196">
        <v>1.10727515E-2</v>
      </c>
      <c r="L26" s="196">
        <v>4.0371064479999996E-2</v>
      </c>
      <c r="M26" s="196">
        <v>1.1823308200000001E-3</v>
      </c>
      <c r="N26" s="196">
        <v>0.19667458506000002</v>
      </c>
      <c r="O26" s="196">
        <v>1.04240188948</v>
      </c>
      <c r="P26" s="196">
        <v>1.2825401580000001E-2</v>
      </c>
      <c r="Q26" s="196">
        <v>9.5689346199999987E-3</v>
      </c>
      <c r="R26" s="196">
        <v>4.7450629000000003E-3</v>
      </c>
      <c r="S26" s="196">
        <v>3.8774113199999999E-3</v>
      </c>
      <c r="T26" s="196">
        <v>2.76379959444</v>
      </c>
      <c r="U26" s="196">
        <v>0.22979796423000001</v>
      </c>
      <c r="V26" s="88">
        <v>108</v>
      </c>
    </row>
    <row r="27" spans="2:22" ht="14" customHeight="1" x14ac:dyDescent="0.15">
      <c r="B27" s="2"/>
      <c r="C27" s="325" t="s">
        <v>222</v>
      </c>
      <c r="D27" s="326">
        <v>107363</v>
      </c>
      <c r="E27" s="327">
        <v>2.7003164498399999</v>
      </c>
      <c r="F27" s="327">
        <v>0.17578214454000002</v>
      </c>
      <c r="G27" s="327">
        <v>0.17013483801000001</v>
      </c>
      <c r="H27" s="196">
        <v>0.19912840434000001</v>
      </c>
      <c r="I27" s="196">
        <v>0.23259454005999999</v>
      </c>
      <c r="J27" s="196">
        <v>7.7810138890000005E-2</v>
      </c>
      <c r="K27" s="196">
        <v>0.14921427226</v>
      </c>
      <c r="L27" s="196">
        <v>1.1190936E-3</v>
      </c>
      <c r="M27" s="196">
        <v>4.5113043470000003E-2</v>
      </c>
      <c r="N27" s="196">
        <v>0.1525389802599999</v>
      </c>
      <c r="O27" s="196">
        <v>1.8482017691900001</v>
      </c>
      <c r="P27" s="196">
        <v>6.3089262630000004E-2</v>
      </c>
      <c r="Q27" s="196">
        <v>0.11088846867</v>
      </c>
      <c r="R27" s="196">
        <v>6.3119256899999993E-3</v>
      </c>
      <c r="S27" s="196">
        <v>5.4169825650000003E-2</v>
      </c>
      <c r="T27" s="196">
        <v>1.9262275349799998</v>
      </c>
      <c r="U27" s="196">
        <v>0.32329223410999997</v>
      </c>
      <c r="V27" s="88">
        <v>109</v>
      </c>
    </row>
    <row r="28" spans="2:22" ht="14" customHeight="1" x14ac:dyDescent="0.15">
      <c r="B28" s="2"/>
      <c r="C28" s="325" t="s">
        <v>241</v>
      </c>
      <c r="D28" s="326">
        <v>366208</v>
      </c>
      <c r="E28" s="327">
        <v>7.5001228358600009</v>
      </c>
      <c r="F28" s="327">
        <v>0.34065219105</v>
      </c>
      <c r="G28" s="327">
        <v>1.52991635057</v>
      </c>
      <c r="H28" s="196">
        <v>0.26834800613999998</v>
      </c>
      <c r="I28" s="196">
        <v>0.45413484301000001</v>
      </c>
      <c r="J28" s="196">
        <v>7.279502517E-2</v>
      </c>
      <c r="K28" s="196">
        <v>0.17900366835000001</v>
      </c>
      <c r="L28" s="196">
        <v>0.18290438615000001</v>
      </c>
      <c r="M28" s="196">
        <v>5.6016918729999997E-2</v>
      </c>
      <c r="N28" s="196">
        <v>0.77406708868999985</v>
      </c>
      <c r="O28" s="196">
        <v>5.5292130337900005</v>
      </c>
      <c r="P28" s="196">
        <v>0.11630219379999998</v>
      </c>
      <c r="Q28" s="196">
        <v>0.16050238863999999</v>
      </c>
      <c r="R28" s="196">
        <v>3.1443304300000002E-2</v>
      </c>
      <c r="S28" s="196">
        <v>7.7810238370000007E-2</v>
      </c>
      <c r="T28" s="196">
        <v>15.334476752440001</v>
      </c>
      <c r="U28" s="196">
        <v>1.69861205602</v>
      </c>
      <c r="V28" s="88">
        <v>110</v>
      </c>
    </row>
    <row r="29" spans="2:22" ht="14" customHeight="1" x14ac:dyDescent="0.15">
      <c r="B29" s="2"/>
      <c r="C29" s="325" t="s">
        <v>251</v>
      </c>
      <c r="D29" s="326">
        <v>679246</v>
      </c>
      <c r="E29" s="327">
        <v>12.79082332954</v>
      </c>
      <c r="F29" s="327">
        <v>0.80391481812999999</v>
      </c>
      <c r="G29" s="327">
        <v>2.5643831086</v>
      </c>
      <c r="H29" s="196">
        <v>0.48784836976999996</v>
      </c>
      <c r="I29" s="196">
        <v>0.56882243789999998</v>
      </c>
      <c r="J29" s="196">
        <v>0.16969990094000001</v>
      </c>
      <c r="K29" s="196">
        <v>0.35063691927999996</v>
      </c>
      <c r="L29" s="196">
        <v>9.1499204779999996E-2</v>
      </c>
      <c r="M29" s="196">
        <v>8.9369642829999998E-2</v>
      </c>
      <c r="N29" s="196">
        <v>1.3774520274200002</v>
      </c>
      <c r="O29" s="196">
        <v>9.6853906998999992</v>
      </c>
      <c r="P29" s="196">
        <v>0.33735524210000001</v>
      </c>
      <c r="Q29" s="196">
        <v>0.46658888056999998</v>
      </c>
      <c r="R29" s="196">
        <v>5.716240794E-2</v>
      </c>
      <c r="S29" s="196">
        <v>0.1933970005</v>
      </c>
      <c r="T29" s="196">
        <v>24.768782112949999</v>
      </c>
      <c r="U29" s="196">
        <v>2.03616673415</v>
      </c>
      <c r="V29" s="88">
        <v>111</v>
      </c>
    </row>
    <row r="30" spans="2:22" ht="14" customHeight="1" x14ac:dyDescent="0.15">
      <c r="B30" s="2"/>
      <c r="C30" s="325" t="s">
        <v>258</v>
      </c>
      <c r="D30" s="326">
        <v>1050301</v>
      </c>
      <c r="E30" s="327">
        <v>19.760092927900001</v>
      </c>
      <c r="F30" s="327">
        <v>0.87139740964000001</v>
      </c>
      <c r="G30" s="327">
        <v>3.0885958877200004</v>
      </c>
      <c r="H30" s="196">
        <v>0.53612357995999993</v>
      </c>
      <c r="I30" s="196">
        <v>0.54268494984000004</v>
      </c>
      <c r="J30" s="196">
        <v>0.29138700461</v>
      </c>
      <c r="K30" s="196">
        <v>0.50692303825999996</v>
      </c>
      <c r="L30" s="196">
        <v>0.25221721383000001</v>
      </c>
      <c r="M30" s="196">
        <v>8.6019391680000015E-2</v>
      </c>
      <c r="N30" s="196">
        <v>2.3097932826300003</v>
      </c>
      <c r="O30" s="196">
        <v>15.266068075220002</v>
      </c>
      <c r="P30" s="196">
        <v>0.64415577274000002</v>
      </c>
      <c r="Q30" s="196">
        <v>0.80307757910999999</v>
      </c>
      <c r="R30" s="196">
        <v>9.537463853E-2</v>
      </c>
      <c r="S30" s="196">
        <v>0.27004712750999998</v>
      </c>
      <c r="T30" s="196">
        <v>38.793554036659998</v>
      </c>
      <c r="U30" s="196">
        <v>3.0867195933999998</v>
      </c>
      <c r="V30" s="88">
        <v>112</v>
      </c>
    </row>
    <row r="31" spans="2:22" ht="14" customHeight="1" x14ac:dyDescent="0.15">
      <c r="B31" s="2"/>
      <c r="C31" s="325" t="s">
        <v>246</v>
      </c>
      <c r="D31" s="326">
        <v>351913</v>
      </c>
      <c r="E31" s="327">
        <v>8.2446994783800012</v>
      </c>
      <c r="F31" s="327">
        <v>2.0352636616499997</v>
      </c>
      <c r="G31" s="327">
        <v>17.514872766869999</v>
      </c>
      <c r="H31" s="196">
        <v>6.6659082559999999E-2</v>
      </c>
      <c r="I31" s="196">
        <v>0.19989436928000001</v>
      </c>
      <c r="J31" s="196">
        <v>6.0951871049999995E-2</v>
      </c>
      <c r="K31" s="196">
        <v>0.27143752541999999</v>
      </c>
      <c r="L31" s="196">
        <v>5.94015476E-2</v>
      </c>
      <c r="M31" s="196">
        <v>4.186935152E-2</v>
      </c>
      <c r="N31" s="196">
        <v>0.87444063344000011</v>
      </c>
      <c r="O31" s="196">
        <v>6.7410850473899995</v>
      </c>
      <c r="P31" s="196">
        <v>0.69165044243000007</v>
      </c>
      <c r="Q31" s="196">
        <v>0.13780756652999998</v>
      </c>
      <c r="R31" s="196">
        <v>0.56225248834999997</v>
      </c>
      <c r="S31" s="196">
        <v>1.6164120279999999E-2</v>
      </c>
      <c r="T31" s="196">
        <v>137.98950931405</v>
      </c>
      <c r="U31" s="196">
        <v>10.79800752273</v>
      </c>
      <c r="V31" s="88">
        <v>113</v>
      </c>
    </row>
    <row r="32" spans="2:22" ht="14" customHeight="1" x14ac:dyDescent="0.15">
      <c r="B32" s="2"/>
      <c r="C32" s="325" t="s">
        <v>187</v>
      </c>
      <c r="D32" s="326">
        <v>67401</v>
      </c>
      <c r="E32" s="327">
        <v>1.0439996174899999</v>
      </c>
      <c r="F32" s="327">
        <v>7.4123302740000008E-2</v>
      </c>
      <c r="G32" s="327">
        <v>0.93786490046999993</v>
      </c>
      <c r="H32" s="196">
        <v>2.1832288460000002E-2</v>
      </c>
      <c r="I32" s="196">
        <v>4.6010781680000001E-2</v>
      </c>
      <c r="J32" s="196">
        <v>6.8541100799999997E-3</v>
      </c>
      <c r="K32" s="196">
        <v>1.7397388199999999E-2</v>
      </c>
      <c r="L32" s="196">
        <v>1.3622183390000001E-2</v>
      </c>
      <c r="M32" s="196">
        <v>3.3812850700000001E-3</v>
      </c>
      <c r="N32" s="196">
        <v>0.12483515169999999</v>
      </c>
      <c r="O32" s="196">
        <v>0.81392482830000001</v>
      </c>
      <c r="P32" s="196">
        <v>2.6517936560000004E-2</v>
      </c>
      <c r="Q32" s="196">
        <v>1.7861603810000001E-2</v>
      </c>
      <c r="R32" s="196">
        <v>1.5046985280000001E-2</v>
      </c>
      <c r="S32" s="196">
        <v>6.7731857599999997E-3</v>
      </c>
      <c r="T32" s="196">
        <v>6.9258239224399993</v>
      </c>
      <c r="U32" s="196">
        <v>0.42782007517999998</v>
      </c>
      <c r="V32" s="88">
        <v>114</v>
      </c>
    </row>
    <row r="33" spans="2:22" ht="14" customHeight="1" x14ac:dyDescent="0.15">
      <c r="B33" s="2"/>
      <c r="C33" s="325" t="s">
        <v>141</v>
      </c>
      <c r="D33" s="326">
        <v>3978</v>
      </c>
      <c r="E33" s="327">
        <v>6.5110077419999995E-2</v>
      </c>
      <c r="F33" s="327">
        <v>2.86897026E-3</v>
      </c>
      <c r="G33" s="327">
        <v>4.7307309290000002E-2</v>
      </c>
      <c r="H33" s="196">
        <v>5.8554966999999991E-4</v>
      </c>
      <c r="I33" s="196">
        <v>1.79000628E-3</v>
      </c>
      <c r="J33" s="196">
        <v>3.8842611999999999E-4</v>
      </c>
      <c r="K33" s="196">
        <v>9.2082277000000003E-4</v>
      </c>
      <c r="L33" s="196">
        <v>2.6816604100000003E-3</v>
      </c>
      <c r="M33" s="196">
        <v>2.3417534000000001E-4</v>
      </c>
      <c r="N33" s="196">
        <v>8.2652957599999993E-3</v>
      </c>
      <c r="O33" s="196">
        <v>5.0186430519999999E-2</v>
      </c>
      <c r="P33" s="196">
        <v>2.3043120200000001E-3</v>
      </c>
      <c r="Q33" s="196">
        <v>9.5865531000000005E-4</v>
      </c>
      <c r="R33" s="196">
        <v>1.40066792E-3</v>
      </c>
      <c r="S33" s="196">
        <v>2.8844594000000001E-4</v>
      </c>
      <c r="T33" s="196">
        <v>0.27971127841999999</v>
      </c>
      <c r="U33" s="196">
        <v>1.6888081520000001E-2</v>
      </c>
      <c r="V33" s="88">
        <v>115</v>
      </c>
    </row>
    <row r="34" spans="2:22" ht="14" customHeight="1" x14ac:dyDescent="0.15">
      <c r="B34" s="2"/>
      <c r="C34" s="325" t="s">
        <v>163</v>
      </c>
      <c r="D34" s="326">
        <v>13454</v>
      </c>
      <c r="E34" s="327">
        <v>0.27970097063999999</v>
      </c>
      <c r="F34" s="327">
        <v>1.5366464749999999E-2</v>
      </c>
      <c r="G34" s="327">
        <v>2.0839106330000003E-2</v>
      </c>
      <c r="H34" s="196">
        <v>1.470431765E-2</v>
      </c>
      <c r="I34" s="196">
        <v>2.3614504679999999E-2</v>
      </c>
      <c r="J34" s="196">
        <v>2.56005888E-3</v>
      </c>
      <c r="K34" s="196">
        <v>4.9398553200000004E-3</v>
      </c>
      <c r="L34" s="196">
        <v>2.5240591200000003E-3</v>
      </c>
      <c r="M34" s="196">
        <v>1.4060362700000001E-3</v>
      </c>
      <c r="N34" s="196">
        <v>2.4873280270000006E-2</v>
      </c>
      <c r="O34" s="196">
        <v>0.20530697476999998</v>
      </c>
      <c r="P34" s="196">
        <v>3.0604023900000004E-3</v>
      </c>
      <c r="Q34" s="196">
        <v>5.3060158600000008E-3</v>
      </c>
      <c r="R34" s="196">
        <v>7.7239878999999997E-4</v>
      </c>
      <c r="S34" s="196">
        <v>3.03381554E-3</v>
      </c>
      <c r="T34" s="196">
        <v>0.29436753222000001</v>
      </c>
      <c r="U34" s="196">
        <v>2.619858454E-2</v>
      </c>
      <c r="V34" s="88">
        <v>116</v>
      </c>
    </row>
    <row r="35" spans="2:22" ht="14" customHeight="1" x14ac:dyDescent="0.15">
      <c r="B35" s="2"/>
      <c r="C35" s="325" t="s">
        <v>229</v>
      </c>
      <c r="D35" s="326">
        <v>105438</v>
      </c>
      <c r="E35" s="327">
        <v>2.8418368792399997</v>
      </c>
      <c r="F35" s="327">
        <v>0.18313250068999998</v>
      </c>
      <c r="G35" s="327">
        <v>0.24097547905</v>
      </c>
      <c r="H35" s="196">
        <v>0.17323854632999999</v>
      </c>
      <c r="I35" s="196">
        <v>0.21737149230000002</v>
      </c>
      <c r="J35" s="196">
        <v>7.2961804800000002E-2</v>
      </c>
      <c r="K35" s="196">
        <v>0.1327423747</v>
      </c>
      <c r="L35" s="196">
        <v>8.6964816399999999E-3</v>
      </c>
      <c r="M35" s="196">
        <v>2.6166020640000003E-2</v>
      </c>
      <c r="N35" s="196">
        <v>0.18066849017999997</v>
      </c>
      <c r="O35" s="196">
        <v>2.0391734859900001</v>
      </c>
      <c r="P35" s="196">
        <v>0.12192418485000001</v>
      </c>
      <c r="Q35" s="196">
        <v>0.16129214454999999</v>
      </c>
      <c r="R35" s="196">
        <v>8.7900587700000012E-3</v>
      </c>
      <c r="S35" s="196">
        <v>6.2655963849999996E-2</v>
      </c>
      <c r="T35" s="196">
        <v>2.9288345685400001</v>
      </c>
      <c r="U35" s="196">
        <v>0.25784617848000002</v>
      </c>
      <c r="V35" s="88">
        <v>117</v>
      </c>
    </row>
    <row r="36" spans="2:22" ht="14" customHeight="1" x14ac:dyDescent="0.15">
      <c r="B36" s="2"/>
      <c r="C36" s="325" t="s">
        <v>247</v>
      </c>
      <c r="D36" s="326">
        <v>315996</v>
      </c>
      <c r="E36" s="327">
        <v>10.313126650040001</v>
      </c>
      <c r="F36" s="327">
        <v>0.66817227760999998</v>
      </c>
      <c r="G36" s="327">
        <v>0.69577366749000003</v>
      </c>
      <c r="H36" s="196">
        <v>0.82240421150999998</v>
      </c>
      <c r="I36" s="196">
        <v>0.85604193820000007</v>
      </c>
      <c r="J36" s="196">
        <v>0.48588009843000002</v>
      </c>
      <c r="K36" s="196">
        <v>0.85918379176999993</v>
      </c>
      <c r="L36" s="196">
        <v>1.3943193899999999E-3</v>
      </c>
      <c r="M36" s="196">
        <v>0.11774129774</v>
      </c>
      <c r="N36" s="196">
        <v>0.40260676443999976</v>
      </c>
      <c r="O36" s="196">
        <v>6.7926569609899996</v>
      </c>
      <c r="P36" s="196">
        <v>0.38574152219000002</v>
      </c>
      <c r="Q36" s="196">
        <v>0.57024811617000004</v>
      </c>
      <c r="R36" s="196">
        <v>3.6628338600000004E-2</v>
      </c>
      <c r="S36" s="196">
        <v>0.22129439717999999</v>
      </c>
      <c r="T36" s="196">
        <v>9.4220236603899998</v>
      </c>
      <c r="U36" s="196">
        <v>0.86100172853000001</v>
      </c>
      <c r="V36" s="88">
        <v>118</v>
      </c>
    </row>
    <row r="37" spans="2:22" ht="14" customHeight="1" x14ac:dyDescent="0.15">
      <c r="B37" s="2"/>
      <c r="C37" s="325" t="s">
        <v>196</v>
      </c>
      <c r="D37" s="326">
        <v>46125</v>
      </c>
      <c r="E37" s="327">
        <v>1.3217532898800002</v>
      </c>
      <c r="F37" s="327">
        <v>9.0689489089999992E-2</v>
      </c>
      <c r="G37" s="327">
        <v>0.11237611865</v>
      </c>
      <c r="H37" s="196">
        <v>8.9863829350000007E-2</v>
      </c>
      <c r="I37" s="196">
        <v>9.8013193080000005E-2</v>
      </c>
      <c r="J37" s="196">
        <v>4.4753715810000004E-2</v>
      </c>
      <c r="K37" s="196">
        <v>7.0378815109999993E-2</v>
      </c>
      <c r="L37" s="196">
        <v>3.7029996E-4</v>
      </c>
      <c r="M37" s="196">
        <v>1.291339019E-2</v>
      </c>
      <c r="N37" s="196">
        <v>7.7508588089999997E-2</v>
      </c>
      <c r="O37" s="196">
        <v>0.93004400854000013</v>
      </c>
      <c r="P37" s="196">
        <v>4.9753961669999999E-2</v>
      </c>
      <c r="Q37" s="196">
        <v>6.9308452219999997E-2</v>
      </c>
      <c r="R37" s="196">
        <v>4.31493951E-3</v>
      </c>
      <c r="S37" s="196">
        <v>2.3893631949999997E-2</v>
      </c>
      <c r="T37" s="196">
        <v>1.32685603415</v>
      </c>
      <c r="U37" s="196">
        <v>0.12213160954000001</v>
      </c>
      <c r="V37" s="88">
        <v>119</v>
      </c>
    </row>
    <row r="38" spans="2:22" ht="14" customHeight="1" x14ac:dyDescent="0.15">
      <c r="B38" s="2"/>
      <c r="C38" s="325" t="s">
        <v>139</v>
      </c>
      <c r="D38" s="326">
        <v>2323</v>
      </c>
      <c r="E38" s="327">
        <v>5.8412249219999997E-2</v>
      </c>
      <c r="F38" s="327">
        <v>4.8285668199999996E-3</v>
      </c>
      <c r="G38" s="327">
        <v>5.52658297E-3</v>
      </c>
      <c r="H38" s="196">
        <v>3.1956317099999998E-3</v>
      </c>
      <c r="I38" s="196">
        <v>3.8830385999999999E-3</v>
      </c>
      <c r="J38" s="196">
        <v>1.32336483E-3</v>
      </c>
      <c r="K38" s="196">
        <v>2.2559983500000003E-3</v>
      </c>
      <c r="L38" s="196">
        <v>1.1044949000000001E-4</v>
      </c>
      <c r="M38" s="196">
        <v>3.8562131000000001E-4</v>
      </c>
      <c r="N38" s="196">
        <v>4.3698836000000008E-3</v>
      </c>
      <c r="O38" s="196">
        <v>4.2909763619999999E-2</v>
      </c>
      <c r="P38" s="196">
        <v>1.96287658E-3</v>
      </c>
      <c r="Q38" s="196">
        <v>1.93149398E-3</v>
      </c>
      <c r="R38" s="196">
        <v>7.6737275000000004E-4</v>
      </c>
      <c r="S38" s="196">
        <v>7.4687867000000001E-4</v>
      </c>
      <c r="T38" s="196">
        <v>5.9612172010000006E-2</v>
      </c>
      <c r="U38" s="196">
        <v>4.9845066899999995E-3</v>
      </c>
      <c r="V38" s="88">
        <v>120</v>
      </c>
    </row>
    <row r="39" spans="2:22" ht="14" customHeight="1" x14ac:dyDescent="0.15">
      <c r="B39" s="2"/>
      <c r="C39" s="325" t="s">
        <v>168</v>
      </c>
      <c r="D39" s="326">
        <v>16017</v>
      </c>
      <c r="E39" s="327">
        <v>0.40958101343999997</v>
      </c>
      <c r="F39" s="327">
        <v>2.5215375429999999E-2</v>
      </c>
      <c r="G39" s="327">
        <v>3.8749474400000004E-2</v>
      </c>
      <c r="H39" s="196">
        <v>3.06572406E-2</v>
      </c>
      <c r="I39" s="196">
        <v>3.554015244E-2</v>
      </c>
      <c r="J39" s="196">
        <v>1.161584566E-2</v>
      </c>
      <c r="K39" s="196">
        <v>2.3709958140000001E-2</v>
      </c>
      <c r="L39" s="196">
        <v>6.5141194999999996E-4</v>
      </c>
      <c r="M39" s="196">
        <v>4.2303029399999997E-3</v>
      </c>
      <c r="N39" s="196">
        <v>2.3626928130000002E-2</v>
      </c>
      <c r="O39" s="196">
        <v>0.28206044153999998</v>
      </c>
      <c r="P39" s="196">
        <v>9.6654577700000001E-3</v>
      </c>
      <c r="Q39" s="196">
        <v>1.3982786429999998E-2</v>
      </c>
      <c r="R39" s="196">
        <v>1.5809758100000001E-3</v>
      </c>
      <c r="S39" s="196">
        <v>6.0519080899999996E-3</v>
      </c>
      <c r="T39" s="196">
        <v>0.52687368497999998</v>
      </c>
      <c r="U39" s="196">
        <v>4.5806514350000001E-2</v>
      </c>
      <c r="V39" s="88">
        <v>121</v>
      </c>
    </row>
    <row r="40" spans="2:22" ht="14" customHeight="1" x14ac:dyDescent="0.15">
      <c r="B40" s="2"/>
      <c r="C40" s="325" t="s">
        <v>212</v>
      </c>
      <c r="D40" s="326">
        <v>102789</v>
      </c>
      <c r="E40" s="327">
        <v>2.5174574193400003</v>
      </c>
      <c r="F40" s="327">
        <v>0.19186457058</v>
      </c>
      <c r="G40" s="327">
        <v>0.25930743753999996</v>
      </c>
      <c r="H40" s="196">
        <v>0.14761307686</v>
      </c>
      <c r="I40" s="196">
        <v>0.17381110008</v>
      </c>
      <c r="J40" s="196">
        <v>6.011776328E-2</v>
      </c>
      <c r="K40" s="196">
        <v>0.12785463647</v>
      </c>
      <c r="L40" s="196">
        <v>1.0127151899999999E-3</v>
      </c>
      <c r="M40" s="196">
        <v>2.3179382789999998E-2</v>
      </c>
      <c r="N40" s="196">
        <v>0.18702806265999994</v>
      </c>
      <c r="O40" s="196">
        <v>1.80142391254</v>
      </c>
      <c r="P40" s="196">
        <v>7.4791959759999999E-2</v>
      </c>
      <c r="Q40" s="196">
        <v>0.10618592553</v>
      </c>
      <c r="R40" s="196">
        <v>1.060151845E-2</v>
      </c>
      <c r="S40" s="196">
        <v>4.2306629770000007E-2</v>
      </c>
      <c r="T40" s="196">
        <v>3.5422901552899999</v>
      </c>
      <c r="U40" s="196">
        <v>0.46022502695</v>
      </c>
      <c r="V40" s="88">
        <v>122</v>
      </c>
    </row>
    <row r="41" spans="2:22" ht="14" customHeight="1" x14ac:dyDescent="0.15">
      <c r="B41" s="2"/>
      <c r="C41" s="325" t="s">
        <v>175</v>
      </c>
      <c r="D41" s="326">
        <v>30701</v>
      </c>
      <c r="E41" s="327">
        <v>0.63764537907000007</v>
      </c>
      <c r="F41" s="327">
        <v>4.0338184099999994E-2</v>
      </c>
      <c r="G41" s="327">
        <v>0.19249773338999998</v>
      </c>
      <c r="H41" s="196">
        <v>3.03393172E-2</v>
      </c>
      <c r="I41" s="196">
        <v>4.1246314919999999E-2</v>
      </c>
      <c r="J41" s="196">
        <v>9.168901279999999E-3</v>
      </c>
      <c r="K41" s="196">
        <v>1.7431808440000002E-2</v>
      </c>
      <c r="L41" s="196">
        <v>1.05476675E-3</v>
      </c>
      <c r="M41" s="196">
        <v>3.6082002500000001E-3</v>
      </c>
      <c r="N41" s="196">
        <v>5.9886896650000007E-2</v>
      </c>
      <c r="O41" s="196">
        <v>0.47546621278000001</v>
      </c>
      <c r="P41" s="196">
        <v>1.33401783E-2</v>
      </c>
      <c r="Q41" s="196">
        <v>1.7323012499999998E-2</v>
      </c>
      <c r="R41" s="196">
        <v>2.4457182800000001E-3</v>
      </c>
      <c r="S41" s="196">
        <v>6.8322010400000003E-3</v>
      </c>
      <c r="T41" s="196">
        <v>1.3424022202499999</v>
      </c>
      <c r="U41" s="196">
        <v>0.10186192506</v>
      </c>
      <c r="V41" s="88">
        <v>123</v>
      </c>
    </row>
    <row r="42" spans="2:22" ht="14" customHeight="1" x14ac:dyDescent="0.15">
      <c r="B42" s="2"/>
      <c r="C42" s="325" t="s">
        <v>199</v>
      </c>
      <c r="D42" s="326">
        <v>50772</v>
      </c>
      <c r="E42" s="327">
        <v>1.2946442433499998</v>
      </c>
      <c r="F42" s="327">
        <v>7.5930237849999999E-2</v>
      </c>
      <c r="G42" s="327">
        <v>0.27140434877000003</v>
      </c>
      <c r="H42" s="196">
        <v>7.9019864290000005E-2</v>
      </c>
      <c r="I42" s="196">
        <v>0.1025963248</v>
      </c>
      <c r="J42" s="196">
        <v>3.5661684299999996E-2</v>
      </c>
      <c r="K42" s="196">
        <v>6.1739832979999999E-2</v>
      </c>
      <c r="L42" s="196">
        <v>7.2961581399999999E-3</v>
      </c>
      <c r="M42" s="196">
        <v>1.4345061189999999E-2</v>
      </c>
      <c r="N42" s="196">
        <v>9.3676772979999989E-2</v>
      </c>
      <c r="O42" s="196">
        <v>0.90556836518000006</v>
      </c>
      <c r="P42" s="196">
        <v>3.6164636999999999E-2</v>
      </c>
      <c r="Q42" s="196">
        <v>5.7152227890000004E-2</v>
      </c>
      <c r="R42" s="196">
        <v>5.2303402799999997E-3</v>
      </c>
      <c r="S42" s="196">
        <v>2.6425314320000001E-2</v>
      </c>
      <c r="T42" s="196">
        <v>2.3500336494100003</v>
      </c>
      <c r="U42" s="196">
        <v>0.22386276501999999</v>
      </c>
      <c r="V42" s="88">
        <v>124</v>
      </c>
    </row>
    <row r="43" spans="2:22" ht="14" customHeight="1" x14ac:dyDescent="0.15">
      <c r="B43" s="2"/>
      <c r="C43" s="325" t="s">
        <v>242</v>
      </c>
      <c r="D43" s="326">
        <v>168220</v>
      </c>
      <c r="E43" s="327">
        <v>6.7232190906100007</v>
      </c>
      <c r="F43" s="327">
        <v>0.46154287127000004</v>
      </c>
      <c r="G43" s="327">
        <v>0.48475659753</v>
      </c>
      <c r="H43" s="196">
        <v>0.55096025334999998</v>
      </c>
      <c r="I43" s="196">
        <v>0.47052641699999997</v>
      </c>
      <c r="J43" s="196">
        <v>0.28456595508999999</v>
      </c>
      <c r="K43" s="196">
        <v>0.49455166049999999</v>
      </c>
      <c r="L43" s="196">
        <v>5.8695101000000001E-4</v>
      </c>
      <c r="M43" s="196">
        <v>0.12133630193000002</v>
      </c>
      <c r="N43" s="196">
        <v>0.22873212156000022</v>
      </c>
      <c r="O43" s="196">
        <v>4.5887262360400003</v>
      </c>
      <c r="P43" s="196">
        <v>0.45950210528000002</v>
      </c>
      <c r="Q43" s="196">
        <v>0.58754475638000003</v>
      </c>
      <c r="R43" s="196">
        <v>1.8354258219999999E-2</v>
      </c>
      <c r="S43" s="196">
        <v>0.15526304524000001</v>
      </c>
      <c r="T43" s="196">
        <v>6.5851919665199992</v>
      </c>
      <c r="U43" s="196">
        <v>0.64973480841999998</v>
      </c>
      <c r="V43" s="88">
        <v>125</v>
      </c>
    </row>
    <row r="44" spans="2:22" ht="14" customHeight="1" x14ac:dyDescent="0.15">
      <c r="B44" s="2"/>
      <c r="C44" s="325" t="s">
        <v>210</v>
      </c>
      <c r="D44" s="326">
        <v>66201</v>
      </c>
      <c r="E44" s="327">
        <v>2.23150285549</v>
      </c>
      <c r="F44" s="327">
        <v>0.18473116876000001</v>
      </c>
      <c r="G44" s="327">
        <v>0.12819232198</v>
      </c>
      <c r="H44" s="196">
        <v>0.18962796637000001</v>
      </c>
      <c r="I44" s="196">
        <v>0.18892202483000001</v>
      </c>
      <c r="J44" s="196">
        <v>0.1214877184</v>
      </c>
      <c r="K44" s="196">
        <v>0.20772518459</v>
      </c>
      <c r="L44" s="196">
        <v>2.3487635999999999E-4</v>
      </c>
      <c r="M44" s="196">
        <v>3.0657782259999999E-2</v>
      </c>
      <c r="N44" s="196">
        <v>7.1769454140000133E-2</v>
      </c>
      <c r="O44" s="196">
        <v>1.4326524893500001</v>
      </c>
      <c r="P44" s="196">
        <v>8.7081245119999998E-2</v>
      </c>
      <c r="Q44" s="196">
        <v>0.13178607648000001</v>
      </c>
      <c r="R44" s="196">
        <v>7.235435660000001E-3</v>
      </c>
      <c r="S44" s="196">
        <v>5.196182387E-2</v>
      </c>
      <c r="T44" s="196">
        <v>1.65313848269</v>
      </c>
      <c r="U44" s="196">
        <v>0.13911075923999999</v>
      </c>
      <c r="V44" s="88">
        <v>126</v>
      </c>
    </row>
    <row r="45" spans="2:22" ht="14" customHeight="1" x14ac:dyDescent="0.15">
      <c r="B45" s="2"/>
      <c r="C45" s="325" t="s">
        <v>186</v>
      </c>
      <c r="D45" s="326">
        <v>29049</v>
      </c>
      <c r="E45" s="327">
        <v>0.99598197975000002</v>
      </c>
      <c r="F45" s="327">
        <v>7.0150453609999996E-2</v>
      </c>
      <c r="G45" s="327">
        <v>6.9699930729999998E-2</v>
      </c>
      <c r="H45" s="196">
        <v>7.9413660480000009E-2</v>
      </c>
      <c r="I45" s="196">
        <v>8.9213846920000006E-2</v>
      </c>
      <c r="J45" s="196">
        <v>4.5913171350000004E-2</v>
      </c>
      <c r="K45" s="196">
        <v>7.6367654329999993E-2</v>
      </c>
      <c r="L45" s="196">
        <v>2.5386448E-4</v>
      </c>
      <c r="M45" s="196">
        <v>1.4688748789999999E-2</v>
      </c>
      <c r="N45" s="196">
        <v>3.3220240779999965E-2</v>
      </c>
      <c r="O45" s="196">
        <v>0.65746233029000001</v>
      </c>
      <c r="P45" s="196">
        <v>4.4013424539999992E-2</v>
      </c>
      <c r="Q45" s="196">
        <v>6.252998001E-2</v>
      </c>
      <c r="R45" s="196">
        <v>3.97945494E-3</v>
      </c>
      <c r="S45" s="196">
        <v>2.2495341570000001E-2</v>
      </c>
      <c r="T45" s="196">
        <v>1.03870134178</v>
      </c>
      <c r="U45" s="196">
        <v>8.9196195909999998E-2</v>
      </c>
      <c r="V45" s="88">
        <v>127</v>
      </c>
    </row>
    <row r="46" spans="2:22" ht="14" customHeight="1" x14ac:dyDescent="0.15">
      <c r="B46" s="2"/>
      <c r="C46" s="325" t="s">
        <v>218</v>
      </c>
      <c r="D46" s="326">
        <v>98831</v>
      </c>
      <c r="E46" s="327">
        <v>2.5894382150399999</v>
      </c>
      <c r="F46" s="327">
        <v>0.17363708597999999</v>
      </c>
      <c r="G46" s="327">
        <v>0.19733660222999999</v>
      </c>
      <c r="H46" s="196">
        <v>0.17257526839000001</v>
      </c>
      <c r="I46" s="196">
        <v>0.20898032156000002</v>
      </c>
      <c r="J46" s="196">
        <v>6.776915352E-2</v>
      </c>
      <c r="K46" s="196">
        <v>0.10963347371</v>
      </c>
      <c r="L46" s="196">
        <v>8.4229553000000001E-4</v>
      </c>
      <c r="M46" s="196">
        <v>2.189381277E-2</v>
      </c>
      <c r="N46" s="196">
        <v>0.16292849767999984</v>
      </c>
      <c r="O46" s="196">
        <v>1.8554504743</v>
      </c>
      <c r="P46" s="196">
        <v>8.4010097739999998E-2</v>
      </c>
      <c r="Q46" s="196">
        <v>0.11528383402</v>
      </c>
      <c r="R46" s="196">
        <v>9.2201844599999992E-3</v>
      </c>
      <c r="S46" s="196">
        <v>4.0749604659999994E-2</v>
      </c>
      <c r="T46" s="196">
        <v>3.0303703827700001</v>
      </c>
      <c r="U46" s="196">
        <v>0.26714044717000002</v>
      </c>
      <c r="V46" s="88">
        <v>128</v>
      </c>
    </row>
    <row r="47" spans="2:22" ht="14" customHeight="1" x14ac:dyDescent="0.15">
      <c r="B47" s="2"/>
      <c r="C47" s="325" t="s">
        <v>201</v>
      </c>
      <c r="D47" s="326">
        <v>27246</v>
      </c>
      <c r="E47" s="327">
        <v>1.4128627094299999</v>
      </c>
      <c r="F47" s="327">
        <v>9.0766234120000011E-2</v>
      </c>
      <c r="G47" s="327">
        <v>0.13506373671999999</v>
      </c>
      <c r="H47" s="196">
        <v>0.14251807652999998</v>
      </c>
      <c r="I47" s="196">
        <v>9.9212050199999999E-2</v>
      </c>
      <c r="J47" s="196">
        <v>6.6335614510000002E-2</v>
      </c>
      <c r="K47" s="196">
        <v>0.12680396426999999</v>
      </c>
      <c r="L47" s="196">
        <v>3.2699631999999999E-4</v>
      </c>
      <c r="M47" s="196">
        <v>3.0987071939999996E-2</v>
      </c>
      <c r="N47" s="196">
        <v>2.5246466750000029E-2</v>
      </c>
      <c r="O47" s="196">
        <v>0.92420967719000002</v>
      </c>
      <c r="P47" s="196">
        <v>0.11086059876999999</v>
      </c>
      <c r="Q47" s="196">
        <v>0.14375012255</v>
      </c>
      <c r="R47" s="196">
        <v>4.5153841000000004E-3</v>
      </c>
      <c r="S47" s="196">
        <v>3.7352230399999999E-2</v>
      </c>
      <c r="T47" s="196">
        <v>1.4707793572800001</v>
      </c>
      <c r="U47" s="196">
        <v>0.13435853909000001</v>
      </c>
      <c r="V47" s="88">
        <v>129</v>
      </c>
    </row>
    <row r="48" spans="2:22" ht="14" customHeight="1" x14ac:dyDescent="0.15">
      <c r="B48" s="2"/>
      <c r="C48" s="325" t="s">
        <v>178</v>
      </c>
      <c r="D48" s="326">
        <v>29956</v>
      </c>
      <c r="E48" s="327">
        <v>0.74329131049999997</v>
      </c>
      <c r="F48" s="327">
        <v>4.8188043489999999E-2</v>
      </c>
      <c r="G48" s="327">
        <v>4.9578425410000002E-2</v>
      </c>
      <c r="H48" s="196">
        <v>4.4739659750000001E-2</v>
      </c>
      <c r="I48" s="196">
        <v>5.7755438520000001E-2</v>
      </c>
      <c r="J48" s="196">
        <v>1.4049536769999999E-2</v>
      </c>
      <c r="K48" s="196">
        <v>2.6633819309999997E-2</v>
      </c>
      <c r="L48" s="196">
        <v>3.1488496999999995E-4</v>
      </c>
      <c r="M48" s="196">
        <v>5.9811991300000008E-3</v>
      </c>
      <c r="N48" s="196">
        <v>5.4478472770000008E-2</v>
      </c>
      <c r="O48" s="196">
        <v>0.54165163097999991</v>
      </c>
      <c r="P48" s="196">
        <v>2.1173718309999999E-2</v>
      </c>
      <c r="Q48" s="196">
        <v>2.9481360050000002E-2</v>
      </c>
      <c r="R48" s="196">
        <v>2.3569261900000002E-3</v>
      </c>
      <c r="S48" s="196">
        <v>1.0682099110000001E-2</v>
      </c>
      <c r="T48" s="196">
        <v>0.71987701152999994</v>
      </c>
      <c r="U48" s="196">
        <v>7.0846176600000005E-2</v>
      </c>
      <c r="V48" s="88">
        <v>130</v>
      </c>
    </row>
    <row r="49" spans="2:22" ht="14" customHeight="1" x14ac:dyDescent="0.15">
      <c r="B49" s="2"/>
      <c r="C49" s="325" t="s">
        <v>245</v>
      </c>
      <c r="D49" s="326">
        <v>321323</v>
      </c>
      <c r="E49" s="327">
        <v>8.4252882877899999</v>
      </c>
      <c r="F49" s="327">
        <v>0.53731488017000006</v>
      </c>
      <c r="G49" s="327">
        <v>0.71827106468000002</v>
      </c>
      <c r="H49" s="196">
        <v>0.55851833817999996</v>
      </c>
      <c r="I49" s="196">
        <v>0.66633935829000002</v>
      </c>
      <c r="J49" s="196">
        <v>0.24584678228000001</v>
      </c>
      <c r="K49" s="196">
        <v>0.44097922850999999</v>
      </c>
      <c r="L49" s="196">
        <v>1.459506459E-2</v>
      </c>
      <c r="M49" s="196">
        <v>9.8582793350000003E-2</v>
      </c>
      <c r="N49" s="196">
        <v>0.51511881731999987</v>
      </c>
      <c r="O49" s="196">
        <v>5.9090331968399994</v>
      </c>
      <c r="P49" s="196">
        <v>0.28805786568999997</v>
      </c>
      <c r="Q49" s="196">
        <v>0.41939428537000001</v>
      </c>
      <c r="R49" s="196">
        <v>2.8970250650000001E-2</v>
      </c>
      <c r="S49" s="196">
        <v>0.16114467967000001</v>
      </c>
      <c r="T49" s="196">
        <v>8.9052424005699997</v>
      </c>
      <c r="U49" s="196">
        <v>0.69181096682999998</v>
      </c>
      <c r="V49" s="88">
        <v>131</v>
      </c>
    </row>
    <row r="50" spans="2:22" ht="14" customHeight="1" x14ac:dyDescent="0.15">
      <c r="B50" s="2"/>
      <c r="C50" s="325" t="s">
        <v>106</v>
      </c>
      <c r="D50" s="326">
        <v>1785</v>
      </c>
      <c r="E50" s="327">
        <v>2.963740573E-2</v>
      </c>
      <c r="F50" s="327">
        <v>4.6322883000000003E-4</v>
      </c>
      <c r="G50" s="327">
        <v>3.3479379300000002E-3</v>
      </c>
      <c r="H50" s="196">
        <v>4.8653619999999999E-4</v>
      </c>
      <c r="I50" s="196">
        <v>3.5061266999999996E-4</v>
      </c>
      <c r="J50" s="196">
        <v>1.5623301000000002E-4</v>
      </c>
      <c r="K50" s="196">
        <v>5.9127376999999997E-4</v>
      </c>
      <c r="L50" s="196">
        <v>0</v>
      </c>
      <c r="M50" s="196">
        <v>3.4969621999999997E-4</v>
      </c>
      <c r="N50" s="196">
        <v>4.88044343E-3</v>
      </c>
      <c r="O50" s="196">
        <v>2.1156260829999999E-2</v>
      </c>
      <c r="P50" s="196">
        <v>1.3347665009999999E-2</v>
      </c>
      <c r="Q50" s="196">
        <v>2.5129107400000002E-3</v>
      </c>
      <c r="R50" s="196">
        <v>5.5274660599999997E-3</v>
      </c>
      <c r="S50" s="196">
        <v>5.4816154100000005E-3</v>
      </c>
      <c r="T50" s="196">
        <v>1.7767954960000002E-2</v>
      </c>
      <c r="U50" s="196">
        <v>1.1774129599999999E-3</v>
      </c>
      <c r="V50" s="88">
        <v>132</v>
      </c>
    </row>
    <row r="51" spans="2:22" ht="14" customHeight="1" x14ac:dyDescent="0.15">
      <c r="B51" s="2"/>
      <c r="C51" s="325" t="s">
        <v>105</v>
      </c>
      <c r="D51" s="326">
        <v>3547683</v>
      </c>
      <c r="E51" s="327">
        <v>105.82990440963999</v>
      </c>
      <c r="F51" s="327">
        <v>19.713424885070001</v>
      </c>
      <c r="G51" s="327">
        <v>64.988743660369991</v>
      </c>
      <c r="H51" s="196">
        <v>3.43165030769</v>
      </c>
      <c r="I51" s="196">
        <v>2.1128118065999999</v>
      </c>
      <c r="J51" s="196">
        <v>0.89075611862000004</v>
      </c>
      <c r="K51" s="196">
        <v>6.0928278439600003</v>
      </c>
      <c r="L51" s="196">
        <v>0.12557295265000001</v>
      </c>
      <c r="M51" s="196">
        <v>1.35571956967</v>
      </c>
      <c r="N51" s="196">
        <v>9.4658714114900011</v>
      </c>
      <c r="O51" s="196">
        <v>83.333705227180005</v>
      </c>
      <c r="P51" s="196">
        <v>9.9130078172400005</v>
      </c>
      <c r="Q51" s="196">
        <v>10.03788499769</v>
      </c>
      <c r="R51" s="196">
        <v>1.4549511262800001</v>
      </c>
      <c r="S51" s="196">
        <v>1.7433342441099999</v>
      </c>
      <c r="T51" s="196">
        <v>546.36621463788003</v>
      </c>
      <c r="U51" s="196">
        <v>19.076809868330002</v>
      </c>
      <c r="V51" s="88">
        <v>133</v>
      </c>
    </row>
    <row r="52" spans="2:22" ht="14" customHeight="1" x14ac:dyDescent="0.15">
      <c r="B52" s="2"/>
      <c r="C52" s="325">
        <v>0</v>
      </c>
      <c r="D52" s="326">
        <v>0</v>
      </c>
      <c r="E52" s="327">
        <v>0</v>
      </c>
      <c r="F52" s="327">
        <v>0</v>
      </c>
      <c r="G52" s="327">
        <v>0</v>
      </c>
      <c r="H52" s="196">
        <v>0</v>
      </c>
      <c r="I52" s="196">
        <v>0</v>
      </c>
      <c r="J52" s="196">
        <v>0</v>
      </c>
      <c r="K52" s="196">
        <v>0</v>
      </c>
      <c r="L52" s="196">
        <v>0</v>
      </c>
      <c r="M52" s="196">
        <v>0</v>
      </c>
      <c r="N52" s="196">
        <v>0</v>
      </c>
      <c r="O52" s="196">
        <v>0</v>
      </c>
      <c r="P52" s="196">
        <v>0</v>
      </c>
      <c r="Q52" s="196">
        <v>0</v>
      </c>
      <c r="R52" s="196">
        <v>0</v>
      </c>
      <c r="S52" s="196">
        <v>0</v>
      </c>
      <c r="T52" s="196">
        <v>0</v>
      </c>
      <c r="U52" s="196">
        <v>0</v>
      </c>
      <c r="V52" s="88">
        <v>134</v>
      </c>
    </row>
    <row r="53" spans="2:22" ht="14" customHeight="1" x14ac:dyDescent="0.15">
      <c r="B53" s="2"/>
      <c r="C53" s="325">
        <v>0</v>
      </c>
      <c r="D53" s="326">
        <v>0</v>
      </c>
      <c r="E53" s="327">
        <v>0</v>
      </c>
      <c r="F53" s="327">
        <v>0</v>
      </c>
      <c r="G53" s="327">
        <v>0</v>
      </c>
      <c r="H53" s="196">
        <v>0</v>
      </c>
      <c r="I53" s="196">
        <v>0</v>
      </c>
      <c r="J53" s="196">
        <v>0</v>
      </c>
      <c r="K53" s="196">
        <v>0</v>
      </c>
      <c r="L53" s="196">
        <v>0</v>
      </c>
      <c r="M53" s="196">
        <v>0</v>
      </c>
      <c r="N53" s="196">
        <v>0</v>
      </c>
      <c r="O53" s="196">
        <v>0</v>
      </c>
      <c r="P53" s="196">
        <v>0</v>
      </c>
      <c r="Q53" s="196">
        <v>0</v>
      </c>
      <c r="R53" s="196">
        <v>0</v>
      </c>
      <c r="S53" s="196">
        <v>0</v>
      </c>
      <c r="T53" s="196">
        <v>0</v>
      </c>
      <c r="U53" s="196">
        <v>0</v>
      </c>
      <c r="V53" s="88">
        <v>135</v>
      </c>
    </row>
    <row r="54" spans="2:22" ht="14" customHeight="1" x14ac:dyDescent="0.15">
      <c r="B54" s="2"/>
      <c r="C54" s="325">
        <v>0</v>
      </c>
      <c r="D54" s="326">
        <v>0</v>
      </c>
      <c r="E54" s="327">
        <v>0</v>
      </c>
      <c r="F54" s="327">
        <v>0</v>
      </c>
      <c r="G54" s="327">
        <v>0</v>
      </c>
      <c r="H54" s="196">
        <v>0</v>
      </c>
      <c r="I54" s="196">
        <v>0</v>
      </c>
      <c r="J54" s="196">
        <v>0</v>
      </c>
      <c r="K54" s="196">
        <v>0</v>
      </c>
      <c r="L54" s="196">
        <v>0</v>
      </c>
      <c r="M54" s="196">
        <v>0</v>
      </c>
      <c r="N54" s="196">
        <v>0</v>
      </c>
      <c r="O54" s="196">
        <v>0</v>
      </c>
      <c r="P54" s="196">
        <v>0</v>
      </c>
      <c r="Q54" s="196">
        <v>0</v>
      </c>
      <c r="R54" s="196">
        <v>0</v>
      </c>
      <c r="S54" s="196">
        <v>0</v>
      </c>
      <c r="T54" s="196">
        <v>0</v>
      </c>
      <c r="U54" s="196">
        <v>0</v>
      </c>
      <c r="V54" s="88">
        <v>136</v>
      </c>
    </row>
    <row r="55" spans="2:22" ht="14" customHeight="1" x14ac:dyDescent="0.15">
      <c r="B55" s="2"/>
      <c r="C55" s="325">
        <v>0</v>
      </c>
      <c r="D55" s="326">
        <v>0</v>
      </c>
      <c r="E55" s="327">
        <v>0</v>
      </c>
      <c r="F55" s="327">
        <v>0</v>
      </c>
      <c r="G55" s="327">
        <v>0</v>
      </c>
      <c r="H55" s="196">
        <v>0</v>
      </c>
      <c r="I55" s="196">
        <v>0</v>
      </c>
      <c r="J55" s="196">
        <v>0</v>
      </c>
      <c r="K55" s="196">
        <v>0</v>
      </c>
      <c r="L55" s="196">
        <v>0</v>
      </c>
      <c r="M55" s="196">
        <v>0</v>
      </c>
      <c r="N55" s="196">
        <v>0</v>
      </c>
      <c r="O55" s="196">
        <v>0</v>
      </c>
      <c r="P55" s="196">
        <v>0</v>
      </c>
      <c r="Q55" s="196">
        <v>0</v>
      </c>
      <c r="R55" s="196">
        <v>0</v>
      </c>
      <c r="S55" s="196">
        <v>0</v>
      </c>
      <c r="T55" s="196">
        <v>0</v>
      </c>
      <c r="U55" s="196">
        <v>0</v>
      </c>
      <c r="V55" s="88">
        <v>137</v>
      </c>
    </row>
    <row r="56" spans="2:22" ht="14" customHeight="1" x14ac:dyDescent="0.15">
      <c r="B56" s="2"/>
      <c r="C56" s="325">
        <v>0</v>
      </c>
      <c r="D56" s="326">
        <v>0</v>
      </c>
      <c r="E56" s="327">
        <v>0</v>
      </c>
      <c r="F56" s="327">
        <v>0</v>
      </c>
      <c r="G56" s="327">
        <v>0</v>
      </c>
      <c r="H56" s="196">
        <v>0</v>
      </c>
      <c r="I56" s="196">
        <v>0</v>
      </c>
      <c r="J56" s="196">
        <v>0</v>
      </c>
      <c r="K56" s="196">
        <v>0</v>
      </c>
      <c r="L56" s="196">
        <v>0</v>
      </c>
      <c r="M56" s="196">
        <v>0</v>
      </c>
      <c r="N56" s="196">
        <v>0</v>
      </c>
      <c r="O56" s="196">
        <v>0</v>
      </c>
      <c r="P56" s="196">
        <v>0</v>
      </c>
      <c r="Q56" s="196">
        <v>0</v>
      </c>
      <c r="R56" s="196">
        <v>0</v>
      </c>
      <c r="S56" s="196">
        <v>0</v>
      </c>
      <c r="T56" s="196">
        <v>0</v>
      </c>
      <c r="U56" s="196">
        <v>0</v>
      </c>
      <c r="V56" s="88">
        <v>138</v>
      </c>
    </row>
    <row r="57" spans="2:22" ht="14" customHeight="1" x14ac:dyDescent="0.15">
      <c r="B57" s="2"/>
      <c r="C57" s="325">
        <v>0</v>
      </c>
      <c r="D57" s="326">
        <v>0</v>
      </c>
      <c r="E57" s="327">
        <v>0</v>
      </c>
      <c r="F57" s="327">
        <v>0</v>
      </c>
      <c r="G57" s="327">
        <v>0</v>
      </c>
      <c r="H57" s="196">
        <v>0</v>
      </c>
      <c r="I57" s="196">
        <v>0</v>
      </c>
      <c r="J57" s="196">
        <v>0</v>
      </c>
      <c r="K57" s="196">
        <v>0</v>
      </c>
      <c r="L57" s="196">
        <v>0</v>
      </c>
      <c r="M57" s="196">
        <v>0</v>
      </c>
      <c r="N57" s="196">
        <v>0</v>
      </c>
      <c r="O57" s="196">
        <v>0</v>
      </c>
      <c r="P57" s="196">
        <v>0</v>
      </c>
      <c r="Q57" s="196">
        <v>0</v>
      </c>
      <c r="R57" s="196">
        <v>0</v>
      </c>
      <c r="S57" s="196">
        <v>0</v>
      </c>
      <c r="T57" s="196">
        <v>0</v>
      </c>
      <c r="U57" s="196">
        <v>0</v>
      </c>
      <c r="V57" s="88">
        <v>139</v>
      </c>
    </row>
    <row r="58" spans="2:22" ht="14" customHeight="1" x14ac:dyDescent="0.15">
      <c r="B58" s="2"/>
      <c r="C58" s="325">
        <v>0</v>
      </c>
      <c r="D58" s="326">
        <v>0</v>
      </c>
      <c r="E58" s="327">
        <v>0</v>
      </c>
      <c r="F58" s="327">
        <v>0</v>
      </c>
      <c r="G58" s="327">
        <v>0</v>
      </c>
      <c r="H58" s="196">
        <v>0</v>
      </c>
      <c r="I58" s="196">
        <v>0</v>
      </c>
      <c r="J58" s="196">
        <v>0</v>
      </c>
      <c r="K58" s="196">
        <v>0</v>
      </c>
      <c r="L58" s="196">
        <v>0</v>
      </c>
      <c r="M58" s="196">
        <v>0</v>
      </c>
      <c r="N58" s="196">
        <v>0</v>
      </c>
      <c r="O58" s="196">
        <v>0</v>
      </c>
      <c r="P58" s="196">
        <v>0</v>
      </c>
      <c r="Q58" s="196">
        <v>0</v>
      </c>
      <c r="R58" s="196">
        <v>0</v>
      </c>
      <c r="S58" s="196">
        <v>0</v>
      </c>
      <c r="T58" s="196">
        <v>0</v>
      </c>
      <c r="U58" s="196">
        <v>0</v>
      </c>
      <c r="V58" s="88">
        <v>140</v>
      </c>
    </row>
    <row r="59" spans="2:22" ht="14" customHeight="1" x14ac:dyDescent="0.15">
      <c r="B59" s="2"/>
      <c r="C59" s="325">
        <v>0</v>
      </c>
      <c r="D59" s="326">
        <v>0</v>
      </c>
      <c r="E59" s="327">
        <v>0</v>
      </c>
      <c r="F59" s="327">
        <v>0</v>
      </c>
      <c r="G59" s="327">
        <v>0</v>
      </c>
      <c r="H59" s="196">
        <v>0</v>
      </c>
      <c r="I59" s="196">
        <v>0</v>
      </c>
      <c r="J59" s="196">
        <v>0</v>
      </c>
      <c r="K59" s="196">
        <v>0</v>
      </c>
      <c r="L59" s="196">
        <v>0</v>
      </c>
      <c r="M59" s="196">
        <v>0</v>
      </c>
      <c r="N59" s="196">
        <v>0</v>
      </c>
      <c r="O59" s="196">
        <v>0</v>
      </c>
      <c r="P59" s="196">
        <v>0</v>
      </c>
      <c r="Q59" s="196">
        <v>0</v>
      </c>
      <c r="R59" s="196">
        <v>0</v>
      </c>
      <c r="S59" s="196">
        <v>0</v>
      </c>
      <c r="T59" s="196">
        <v>0</v>
      </c>
      <c r="U59" s="196">
        <v>0</v>
      </c>
      <c r="V59" s="88">
        <v>141</v>
      </c>
    </row>
    <row r="60" spans="2:22" ht="14" customHeight="1" x14ac:dyDescent="0.15">
      <c r="B60" s="2"/>
      <c r="C60" s="325">
        <v>0</v>
      </c>
      <c r="D60" s="326">
        <v>0</v>
      </c>
      <c r="E60" s="327">
        <v>0</v>
      </c>
      <c r="F60" s="327">
        <v>0</v>
      </c>
      <c r="G60" s="327">
        <v>0</v>
      </c>
      <c r="H60" s="196">
        <v>0</v>
      </c>
      <c r="I60" s="196">
        <v>0</v>
      </c>
      <c r="J60" s="196">
        <v>0</v>
      </c>
      <c r="K60" s="196">
        <v>0</v>
      </c>
      <c r="L60" s="196">
        <v>0</v>
      </c>
      <c r="M60" s="196">
        <v>0</v>
      </c>
      <c r="N60" s="196">
        <v>0</v>
      </c>
      <c r="O60" s="196">
        <v>0</v>
      </c>
      <c r="P60" s="196">
        <v>0</v>
      </c>
      <c r="Q60" s="196">
        <v>0</v>
      </c>
      <c r="R60" s="196">
        <v>0</v>
      </c>
      <c r="S60" s="196">
        <v>0</v>
      </c>
      <c r="T60" s="196">
        <v>0</v>
      </c>
      <c r="U60" s="196">
        <v>0</v>
      </c>
      <c r="V60" s="88">
        <v>142</v>
      </c>
    </row>
    <row r="61" spans="2:22" ht="14" customHeight="1" thickBot="1" x14ac:dyDescent="0.2">
      <c r="B61" s="2"/>
      <c r="C61" s="204">
        <v>0</v>
      </c>
      <c r="D61" s="328">
        <v>0</v>
      </c>
      <c r="E61" s="329">
        <v>0</v>
      </c>
      <c r="F61" s="329">
        <v>0</v>
      </c>
      <c r="G61" s="329">
        <v>0</v>
      </c>
      <c r="H61" s="198">
        <v>0</v>
      </c>
      <c r="I61" s="198">
        <v>0</v>
      </c>
      <c r="J61" s="198">
        <v>0</v>
      </c>
      <c r="K61" s="198">
        <v>0</v>
      </c>
      <c r="L61" s="198">
        <v>0</v>
      </c>
      <c r="M61" s="198">
        <v>0</v>
      </c>
      <c r="N61" s="198">
        <v>0</v>
      </c>
      <c r="O61" s="198">
        <v>0</v>
      </c>
      <c r="P61" s="198">
        <v>0</v>
      </c>
      <c r="Q61" s="198">
        <v>0</v>
      </c>
      <c r="R61" s="198">
        <v>0</v>
      </c>
      <c r="S61" s="198">
        <v>0</v>
      </c>
      <c r="T61" s="198">
        <v>0</v>
      </c>
      <c r="U61" s="198">
        <v>0</v>
      </c>
      <c r="V61" s="88">
        <v>143</v>
      </c>
    </row>
    <row r="62" spans="2:22" ht="16" customHeight="1" thickBot="1" x14ac:dyDescent="0.2">
      <c r="B62" s="2"/>
      <c r="C62" s="321" t="s">
        <v>385</v>
      </c>
      <c r="D62" s="321">
        <v>25772355</v>
      </c>
      <c r="E62" s="322">
        <v>786.65903853996008</v>
      </c>
      <c r="F62" s="322">
        <v>113.86497544569002</v>
      </c>
      <c r="G62" s="322">
        <v>363.15824503628994</v>
      </c>
      <c r="H62" s="322">
        <v>39.13499166679</v>
      </c>
      <c r="I62" s="322">
        <v>24.900098664770006</v>
      </c>
      <c r="J62" s="322">
        <v>14.50266439312</v>
      </c>
      <c r="K62" s="322">
        <v>37.511189098429988</v>
      </c>
      <c r="L62" s="322">
        <v>9.8649893370900017</v>
      </c>
      <c r="M62" s="322">
        <v>8.1069077420199989</v>
      </c>
      <c r="N62" s="322">
        <v>56.848374466690011</v>
      </c>
      <c r="O62" s="322">
        <v>598.34363632392001</v>
      </c>
      <c r="P62" s="322">
        <v>66.755970421590007</v>
      </c>
      <c r="Q62" s="322">
        <v>70.267081347949997</v>
      </c>
      <c r="R62" s="322">
        <v>7.6267927957500001</v>
      </c>
      <c r="S62" s="322">
        <v>11.882874812529998</v>
      </c>
      <c r="T62" s="322">
        <v>3025.8302667151297</v>
      </c>
      <c r="U62" s="322">
        <v>211.78427783458994</v>
      </c>
      <c r="V62" s="22"/>
    </row>
    <row r="63" spans="2:22" ht="10" customHeight="1" thickBot="1" x14ac:dyDescent="0.2">
      <c r="B63" s="28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27"/>
    </row>
  </sheetData>
  <mergeCells count="13">
    <mergeCell ref="P12:P13"/>
    <mergeCell ref="T12:T13"/>
    <mergeCell ref="U12:U13"/>
    <mergeCell ref="O12:O13"/>
    <mergeCell ref="C12:C13"/>
    <mergeCell ref="D12:D13"/>
    <mergeCell ref="E12:E13"/>
    <mergeCell ref="F12:F13"/>
    <mergeCell ref="G12:G13"/>
    <mergeCell ref="H12:N12"/>
    <mergeCell ref="Q12:Q13"/>
    <mergeCell ref="R12:R13"/>
    <mergeCell ref="S12:S13"/>
  </mergeCells>
  <phoneticPr fontId="14" type="noConversion"/>
  <conditionalFormatting sqref="C52:U61">
    <cfRule type="cellIs" dxfId="16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59" firstPageNumber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1"/>
  <dimension ref="B3:I37"/>
  <sheetViews>
    <sheetView showGridLines="0" topLeftCell="A4" workbookViewId="0">
      <selection activeCell="D13" sqref="D13"/>
    </sheetView>
  </sheetViews>
  <sheetFormatPr baseColWidth="10" defaultColWidth="8.83203125" defaultRowHeight="13" x14ac:dyDescent="0.15"/>
  <cols>
    <col min="1" max="1" width="3.33203125" style="1" customWidth="1"/>
    <col min="2" max="2" width="10.6640625" style="1" customWidth="1"/>
    <col min="3" max="3" width="67" style="1" customWidth="1"/>
    <col min="4" max="4" width="14.6640625" style="1" customWidth="1"/>
    <col min="5" max="5" width="8.83203125" style="1" customWidth="1"/>
    <col min="6" max="6" width="7.33203125" style="1" customWidth="1"/>
    <col min="7" max="16384" width="8.83203125" style="1"/>
  </cols>
  <sheetData>
    <row r="3" spans="2:9" ht="14" thickBot="1" x14ac:dyDescent="0.2"/>
    <row r="4" spans="2:9" ht="13" customHeight="1" x14ac:dyDescent="0.15">
      <c r="B4" s="69"/>
      <c r="C4" s="70"/>
      <c r="D4" s="70"/>
      <c r="E4" s="70"/>
      <c r="F4" s="82"/>
    </row>
    <row r="5" spans="2:9" ht="13" customHeight="1" x14ac:dyDescent="0.15">
      <c r="B5" s="72"/>
      <c r="C5" s="73"/>
      <c r="D5" s="103"/>
      <c r="E5" s="74" t="s">
        <v>421</v>
      </c>
      <c r="F5" s="75"/>
    </row>
    <row r="6" spans="2:9" ht="13" customHeight="1" x14ac:dyDescent="0.15">
      <c r="B6" s="140"/>
      <c r="C6" s="73"/>
      <c r="D6" s="103"/>
      <c r="E6" s="129"/>
      <c r="F6" s="75"/>
    </row>
    <row r="7" spans="2:9" ht="13" customHeight="1" x14ac:dyDescent="0.15">
      <c r="B7" s="72"/>
      <c r="C7" s="77" t="s">
        <v>422</v>
      </c>
      <c r="D7" s="105"/>
      <c r="E7" s="105"/>
      <c r="F7" s="75"/>
    </row>
    <row r="8" spans="2:9" ht="13" customHeight="1" x14ac:dyDescent="0.15">
      <c r="B8" s="72"/>
      <c r="C8" s="77"/>
      <c r="D8" s="92"/>
      <c r="E8" s="105"/>
      <c r="F8" s="75"/>
    </row>
    <row r="9" spans="2:9" ht="15" customHeight="1" x14ac:dyDescent="0.15">
      <c r="B9" s="2"/>
      <c r="F9" s="22"/>
    </row>
    <row r="10" spans="2:9" ht="15" customHeight="1" x14ac:dyDescent="0.15">
      <c r="B10" s="2"/>
      <c r="C10" s="130" t="s">
        <v>390</v>
      </c>
      <c r="D10" s="131"/>
      <c r="F10" s="22"/>
      <c r="I10" s="177"/>
    </row>
    <row r="11" spans="2:9" ht="15" customHeight="1" thickBot="1" x14ac:dyDescent="0.2">
      <c r="B11" s="2"/>
      <c r="C11" s="131"/>
      <c r="D11" s="132" t="s">
        <v>28</v>
      </c>
      <c r="F11" s="22"/>
      <c r="I11" s="177"/>
    </row>
    <row r="12" spans="2:9" ht="20" x14ac:dyDescent="0.15">
      <c r="B12" s="2"/>
      <c r="C12" s="133" t="s">
        <v>35</v>
      </c>
      <c r="D12" s="331">
        <v>786.65907545881998</v>
      </c>
      <c r="E12" s="101">
        <v>0</v>
      </c>
      <c r="F12" s="88">
        <v>0</v>
      </c>
    </row>
    <row r="13" spans="2:9" ht="20" x14ac:dyDescent="0.15">
      <c r="B13" s="2"/>
      <c r="C13" s="134" t="s">
        <v>36</v>
      </c>
      <c r="D13" s="332">
        <v>363.15824503629</v>
      </c>
      <c r="E13" s="101">
        <v>1</v>
      </c>
      <c r="F13" s="88">
        <v>1</v>
      </c>
    </row>
    <row r="14" spans="2:9" ht="21" thickBot="1" x14ac:dyDescent="0.2">
      <c r="B14" s="2"/>
      <c r="C14" s="135" t="s">
        <v>37</v>
      </c>
      <c r="D14" s="333">
        <v>113.86497743679999</v>
      </c>
      <c r="E14" s="101">
        <v>2</v>
      </c>
      <c r="F14" s="88">
        <v>2</v>
      </c>
    </row>
    <row r="15" spans="2:9" ht="21" thickBot="1" x14ac:dyDescent="0.2">
      <c r="B15" s="2"/>
      <c r="C15" s="136" t="s">
        <v>38</v>
      </c>
      <c r="D15" s="137">
        <v>1263.6822979319099</v>
      </c>
      <c r="E15" s="39"/>
      <c r="F15" s="88">
        <v>3</v>
      </c>
    </row>
    <row r="16" spans="2:9" x14ac:dyDescent="0.15">
      <c r="B16" s="2"/>
      <c r="F16" s="88">
        <v>4</v>
      </c>
    </row>
    <row r="17" spans="2:6" x14ac:dyDescent="0.15">
      <c r="B17" s="2"/>
      <c r="F17" s="88">
        <v>5</v>
      </c>
    </row>
    <row r="18" spans="2:6" x14ac:dyDescent="0.15">
      <c r="B18" s="2"/>
      <c r="C18" s="12"/>
      <c r="F18" s="88">
        <v>6</v>
      </c>
    </row>
    <row r="19" spans="2:6" x14ac:dyDescent="0.15">
      <c r="B19" s="2"/>
      <c r="D19" s="8"/>
      <c r="E19" s="8"/>
      <c r="F19" s="88">
        <v>7</v>
      </c>
    </row>
    <row r="20" spans="2:6" x14ac:dyDescent="0.15">
      <c r="B20" s="2"/>
      <c r="C20" s="21"/>
      <c r="D20" s="128"/>
      <c r="E20" s="102">
        <v>1</v>
      </c>
      <c r="F20" s="88">
        <v>9</v>
      </c>
    </row>
    <row r="21" spans="2:6" x14ac:dyDescent="0.15">
      <c r="B21" s="2"/>
      <c r="C21" s="21"/>
      <c r="D21" s="128"/>
      <c r="E21" s="102">
        <v>2</v>
      </c>
      <c r="F21" s="88">
        <v>10</v>
      </c>
    </row>
    <row r="22" spans="2:6" x14ac:dyDescent="0.15">
      <c r="B22" s="2"/>
      <c r="C22" s="21"/>
      <c r="D22" s="128"/>
      <c r="E22" s="102">
        <v>3</v>
      </c>
      <c r="F22" s="88">
        <v>11</v>
      </c>
    </row>
    <row r="23" spans="2:6" x14ac:dyDescent="0.15">
      <c r="B23" s="2"/>
      <c r="C23" s="21"/>
      <c r="D23" s="128"/>
      <c r="E23" s="102">
        <v>4</v>
      </c>
      <c r="F23" s="88">
        <v>12</v>
      </c>
    </row>
    <row r="24" spans="2:6" x14ac:dyDescent="0.15">
      <c r="B24" s="2"/>
      <c r="C24" s="21"/>
      <c r="D24" s="128"/>
      <c r="E24" s="102">
        <v>5</v>
      </c>
      <c r="F24" s="22"/>
    </row>
    <row r="25" spans="2:6" x14ac:dyDescent="0.15">
      <c r="B25" s="2"/>
      <c r="C25" s="21"/>
      <c r="D25" s="128"/>
      <c r="E25" s="102">
        <v>6</v>
      </c>
      <c r="F25" s="22"/>
    </row>
    <row r="26" spans="2:6" x14ac:dyDescent="0.15">
      <c r="B26" s="2"/>
      <c r="C26" s="21"/>
      <c r="D26" s="128"/>
      <c r="E26" s="102">
        <v>7</v>
      </c>
      <c r="F26" s="22"/>
    </row>
    <row r="27" spans="2:6" x14ac:dyDescent="0.15">
      <c r="B27" s="138"/>
      <c r="C27" s="21"/>
      <c r="D27" s="128"/>
      <c r="E27" s="102">
        <v>8</v>
      </c>
      <c r="F27" s="22"/>
    </row>
    <row r="28" spans="2:6" x14ac:dyDescent="0.15">
      <c r="B28" s="138"/>
      <c r="F28" s="22"/>
    </row>
    <row r="29" spans="2:6" x14ac:dyDescent="0.15">
      <c r="B29" s="138"/>
      <c r="C29" s="21"/>
      <c r="D29" s="21"/>
      <c r="E29" s="21"/>
      <c r="F29" s="22"/>
    </row>
    <row r="30" spans="2:6" x14ac:dyDescent="0.15">
      <c r="B30" s="138"/>
      <c r="C30" s="21"/>
      <c r="D30" s="21"/>
      <c r="E30" s="21"/>
      <c r="F30" s="22"/>
    </row>
    <row r="31" spans="2:6" x14ac:dyDescent="0.15">
      <c r="B31" s="138"/>
      <c r="F31" s="22"/>
    </row>
    <row r="32" spans="2:6" ht="14" thickBot="1" x14ac:dyDescent="0.2">
      <c r="B32" s="139"/>
      <c r="C32" s="13"/>
      <c r="D32" s="13"/>
      <c r="E32" s="13"/>
      <c r="F32" s="27"/>
    </row>
    <row r="37" spans="3:3" x14ac:dyDescent="0.15">
      <c r="C37" s="9"/>
    </row>
  </sheetData>
  <sheetProtection selectLockedCells="1" selectUnlockedCells="1"/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120" firstPageNumber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2"/>
  <dimension ref="B3:H38"/>
  <sheetViews>
    <sheetView showGridLines="0" topLeftCell="A22" workbookViewId="0">
      <selection activeCell="E15" sqref="E15"/>
    </sheetView>
  </sheetViews>
  <sheetFormatPr baseColWidth="10" defaultColWidth="8.83203125" defaultRowHeight="13" x14ac:dyDescent="0.15"/>
  <cols>
    <col min="1" max="1" width="3.33203125" style="1" customWidth="1"/>
    <col min="2" max="2" width="4.1640625" style="1" customWidth="1"/>
    <col min="3" max="3" width="43.1640625" style="1" customWidth="1"/>
    <col min="4" max="4" width="14.6640625" style="1" customWidth="1"/>
    <col min="5" max="5" width="8.83203125" style="1" customWidth="1"/>
    <col min="6" max="6" width="19.6640625" style="1" customWidth="1"/>
    <col min="7" max="7" width="13.1640625" style="1" customWidth="1"/>
    <col min="8" max="8" width="5.33203125" style="1" customWidth="1"/>
    <col min="9" max="16384" width="8.83203125" style="1"/>
  </cols>
  <sheetData>
    <row r="3" spans="2:8" ht="14" thickBot="1" x14ac:dyDescent="0.2"/>
    <row r="4" spans="2:8" ht="13" customHeight="1" x14ac:dyDescent="0.15">
      <c r="B4" s="69"/>
      <c r="C4" s="70"/>
      <c r="D4" s="70"/>
      <c r="E4" s="70"/>
      <c r="F4" s="70"/>
      <c r="G4" s="70"/>
      <c r="H4" s="82"/>
    </row>
    <row r="5" spans="2:8" ht="13" customHeight="1" x14ac:dyDescent="0.15">
      <c r="B5" s="72"/>
      <c r="C5" s="73"/>
      <c r="D5" s="103"/>
      <c r="E5" s="103"/>
      <c r="F5" s="73"/>
      <c r="G5" s="103" t="s">
        <v>419</v>
      </c>
      <c r="H5" s="75"/>
    </row>
    <row r="6" spans="2:8" ht="13" customHeight="1" x14ac:dyDescent="0.15">
      <c r="B6" s="72"/>
      <c r="C6" s="73"/>
      <c r="D6" s="104"/>
      <c r="E6" s="104"/>
      <c r="F6" s="73"/>
      <c r="G6" s="73"/>
      <c r="H6" s="75"/>
    </row>
    <row r="7" spans="2:8" ht="13" customHeight="1" x14ac:dyDescent="0.15">
      <c r="B7" s="72"/>
      <c r="C7" s="77" t="s">
        <v>420</v>
      </c>
      <c r="D7" s="92"/>
      <c r="E7" s="105"/>
      <c r="F7" s="92"/>
      <c r="G7" s="92"/>
      <c r="H7" s="75"/>
    </row>
    <row r="8" spans="2:8" ht="13" customHeight="1" x14ac:dyDescent="0.15">
      <c r="B8" s="140"/>
      <c r="C8" s="77"/>
      <c r="D8" s="92"/>
      <c r="E8" s="105"/>
      <c r="F8" s="92"/>
      <c r="G8" s="92"/>
      <c r="H8" s="75"/>
    </row>
    <row r="9" spans="2:8" ht="15" customHeight="1" x14ac:dyDescent="0.15">
      <c r="B9" s="2"/>
      <c r="H9" s="22"/>
    </row>
    <row r="10" spans="2:8" ht="15" customHeight="1" x14ac:dyDescent="0.15">
      <c r="B10" s="2"/>
      <c r="H10" s="22"/>
    </row>
    <row r="11" spans="2:8" ht="15" customHeight="1" x14ac:dyDescent="0.15">
      <c r="B11" s="2"/>
      <c r="C11" s="141" t="s">
        <v>391</v>
      </c>
      <c r="D11" s="142"/>
      <c r="F11" s="12"/>
      <c r="H11" s="22"/>
    </row>
    <row r="12" spans="2:8" ht="15" customHeight="1" thickBot="1" x14ac:dyDescent="0.2">
      <c r="B12" s="2"/>
      <c r="C12" s="142"/>
      <c r="D12" s="143" t="s">
        <v>28</v>
      </c>
      <c r="G12" s="8"/>
      <c r="H12" s="22"/>
    </row>
    <row r="13" spans="2:8" ht="23" customHeight="1" x14ac:dyDescent="0.15">
      <c r="B13" s="2"/>
      <c r="C13" s="334" t="s">
        <v>328</v>
      </c>
      <c r="D13" s="337">
        <v>30.966021104159999</v>
      </c>
      <c r="E13" s="101"/>
      <c r="G13" s="68"/>
      <c r="H13" s="88">
        <v>0</v>
      </c>
    </row>
    <row r="14" spans="2:8" ht="23" customHeight="1" x14ac:dyDescent="0.15">
      <c r="B14" s="2"/>
      <c r="C14" s="335" t="s">
        <v>336</v>
      </c>
      <c r="D14" s="338">
        <v>0</v>
      </c>
      <c r="E14" s="101"/>
      <c r="G14" s="7"/>
      <c r="H14" s="88">
        <v>2</v>
      </c>
    </row>
    <row r="15" spans="2:8" ht="23" customHeight="1" x14ac:dyDescent="0.15">
      <c r="B15" s="2"/>
      <c r="C15" s="335" t="s">
        <v>329</v>
      </c>
      <c r="D15" s="338">
        <v>8.1689744256600001</v>
      </c>
      <c r="E15" s="101"/>
      <c r="G15" s="68"/>
      <c r="H15" s="88">
        <v>3</v>
      </c>
    </row>
    <row r="16" spans="2:8" ht="23" customHeight="1" x14ac:dyDescent="0.15">
      <c r="B16" s="2"/>
      <c r="C16" s="335" t="s">
        <v>2</v>
      </c>
      <c r="D16" s="338">
        <v>24.900101976529999</v>
      </c>
      <c r="E16" s="39"/>
      <c r="G16" s="68"/>
      <c r="H16" s="88">
        <v>4</v>
      </c>
    </row>
    <row r="17" spans="2:8" ht="23" customHeight="1" x14ac:dyDescent="0.15">
      <c r="B17" s="2"/>
      <c r="C17" s="335" t="s">
        <v>330</v>
      </c>
      <c r="D17" s="338">
        <v>14.50266698541</v>
      </c>
      <c r="G17" s="68"/>
      <c r="H17" s="88">
        <v>5</v>
      </c>
    </row>
    <row r="18" spans="2:8" ht="23" customHeight="1" x14ac:dyDescent="0.15">
      <c r="B18" s="2"/>
      <c r="C18" s="335" t="s">
        <v>331</v>
      </c>
      <c r="D18" s="338">
        <v>37.511189098430002</v>
      </c>
      <c r="G18" s="68"/>
      <c r="H18" s="88">
        <v>6</v>
      </c>
    </row>
    <row r="19" spans="2:8" ht="23" customHeight="1" x14ac:dyDescent="0.15">
      <c r="B19" s="2"/>
      <c r="C19" s="335" t="s">
        <v>5</v>
      </c>
      <c r="D19" s="338">
        <v>9.8649893370899999</v>
      </c>
      <c r="G19" s="68"/>
      <c r="H19" s="88">
        <v>7</v>
      </c>
    </row>
    <row r="20" spans="2:8" ht="23" customHeight="1" x14ac:dyDescent="0.15">
      <c r="B20" s="2"/>
      <c r="C20" s="335" t="s">
        <v>332</v>
      </c>
      <c r="D20" s="338">
        <v>0.38562761458</v>
      </c>
      <c r="E20" s="8"/>
      <c r="G20" s="68"/>
      <c r="H20" s="88">
        <v>8</v>
      </c>
    </row>
    <row r="21" spans="2:8" ht="23" customHeight="1" x14ac:dyDescent="0.15">
      <c r="B21" s="2"/>
      <c r="C21" s="335" t="s">
        <v>333</v>
      </c>
      <c r="D21" s="338">
        <v>7.7212801274399991</v>
      </c>
      <c r="E21" s="102">
        <v>0</v>
      </c>
      <c r="G21" s="68"/>
      <c r="H21" s="88">
        <v>10</v>
      </c>
    </row>
    <row r="22" spans="2:8" ht="23" customHeight="1" thickBot="1" x14ac:dyDescent="0.2">
      <c r="B22" s="346"/>
      <c r="C22" s="336" t="s">
        <v>334</v>
      </c>
      <c r="D22" s="339">
        <v>0</v>
      </c>
      <c r="E22" s="102"/>
      <c r="G22" s="68"/>
      <c r="H22" s="88"/>
    </row>
    <row r="23" spans="2:8" ht="19" thickBot="1" x14ac:dyDescent="0.2">
      <c r="B23" s="2"/>
      <c r="C23" s="368" t="s">
        <v>335</v>
      </c>
      <c r="D23" s="369">
        <v>190.86922513599001</v>
      </c>
      <c r="E23" s="102">
        <v>1</v>
      </c>
      <c r="G23" s="68"/>
      <c r="H23" s="88">
        <v>11</v>
      </c>
    </row>
    <row r="24" spans="2:8" x14ac:dyDescent="0.15">
      <c r="B24" s="144"/>
      <c r="E24" s="102"/>
      <c r="G24" s="68"/>
      <c r="H24" s="88"/>
    </row>
    <row r="25" spans="2:8" ht="14" thickBot="1" x14ac:dyDescent="0.2">
      <c r="B25" s="28"/>
      <c r="C25" s="13"/>
      <c r="D25" s="13"/>
      <c r="E25" s="13"/>
      <c r="F25" s="13"/>
      <c r="G25" s="13"/>
      <c r="H25" s="27"/>
    </row>
    <row r="38" spans="3:3" x14ac:dyDescent="0.15">
      <c r="C38" s="9"/>
    </row>
  </sheetData>
  <sheetProtection selectLockedCells="1" selectUnlockedCells="1"/>
  <printOptions horizontalCentered="1"/>
  <pageMargins left="0.39370078740157483" right="0.39370078740157483" top="0.59055118110236227" bottom="0.59055118110236227" header="0.51181102362204722" footer="0.31496062992125984"/>
  <pageSetup paperSize="9" scale="125" firstPageNumber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3"/>
  <dimension ref="B3:J37"/>
  <sheetViews>
    <sheetView showGridLines="0" topLeftCell="A7" zoomScale="98" zoomScaleNormal="98" zoomScalePageLayoutView="98" workbookViewId="0">
      <selection activeCell="D13" sqref="D13"/>
    </sheetView>
  </sheetViews>
  <sheetFormatPr baseColWidth="10" defaultColWidth="8.83203125" defaultRowHeight="13" x14ac:dyDescent="0.15"/>
  <cols>
    <col min="1" max="1" width="3.33203125" style="1" customWidth="1"/>
    <col min="2" max="2" width="3.5" style="1" customWidth="1"/>
    <col min="3" max="3" width="37.5" style="1" customWidth="1"/>
    <col min="4" max="4" width="16" style="1" customWidth="1"/>
    <col min="5" max="5" width="8.83203125" style="1" customWidth="1"/>
    <col min="6" max="6" width="36.33203125" style="1" customWidth="1"/>
    <col min="7" max="7" width="12.5" style="1" customWidth="1"/>
    <col min="8" max="8" width="3.6640625" style="1" customWidth="1"/>
    <col min="9" max="16384" width="8.83203125" style="1"/>
  </cols>
  <sheetData>
    <row r="3" spans="2:10" ht="14" thickBot="1" x14ac:dyDescent="0.2"/>
    <row r="4" spans="2:10" ht="13" customHeight="1" x14ac:dyDescent="0.15">
      <c r="B4" s="69"/>
      <c r="C4" s="70"/>
      <c r="D4" s="70"/>
      <c r="E4" s="70"/>
      <c r="F4" s="70"/>
      <c r="G4" s="70"/>
      <c r="H4" s="82"/>
    </row>
    <row r="5" spans="2:10" ht="13" customHeight="1" x14ac:dyDescent="0.15">
      <c r="B5" s="72"/>
      <c r="C5" s="73"/>
      <c r="D5" s="103"/>
      <c r="E5" s="103"/>
      <c r="F5" s="73"/>
      <c r="G5" s="103" t="s">
        <v>417</v>
      </c>
      <c r="H5" s="75"/>
    </row>
    <row r="6" spans="2:10" ht="13" customHeight="1" x14ac:dyDescent="0.15">
      <c r="B6" s="72"/>
      <c r="C6" s="73"/>
      <c r="D6" s="104"/>
      <c r="E6" s="104"/>
      <c r="F6" s="73"/>
      <c r="G6" s="73"/>
      <c r="H6" s="75"/>
    </row>
    <row r="7" spans="2:10" ht="13" customHeight="1" x14ac:dyDescent="0.15">
      <c r="B7" s="72"/>
      <c r="C7" s="77" t="s">
        <v>411</v>
      </c>
      <c r="D7" s="92"/>
      <c r="E7" s="105"/>
      <c r="F7" s="92"/>
      <c r="G7" s="92"/>
      <c r="H7" s="75"/>
    </row>
    <row r="8" spans="2:10" ht="13" customHeight="1" x14ac:dyDescent="0.15">
      <c r="B8" s="140"/>
      <c r="C8" s="77"/>
      <c r="D8" s="92"/>
      <c r="E8" s="105"/>
      <c r="F8" s="92"/>
      <c r="G8" s="92"/>
      <c r="H8" s="75"/>
    </row>
    <row r="9" spans="2:10" ht="15" customHeight="1" x14ac:dyDescent="0.15">
      <c r="B9" s="2"/>
      <c r="H9" s="22"/>
    </row>
    <row r="10" spans="2:10" ht="15" customHeight="1" x14ac:dyDescent="0.15">
      <c r="B10" s="2"/>
      <c r="C10" s="145" t="s">
        <v>392</v>
      </c>
      <c r="D10" s="146"/>
      <c r="H10" s="22"/>
    </row>
    <row r="11" spans="2:10" ht="15" customHeight="1" x14ac:dyDescent="0.15">
      <c r="B11" s="144"/>
      <c r="C11" s="145"/>
      <c r="D11" s="146"/>
      <c r="H11" s="22"/>
    </row>
    <row r="12" spans="2:10" ht="17" thickBot="1" x14ac:dyDescent="0.2">
      <c r="B12" s="2"/>
      <c r="C12" s="146"/>
      <c r="D12" s="147" t="s">
        <v>28</v>
      </c>
      <c r="H12" s="22"/>
    </row>
    <row r="13" spans="2:10" ht="20" customHeight="1" x14ac:dyDescent="0.15">
      <c r="B13" s="2"/>
      <c r="C13" s="133" t="s">
        <v>29</v>
      </c>
      <c r="D13" s="331">
        <v>786.65903853995997</v>
      </c>
      <c r="H13" s="88">
        <v>0</v>
      </c>
      <c r="J13" s="148"/>
    </row>
    <row r="14" spans="2:10" ht="20" customHeight="1" x14ac:dyDescent="0.15">
      <c r="B14" s="2"/>
      <c r="C14" s="134" t="s">
        <v>16</v>
      </c>
      <c r="D14" s="332">
        <v>190.86921536891001</v>
      </c>
      <c r="H14" s="88">
        <v>1</v>
      </c>
      <c r="J14" s="148"/>
    </row>
    <row r="15" spans="2:10" ht="20" customHeight="1" x14ac:dyDescent="0.15">
      <c r="B15" s="2"/>
      <c r="C15" s="134" t="s">
        <v>30</v>
      </c>
      <c r="D15" s="332">
        <v>598.34363632392001</v>
      </c>
      <c r="H15" s="88">
        <v>2</v>
      </c>
      <c r="J15" s="148"/>
    </row>
    <row r="16" spans="2:10" ht="20" customHeight="1" x14ac:dyDescent="0.15">
      <c r="B16" s="2"/>
      <c r="C16" s="134" t="s">
        <v>31</v>
      </c>
      <c r="D16" s="332">
        <v>67.096300787800004</v>
      </c>
      <c r="H16" s="88">
        <v>3</v>
      </c>
      <c r="J16" s="148"/>
    </row>
    <row r="17" spans="2:10" ht="20" customHeight="1" x14ac:dyDescent="0.15">
      <c r="B17" s="2"/>
      <c r="C17" s="134" t="s">
        <v>17</v>
      </c>
      <c r="D17" s="332">
        <v>5.5829952340000003E-2</v>
      </c>
      <c r="H17" s="88">
        <v>4</v>
      </c>
      <c r="J17" s="148"/>
    </row>
    <row r="18" spans="2:10" ht="20" customHeight="1" x14ac:dyDescent="0.15">
      <c r="B18" s="2"/>
      <c r="C18" s="134" t="s">
        <v>18</v>
      </c>
      <c r="D18" s="332">
        <v>67.042259991670008</v>
      </c>
      <c r="H18" s="88">
        <v>5</v>
      </c>
      <c r="J18" s="148"/>
    </row>
    <row r="19" spans="2:10" ht="20" customHeight="1" x14ac:dyDescent="0.15">
      <c r="B19" s="2"/>
      <c r="C19" s="134" t="s">
        <v>19</v>
      </c>
      <c r="D19" s="332">
        <v>0.26084790266000002</v>
      </c>
      <c r="H19" s="88">
        <v>6</v>
      </c>
      <c r="J19" s="148"/>
    </row>
    <row r="20" spans="2:10" ht="20" customHeight="1" x14ac:dyDescent="0.15">
      <c r="B20" s="2"/>
      <c r="C20" s="134" t="s">
        <v>20</v>
      </c>
      <c r="D20" s="332">
        <v>66.755970421590007</v>
      </c>
      <c r="H20" s="88">
        <v>7</v>
      </c>
      <c r="J20" s="148"/>
    </row>
    <row r="21" spans="2:10" ht="20" customHeight="1" x14ac:dyDescent="0.15">
      <c r="B21" s="2"/>
      <c r="C21" s="134" t="s">
        <v>21</v>
      </c>
      <c r="D21" s="332">
        <v>0</v>
      </c>
      <c r="H21" s="88">
        <v>8</v>
      </c>
      <c r="J21" s="148"/>
    </row>
    <row r="22" spans="2:10" ht="20" customHeight="1" x14ac:dyDescent="0.15">
      <c r="B22" s="2"/>
      <c r="C22" s="134" t="s">
        <v>22</v>
      </c>
      <c r="D22" s="332">
        <v>0</v>
      </c>
      <c r="H22" s="88">
        <v>9</v>
      </c>
      <c r="J22" s="148"/>
    </row>
    <row r="23" spans="2:10" ht="20" customHeight="1" x14ac:dyDescent="0.15">
      <c r="B23" s="2"/>
      <c r="C23" s="134" t="s">
        <v>32</v>
      </c>
      <c r="D23" s="332">
        <v>70.267081347950011</v>
      </c>
      <c r="H23" s="88">
        <v>10</v>
      </c>
      <c r="J23" s="148"/>
    </row>
    <row r="24" spans="2:10" ht="20" customHeight="1" x14ac:dyDescent="0.15">
      <c r="B24" s="2"/>
      <c r="C24" s="134" t="s">
        <v>33</v>
      </c>
      <c r="D24" s="332">
        <v>7.6267927957500001</v>
      </c>
      <c r="H24" s="88">
        <v>11</v>
      </c>
      <c r="J24" s="148"/>
    </row>
    <row r="25" spans="2:10" ht="20" customHeight="1" thickBot="1" x14ac:dyDescent="0.2">
      <c r="B25" s="2"/>
      <c r="C25" s="330" t="s">
        <v>34</v>
      </c>
      <c r="D25" s="333">
        <v>11.88287481253</v>
      </c>
      <c r="H25" s="88">
        <v>12</v>
      </c>
      <c r="J25" s="148"/>
    </row>
    <row r="26" spans="2:10" x14ac:dyDescent="0.15">
      <c r="B26" s="2"/>
      <c r="C26" s="21"/>
      <c r="D26" s="128"/>
      <c r="H26" s="22"/>
    </row>
    <row r="27" spans="2:10" ht="14" thickBot="1" x14ac:dyDescent="0.2">
      <c r="B27" s="28"/>
      <c r="C27" s="13" t="s">
        <v>418</v>
      </c>
      <c r="D27" s="13"/>
      <c r="E27" s="13"/>
      <c r="F27" s="13"/>
      <c r="G27" s="13"/>
      <c r="H27" s="27"/>
    </row>
    <row r="29" spans="2:10" x14ac:dyDescent="0.15">
      <c r="D29" s="117"/>
    </row>
    <row r="30" spans="2:10" x14ac:dyDescent="0.15">
      <c r="D30" s="117"/>
    </row>
    <row r="37" spans="3:3" x14ac:dyDescent="0.15">
      <c r="C37" s="9"/>
    </row>
  </sheetData>
  <sheetProtection selectLockedCells="1" selectUnlockedCells="1"/>
  <printOptions horizontalCentered="1"/>
  <pageMargins left="0.39370078740157483" right="0.39370078740157483" top="0.59055118110236227" bottom="0.59055118110236227" header="0.51181102362204722" footer="0.31496062992125984"/>
  <pageSetup paperSize="9" scale="118" firstPageNumber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V44"/>
  <sheetViews>
    <sheetView showGridLines="0" zoomScale="90" zoomScaleNormal="90" zoomScalePageLayoutView="90" workbookViewId="0">
      <selection activeCell="E15" sqref="E15"/>
    </sheetView>
  </sheetViews>
  <sheetFormatPr baseColWidth="10" defaultColWidth="8.83203125" defaultRowHeight="13" x14ac:dyDescent="0.15"/>
  <cols>
    <col min="1" max="2" width="3.33203125" style="1" customWidth="1"/>
    <col min="3" max="3" width="17.6640625" style="1" customWidth="1"/>
    <col min="4" max="4" width="11.6640625" style="1" customWidth="1"/>
    <col min="5" max="5" width="9.6640625" style="1" customWidth="1"/>
    <col min="6" max="19" width="8.6640625" style="1" customWidth="1"/>
    <col min="20" max="21" width="9.6640625" style="1" customWidth="1"/>
    <col min="22" max="22" width="3.33203125" style="1" customWidth="1"/>
    <col min="23" max="23" width="8.83203125" style="1"/>
    <col min="24" max="24" width="8.33203125" style="1" customWidth="1"/>
    <col min="25" max="25" width="12.1640625" style="1" customWidth="1"/>
    <col min="26" max="30" width="8.83203125" style="1"/>
    <col min="31" max="32" width="14.5" style="1" customWidth="1"/>
    <col min="33" max="16384" width="8.83203125" style="1"/>
  </cols>
  <sheetData>
    <row r="1" spans="2:22" ht="13.5" customHeight="1" x14ac:dyDescent="0.15"/>
    <row r="2" spans="2:22" ht="13.5" customHeight="1" x14ac:dyDescent="0.15"/>
    <row r="3" spans="2:22" s="9" customFormat="1" ht="14" thickBot="1" x14ac:dyDescent="0.2">
      <c r="B3" s="183">
        <v>2.5</v>
      </c>
      <c r="C3" s="9">
        <v>17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3">
        <v>2.5</v>
      </c>
    </row>
    <row r="4" spans="2:22" ht="13" customHeight="1" x14ac:dyDescent="0.15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1"/>
    </row>
    <row r="5" spans="2:22" ht="13" customHeight="1" x14ac:dyDescent="0.15">
      <c r="B5" s="72"/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 t="s">
        <v>438</v>
      </c>
      <c r="V5" s="75"/>
    </row>
    <row r="6" spans="2:22" ht="13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5"/>
    </row>
    <row r="7" spans="2:22" ht="13" customHeight="1" x14ac:dyDescent="0.15">
      <c r="B7" s="72"/>
      <c r="C7" s="76"/>
      <c r="D7" s="77" t="s">
        <v>411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5"/>
    </row>
    <row r="8" spans="2:22" ht="13" customHeight="1" x14ac:dyDescent="0.15"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5"/>
    </row>
    <row r="9" spans="2:22" ht="15" customHeight="1" x14ac:dyDescent="0.15">
      <c r="B9" s="2"/>
      <c r="C9" s="12"/>
      <c r="V9" s="22"/>
    </row>
    <row r="10" spans="2:22" ht="15" customHeight="1" x14ac:dyDescent="0.15">
      <c r="B10" s="2"/>
      <c r="C10" s="12" t="s">
        <v>11</v>
      </c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V10" s="22"/>
    </row>
    <row r="11" spans="2:22" ht="15" customHeight="1" thickBot="1" x14ac:dyDescent="0.2">
      <c r="B11" s="2"/>
      <c r="C11" s="12"/>
      <c r="P11" s="11"/>
      <c r="Q11" s="11"/>
      <c r="R11" s="11"/>
      <c r="S11" s="11"/>
      <c r="T11" s="11"/>
      <c r="U11" s="11" t="s">
        <v>39</v>
      </c>
      <c r="V11" s="22"/>
    </row>
    <row r="12" spans="2:22" ht="15" customHeight="1" thickBot="1" x14ac:dyDescent="0.2">
      <c r="B12" s="2"/>
      <c r="C12" s="426" t="s">
        <v>66</v>
      </c>
      <c r="D12" s="426" t="s">
        <v>69</v>
      </c>
      <c r="E12" s="426" t="s">
        <v>345</v>
      </c>
      <c r="F12" s="426" t="s">
        <v>356</v>
      </c>
      <c r="G12" s="426" t="s">
        <v>0</v>
      </c>
      <c r="H12" s="429" t="s">
        <v>7</v>
      </c>
      <c r="I12" s="429"/>
      <c r="J12" s="429"/>
      <c r="K12" s="429"/>
      <c r="L12" s="429"/>
      <c r="M12" s="429"/>
      <c r="N12" s="429"/>
      <c r="O12" s="426" t="s">
        <v>67</v>
      </c>
      <c r="P12" s="426" t="s">
        <v>40</v>
      </c>
      <c r="Q12" s="426" t="s">
        <v>342</v>
      </c>
      <c r="R12" s="426" t="s">
        <v>343</v>
      </c>
      <c r="S12" s="426" t="s">
        <v>344</v>
      </c>
      <c r="T12" s="426" t="s">
        <v>44</v>
      </c>
      <c r="U12" s="426" t="s">
        <v>46</v>
      </c>
      <c r="V12" s="22"/>
    </row>
    <row r="13" spans="2:22" ht="37.5" customHeight="1" thickBot="1" x14ac:dyDescent="0.2">
      <c r="B13" s="2"/>
      <c r="C13" s="427"/>
      <c r="D13" s="427"/>
      <c r="E13" s="427"/>
      <c r="F13" s="427"/>
      <c r="G13" s="427"/>
      <c r="H13" s="26" t="s">
        <v>1</v>
      </c>
      <c r="I13" s="26" t="s">
        <v>346</v>
      </c>
      <c r="J13" s="26" t="s">
        <v>3</v>
      </c>
      <c r="K13" s="26" t="s">
        <v>4</v>
      </c>
      <c r="L13" s="26" t="s">
        <v>5</v>
      </c>
      <c r="M13" s="26" t="s">
        <v>68</v>
      </c>
      <c r="N13" s="26" t="s">
        <v>6</v>
      </c>
      <c r="O13" s="427"/>
      <c r="P13" s="427"/>
      <c r="Q13" s="427"/>
      <c r="R13" s="427"/>
      <c r="S13" s="427"/>
      <c r="T13" s="427"/>
      <c r="U13" s="427"/>
      <c r="V13" s="22"/>
    </row>
    <row r="14" spans="2:22" ht="18" customHeight="1" x14ac:dyDescent="0.15">
      <c r="B14" s="2"/>
      <c r="C14" s="14" t="s">
        <v>399</v>
      </c>
      <c r="D14" s="285">
        <v>9992884</v>
      </c>
      <c r="E14" s="284">
        <v>593.76393813896004</v>
      </c>
      <c r="F14" s="284">
        <v>86.285636834740004</v>
      </c>
      <c r="G14" s="284">
        <v>204.94905456930002</v>
      </c>
      <c r="H14" s="59">
        <v>32.370870105000002</v>
      </c>
      <c r="I14" s="284">
        <v>16.464557245680002</v>
      </c>
      <c r="J14" s="284">
        <v>11.89053761956</v>
      </c>
      <c r="K14" s="284">
        <v>31.217609735490001</v>
      </c>
      <c r="L14" s="284">
        <v>8.4592137940400001</v>
      </c>
      <c r="M14" s="59">
        <v>6.1366431409900004</v>
      </c>
      <c r="N14" s="59">
        <v>34.15366671262997</v>
      </c>
      <c r="O14" s="59">
        <v>453.04021239620999</v>
      </c>
      <c r="P14" s="59">
        <v>66.755970421590007</v>
      </c>
      <c r="Q14" s="59">
        <v>68.40595382155</v>
      </c>
      <c r="R14" s="59">
        <v>7.6217434753299997</v>
      </c>
      <c r="S14" s="59">
        <v>10.03756058309</v>
      </c>
      <c r="T14" s="59">
        <v>2015.4220251786201</v>
      </c>
      <c r="U14" s="59">
        <v>149.48451726974</v>
      </c>
      <c r="V14" s="88">
        <v>2</v>
      </c>
    </row>
    <row r="15" spans="2:22" ht="18" customHeight="1" thickBot="1" x14ac:dyDescent="0.2">
      <c r="B15" s="2"/>
      <c r="C15" s="191" t="s">
        <v>400</v>
      </c>
      <c r="D15" s="286">
        <v>15779471</v>
      </c>
      <c r="E15" s="287">
        <v>192.89510040099998</v>
      </c>
      <c r="F15" s="287">
        <v>27.57933861095</v>
      </c>
      <c r="G15" s="287">
        <v>158.20919046699001</v>
      </c>
      <c r="H15" s="193">
        <v>6.7641215617900006</v>
      </c>
      <c r="I15" s="287">
        <v>8.4355414190900007</v>
      </c>
      <c r="J15" s="287">
        <v>2.61212677356</v>
      </c>
      <c r="K15" s="287">
        <v>6.2935793629399992</v>
      </c>
      <c r="L15" s="287">
        <v>1.4057755430499999</v>
      </c>
      <c r="M15" s="193">
        <v>1.9702646010300002</v>
      </c>
      <c r="N15" s="193">
        <v>22.694707754060008</v>
      </c>
      <c r="O15" s="193">
        <v>145.30342392771001</v>
      </c>
      <c r="P15" s="193">
        <v>0</v>
      </c>
      <c r="Q15" s="193">
        <v>1.8611275264</v>
      </c>
      <c r="R15" s="193">
        <v>5.0493204200000004E-3</v>
      </c>
      <c r="S15" s="193">
        <v>1.84531422944</v>
      </c>
      <c r="T15" s="193">
        <v>1010.4082415365099</v>
      </c>
      <c r="U15" s="193">
        <v>62.299760564850004</v>
      </c>
      <c r="V15" s="88">
        <v>5</v>
      </c>
    </row>
    <row r="16" spans="2:22" ht="18" customHeight="1" thickBot="1" x14ac:dyDescent="0.2">
      <c r="B16" s="2"/>
      <c r="C16" s="15" t="s">
        <v>65</v>
      </c>
      <c r="D16" s="16">
        <v>25772355</v>
      </c>
      <c r="E16" s="17">
        <v>786.65903853995997</v>
      </c>
      <c r="F16" s="17">
        <v>113.86497544569001</v>
      </c>
      <c r="G16" s="17">
        <v>363.15824503629005</v>
      </c>
      <c r="H16" s="17">
        <v>39.13499166679</v>
      </c>
      <c r="I16" s="17">
        <v>24.900098664770002</v>
      </c>
      <c r="J16" s="17">
        <v>14.50266439312</v>
      </c>
      <c r="K16" s="17">
        <v>37.511189098430002</v>
      </c>
      <c r="L16" s="17">
        <v>9.8649893370899999</v>
      </c>
      <c r="M16" s="17">
        <v>8.1069077420200006</v>
      </c>
      <c r="N16" s="17">
        <v>56.848374466689975</v>
      </c>
      <c r="O16" s="17">
        <v>598.34363632392001</v>
      </c>
      <c r="P16" s="17">
        <v>66.755970421590007</v>
      </c>
      <c r="Q16" s="17">
        <v>70.267081347949997</v>
      </c>
      <c r="R16" s="17">
        <v>7.6267927957500001</v>
      </c>
      <c r="S16" s="17">
        <v>11.88287481253</v>
      </c>
      <c r="T16" s="17">
        <v>3025.8302667151302</v>
      </c>
      <c r="U16" s="17">
        <v>211.78427783459</v>
      </c>
      <c r="V16" s="22"/>
    </row>
    <row r="17" spans="2:22" x14ac:dyDescent="0.15">
      <c r="B17" s="2"/>
      <c r="C17" s="12"/>
      <c r="V17" s="22"/>
    </row>
    <row r="18" spans="2:22" x14ac:dyDescent="0.15">
      <c r="B18" s="2"/>
      <c r="C18" s="12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22"/>
    </row>
    <row r="19" spans="2:22" x14ac:dyDescent="0.15">
      <c r="B19" s="2"/>
      <c r="C19" s="12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22"/>
    </row>
    <row r="20" spans="2:22" x14ac:dyDescent="0.15">
      <c r="B20" s="2"/>
      <c r="C20" s="12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22"/>
    </row>
    <row r="21" spans="2:22" x14ac:dyDescent="0.15">
      <c r="B21" s="2"/>
      <c r="C21" s="12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22"/>
    </row>
    <row r="22" spans="2:22" x14ac:dyDescent="0.15">
      <c r="B22" s="2"/>
      <c r="C22" s="12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22"/>
    </row>
    <row r="23" spans="2:22" x14ac:dyDescent="0.15">
      <c r="B23" s="2"/>
      <c r="C23" s="12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22"/>
    </row>
    <row r="24" spans="2:22" x14ac:dyDescent="0.15">
      <c r="B24" s="2"/>
      <c r="C24" s="12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22"/>
    </row>
    <row r="25" spans="2:22" x14ac:dyDescent="0.15">
      <c r="B25" s="2"/>
      <c r="C25" s="12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22"/>
    </row>
    <row r="26" spans="2:22" x14ac:dyDescent="0.15">
      <c r="B26" s="2"/>
      <c r="C26" s="12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22"/>
    </row>
    <row r="27" spans="2:22" x14ac:dyDescent="0.15">
      <c r="B27" s="144"/>
      <c r="C27" s="12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22"/>
    </row>
    <row r="28" spans="2:22" x14ac:dyDescent="0.15">
      <c r="B28" s="2"/>
      <c r="C28" s="12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22"/>
    </row>
    <row r="29" spans="2:22" x14ac:dyDescent="0.15">
      <c r="B29" s="2"/>
      <c r="V29" s="22"/>
    </row>
    <row r="30" spans="2:22" x14ac:dyDescent="0.15">
      <c r="B30" s="2"/>
      <c r="C30" s="12"/>
      <c r="V30" s="22"/>
    </row>
    <row r="31" spans="2:22" x14ac:dyDescent="0.15">
      <c r="B31" s="2"/>
      <c r="C31" s="12"/>
      <c r="P31" s="11"/>
      <c r="Q31" s="11"/>
      <c r="R31" s="11"/>
      <c r="S31" s="11"/>
      <c r="T31" s="11"/>
      <c r="U31" s="11"/>
      <c r="V31" s="22"/>
    </row>
    <row r="32" spans="2:22" ht="18" customHeight="1" x14ac:dyDescent="0.15">
      <c r="B32" s="2"/>
      <c r="C32" s="425"/>
      <c r="D32" s="425"/>
      <c r="E32" s="425"/>
      <c r="F32" s="425"/>
      <c r="G32" s="425"/>
      <c r="H32" s="428"/>
      <c r="I32" s="428"/>
      <c r="J32" s="428"/>
      <c r="K32" s="428"/>
      <c r="L32" s="428"/>
      <c r="M32" s="428"/>
      <c r="N32" s="428"/>
      <c r="O32" s="425"/>
      <c r="P32" s="425"/>
      <c r="Q32" s="115"/>
      <c r="R32" s="115"/>
      <c r="S32" s="115"/>
      <c r="T32" s="425"/>
      <c r="U32" s="425"/>
      <c r="V32" s="22"/>
    </row>
    <row r="33" spans="1:22" ht="90.75" customHeight="1" x14ac:dyDescent="0.15">
      <c r="B33" s="2"/>
      <c r="C33" s="425"/>
      <c r="D33" s="425"/>
      <c r="E33" s="425"/>
      <c r="F33" s="425"/>
      <c r="G33" s="425"/>
      <c r="H33" s="115"/>
      <c r="I33" s="115"/>
      <c r="J33" s="115"/>
      <c r="K33" s="115"/>
      <c r="L33" s="115"/>
      <c r="M33" s="115"/>
      <c r="N33" s="115"/>
      <c r="O33" s="425"/>
      <c r="P33" s="425"/>
      <c r="Q33" s="115"/>
      <c r="R33" s="115"/>
      <c r="S33" s="115"/>
      <c r="T33" s="425"/>
      <c r="U33" s="425"/>
      <c r="V33" s="22"/>
    </row>
    <row r="34" spans="1:22" ht="18" customHeight="1" x14ac:dyDescent="0.15">
      <c r="B34" s="2"/>
      <c r="D34" s="64"/>
      <c r="E34" s="63"/>
      <c r="F34" s="63"/>
      <c r="G34" s="63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88">
        <v>0</v>
      </c>
    </row>
    <row r="35" spans="1:22" ht="18" customHeight="1" x14ac:dyDescent="0.15">
      <c r="B35" s="2"/>
      <c r="D35" s="64"/>
      <c r="E35" s="63"/>
      <c r="F35" s="63"/>
      <c r="G35" s="63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88"/>
    </row>
    <row r="36" spans="1:22" ht="18" customHeight="1" x14ac:dyDescent="0.15">
      <c r="B36" s="2"/>
      <c r="D36" s="116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88">
        <v>1</v>
      </c>
    </row>
    <row r="37" spans="1:22" ht="18" customHeight="1" x14ac:dyDescent="0.15">
      <c r="B37" s="2"/>
      <c r="C37" s="9"/>
      <c r="D37" s="116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88">
        <v>2</v>
      </c>
    </row>
    <row r="38" spans="1:22" ht="17.25" customHeight="1" x14ac:dyDescent="0.15">
      <c r="B38" s="2"/>
      <c r="C38" s="18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2"/>
    </row>
    <row r="39" spans="1:22" ht="17.25" customHeight="1" x14ac:dyDescent="0.15">
      <c r="A39" s="2"/>
      <c r="B39" s="2"/>
      <c r="C39" s="18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2"/>
    </row>
    <row r="40" spans="1:22" ht="14" thickBot="1" x14ac:dyDescent="0.2">
      <c r="B40" s="28"/>
      <c r="C40" s="29"/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27"/>
    </row>
    <row r="41" spans="1:22" x14ac:dyDescent="0.15">
      <c r="B41" s="24"/>
      <c r="C41" s="18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4"/>
    </row>
    <row r="43" spans="1:22" x14ac:dyDescent="0.15"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</row>
    <row r="44" spans="1:22" x14ac:dyDescent="0.15"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</row>
  </sheetData>
  <sheetProtection selectLockedCells="1" selectUnlockedCells="1"/>
  <mergeCells count="23">
    <mergeCell ref="C12:C13"/>
    <mergeCell ref="D12:D13"/>
    <mergeCell ref="E12:E13"/>
    <mergeCell ref="F12:F13"/>
    <mergeCell ref="O32:O33"/>
    <mergeCell ref="O12:O13"/>
    <mergeCell ref="G12:G13"/>
    <mergeCell ref="H12:N12"/>
    <mergeCell ref="H32:N32"/>
    <mergeCell ref="C32:C33"/>
    <mergeCell ref="D32:D33"/>
    <mergeCell ref="E32:E33"/>
    <mergeCell ref="F32:F33"/>
    <mergeCell ref="G32:G33"/>
    <mergeCell ref="T32:T33"/>
    <mergeCell ref="U32:U33"/>
    <mergeCell ref="T12:T13"/>
    <mergeCell ref="U12:U13"/>
    <mergeCell ref="P32:P33"/>
    <mergeCell ref="P12:P13"/>
    <mergeCell ref="Q12:Q13"/>
    <mergeCell ref="R12:R13"/>
    <mergeCell ref="S12:S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74" firstPageNumber="0" fitToHeight="2" orientation="landscape" r:id="rId1"/>
  <headerFooter alignWithMargins="0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14"/>
  <dimension ref="B3:N37"/>
  <sheetViews>
    <sheetView showGridLines="0" topLeftCell="A10" workbookViewId="0">
      <selection activeCell="E15" sqref="E15"/>
    </sheetView>
  </sheetViews>
  <sheetFormatPr baseColWidth="10" defaultColWidth="8.83203125" defaultRowHeight="13" x14ac:dyDescent="0.15"/>
  <cols>
    <col min="1" max="1" width="3.33203125" style="1" customWidth="1"/>
    <col min="2" max="2" width="5.6640625" style="1" customWidth="1"/>
    <col min="3" max="3" width="47.6640625" style="1" customWidth="1"/>
    <col min="4" max="4" width="14.1640625" style="1" customWidth="1"/>
    <col min="5" max="5" width="9.5" style="1" customWidth="1"/>
    <col min="6" max="6" width="24.5" style="1" customWidth="1"/>
    <col min="7" max="7" width="7.5" style="1" customWidth="1"/>
    <col min="8" max="9" width="5.5" style="1" customWidth="1"/>
    <col min="10" max="11" width="11.6640625" style="1" customWidth="1"/>
    <col min="12" max="16384" width="8.83203125" style="1"/>
  </cols>
  <sheetData>
    <row r="3" spans="2:8" ht="14" thickBot="1" x14ac:dyDescent="0.2"/>
    <row r="4" spans="2:8" ht="13" customHeight="1" x14ac:dyDescent="0.15">
      <c r="B4" s="69"/>
      <c r="C4" s="70"/>
      <c r="D4" s="70"/>
      <c r="E4" s="70"/>
      <c r="F4" s="70"/>
      <c r="G4" s="70"/>
      <c r="H4" s="82"/>
    </row>
    <row r="5" spans="2:8" ht="13" customHeight="1" x14ac:dyDescent="0.15">
      <c r="B5" s="72"/>
      <c r="C5" s="73"/>
      <c r="D5" s="103"/>
      <c r="E5" s="103"/>
      <c r="F5" s="103"/>
      <c r="G5" s="103" t="s">
        <v>416</v>
      </c>
      <c r="H5" s="75"/>
    </row>
    <row r="6" spans="2:8" ht="13" customHeight="1" x14ac:dyDescent="0.15">
      <c r="B6" s="72"/>
      <c r="C6" s="73"/>
      <c r="D6" s="104"/>
      <c r="E6" s="104"/>
      <c r="F6" s="104"/>
      <c r="G6" s="104"/>
      <c r="H6" s="75"/>
    </row>
    <row r="7" spans="2:8" ht="13" customHeight="1" x14ac:dyDescent="0.15">
      <c r="B7" s="72"/>
      <c r="C7" s="77" t="s">
        <v>411</v>
      </c>
      <c r="D7" s="105"/>
      <c r="E7" s="105"/>
      <c r="F7" s="105"/>
      <c r="G7" s="105"/>
      <c r="H7" s="75"/>
    </row>
    <row r="8" spans="2:8" ht="13" customHeight="1" x14ac:dyDescent="0.15">
      <c r="B8" s="72"/>
      <c r="C8" s="77"/>
      <c r="D8" s="105"/>
      <c r="E8" s="105"/>
      <c r="F8" s="105"/>
      <c r="G8" s="105"/>
      <c r="H8" s="75"/>
    </row>
    <row r="9" spans="2:8" ht="15" customHeight="1" x14ac:dyDescent="0.15">
      <c r="B9" s="2"/>
      <c r="C9" s="46"/>
      <c r="D9" s="49"/>
      <c r="E9" s="49"/>
      <c r="F9" s="49"/>
      <c r="G9" s="49"/>
      <c r="H9" s="22"/>
    </row>
    <row r="10" spans="2:8" ht="15" customHeight="1" x14ac:dyDescent="0.15">
      <c r="B10" s="2"/>
      <c r="D10" s="34"/>
      <c r="E10" s="34"/>
      <c r="F10" s="34"/>
      <c r="G10" s="34"/>
      <c r="H10" s="22"/>
    </row>
    <row r="11" spans="2:8" ht="15" customHeight="1" x14ac:dyDescent="0.15">
      <c r="B11" s="2"/>
      <c r="C11" s="130" t="s">
        <v>393</v>
      </c>
      <c r="D11" s="150"/>
      <c r="E11" s="34"/>
      <c r="F11" s="12"/>
      <c r="G11" s="34"/>
      <c r="H11" s="22"/>
    </row>
    <row r="12" spans="2:8" ht="15" customHeight="1" x14ac:dyDescent="0.15">
      <c r="B12" s="144"/>
      <c r="C12" s="130"/>
      <c r="D12" s="150"/>
      <c r="E12" s="34"/>
      <c r="F12" s="12"/>
      <c r="G12" s="34"/>
      <c r="H12" s="22"/>
    </row>
    <row r="13" spans="2:8" ht="21" customHeight="1" thickBot="1" x14ac:dyDescent="0.2">
      <c r="B13" s="2"/>
      <c r="C13" s="131"/>
      <c r="D13" s="132" t="s">
        <v>28</v>
      </c>
      <c r="E13" s="8"/>
      <c r="G13" s="8"/>
      <c r="H13" s="22"/>
    </row>
    <row r="14" spans="2:8" ht="26" customHeight="1" x14ac:dyDescent="0.15">
      <c r="B14" s="2"/>
      <c r="C14" s="151" t="s">
        <v>357</v>
      </c>
      <c r="D14" s="151">
        <v>677.92467757869997</v>
      </c>
      <c r="E14" s="106">
        <v>0</v>
      </c>
      <c r="G14" s="117"/>
      <c r="H14" s="88">
        <v>0</v>
      </c>
    </row>
    <row r="15" spans="2:8" ht="26" customHeight="1" x14ac:dyDescent="0.15">
      <c r="B15" s="2"/>
      <c r="C15" s="355" t="s">
        <v>337</v>
      </c>
      <c r="D15" s="355">
        <v>97.205736636149993</v>
      </c>
      <c r="E15" s="106">
        <v>1</v>
      </c>
      <c r="G15" s="117"/>
      <c r="H15" s="88">
        <v>1</v>
      </c>
    </row>
    <row r="16" spans="2:8" ht="26" customHeight="1" x14ac:dyDescent="0.15">
      <c r="B16" s="2"/>
      <c r="C16" s="355" t="s">
        <v>338</v>
      </c>
      <c r="D16" s="355">
        <v>9.3928544386299997</v>
      </c>
      <c r="E16" s="106">
        <v>2</v>
      </c>
      <c r="G16" s="117"/>
      <c r="H16" s="88">
        <v>2</v>
      </c>
    </row>
    <row r="17" spans="2:14" ht="26" customHeight="1" x14ac:dyDescent="0.15">
      <c r="B17" s="2"/>
      <c r="C17" s="355" t="s">
        <v>339</v>
      </c>
      <c r="D17" s="355">
        <v>2.1358068053400001</v>
      </c>
      <c r="E17" s="106">
        <v>3</v>
      </c>
      <c r="G17" s="117"/>
      <c r="H17" s="88">
        <v>3</v>
      </c>
    </row>
    <row r="18" spans="2:14" ht="26" customHeight="1" x14ac:dyDescent="0.15">
      <c r="B18" s="2"/>
      <c r="C18" s="354" t="s">
        <v>358</v>
      </c>
      <c r="D18" s="354">
        <v>0</v>
      </c>
      <c r="E18" s="106">
        <v>4</v>
      </c>
      <c r="G18" s="117"/>
      <c r="H18" s="88">
        <v>4</v>
      </c>
    </row>
    <row r="19" spans="2:14" ht="26" customHeight="1" x14ac:dyDescent="0.15">
      <c r="B19" s="2"/>
      <c r="C19" s="354" t="s">
        <v>359</v>
      </c>
      <c r="D19" s="354">
        <v>0</v>
      </c>
      <c r="E19" s="106">
        <v>5</v>
      </c>
      <c r="G19" s="117"/>
      <c r="H19" s="88">
        <v>5</v>
      </c>
    </row>
    <row r="20" spans="2:14" ht="26" customHeight="1" x14ac:dyDescent="0.15">
      <c r="B20" s="144"/>
      <c r="C20" s="354">
        <v>0</v>
      </c>
      <c r="D20" s="354">
        <v>0</v>
      </c>
      <c r="E20" s="106">
        <v>6</v>
      </c>
      <c r="G20" s="117"/>
      <c r="H20" s="88"/>
    </row>
    <row r="21" spans="2:14" ht="26" customHeight="1" thickBot="1" x14ac:dyDescent="0.2">
      <c r="B21" s="144"/>
      <c r="C21" s="353">
        <v>0</v>
      </c>
      <c r="D21" s="353">
        <v>0</v>
      </c>
      <c r="E21" s="106">
        <v>7</v>
      </c>
      <c r="G21" s="117"/>
      <c r="H21" s="88"/>
    </row>
    <row r="22" spans="2:14" ht="26" customHeight="1" thickBot="1" x14ac:dyDescent="0.2">
      <c r="B22" s="2"/>
      <c r="C22" s="356" t="s">
        <v>340</v>
      </c>
      <c r="D22" s="356">
        <v>786.6590754588201</v>
      </c>
      <c r="G22" s="117"/>
      <c r="H22" s="88">
        <v>6</v>
      </c>
    </row>
    <row r="23" spans="2:14" ht="14" customHeight="1" x14ac:dyDescent="0.15">
      <c r="B23" s="2"/>
      <c r="G23" s="117"/>
      <c r="H23" s="88">
        <v>7</v>
      </c>
      <c r="L23" s="6"/>
      <c r="M23" s="6"/>
      <c r="N23" s="6"/>
    </row>
    <row r="24" spans="2:14" ht="14" thickBot="1" x14ac:dyDescent="0.2">
      <c r="B24" s="28"/>
      <c r="C24" s="13"/>
      <c r="D24" s="13"/>
      <c r="E24" s="13"/>
      <c r="F24" s="13"/>
      <c r="G24" s="13"/>
      <c r="H24" s="27"/>
    </row>
    <row r="37" spans="3:3" x14ac:dyDescent="0.15">
      <c r="C37" s="9"/>
    </row>
  </sheetData>
  <sheetProtection selectLockedCells="1" selectUnlockedCells="1"/>
  <phoneticPr fontId="14" type="noConversion"/>
  <conditionalFormatting sqref="C20:D21">
    <cfRule type="cellIs" dxfId="15" priority="2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120" firstPageNumber="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15">
    <pageSetUpPr fitToPage="1"/>
  </sheetPr>
  <dimension ref="B3:P38"/>
  <sheetViews>
    <sheetView showGridLines="0" topLeftCell="A8" workbookViewId="0">
      <selection activeCell="E15" sqref="E15"/>
    </sheetView>
  </sheetViews>
  <sheetFormatPr baseColWidth="10" defaultColWidth="8.83203125" defaultRowHeight="13" x14ac:dyDescent="0.15"/>
  <cols>
    <col min="1" max="1" width="3.33203125" style="1" customWidth="1"/>
    <col min="2" max="2" width="5.6640625" style="1" customWidth="1"/>
    <col min="3" max="3" width="84.33203125" style="1" customWidth="1"/>
    <col min="4" max="4" width="12.5" style="1" customWidth="1"/>
    <col min="5" max="5" width="9.5" style="1" customWidth="1"/>
    <col min="6" max="6" width="23.6640625" style="1" customWidth="1"/>
    <col min="7" max="9" width="5.5" style="1" customWidth="1"/>
    <col min="10" max="11" width="11.6640625" style="1" customWidth="1"/>
    <col min="12" max="16384" width="8.83203125" style="1"/>
  </cols>
  <sheetData>
    <row r="3" spans="2:8" ht="14" thickBot="1" x14ac:dyDescent="0.2"/>
    <row r="4" spans="2:8" ht="13" customHeight="1" x14ac:dyDescent="0.15">
      <c r="B4" s="69"/>
      <c r="C4" s="70"/>
      <c r="D4" s="70"/>
      <c r="E4" s="70"/>
      <c r="F4" s="70"/>
      <c r="G4" s="70"/>
      <c r="H4" s="82"/>
    </row>
    <row r="5" spans="2:8" ht="13" customHeight="1" x14ac:dyDescent="0.15">
      <c r="B5" s="72"/>
      <c r="C5" s="73"/>
      <c r="D5" s="103"/>
      <c r="E5" s="103"/>
      <c r="F5" s="103"/>
      <c r="G5" s="103" t="s">
        <v>415</v>
      </c>
      <c r="H5" s="75"/>
    </row>
    <row r="6" spans="2:8" ht="13" customHeight="1" x14ac:dyDescent="0.15">
      <c r="B6" s="72"/>
      <c r="C6" s="73"/>
      <c r="D6" s="104"/>
      <c r="E6" s="104"/>
      <c r="F6" s="104"/>
      <c r="G6" s="104"/>
      <c r="H6" s="75"/>
    </row>
    <row r="7" spans="2:8" ht="13" customHeight="1" x14ac:dyDescent="0.15">
      <c r="B7" s="72"/>
      <c r="C7" s="77" t="s">
        <v>411</v>
      </c>
      <c r="D7" s="105"/>
      <c r="E7" s="105"/>
      <c r="F7" s="105"/>
      <c r="G7" s="105"/>
      <c r="H7" s="75"/>
    </row>
    <row r="8" spans="2:8" ht="13" customHeight="1" x14ac:dyDescent="0.15">
      <c r="B8" s="72"/>
      <c r="C8" s="77"/>
      <c r="D8" s="105"/>
      <c r="E8" s="105"/>
      <c r="F8" s="105"/>
      <c r="G8" s="105"/>
      <c r="H8" s="75"/>
    </row>
    <row r="9" spans="2:8" ht="13" customHeight="1" x14ac:dyDescent="0.15">
      <c r="B9" s="72"/>
      <c r="C9" s="77"/>
      <c r="D9" s="105"/>
      <c r="E9" s="105"/>
      <c r="F9" s="105"/>
      <c r="G9" s="105"/>
      <c r="H9" s="75"/>
    </row>
    <row r="10" spans="2:8" ht="15" customHeight="1" x14ac:dyDescent="0.15">
      <c r="B10" s="2"/>
      <c r="C10" s="46"/>
      <c r="D10" s="49"/>
      <c r="E10" s="49"/>
      <c r="F10" s="49"/>
      <c r="G10" s="49"/>
      <c r="H10" s="22"/>
    </row>
    <row r="11" spans="2:8" ht="15" customHeight="1" x14ac:dyDescent="0.15">
      <c r="B11" s="2"/>
      <c r="C11" s="130" t="s">
        <v>394</v>
      </c>
      <c r="D11" s="131"/>
      <c r="G11" s="117"/>
      <c r="H11" s="88"/>
    </row>
    <row r="12" spans="2:8" ht="15" customHeight="1" x14ac:dyDescent="0.15">
      <c r="B12" s="2"/>
      <c r="C12" s="152"/>
      <c r="D12" s="153"/>
      <c r="E12" s="7"/>
      <c r="G12" s="117"/>
      <c r="H12" s="88"/>
    </row>
    <row r="13" spans="2:8" ht="15" customHeight="1" thickBot="1" x14ac:dyDescent="0.2">
      <c r="B13" s="2"/>
      <c r="C13" s="131"/>
      <c r="D13" s="132" t="s">
        <v>28</v>
      </c>
      <c r="E13" s="7"/>
      <c r="G13" s="117"/>
      <c r="H13" s="88"/>
    </row>
    <row r="14" spans="2:8" ht="30" customHeight="1" thickBot="1" x14ac:dyDescent="0.2">
      <c r="B14" s="2"/>
      <c r="C14" s="151" t="s">
        <v>57</v>
      </c>
      <c r="D14" s="151">
        <v>38.365324197610001</v>
      </c>
      <c r="E14" s="107">
        <v>0</v>
      </c>
      <c r="G14" s="117"/>
      <c r="H14" s="88"/>
    </row>
    <row r="15" spans="2:8" ht="30" customHeight="1" thickBot="1" x14ac:dyDescent="0.2">
      <c r="B15" s="2"/>
      <c r="C15" s="151" t="s">
        <v>61</v>
      </c>
      <c r="D15" s="151">
        <v>34.826277873709998</v>
      </c>
      <c r="E15" s="107">
        <v>1</v>
      </c>
      <c r="G15" s="117"/>
      <c r="H15" s="88"/>
    </row>
    <row r="16" spans="2:8" ht="30" customHeight="1" thickBot="1" x14ac:dyDescent="0.2">
      <c r="B16" s="2"/>
      <c r="C16" s="151" t="s">
        <v>58</v>
      </c>
      <c r="D16" s="151">
        <v>24.919812804140001</v>
      </c>
      <c r="E16" s="107">
        <v>2</v>
      </c>
      <c r="G16" s="117"/>
      <c r="H16" s="88"/>
    </row>
    <row r="17" spans="2:16" ht="30" customHeight="1" thickBot="1" x14ac:dyDescent="0.2">
      <c r="B17" s="2"/>
      <c r="C17" s="151" t="s">
        <v>270</v>
      </c>
      <c r="D17" s="151">
        <v>10.125067525399999</v>
      </c>
      <c r="E17" s="107">
        <v>3</v>
      </c>
      <c r="G17" s="117"/>
      <c r="H17" s="88"/>
      <c r="P17" s="7"/>
    </row>
    <row r="18" spans="2:16" ht="30" customHeight="1" thickBot="1" x14ac:dyDescent="0.2">
      <c r="B18" s="2"/>
      <c r="C18" s="151" t="s">
        <v>268</v>
      </c>
      <c r="D18" s="151">
        <v>4.3758845107299997</v>
      </c>
      <c r="E18" s="107">
        <v>4</v>
      </c>
      <c r="G18" s="117"/>
      <c r="H18" s="88"/>
      <c r="P18" s="7"/>
    </row>
    <row r="19" spans="2:16" ht="30" customHeight="1" thickBot="1" x14ac:dyDescent="0.2">
      <c r="B19" s="2"/>
      <c r="C19" s="151" t="s">
        <v>269</v>
      </c>
      <c r="D19" s="151">
        <v>0.68436362447999999</v>
      </c>
      <c r="E19" s="107">
        <v>5</v>
      </c>
      <c r="G19" s="117"/>
      <c r="H19" s="88"/>
      <c r="P19" s="7"/>
    </row>
    <row r="20" spans="2:16" ht="30" customHeight="1" thickBot="1" x14ac:dyDescent="0.2">
      <c r="B20" s="2"/>
      <c r="C20" s="151" t="s">
        <v>59</v>
      </c>
      <c r="D20" s="151">
        <v>0.44020842249000003</v>
      </c>
      <c r="E20" s="107">
        <v>6</v>
      </c>
      <c r="G20" s="117"/>
      <c r="H20" s="88"/>
      <c r="P20" s="7"/>
    </row>
    <row r="21" spans="2:16" ht="30" customHeight="1" thickBot="1" x14ac:dyDescent="0.2">
      <c r="B21" s="2"/>
      <c r="C21" s="151" t="s">
        <v>62</v>
      </c>
      <c r="D21" s="151">
        <v>0.11584908985</v>
      </c>
      <c r="E21" s="107">
        <v>7</v>
      </c>
      <c r="G21" s="117"/>
      <c r="H21" s="88"/>
      <c r="P21" s="7"/>
    </row>
    <row r="22" spans="2:16" ht="30" customHeight="1" thickBot="1" x14ac:dyDescent="0.2">
      <c r="B22" s="2"/>
      <c r="C22" s="151" t="s">
        <v>60</v>
      </c>
      <c r="D22" s="151">
        <v>1.218938839E-2</v>
      </c>
      <c r="E22" s="107">
        <v>8</v>
      </c>
      <c r="G22" s="117"/>
      <c r="H22" s="88"/>
      <c r="P22" s="7"/>
    </row>
    <row r="23" spans="2:16" ht="30" customHeight="1" thickBot="1" x14ac:dyDescent="0.2">
      <c r="B23" s="2"/>
      <c r="C23" s="151" t="s">
        <v>407</v>
      </c>
      <c r="D23" s="151">
        <v>0</v>
      </c>
      <c r="E23" s="107">
        <v>9</v>
      </c>
      <c r="G23" s="117"/>
      <c r="H23" s="88"/>
      <c r="P23" s="7"/>
    </row>
    <row r="24" spans="2:16" ht="30" customHeight="1" thickBot="1" x14ac:dyDescent="0.2">
      <c r="B24" s="2"/>
      <c r="C24" s="151" t="s">
        <v>317</v>
      </c>
      <c r="D24" s="151">
        <v>0</v>
      </c>
      <c r="E24" s="107">
        <v>10</v>
      </c>
      <c r="G24" s="117"/>
      <c r="H24" s="88"/>
      <c r="P24" s="7"/>
    </row>
    <row r="25" spans="2:16" ht="30" customHeight="1" thickBot="1" x14ac:dyDescent="0.2">
      <c r="B25" s="346"/>
      <c r="C25" s="151" t="s">
        <v>409</v>
      </c>
      <c r="D25" s="151">
        <v>0</v>
      </c>
      <c r="E25" s="107"/>
      <c r="G25" s="117"/>
      <c r="H25" s="88"/>
      <c r="P25" s="7"/>
    </row>
    <row r="26" spans="2:16" ht="30" customHeight="1" thickBot="1" x14ac:dyDescent="0.2">
      <c r="B26" s="2"/>
      <c r="C26" s="189" t="s">
        <v>404</v>
      </c>
      <c r="D26" s="189">
        <v>113.86497743679999</v>
      </c>
      <c r="E26" s="7"/>
      <c r="G26" s="117"/>
      <c r="H26" s="88"/>
      <c r="P26" s="7"/>
    </row>
    <row r="27" spans="2:16" ht="14" customHeight="1" x14ac:dyDescent="0.15">
      <c r="B27" s="2"/>
      <c r="D27" s="7"/>
      <c r="E27" s="7"/>
      <c r="F27" s="12"/>
      <c r="G27" s="149"/>
      <c r="H27" s="22"/>
      <c r="P27" s="7"/>
    </row>
    <row r="28" spans="2:16" ht="14" thickBot="1" x14ac:dyDescent="0.2">
      <c r="B28" s="28"/>
      <c r="C28" s="13"/>
      <c r="D28" s="13"/>
      <c r="E28" s="13"/>
      <c r="F28" s="13"/>
      <c r="G28" s="13"/>
      <c r="H28" s="27"/>
    </row>
    <row r="38" spans="3:3" x14ac:dyDescent="0.15">
      <c r="C38" s="9"/>
    </row>
  </sheetData>
  <sheetProtection selectLockedCells="1" selectUnlockedCells="1"/>
  <conditionalFormatting sqref="F14:G26">
    <cfRule type="cellIs" dxfId="14" priority="5" operator="equal">
      <formula>0</formula>
    </cfRule>
  </conditionalFormatting>
  <conditionalFormatting sqref="C23:D25">
    <cfRule type="cellIs" dxfId="13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94" firstPageNumber="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16">
    <pageSetUpPr fitToPage="1"/>
  </sheetPr>
  <dimension ref="B3:P40"/>
  <sheetViews>
    <sheetView showGridLines="0" topLeftCell="A4" workbookViewId="0">
      <selection activeCell="J25" sqref="J25"/>
    </sheetView>
  </sheetViews>
  <sheetFormatPr baseColWidth="10" defaultColWidth="8.83203125" defaultRowHeight="13" x14ac:dyDescent="0.15"/>
  <cols>
    <col min="1" max="1" width="3.33203125" style="1" customWidth="1"/>
    <col min="2" max="2" width="5.6640625" style="1" customWidth="1"/>
    <col min="3" max="3" width="75.5" style="1" customWidth="1"/>
    <col min="4" max="4" width="12.5" style="1" customWidth="1"/>
    <col min="5" max="5" width="9.5" style="1" customWidth="1"/>
    <col min="6" max="6" width="23.5" style="1" customWidth="1"/>
    <col min="7" max="7" width="10.5" style="1" customWidth="1"/>
    <col min="8" max="9" width="5.5" style="1" customWidth="1"/>
    <col min="10" max="11" width="11.6640625" style="1" customWidth="1"/>
    <col min="12" max="16384" width="8.83203125" style="1"/>
  </cols>
  <sheetData>
    <row r="3" spans="2:8" ht="14" thickBot="1" x14ac:dyDescent="0.2"/>
    <row r="4" spans="2:8" ht="13" customHeight="1" x14ac:dyDescent="0.15">
      <c r="B4" s="69"/>
      <c r="C4" s="70"/>
      <c r="D4" s="70"/>
      <c r="E4" s="70"/>
      <c r="F4" s="70"/>
      <c r="G4" s="70"/>
      <c r="H4" s="82"/>
    </row>
    <row r="5" spans="2:8" ht="13" customHeight="1" x14ac:dyDescent="0.15">
      <c r="B5" s="72"/>
      <c r="C5" s="73"/>
      <c r="D5" s="103"/>
      <c r="E5" s="103"/>
      <c r="F5" s="103"/>
      <c r="G5" s="103" t="s">
        <v>414</v>
      </c>
      <c r="H5" s="75"/>
    </row>
    <row r="6" spans="2:8" ht="13" customHeight="1" x14ac:dyDescent="0.15">
      <c r="B6" s="72"/>
      <c r="C6" s="73"/>
      <c r="D6" s="104"/>
      <c r="E6" s="104"/>
      <c r="F6" s="104"/>
      <c r="G6" s="104"/>
      <c r="H6" s="75"/>
    </row>
    <row r="7" spans="2:8" ht="13" customHeight="1" x14ac:dyDescent="0.15">
      <c r="B7" s="72"/>
      <c r="C7" s="77" t="s">
        <v>411</v>
      </c>
      <c r="D7" s="105"/>
      <c r="E7" s="105"/>
      <c r="F7" s="105"/>
      <c r="G7" s="105"/>
      <c r="H7" s="75"/>
    </row>
    <row r="8" spans="2:8" ht="13" customHeight="1" x14ac:dyDescent="0.15">
      <c r="B8" s="72"/>
      <c r="C8" s="77"/>
      <c r="D8" s="105"/>
      <c r="E8" s="105"/>
      <c r="F8" s="105"/>
      <c r="G8" s="105"/>
      <c r="H8" s="75"/>
    </row>
    <row r="9" spans="2:8" ht="15" customHeight="1" x14ac:dyDescent="0.15">
      <c r="B9" s="2"/>
      <c r="C9" s="46"/>
      <c r="D9" s="49"/>
      <c r="E9" s="49"/>
      <c r="F9" s="49"/>
      <c r="G9" s="49"/>
      <c r="H9" s="22"/>
    </row>
    <row r="10" spans="2:8" ht="15" customHeight="1" x14ac:dyDescent="0.15">
      <c r="B10" s="2"/>
      <c r="C10" s="12" t="s">
        <v>395</v>
      </c>
      <c r="D10" s="34"/>
      <c r="E10" s="34"/>
      <c r="F10" s="34"/>
      <c r="G10" s="34"/>
      <c r="H10" s="22"/>
    </row>
    <row r="11" spans="2:8" ht="15" customHeight="1" thickBot="1" x14ac:dyDescent="0.2">
      <c r="B11" s="2"/>
      <c r="D11" s="9" t="s">
        <v>28</v>
      </c>
      <c r="E11" s="34"/>
      <c r="H11" s="22"/>
    </row>
    <row r="12" spans="2:8" ht="15" customHeight="1" x14ac:dyDescent="0.15">
      <c r="B12" s="2"/>
      <c r="C12" s="14" t="s">
        <v>271</v>
      </c>
      <c r="D12" s="347">
        <v>1.0301202279599999</v>
      </c>
      <c r="E12" s="8"/>
      <c r="H12" s="22"/>
    </row>
    <row r="13" spans="2:8" ht="15" customHeight="1" x14ac:dyDescent="0.15">
      <c r="B13" s="2"/>
      <c r="C13" s="23" t="s">
        <v>48</v>
      </c>
      <c r="D13" s="348">
        <v>2.2132042194200001</v>
      </c>
      <c r="E13" s="106"/>
      <c r="H13" s="88">
        <v>0</v>
      </c>
    </row>
    <row r="14" spans="2:8" ht="15" customHeight="1" x14ac:dyDescent="0.15">
      <c r="B14" s="2"/>
      <c r="C14" s="23" t="s">
        <v>272</v>
      </c>
      <c r="D14" s="348">
        <v>2.7572092123600003</v>
      </c>
      <c r="E14" s="106"/>
      <c r="H14" s="88">
        <v>1</v>
      </c>
    </row>
    <row r="15" spans="2:8" ht="15" customHeight="1" x14ac:dyDescent="0.15">
      <c r="B15" s="2"/>
      <c r="C15" s="23" t="s">
        <v>49</v>
      </c>
      <c r="D15" s="348">
        <v>12.928048940290001</v>
      </c>
      <c r="E15" s="106"/>
      <c r="H15" s="88">
        <v>2</v>
      </c>
    </row>
    <row r="16" spans="2:8" ht="15" customHeight="1" x14ac:dyDescent="0.15">
      <c r="B16" s="2"/>
      <c r="C16" s="23" t="s">
        <v>50</v>
      </c>
      <c r="D16" s="348">
        <v>19.67722003011</v>
      </c>
      <c r="E16" s="106"/>
      <c r="H16" s="88">
        <v>3</v>
      </c>
    </row>
    <row r="17" spans="2:16" ht="15" customHeight="1" x14ac:dyDescent="0.15">
      <c r="B17" s="2"/>
      <c r="C17" s="23" t="s">
        <v>51</v>
      </c>
      <c r="D17" s="348">
        <v>129.84390072322</v>
      </c>
      <c r="E17" s="106"/>
      <c r="H17" s="88">
        <v>4</v>
      </c>
    </row>
    <row r="18" spans="2:16" ht="15" customHeight="1" x14ac:dyDescent="0.15">
      <c r="B18" s="2"/>
      <c r="C18" s="23" t="s">
        <v>56</v>
      </c>
      <c r="D18" s="348">
        <v>20.214340127870003</v>
      </c>
      <c r="E18" s="106"/>
      <c r="H18" s="88">
        <v>5</v>
      </c>
    </row>
    <row r="19" spans="2:16" ht="15" customHeight="1" x14ac:dyDescent="0.15">
      <c r="B19" s="2"/>
      <c r="C19" s="23" t="s">
        <v>52</v>
      </c>
      <c r="D19" s="348">
        <v>26.229184416999999</v>
      </c>
      <c r="H19" s="88">
        <v>6</v>
      </c>
    </row>
    <row r="20" spans="2:16" ht="15" customHeight="1" x14ac:dyDescent="0.15">
      <c r="B20" s="2"/>
      <c r="C20" s="23" t="s">
        <v>53</v>
      </c>
      <c r="D20" s="348">
        <v>22.638779389860002</v>
      </c>
      <c r="H20" s="88">
        <v>7</v>
      </c>
      <c r="L20" s="6"/>
      <c r="M20" s="6"/>
      <c r="N20" s="6"/>
    </row>
    <row r="21" spans="2:16" ht="15" customHeight="1" x14ac:dyDescent="0.15">
      <c r="B21" s="2"/>
      <c r="C21" s="23" t="s">
        <v>54</v>
      </c>
      <c r="D21" s="348">
        <v>9.3497521372699985</v>
      </c>
      <c r="H21" s="88">
        <v>8</v>
      </c>
    </row>
    <row r="22" spans="2:16" ht="15" customHeight="1" x14ac:dyDescent="0.15">
      <c r="B22" s="2"/>
      <c r="C22" s="23" t="s">
        <v>55</v>
      </c>
      <c r="D22" s="348">
        <v>19.876025637230001</v>
      </c>
      <c r="H22" s="88">
        <v>9</v>
      </c>
    </row>
    <row r="23" spans="2:16" ht="15" customHeight="1" x14ac:dyDescent="0.15">
      <c r="B23" s="2"/>
      <c r="C23" s="23" t="s">
        <v>70</v>
      </c>
      <c r="D23" s="348">
        <v>48.137487387760004</v>
      </c>
      <c r="H23" s="88">
        <v>10</v>
      </c>
    </row>
    <row r="24" spans="2:16" ht="15" customHeight="1" x14ac:dyDescent="0.15">
      <c r="B24" s="2"/>
      <c r="C24" s="23" t="s">
        <v>71</v>
      </c>
      <c r="D24" s="348">
        <v>48.262972585940005</v>
      </c>
      <c r="E24" s="7"/>
      <c r="H24" s="88">
        <v>11</v>
      </c>
    </row>
    <row r="25" spans="2:16" ht="15" customHeight="1" x14ac:dyDescent="0.15">
      <c r="B25" s="2"/>
      <c r="C25" s="23">
        <v>0</v>
      </c>
      <c r="D25" s="348">
        <v>0</v>
      </c>
      <c r="E25" s="7"/>
      <c r="H25" s="88">
        <v>12</v>
      </c>
    </row>
    <row r="26" spans="2:16" ht="15" customHeight="1" x14ac:dyDescent="0.15">
      <c r="B26" s="2"/>
      <c r="C26" s="23">
        <v>0</v>
      </c>
      <c r="D26" s="348">
        <v>0</v>
      </c>
      <c r="E26" s="107"/>
      <c r="H26" s="88">
        <v>13</v>
      </c>
    </row>
    <row r="27" spans="2:16" ht="15" customHeight="1" x14ac:dyDescent="0.15">
      <c r="B27" s="2"/>
      <c r="C27" s="23">
        <v>0</v>
      </c>
      <c r="D27" s="348">
        <v>0</v>
      </c>
      <c r="E27" s="107"/>
      <c r="H27" s="88">
        <v>14</v>
      </c>
    </row>
    <row r="28" spans="2:16" ht="15" customHeight="1" x14ac:dyDescent="0.15">
      <c r="B28" s="2"/>
      <c r="C28" s="23">
        <v>0</v>
      </c>
      <c r="D28" s="348">
        <v>0</v>
      </c>
      <c r="E28" s="107"/>
      <c r="H28" s="88">
        <v>15</v>
      </c>
    </row>
    <row r="29" spans="2:16" ht="15" customHeight="1" x14ac:dyDescent="0.15">
      <c r="B29" s="2"/>
      <c r="C29" s="23">
        <v>0</v>
      </c>
      <c r="D29" s="348">
        <v>0</v>
      </c>
      <c r="E29" s="107"/>
      <c r="H29" s="88">
        <v>16</v>
      </c>
      <c r="P29" s="7"/>
    </row>
    <row r="30" spans="2:16" ht="15" customHeight="1" x14ac:dyDescent="0.15">
      <c r="B30" s="2"/>
      <c r="C30" s="23">
        <v>0</v>
      </c>
      <c r="D30" s="348">
        <v>0</v>
      </c>
      <c r="E30" s="107"/>
      <c r="H30" s="88">
        <v>17</v>
      </c>
      <c r="P30" s="7"/>
    </row>
    <row r="31" spans="2:16" ht="15" customHeight="1" x14ac:dyDescent="0.15">
      <c r="B31" s="2"/>
      <c r="C31" s="23">
        <v>0</v>
      </c>
      <c r="D31" s="348">
        <v>0</v>
      </c>
      <c r="E31" s="107"/>
      <c r="H31" s="88">
        <v>18</v>
      </c>
      <c r="P31" s="7"/>
    </row>
    <row r="32" spans="2:16" ht="15" customHeight="1" x14ac:dyDescent="0.15">
      <c r="B32" s="2"/>
      <c r="C32" s="23">
        <v>0</v>
      </c>
      <c r="D32" s="348">
        <v>0</v>
      </c>
      <c r="E32" s="107"/>
      <c r="H32" s="88">
        <v>19</v>
      </c>
      <c r="P32" s="7"/>
    </row>
    <row r="33" spans="2:16" ht="15" customHeight="1" x14ac:dyDescent="0.15">
      <c r="B33" s="2"/>
      <c r="C33" s="23">
        <v>0</v>
      </c>
      <c r="D33" s="348">
        <v>0</v>
      </c>
      <c r="E33" s="107"/>
      <c r="H33" s="88">
        <v>20</v>
      </c>
      <c r="P33" s="7"/>
    </row>
    <row r="34" spans="2:16" ht="15" customHeight="1" x14ac:dyDescent="0.15">
      <c r="B34" s="2"/>
      <c r="C34" s="23">
        <v>0</v>
      </c>
      <c r="D34" s="348">
        <v>0</v>
      </c>
      <c r="E34" s="107"/>
      <c r="H34" s="88">
        <v>21</v>
      </c>
      <c r="P34" s="7"/>
    </row>
    <row r="35" spans="2:16" ht="15" customHeight="1" x14ac:dyDescent="0.15">
      <c r="B35" s="2"/>
      <c r="C35" s="23">
        <v>0</v>
      </c>
      <c r="D35" s="348">
        <v>0</v>
      </c>
      <c r="E35" s="107"/>
      <c r="H35" s="88">
        <v>22</v>
      </c>
      <c r="P35" s="7"/>
    </row>
    <row r="36" spans="2:16" ht="15" customHeight="1" x14ac:dyDescent="0.15">
      <c r="B36" s="2"/>
      <c r="C36" s="23">
        <v>0</v>
      </c>
      <c r="D36" s="348">
        <v>0</v>
      </c>
      <c r="E36" s="107"/>
      <c r="H36" s="88">
        <v>23</v>
      </c>
      <c r="P36" s="7"/>
    </row>
    <row r="37" spans="2:16" ht="15" customHeight="1" thickBot="1" x14ac:dyDescent="0.2">
      <c r="B37" s="346"/>
      <c r="C37" s="191">
        <v>0</v>
      </c>
      <c r="D37" s="361">
        <v>0</v>
      </c>
      <c r="E37" s="107"/>
      <c r="H37" s="88"/>
      <c r="P37" s="7"/>
    </row>
    <row r="38" spans="2:16" ht="15" customHeight="1" thickBot="1" x14ac:dyDescent="0.2">
      <c r="B38" s="346"/>
      <c r="C38" s="349" t="s">
        <v>405</v>
      </c>
      <c r="D38" s="350">
        <v>363.15824503629</v>
      </c>
      <c r="E38" s="107"/>
      <c r="H38" s="88"/>
      <c r="P38" s="7"/>
    </row>
    <row r="39" spans="2:16" ht="14" customHeight="1" x14ac:dyDescent="0.15">
      <c r="B39" s="2"/>
      <c r="D39" s="7"/>
      <c r="E39" s="7"/>
      <c r="H39" s="22"/>
      <c r="P39" s="7"/>
    </row>
    <row r="40" spans="2:16" ht="14" thickBot="1" x14ac:dyDescent="0.2">
      <c r="B40" s="28"/>
      <c r="C40" s="13"/>
      <c r="D40" s="13"/>
      <c r="E40" s="13"/>
      <c r="F40" s="13"/>
      <c r="G40" s="13"/>
      <c r="H40" s="27"/>
    </row>
  </sheetData>
  <sheetProtection selectLockedCells="1" selectUnlockedCells="1"/>
  <conditionalFormatting sqref="D25:D37">
    <cfRule type="cellIs" dxfId="12" priority="3" operator="equal">
      <formula>0</formula>
    </cfRule>
  </conditionalFormatting>
  <conditionalFormatting sqref="C25:D37">
    <cfRule type="cellIs" dxfId="11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95" firstPageNumber="0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17">
    <pageSetUpPr fitToPage="1"/>
  </sheetPr>
  <dimension ref="B3:K43"/>
  <sheetViews>
    <sheetView showGridLines="0" topLeftCell="C11" zoomScale="167" workbookViewId="0">
      <selection activeCell="H13" sqref="H13"/>
    </sheetView>
  </sheetViews>
  <sheetFormatPr baseColWidth="10" defaultColWidth="8.83203125" defaultRowHeight="13" x14ac:dyDescent="0.15"/>
  <cols>
    <col min="1" max="1" width="3.33203125" style="1" customWidth="1"/>
    <col min="2" max="2" width="5.6640625" style="1" customWidth="1"/>
    <col min="3" max="3" width="60.33203125" style="1" customWidth="1"/>
    <col min="4" max="4" width="9.83203125" style="1" customWidth="1"/>
    <col min="5" max="5" width="7.1640625" style="1" customWidth="1"/>
    <col min="6" max="6" width="7" style="1" customWidth="1"/>
    <col min="7" max="7" width="10.5" style="1" customWidth="1"/>
    <col min="8" max="8" width="27.6640625" style="1" customWidth="1"/>
    <col min="9" max="9" width="9.5" style="1" bestFit="1" customWidth="1"/>
    <col min="10" max="10" width="8.83203125" style="1"/>
    <col min="11" max="11" width="5.33203125" style="1" customWidth="1"/>
    <col min="12" max="16384" width="8.83203125" style="1"/>
  </cols>
  <sheetData>
    <row r="3" spans="2:11" ht="14" thickBot="1" x14ac:dyDescent="0.2"/>
    <row r="4" spans="2:11" ht="13" customHeight="1" x14ac:dyDescent="0.15">
      <c r="B4" s="69"/>
      <c r="C4" s="70"/>
      <c r="D4" s="70"/>
      <c r="E4" s="70"/>
      <c r="F4" s="154"/>
      <c r="G4" s="70"/>
      <c r="H4" s="70"/>
      <c r="I4" s="70"/>
      <c r="J4" s="70"/>
      <c r="K4" s="82"/>
    </row>
    <row r="5" spans="2:11" ht="13" customHeight="1" x14ac:dyDescent="0.15">
      <c r="B5" s="72"/>
      <c r="C5" s="73"/>
      <c r="D5" s="104"/>
      <c r="E5" s="104"/>
      <c r="F5" s="104"/>
      <c r="G5" s="74"/>
      <c r="H5" s="73"/>
      <c r="I5" s="73"/>
      <c r="J5" s="103" t="s">
        <v>413</v>
      </c>
      <c r="K5" s="75"/>
    </row>
    <row r="6" spans="2:11" ht="13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5"/>
    </row>
    <row r="7" spans="2:11" ht="13" customHeight="1" x14ac:dyDescent="0.15">
      <c r="B7" s="72"/>
      <c r="C7" s="77" t="s">
        <v>411</v>
      </c>
      <c r="D7" s="92"/>
      <c r="E7" s="92"/>
      <c r="F7" s="92"/>
      <c r="G7" s="92"/>
      <c r="H7" s="92"/>
      <c r="I7" s="92"/>
      <c r="J7" s="92"/>
      <c r="K7" s="75"/>
    </row>
    <row r="8" spans="2:11" ht="13" customHeight="1" x14ac:dyDescent="0.15">
      <c r="B8" s="72"/>
      <c r="C8" s="77"/>
      <c r="D8" s="92"/>
      <c r="E8" s="92"/>
      <c r="F8" s="92"/>
      <c r="G8" s="92"/>
      <c r="H8" s="92"/>
      <c r="I8" s="92"/>
      <c r="J8" s="92"/>
      <c r="K8" s="75"/>
    </row>
    <row r="9" spans="2:11" ht="15" customHeight="1" x14ac:dyDescent="0.15">
      <c r="B9" s="2"/>
      <c r="K9" s="22"/>
    </row>
    <row r="10" spans="2:11" ht="15" customHeight="1" x14ac:dyDescent="0.15">
      <c r="B10" s="2"/>
      <c r="C10" s="12" t="s">
        <v>396</v>
      </c>
      <c r="D10" s="12"/>
      <c r="E10" s="12"/>
      <c r="F10" s="12"/>
      <c r="G10" s="12"/>
      <c r="H10" s="12"/>
      <c r="I10" s="12"/>
      <c r="J10" s="12"/>
      <c r="K10" s="22"/>
    </row>
    <row r="11" spans="2:11" ht="15" customHeight="1" thickBot="1" x14ac:dyDescent="0.2">
      <c r="B11" s="2"/>
      <c r="D11" s="8"/>
      <c r="F11" s="8" t="s">
        <v>39</v>
      </c>
      <c r="J11" s="8"/>
      <c r="K11" s="22"/>
    </row>
    <row r="12" spans="2:11" ht="25.5" customHeight="1" thickBot="1" x14ac:dyDescent="0.2">
      <c r="B12" s="2"/>
      <c r="C12" s="55" t="s">
        <v>45</v>
      </c>
      <c r="D12" s="58" t="s">
        <v>42</v>
      </c>
      <c r="E12" s="58" t="s">
        <v>43</v>
      </c>
      <c r="F12" s="58" t="s">
        <v>341</v>
      </c>
      <c r="H12" s="157"/>
      <c r="I12" s="157"/>
      <c r="J12" s="157"/>
      <c r="K12" s="22"/>
    </row>
    <row r="13" spans="2:11" ht="15" customHeight="1" x14ac:dyDescent="0.15">
      <c r="B13" s="2"/>
      <c r="C13" s="341" t="s">
        <v>290</v>
      </c>
      <c r="D13" s="342">
        <v>402.72935449759996</v>
      </c>
      <c r="E13" s="358">
        <v>0.13309715168981734</v>
      </c>
      <c r="F13" s="358">
        <v>0.13309715168981734</v>
      </c>
      <c r="G13" s="108">
        <v>0</v>
      </c>
      <c r="H13" s="158">
        <f>(D13+D14+D29)/(D19+D20+D28+D31+D32+D34+0.3*D37)</f>
        <v>1.9043155893117834</v>
      </c>
      <c r="I13" s="159"/>
      <c r="J13" s="160"/>
      <c r="K13" s="88"/>
    </row>
    <row r="14" spans="2:11" ht="15" customHeight="1" x14ac:dyDescent="0.15">
      <c r="B14" s="2"/>
      <c r="C14" s="37" t="s">
        <v>291</v>
      </c>
      <c r="D14" s="343">
        <v>398.57193489168998</v>
      </c>
      <c r="E14" s="359">
        <v>0.13172317509301248</v>
      </c>
      <c r="F14" s="359">
        <v>0.26482032678282985</v>
      </c>
      <c r="G14" s="108">
        <v>1</v>
      </c>
      <c r="H14" s="158"/>
      <c r="I14" s="159"/>
      <c r="J14" s="161"/>
      <c r="K14" s="88"/>
    </row>
    <row r="15" spans="2:11" ht="15" customHeight="1" x14ac:dyDescent="0.15">
      <c r="B15" s="2"/>
      <c r="C15" s="37" t="s">
        <v>289</v>
      </c>
      <c r="D15" s="343">
        <v>304.54360331932003</v>
      </c>
      <c r="E15" s="359">
        <v>0.10064795554255197</v>
      </c>
      <c r="F15" s="359">
        <v>0.36546828232538181</v>
      </c>
      <c r="G15" s="108">
        <v>2</v>
      </c>
      <c r="H15" s="158"/>
      <c r="I15" s="159"/>
      <c r="J15" s="161"/>
      <c r="K15" s="88"/>
    </row>
    <row r="16" spans="2:11" ht="15" customHeight="1" x14ac:dyDescent="0.15">
      <c r="B16" s="2"/>
      <c r="C16" s="37" t="s">
        <v>288</v>
      </c>
      <c r="D16" s="343">
        <v>275.01911663279998</v>
      </c>
      <c r="E16" s="359">
        <v>9.0890471914416862E-2</v>
      </c>
      <c r="F16" s="359">
        <v>0.45635875423979866</v>
      </c>
      <c r="G16" s="108">
        <v>3</v>
      </c>
      <c r="H16" s="158"/>
      <c r="I16" s="159"/>
      <c r="J16" s="161"/>
      <c r="K16" s="88"/>
    </row>
    <row r="17" spans="2:11" ht="15" customHeight="1" x14ac:dyDescent="0.15">
      <c r="B17" s="2"/>
      <c r="C17" s="37" t="s">
        <v>287</v>
      </c>
      <c r="D17" s="343">
        <v>221.75480017085999</v>
      </c>
      <c r="E17" s="359">
        <v>7.3287263385867676E-2</v>
      </c>
      <c r="F17" s="359">
        <v>0.52964601762566632</v>
      </c>
      <c r="G17" s="108">
        <v>4</v>
      </c>
      <c r="H17" s="158"/>
      <c r="I17" s="159"/>
      <c r="J17" s="161"/>
      <c r="K17" s="88"/>
    </row>
    <row r="18" spans="2:11" ht="15" customHeight="1" x14ac:dyDescent="0.15">
      <c r="B18" s="2"/>
      <c r="C18" s="37" t="s">
        <v>286</v>
      </c>
      <c r="D18" s="343">
        <v>182.49232351863</v>
      </c>
      <c r="E18" s="359">
        <v>6.0311492555308793E-2</v>
      </c>
      <c r="F18" s="359">
        <v>0.58995751018097509</v>
      </c>
      <c r="G18" s="108">
        <v>5</v>
      </c>
      <c r="H18" s="158"/>
      <c r="I18" s="159"/>
      <c r="J18" s="161"/>
      <c r="K18" s="88"/>
    </row>
    <row r="19" spans="2:11" ht="15" customHeight="1" x14ac:dyDescent="0.15">
      <c r="B19" s="2"/>
      <c r="C19" s="37" t="s">
        <v>296</v>
      </c>
      <c r="D19" s="343">
        <v>148.89317816823998</v>
      </c>
      <c r="E19" s="359">
        <v>4.9207383814768177E-2</v>
      </c>
      <c r="F19" s="359">
        <v>0.63916489399574328</v>
      </c>
      <c r="G19" s="108">
        <v>6</v>
      </c>
      <c r="H19" s="158"/>
      <c r="I19" s="159"/>
      <c r="J19" s="161"/>
      <c r="K19" s="88"/>
    </row>
    <row r="20" spans="2:11" ht="15" customHeight="1" x14ac:dyDescent="0.15">
      <c r="B20" s="2"/>
      <c r="C20" s="37" t="s">
        <v>284</v>
      </c>
      <c r="D20" s="343">
        <v>136.15139098421</v>
      </c>
      <c r="E20" s="359">
        <v>4.4996378178618762E-2</v>
      </c>
      <c r="F20" s="359">
        <v>0.68416127217436207</v>
      </c>
      <c r="G20" s="108">
        <v>7</v>
      </c>
      <c r="H20" s="158"/>
      <c r="I20" s="159"/>
      <c r="J20" s="161"/>
      <c r="K20" s="88"/>
    </row>
    <row r="21" spans="2:11" ht="15" customHeight="1" x14ac:dyDescent="0.15">
      <c r="B21" s="2"/>
      <c r="C21" s="37" t="s">
        <v>285</v>
      </c>
      <c r="D21" s="343">
        <v>119.44507968203999</v>
      </c>
      <c r="E21" s="359">
        <v>3.9475145557430522E-2</v>
      </c>
      <c r="F21" s="359">
        <v>0.72363641773179255</v>
      </c>
      <c r="G21" s="108">
        <v>8</v>
      </c>
      <c r="H21" s="158"/>
      <c r="I21" s="159"/>
      <c r="J21" s="161"/>
      <c r="K21" s="88"/>
    </row>
    <row r="22" spans="2:11" ht="15" customHeight="1" x14ac:dyDescent="0.15">
      <c r="B22" s="2"/>
      <c r="C22" s="37" t="s">
        <v>295</v>
      </c>
      <c r="D22" s="343">
        <v>107.60987329197999</v>
      </c>
      <c r="E22" s="359">
        <v>3.5563753843401644E-2</v>
      </c>
      <c r="F22" s="359">
        <v>0.75920017157519415</v>
      </c>
      <c r="G22" s="108">
        <v>9</v>
      </c>
      <c r="H22" s="158"/>
      <c r="I22" s="159"/>
      <c r="J22" s="161"/>
      <c r="K22" s="88"/>
    </row>
    <row r="23" spans="2:11" ht="15" customHeight="1" x14ac:dyDescent="0.15">
      <c r="B23" s="2"/>
      <c r="C23" s="37" t="s">
        <v>283</v>
      </c>
      <c r="D23" s="343">
        <v>103.00923764113</v>
      </c>
      <c r="E23" s="359">
        <v>3.4043299736313676E-2</v>
      </c>
      <c r="F23" s="359">
        <v>0.79324347131150785</v>
      </c>
      <c r="G23" s="108">
        <v>10</v>
      </c>
      <c r="H23" s="158"/>
      <c r="I23" s="159"/>
      <c r="J23" s="161"/>
      <c r="K23" s="88"/>
    </row>
    <row r="24" spans="2:11" ht="15" customHeight="1" x14ac:dyDescent="0.15">
      <c r="B24" s="2"/>
      <c r="C24" s="37" t="s">
        <v>294</v>
      </c>
      <c r="D24" s="343">
        <v>93.439739043990002</v>
      </c>
      <c r="E24" s="359">
        <v>3.0880696881183015E-2</v>
      </c>
      <c r="F24" s="359">
        <v>0.82412416819269085</v>
      </c>
      <c r="G24" s="108">
        <v>11</v>
      </c>
      <c r="H24" s="158"/>
      <c r="I24" s="159"/>
      <c r="J24" s="161"/>
      <c r="K24" s="88"/>
    </row>
    <row r="25" spans="2:11" ht="15" customHeight="1" x14ac:dyDescent="0.15">
      <c r="B25" s="2"/>
      <c r="C25" s="37" t="s">
        <v>282</v>
      </c>
      <c r="D25" s="343">
        <v>64.681983708760001</v>
      </c>
      <c r="E25" s="359">
        <v>2.1376608635898249E-2</v>
      </c>
      <c r="F25" s="359">
        <v>0.84550077682858915</v>
      </c>
      <c r="G25" s="108">
        <v>12</v>
      </c>
      <c r="H25" s="158"/>
      <c r="I25" s="159"/>
      <c r="J25" s="161"/>
      <c r="K25" s="88"/>
    </row>
    <row r="26" spans="2:11" ht="15" customHeight="1" x14ac:dyDescent="0.15">
      <c r="B26" s="2"/>
      <c r="C26" s="37" t="s">
        <v>293</v>
      </c>
      <c r="D26" s="343">
        <v>56.722156564290003</v>
      </c>
      <c r="E26" s="359">
        <v>1.8745982611148015E-2</v>
      </c>
      <c r="F26" s="359">
        <v>0.86424675943973717</v>
      </c>
      <c r="G26" s="108">
        <v>13</v>
      </c>
      <c r="H26" s="158"/>
      <c r="I26" s="159"/>
      <c r="J26" s="161"/>
      <c r="K26" s="88"/>
    </row>
    <row r="27" spans="2:11" ht="15" customHeight="1" x14ac:dyDescent="0.15">
      <c r="B27" s="2"/>
      <c r="C27" s="37" t="s">
        <v>281</v>
      </c>
      <c r="D27" s="343">
        <v>44.781137880559996</v>
      </c>
      <c r="E27" s="359">
        <v>1.479962122146981E-2</v>
      </c>
      <c r="F27" s="359">
        <v>0.87904638066120699</v>
      </c>
      <c r="G27" s="108">
        <v>14</v>
      </c>
      <c r="H27" s="158"/>
      <c r="I27" s="159"/>
      <c r="J27" s="161"/>
      <c r="K27" s="88"/>
    </row>
    <row r="28" spans="2:11" ht="15" customHeight="1" x14ac:dyDescent="0.15">
      <c r="B28" s="2"/>
      <c r="C28" s="37" t="s">
        <v>279</v>
      </c>
      <c r="D28" s="343">
        <v>36.339791595820003</v>
      </c>
      <c r="E28" s="359">
        <v>1.2009858979460183E-2</v>
      </c>
      <c r="F28" s="359">
        <v>0.89105623964066716</v>
      </c>
      <c r="G28" s="108">
        <v>15</v>
      </c>
      <c r="H28" s="158"/>
      <c r="I28" s="159"/>
      <c r="J28" s="161"/>
      <c r="K28" s="88"/>
    </row>
    <row r="29" spans="2:11" ht="15" customHeight="1" x14ac:dyDescent="0.15">
      <c r="B29" s="2"/>
      <c r="C29" s="37" t="s">
        <v>280</v>
      </c>
      <c r="D29" s="343">
        <v>35.893505724779999</v>
      </c>
      <c r="E29" s="359">
        <v>1.1862366929001299E-2</v>
      </c>
      <c r="F29" s="359">
        <v>0.90291860656966849</v>
      </c>
      <c r="G29" s="108">
        <v>16</v>
      </c>
      <c r="H29" s="158"/>
      <c r="I29" s="159"/>
      <c r="J29" s="161"/>
      <c r="K29" s="88"/>
    </row>
    <row r="30" spans="2:11" ht="15" customHeight="1" x14ac:dyDescent="0.15">
      <c r="B30" s="2"/>
      <c r="C30" s="37" t="s">
        <v>278</v>
      </c>
      <c r="D30" s="343">
        <v>30.402035054180001</v>
      </c>
      <c r="E30" s="359">
        <v>1.0047502686595083E-2</v>
      </c>
      <c r="F30" s="359">
        <v>0.91296610925626354</v>
      </c>
      <c r="G30" s="108">
        <v>17</v>
      </c>
      <c r="H30" s="158"/>
      <c r="I30" s="159"/>
      <c r="J30" s="161"/>
      <c r="K30" s="88"/>
    </row>
    <row r="31" spans="2:11" ht="15" customHeight="1" x14ac:dyDescent="0.15">
      <c r="B31" s="2"/>
      <c r="C31" s="37" t="s">
        <v>275</v>
      </c>
      <c r="D31" s="343">
        <v>29.867087722169998</v>
      </c>
      <c r="E31" s="359">
        <v>9.8707091020215944E-3</v>
      </c>
      <c r="F31" s="359">
        <v>0.92283681835828513</v>
      </c>
      <c r="G31" s="108">
        <v>18</v>
      </c>
      <c r="H31" s="158"/>
      <c r="I31" s="159"/>
      <c r="J31" s="161"/>
      <c r="K31" s="88"/>
    </row>
    <row r="32" spans="2:11" ht="15" customHeight="1" x14ac:dyDescent="0.15">
      <c r="B32" s="2"/>
      <c r="C32" s="37" t="s">
        <v>276</v>
      </c>
      <c r="D32" s="343">
        <v>28.61014764698</v>
      </c>
      <c r="E32" s="359">
        <v>9.455305700247536E-3</v>
      </c>
      <c r="F32" s="359">
        <v>0.93229212405853268</v>
      </c>
      <c r="G32" s="108">
        <v>19</v>
      </c>
      <c r="H32" s="158"/>
      <c r="I32" s="159"/>
      <c r="J32" s="161"/>
      <c r="K32" s="88"/>
    </row>
    <row r="33" spans="2:11" ht="15" customHeight="1" x14ac:dyDescent="0.15">
      <c r="B33" s="2"/>
      <c r="C33" s="37" t="s">
        <v>292</v>
      </c>
      <c r="D33" s="343">
        <v>25.574973981589999</v>
      </c>
      <c r="E33" s="359">
        <v>8.4522177325196714E-3</v>
      </c>
      <c r="F33" s="359">
        <v>0.94074434179105237</v>
      </c>
      <c r="G33" s="108">
        <v>20</v>
      </c>
      <c r="H33" s="158"/>
      <c r="I33" s="159"/>
      <c r="J33" s="161"/>
      <c r="K33" s="88"/>
    </row>
    <row r="34" spans="2:11" ht="15" customHeight="1" x14ac:dyDescent="0.15">
      <c r="B34" s="2"/>
      <c r="C34" s="37" t="s">
        <v>273</v>
      </c>
      <c r="D34" s="343">
        <v>24.893619129240001</v>
      </c>
      <c r="E34" s="359">
        <v>8.2270382438008743E-3</v>
      </c>
      <c r="F34" s="359">
        <v>0.94897138003485326</v>
      </c>
      <c r="G34" s="108">
        <v>21</v>
      </c>
      <c r="H34" s="158"/>
      <c r="I34" s="159"/>
      <c r="J34" s="161"/>
      <c r="K34" s="88"/>
    </row>
    <row r="35" spans="2:11" ht="15" customHeight="1" x14ac:dyDescent="0.15">
      <c r="B35" s="2"/>
      <c r="C35" s="37" t="s">
        <v>274</v>
      </c>
      <c r="D35" s="343">
        <v>22.740851218459998</v>
      </c>
      <c r="E35" s="359">
        <v>7.5155746418205912E-3</v>
      </c>
      <c r="F35" s="359">
        <v>0.95648695467667388</v>
      </c>
      <c r="G35" s="108">
        <v>22</v>
      </c>
      <c r="H35" s="158"/>
      <c r="I35" s="159"/>
      <c r="J35" s="161"/>
      <c r="K35" s="88"/>
    </row>
    <row r="36" spans="2:11" ht="15" customHeight="1" x14ac:dyDescent="0.15">
      <c r="B36" s="2"/>
      <c r="C36" s="37" t="s">
        <v>277</v>
      </c>
      <c r="D36" s="343">
        <v>15.41286317748</v>
      </c>
      <c r="E36" s="359">
        <v>5.0937637532445642E-3</v>
      </c>
      <c r="F36" s="359">
        <v>0.96158071842991844</v>
      </c>
      <c r="G36" s="108">
        <v>23</v>
      </c>
      <c r="H36" s="158"/>
      <c r="I36" s="159"/>
      <c r="J36" s="161"/>
      <c r="K36" s="88"/>
    </row>
    <row r="37" spans="2:11" ht="15" customHeight="1" thickBot="1" x14ac:dyDescent="0.2">
      <c r="B37" s="2"/>
      <c r="C37" s="357" t="s">
        <v>408</v>
      </c>
      <c r="D37" s="344">
        <v>116.25021475320058</v>
      </c>
      <c r="E37" s="360">
        <v>3.8419281570081787E-2</v>
      </c>
      <c r="F37" s="360">
        <v>1.0000000000000002</v>
      </c>
      <c r="G37" s="108"/>
      <c r="H37" s="158"/>
      <c r="I37" s="159"/>
      <c r="J37" s="161"/>
      <c r="K37" s="88"/>
    </row>
    <row r="38" spans="2:11" ht="14" thickBot="1" x14ac:dyDescent="0.2">
      <c r="B38" s="2"/>
      <c r="C38" s="367" t="s">
        <v>406</v>
      </c>
      <c r="D38" s="345">
        <v>3025.83</v>
      </c>
      <c r="E38" s="340"/>
      <c r="F38" s="340"/>
      <c r="H38" s="158"/>
      <c r="I38" s="159"/>
      <c r="J38" s="161"/>
      <c r="K38" s="88"/>
    </row>
    <row r="39" spans="2:11" x14ac:dyDescent="0.15">
      <c r="B39" s="2"/>
      <c r="C39" s="52"/>
      <c r="D39" s="39"/>
      <c r="H39" s="158"/>
      <c r="I39" s="159"/>
      <c r="J39" s="161"/>
      <c r="K39" s="88"/>
    </row>
    <row r="40" spans="2:11" ht="14" thickBot="1" x14ac:dyDescent="0.2">
      <c r="B40" s="4"/>
      <c r="C40" s="13"/>
      <c r="D40" s="13"/>
      <c r="E40" s="13"/>
      <c r="F40" s="13"/>
      <c r="G40" s="13"/>
      <c r="H40" s="13"/>
      <c r="I40" s="51"/>
      <c r="J40" s="35"/>
      <c r="K40" s="27"/>
    </row>
    <row r="41" spans="2:11" x14ac:dyDescent="0.15">
      <c r="I41" s="10"/>
      <c r="J41" s="3"/>
    </row>
    <row r="42" spans="2:11" x14ac:dyDescent="0.15">
      <c r="I42" s="112"/>
    </row>
    <row r="43" spans="2:11" x14ac:dyDescent="0.15">
      <c r="I43" s="111"/>
    </row>
  </sheetData>
  <sheetProtection selectLockedCells="1" selectUnlockedCells="1"/>
  <phoneticPr fontId="14" type="noConversion"/>
  <conditionalFormatting sqref="H39:J39">
    <cfRule type="cellIs" dxfId="10" priority="14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91" firstPageNumber="0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18"/>
  <dimension ref="B3:J38"/>
  <sheetViews>
    <sheetView showGridLines="0" workbookViewId="0">
      <selection activeCell="E15" sqref="E15"/>
    </sheetView>
  </sheetViews>
  <sheetFormatPr baseColWidth="10" defaultColWidth="8.83203125" defaultRowHeight="13" x14ac:dyDescent="0.15"/>
  <cols>
    <col min="1" max="1" width="3.33203125" style="1" customWidth="1"/>
    <col min="2" max="2" width="5.6640625" style="1" customWidth="1"/>
    <col min="3" max="3" width="48.6640625" style="1" customWidth="1"/>
    <col min="4" max="4" width="10.1640625" style="1" customWidth="1"/>
    <col min="5" max="6" width="9.6640625" style="1" customWidth="1"/>
    <col min="7" max="7" width="10.5" style="1" customWidth="1"/>
    <col min="8" max="8" width="17.5" style="1" customWidth="1"/>
    <col min="9" max="9" width="8.83203125" style="1"/>
    <col min="10" max="10" width="5.33203125" style="1" customWidth="1"/>
    <col min="11" max="12" width="8.83203125" style="1"/>
    <col min="13" max="13" width="13.33203125" style="1" bestFit="1" customWidth="1"/>
    <col min="14" max="16384" width="8.83203125" style="1"/>
  </cols>
  <sheetData>
    <row r="3" spans="2:10" ht="14" thickBot="1" x14ac:dyDescent="0.2"/>
    <row r="4" spans="2:10" ht="13" customHeight="1" x14ac:dyDescent="0.15">
      <c r="B4" s="69"/>
      <c r="C4" s="70"/>
      <c r="D4" s="70"/>
      <c r="E4" s="70"/>
      <c r="F4" s="154"/>
      <c r="G4" s="70"/>
      <c r="H4" s="70"/>
      <c r="I4" s="70"/>
      <c r="J4" s="82"/>
    </row>
    <row r="5" spans="2:10" ht="13" customHeight="1" x14ac:dyDescent="0.15">
      <c r="B5" s="72"/>
      <c r="C5" s="73"/>
      <c r="D5" s="104"/>
      <c r="E5" s="104"/>
      <c r="F5" s="104"/>
      <c r="G5" s="74"/>
      <c r="H5" s="73"/>
      <c r="I5" s="103" t="s">
        <v>412</v>
      </c>
      <c r="J5" s="75"/>
    </row>
    <row r="6" spans="2:10" ht="13" customHeight="1" x14ac:dyDescent="0.15">
      <c r="B6" s="72"/>
      <c r="C6" s="73"/>
      <c r="D6" s="73"/>
      <c r="E6" s="73"/>
      <c r="F6" s="73"/>
      <c r="G6" s="73"/>
      <c r="H6" s="73"/>
      <c r="I6" s="73"/>
      <c r="J6" s="75"/>
    </row>
    <row r="7" spans="2:10" ht="13" customHeight="1" x14ac:dyDescent="0.15">
      <c r="B7" s="72"/>
      <c r="C7" s="77" t="s">
        <v>411</v>
      </c>
      <c r="D7" s="92"/>
      <c r="E7" s="92"/>
      <c r="F7" s="92"/>
      <c r="G7" s="92"/>
      <c r="H7" s="92"/>
      <c r="I7" s="92"/>
      <c r="J7" s="75"/>
    </row>
    <row r="8" spans="2:10" ht="13" customHeight="1" x14ac:dyDescent="0.15">
      <c r="B8" s="72"/>
      <c r="C8" s="77"/>
      <c r="D8" s="92"/>
      <c r="E8" s="92"/>
      <c r="F8" s="92"/>
      <c r="G8" s="92"/>
      <c r="H8" s="92"/>
      <c r="I8" s="92"/>
      <c r="J8" s="75"/>
    </row>
    <row r="9" spans="2:10" ht="15" customHeight="1" x14ac:dyDescent="0.15">
      <c r="B9" s="2"/>
      <c r="C9" s="46"/>
      <c r="D9" s="50"/>
      <c r="E9" s="50"/>
      <c r="F9" s="50"/>
      <c r="G9" s="50"/>
      <c r="H9" s="50"/>
      <c r="I9" s="50"/>
      <c r="J9" s="22"/>
    </row>
    <row r="10" spans="2:10" ht="15" customHeight="1" x14ac:dyDescent="0.15">
      <c r="B10" s="2"/>
      <c r="H10" s="109"/>
      <c r="I10" s="155"/>
      <c r="J10" s="88"/>
    </row>
    <row r="11" spans="2:10" ht="15" customHeight="1" x14ac:dyDescent="0.15">
      <c r="B11" s="2"/>
      <c r="C11" s="12" t="s">
        <v>397</v>
      </c>
      <c r="D11" s="12"/>
      <c r="E11" s="12"/>
      <c r="F11" s="12"/>
      <c r="H11" s="109"/>
      <c r="I11" s="155"/>
      <c r="J11" s="88"/>
    </row>
    <row r="12" spans="2:10" ht="15" customHeight="1" thickBot="1" x14ac:dyDescent="0.2">
      <c r="B12" s="2"/>
      <c r="C12" s="9"/>
      <c r="F12" s="5" t="s">
        <v>39</v>
      </c>
      <c r="H12" s="109"/>
      <c r="I12" s="155"/>
      <c r="J12" s="88"/>
    </row>
    <row r="13" spans="2:10" ht="18.75" customHeight="1" x14ac:dyDescent="0.15">
      <c r="B13" s="2"/>
      <c r="C13" s="436" t="s">
        <v>47</v>
      </c>
      <c r="D13" s="438" t="s">
        <v>42</v>
      </c>
      <c r="E13" s="438" t="s">
        <v>43</v>
      </c>
      <c r="F13" s="438" t="s">
        <v>341</v>
      </c>
      <c r="H13" s="109"/>
      <c r="I13" s="155"/>
      <c r="J13" s="88"/>
    </row>
    <row r="14" spans="2:10" ht="18.75" customHeight="1" x14ac:dyDescent="0.15">
      <c r="B14" s="2"/>
      <c r="C14" s="437"/>
      <c r="D14" s="439"/>
      <c r="E14" s="439"/>
      <c r="F14" s="439"/>
      <c r="H14" s="156"/>
      <c r="I14" s="155"/>
      <c r="J14" s="88"/>
    </row>
    <row r="15" spans="2:10" ht="30" customHeight="1" x14ac:dyDescent="0.15">
      <c r="B15" s="2"/>
      <c r="C15" s="162" t="s">
        <v>302</v>
      </c>
      <c r="D15" s="163">
        <v>75.639189254039991</v>
      </c>
      <c r="E15" s="164">
        <v>0.35715912960631274</v>
      </c>
      <c r="F15" s="164">
        <v>0.35715912960631274</v>
      </c>
      <c r="G15" s="106">
        <v>0</v>
      </c>
      <c r="H15" s="156"/>
      <c r="I15" s="155"/>
      <c r="J15" s="88"/>
    </row>
    <row r="16" spans="2:10" ht="30" customHeight="1" x14ac:dyDescent="0.15">
      <c r="B16" s="2"/>
      <c r="C16" s="165" t="s">
        <v>300</v>
      </c>
      <c r="D16" s="166">
        <v>45.015905414160002</v>
      </c>
      <c r="E16" s="167">
        <v>0.21255967646827664</v>
      </c>
      <c r="F16" s="167">
        <v>0.56971880607458936</v>
      </c>
      <c r="G16" s="106">
        <v>1</v>
      </c>
      <c r="H16" s="156"/>
      <c r="I16" s="155"/>
      <c r="J16" s="88"/>
    </row>
    <row r="17" spans="2:10" ht="30" customHeight="1" x14ac:dyDescent="0.15">
      <c r="B17" s="2"/>
      <c r="C17" s="165" t="s">
        <v>299</v>
      </c>
      <c r="D17" s="166">
        <v>40.620725336669999</v>
      </c>
      <c r="E17" s="167">
        <v>0.19180616619905477</v>
      </c>
      <c r="F17" s="167">
        <v>0.76152497227364413</v>
      </c>
      <c r="G17" s="106">
        <v>2</v>
      </c>
      <c r="H17" s="156"/>
      <c r="I17" s="155"/>
      <c r="J17" s="88"/>
    </row>
    <row r="18" spans="2:10" ht="30" customHeight="1" x14ac:dyDescent="0.15">
      <c r="B18" s="2"/>
      <c r="C18" s="165" t="s">
        <v>301</v>
      </c>
      <c r="D18" s="166">
        <v>35.745737490069999</v>
      </c>
      <c r="E18" s="167">
        <v>0.16878706150869069</v>
      </c>
      <c r="F18" s="167">
        <v>0.93031203378233485</v>
      </c>
      <c r="G18" s="106">
        <v>3</v>
      </c>
      <c r="H18" s="156"/>
      <c r="I18" s="155"/>
      <c r="J18" s="88"/>
    </row>
    <row r="19" spans="2:10" ht="30" customHeight="1" x14ac:dyDescent="0.15">
      <c r="B19" s="2"/>
      <c r="C19" s="165" t="s">
        <v>298</v>
      </c>
      <c r="D19" s="166">
        <v>11.58417230113</v>
      </c>
      <c r="E19" s="167">
        <v>5.4699064560110471E-2</v>
      </c>
      <c r="F19" s="167">
        <v>0.98501109834244527</v>
      </c>
      <c r="G19" s="106">
        <v>4</v>
      </c>
      <c r="H19" s="156"/>
      <c r="I19" s="155"/>
      <c r="J19" s="88"/>
    </row>
    <row r="20" spans="2:10" ht="30" customHeight="1" x14ac:dyDescent="0.15">
      <c r="B20" s="2"/>
      <c r="C20" s="165" t="s">
        <v>297</v>
      </c>
      <c r="D20" s="166">
        <v>2.6249102994400002</v>
      </c>
      <c r="E20" s="167">
        <v>1.2394509870986784E-2</v>
      </c>
      <c r="F20" s="167">
        <v>0.99740560821343205</v>
      </c>
      <c r="G20" s="106">
        <v>5</v>
      </c>
      <c r="H20" s="156"/>
      <c r="I20" s="155"/>
      <c r="J20" s="88"/>
    </row>
    <row r="21" spans="2:10" ht="30" customHeight="1" x14ac:dyDescent="0.15">
      <c r="B21" s="2"/>
      <c r="C21" s="188" t="s">
        <v>106</v>
      </c>
      <c r="D21" s="166">
        <v>7.9440501659999996E-2</v>
      </c>
      <c r="E21" s="167">
        <v>3.7510846835073664E-4</v>
      </c>
      <c r="F21" s="167">
        <v>0.99778071668178281</v>
      </c>
      <c r="G21" s="106">
        <v>6</v>
      </c>
      <c r="I21" s="155"/>
      <c r="J21" s="22"/>
    </row>
    <row r="22" spans="2:10" ht="30" customHeight="1" thickBot="1" x14ac:dyDescent="0.2">
      <c r="B22" s="144"/>
      <c r="C22" s="168" t="s">
        <v>317</v>
      </c>
      <c r="D22" s="169">
        <v>0.47</v>
      </c>
      <c r="E22" s="187">
        <v>2.2192833182172306E-3</v>
      </c>
      <c r="F22" s="187">
        <v>1</v>
      </c>
      <c r="G22" s="106">
        <v>7</v>
      </c>
      <c r="I22" s="155"/>
      <c r="J22" s="22"/>
    </row>
    <row r="23" spans="2:10" ht="30" customHeight="1" thickBot="1" x14ac:dyDescent="0.2">
      <c r="B23" s="2"/>
      <c r="C23" s="170" t="s">
        <v>25</v>
      </c>
      <c r="D23" s="171">
        <v>211.78008059716998</v>
      </c>
      <c r="E23" s="172"/>
      <c r="F23" s="172"/>
      <c r="H23" s="52"/>
      <c r="J23" s="22"/>
    </row>
    <row r="24" spans="2:10" ht="22.5" customHeight="1" x14ac:dyDescent="0.15">
      <c r="B24" s="2"/>
      <c r="C24" s="179"/>
      <c r="D24" s="180"/>
      <c r="E24" s="168"/>
      <c r="F24" s="168"/>
      <c r="H24" s="52"/>
      <c r="J24" s="22"/>
    </row>
    <row r="25" spans="2:10" ht="14" thickBot="1" x14ac:dyDescent="0.2">
      <c r="B25" s="4"/>
      <c r="C25" s="13"/>
      <c r="D25" s="13"/>
      <c r="E25" s="13"/>
      <c r="F25" s="13"/>
      <c r="G25" s="13"/>
      <c r="H25" s="13"/>
      <c r="I25" s="35"/>
      <c r="J25" s="27"/>
    </row>
    <row r="26" spans="2:10" x14ac:dyDescent="0.15">
      <c r="I26" s="3"/>
    </row>
    <row r="38" spans="3:3" x14ac:dyDescent="0.15">
      <c r="C38" s="9"/>
    </row>
  </sheetData>
  <sheetProtection selectLockedCells="1" selectUnlockedCells="1"/>
  <mergeCells count="4">
    <mergeCell ref="C13:C14"/>
    <mergeCell ref="D13:D14"/>
    <mergeCell ref="E13:E14"/>
    <mergeCell ref="F13:F14"/>
  </mergeCells>
  <conditionalFormatting sqref="H10:I20 C21:E22">
    <cfRule type="cellIs" dxfId="9" priority="6" operator="equal">
      <formula>0</formula>
    </cfRule>
  </conditionalFormatting>
  <conditionalFormatting sqref="H21:H22">
    <cfRule type="expression" dxfId="8" priority="20">
      <formula>#REF!=0</formula>
    </cfRule>
  </conditionalFormatting>
  <conditionalFormatting sqref="L20">
    <cfRule type="expression" dxfId="7" priority="2">
      <formula>$D$21=0</formula>
    </cfRule>
  </conditionalFormatting>
  <conditionalFormatting sqref="F22">
    <cfRule type="expression" dxfId="6" priority="1">
      <formula>E22=0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105" firstPageNumber="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19">
    <pageSetUpPr fitToPage="1"/>
  </sheetPr>
  <dimension ref="B3:L56"/>
  <sheetViews>
    <sheetView showGridLines="0" workbookViewId="0">
      <selection activeCell="E15" sqref="E15"/>
    </sheetView>
  </sheetViews>
  <sheetFormatPr baseColWidth="10" defaultColWidth="8.83203125" defaultRowHeight="13" x14ac:dyDescent="0.15"/>
  <cols>
    <col min="1" max="1" width="3.33203125" style="1" customWidth="1"/>
    <col min="2" max="2" width="5.6640625" style="1" customWidth="1"/>
    <col min="3" max="3" width="52.83203125" style="1" customWidth="1"/>
    <col min="4" max="4" width="8.5" style="1" customWidth="1"/>
    <col min="5" max="5" width="9.6640625" style="1" customWidth="1"/>
    <col min="6" max="6" width="7" style="1" customWidth="1"/>
    <col min="7" max="7" width="10.5" style="1" customWidth="1"/>
    <col min="8" max="8" width="50.5" style="1" customWidth="1"/>
    <col min="9" max="9" width="9.5" style="1" bestFit="1" customWidth="1"/>
    <col min="10" max="11" width="8.83203125" style="1"/>
    <col min="12" max="12" width="5.33203125" style="1" customWidth="1"/>
    <col min="13" max="16384" width="8.83203125" style="1"/>
  </cols>
  <sheetData>
    <row r="3" spans="2:12" ht="14" thickBot="1" x14ac:dyDescent="0.2"/>
    <row r="4" spans="2:12" ht="13" customHeight="1" x14ac:dyDescent="0.15">
      <c r="B4" s="69"/>
      <c r="C4" s="70"/>
      <c r="D4" s="70"/>
      <c r="E4" s="70"/>
      <c r="F4" s="154"/>
      <c r="G4" s="70"/>
      <c r="H4" s="70"/>
      <c r="I4" s="70"/>
      <c r="J4" s="70"/>
      <c r="K4" s="70"/>
      <c r="L4" s="82"/>
    </row>
    <row r="5" spans="2:12" ht="13" customHeight="1" x14ac:dyDescent="0.15">
      <c r="B5" s="72"/>
      <c r="C5" s="73"/>
      <c r="D5" s="104"/>
      <c r="E5" s="104"/>
      <c r="F5" s="104"/>
      <c r="G5" s="74"/>
      <c r="H5" s="73"/>
      <c r="I5" s="73"/>
      <c r="J5" s="73"/>
      <c r="K5" s="103" t="s">
        <v>410</v>
      </c>
      <c r="L5" s="75"/>
    </row>
    <row r="6" spans="2:12" ht="13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3"/>
      <c r="L6" s="75"/>
    </row>
    <row r="7" spans="2:12" ht="13" customHeight="1" x14ac:dyDescent="0.15">
      <c r="B7" s="72"/>
      <c r="C7" s="77" t="s">
        <v>411</v>
      </c>
      <c r="D7" s="92"/>
      <c r="E7" s="92"/>
      <c r="F7" s="92"/>
      <c r="G7" s="92"/>
      <c r="H7" s="92"/>
      <c r="I7" s="92"/>
      <c r="J7" s="92"/>
      <c r="K7" s="92"/>
      <c r="L7" s="75"/>
    </row>
    <row r="8" spans="2:12" ht="13" customHeight="1" x14ac:dyDescent="0.15">
      <c r="B8" s="72"/>
      <c r="C8" s="77"/>
      <c r="D8" s="92"/>
      <c r="E8" s="92"/>
      <c r="F8" s="92"/>
      <c r="G8" s="92"/>
      <c r="H8" s="92"/>
      <c r="I8" s="92"/>
      <c r="J8" s="92"/>
      <c r="K8" s="92"/>
      <c r="L8" s="75"/>
    </row>
    <row r="9" spans="2:12" ht="15" customHeight="1" x14ac:dyDescent="0.15">
      <c r="B9" s="2"/>
      <c r="C9" s="46"/>
      <c r="D9" s="50"/>
      <c r="E9" s="50"/>
      <c r="F9" s="50"/>
      <c r="G9" s="50"/>
      <c r="H9" s="50"/>
      <c r="I9" s="50"/>
      <c r="J9" s="50"/>
      <c r="K9" s="50"/>
      <c r="L9" s="22"/>
    </row>
    <row r="10" spans="2:12" ht="15" customHeight="1" x14ac:dyDescent="0.15">
      <c r="B10" s="2"/>
      <c r="C10" s="12" t="s">
        <v>398</v>
      </c>
      <c r="D10" s="173"/>
      <c r="E10" s="173"/>
      <c r="F10" s="173"/>
      <c r="G10" s="173"/>
      <c r="I10" s="12"/>
      <c r="J10" s="12"/>
      <c r="K10" s="12"/>
      <c r="L10" s="22"/>
    </row>
    <row r="11" spans="2:12" ht="15" customHeight="1" thickBot="1" x14ac:dyDescent="0.2">
      <c r="B11" s="2"/>
      <c r="F11" s="8" t="s">
        <v>39</v>
      </c>
      <c r="G11" s="174"/>
      <c r="L11" s="22"/>
    </row>
    <row r="12" spans="2:12" ht="30.75" customHeight="1" thickBot="1" x14ac:dyDescent="0.2">
      <c r="B12" s="2"/>
      <c r="C12" s="58" t="s">
        <v>41</v>
      </c>
      <c r="D12" s="58" t="s">
        <v>42</v>
      </c>
      <c r="E12" s="58" t="s">
        <v>43</v>
      </c>
      <c r="F12" s="58" t="s">
        <v>341</v>
      </c>
      <c r="G12" s="174"/>
      <c r="L12" s="22"/>
    </row>
    <row r="13" spans="2:12" x14ac:dyDescent="0.15">
      <c r="B13" s="2"/>
      <c r="C13" s="201" t="s">
        <v>318</v>
      </c>
      <c r="D13" s="202">
        <v>27.931598715169997</v>
      </c>
      <c r="E13" s="362">
        <v>0.22211877300533595</v>
      </c>
      <c r="F13" s="203">
        <v>0.22211877300533595</v>
      </c>
      <c r="G13" s="175"/>
      <c r="L13" s="88">
        <v>0</v>
      </c>
    </row>
    <row r="14" spans="2:12" x14ac:dyDescent="0.15">
      <c r="B14" s="2"/>
      <c r="C14" s="36" t="s">
        <v>315</v>
      </c>
      <c r="D14" s="113">
        <v>24.529082954299998</v>
      </c>
      <c r="E14" s="363">
        <v>0.1950611515049491</v>
      </c>
      <c r="F14" s="67">
        <v>0.41717992451028507</v>
      </c>
      <c r="G14" s="175"/>
      <c r="L14" s="88">
        <v>1</v>
      </c>
    </row>
    <row r="15" spans="2:12" x14ac:dyDescent="0.15">
      <c r="B15" s="2"/>
      <c r="C15" s="36" t="s">
        <v>314</v>
      </c>
      <c r="D15" s="113">
        <v>16.90468703754</v>
      </c>
      <c r="E15" s="363">
        <v>0.13443012629199372</v>
      </c>
      <c r="F15" s="67">
        <v>0.55161005080227876</v>
      </c>
      <c r="G15" s="175"/>
      <c r="L15" s="88">
        <v>2</v>
      </c>
    </row>
    <row r="16" spans="2:12" x14ac:dyDescent="0.15">
      <c r="B16" s="2"/>
      <c r="C16" s="36" t="s">
        <v>317</v>
      </c>
      <c r="D16" s="113">
        <v>9.9034699986900012</v>
      </c>
      <c r="E16" s="363">
        <v>7.8754768999651614E-2</v>
      </c>
      <c r="F16" s="67">
        <v>0.63036481980193038</v>
      </c>
      <c r="G16" s="175"/>
      <c r="L16" s="88">
        <v>3</v>
      </c>
    </row>
    <row r="17" spans="2:12" x14ac:dyDescent="0.15">
      <c r="B17" s="2"/>
      <c r="C17" s="36" t="s">
        <v>313</v>
      </c>
      <c r="D17" s="113">
        <v>9.0042669129699995</v>
      </c>
      <c r="E17" s="363">
        <v>7.1604090367917483E-2</v>
      </c>
      <c r="F17" s="67">
        <v>0.70196891016984786</v>
      </c>
      <c r="G17" s="175"/>
      <c r="L17" s="88">
        <v>4</v>
      </c>
    </row>
    <row r="18" spans="2:12" x14ac:dyDescent="0.15">
      <c r="B18" s="2"/>
      <c r="C18" s="36" t="s">
        <v>327</v>
      </c>
      <c r="D18" s="113">
        <v>8.0293852692800005</v>
      </c>
      <c r="E18" s="363">
        <v>6.385159769000133E-2</v>
      </c>
      <c r="F18" s="67">
        <v>0.76582050785984923</v>
      </c>
      <c r="G18" s="175"/>
      <c r="L18" s="88">
        <v>5</v>
      </c>
    </row>
    <row r="19" spans="2:12" x14ac:dyDescent="0.15">
      <c r="B19" s="2"/>
      <c r="C19" s="36" t="s">
        <v>326</v>
      </c>
      <c r="D19" s="113">
        <v>7.9396487322900002</v>
      </c>
      <c r="E19" s="363">
        <v>6.3137991222529721E-2</v>
      </c>
      <c r="F19" s="67">
        <v>0.82895849908237895</v>
      </c>
      <c r="G19" s="175"/>
      <c r="L19" s="88">
        <v>6</v>
      </c>
    </row>
    <row r="20" spans="2:12" x14ac:dyDescent="0.15">
      <c r="B20" s="2"/>
      <c r="C20" s="36" t="s">
        <v>320</v>
      </c>
      <c r="D20" s="113">
        <v>6.6903745799300003</v>
      </c>
      <c r="E20" s="363">
        <v>5.3203463496453759E-2</v>
      </c>
      <c r="F20" s="67">
        <v>0.88216196257883273</v>
      </c>
      <c r="G20" s="175"/>
      <c r="L20" s="88">
        <v>7</v>
      </c>
    </row>
    <row r="21" spans="2:12" x14ac:dyDescent="0.15">
      <c r="B21" s="2"/>
      <c r="C21" s="36" t="s">
        <v>325</v>
      </c>
      <c r="D21" s="113">
        <v>6.0262938580799998</v>
      </c>
      <c r="E21" s="363">
        <v>4.7922534301602183E-2</v>
      </c>
      <c r="F21" s="67">
        <v>0.93008449688043493</v>
      </c>
      <c r="G21" s="175"/>
      <c r="L21" s="88">
        <v>8</v>
      </c>
    </row>
    <row r="22" spans="2:12" x14ac:dyDescent="0.15">
      <c r="B22" s="2"/>
      <c r="C22" s="36" t="s">
        <v>312</v>
      </c>
      <c r="D22" s="113">
        <v>2.2697938744099999</v>
      </c>
      <c r="E22" s="363">
        <v>1.8049945350430627E-2</v>
      </c>
      <c r="F22" s="67">
        <v>0.94813444223086552</v>
      </c>
      <c r="G22" s="175"/>
      <c r="L22" s="88">
        <v>9</v>
      </c>
    </row>
    <row r="23" spans="2:12" x14ac:dyDescent="0.15">
      <c r="B23" s="2"/>
      <c r="C23" s="36" t="s">
        <v>311</v>
      </c>
      <c r="D23" s="113">
        <v>1.8042658086600001</v>
      </c>
      <c r="E23" s="363">
        <v>1.4347954504207488E-2</v>
      </c>
      <c r="F23" s="67">
        <v>0.96248239673507296</v>
      </c>
      <c r="G23" s="175"/>
      <c r="L23" s="88">
        <v>10</v>
      </c>
    </row>
    <row r="24" spans="2:12" x14ac:dyDescent="0.15">
      <c r="B24" s="2"/>
      <c r="C24" s="36" t="s">
        <v>324</v>
      </c>
      <c r="D24" s="113">
        <v>1.2608097737100001</v>
      </c>
      <c r="E24" s="363">
        <v>1.002626175412946E-2</v>
      </c>
      <c r="F24" s="67">
        <v>0.97250865848920243</v>
      </c>
      <c r="G24" s="175"/>
      <c r="L24" s="88">
        <v>11</v>
      </c>
    </row>
    <row r="25" spans="2:12" x14ac:dyDescent="0.15">
      <c r="B25" s="2"/>
      <c r="C25" s="36" t="s">
        <v>323</v>
      </c>
      <c r="D25" s="113">
        <v>0.72933674451999997</v>
      </c>
      <c r="E25" s="363">
        <v>5.7998607402484524E-3</v>
      </c>
      <c r="F25" s="67">
        <v>0.97830851922945083</v>
      </c>
      <c r="G25" s="175"/>
      <c r="L25" s="88">
        <v>12</v>
      </c>
    </row>
    <row r="26" spans="2:12" x14ac:dyDescent="0.15">
      <c r="B26" s="2"/>
      <c r="C26" s="36" t="s">
        <v>319</v>
      </c>
      <c r="D26" s="113">
        <v>0.65655906729999991</v>
      </c>
      <c r="E26" s="363">
        <v>5.2211151936319153E-3</v>
      </c>
      <c r="F26" s="67">
        <v>0.98352963442308272</v>
      </c>
      <c r="G26" s="175"/>
      <c r="L26" s="88">
        <v>13</v>
      </c>
    </row>
    <row r="27" spans="2:12" x14ac:dyDescent="0.15">
      <c r="B27" s="2"/>
      <c r="C27" s="36" t="s">
        <v>310</v>
      </c>
      <c r="D27" s="113">
        <v>0.49139404535000003</v>
      </c>
      <c r="E27" s="363">
        <v>3.9076833205394313E-3</v>
      </c>
      <c r="F27" s="67">
        <v>0.9874373177436222</v>
      </c>
      <c r="G27" s="175"/>
      <c r="L27" s="88">
        <v>14</v>
      </c>
    </row>
    <row r="28" spans="2:12" x14ac:dyDescent="0.15">
      <c r="B28" s="2"/>
      <c r="C28" s="36" t="s">
        <v>322</v>
      </c>
      <c r="D28" s="113">
        <v>0.4204513902</v>
      </c>
      <c r="E28" s="363">
        <v>3.3435303095948597E-3</v>
      </c>
      <c r="F28" s="67">
        <v>0.99078084805321709</v>
      </c>
      <c r="G28" s="175"/>
      <c r="L28" s="88">
        <v>15</v>
      </c>
    </row>
    <row r="29" spans="2:12" x14ac:dyDescent="0.15">
      <c r="B29" s="2"/>
      <c r="C29" s="36" t="s">
        <v>309</v>
      </c>
      <c r="D29" s="113">
        <v>0.30737206523999999</v>
      </c>
      <c r="E29" s="363">
        <v>2.4442963928930032E-3</v>
      </c>
      <c r="F29" s="67">
        <v>0.9932251444461101</v>
      </c>
      <c r="G29" s="175"/>
      <c r="L29" s="88">
        <v>16</v>
      </c>
    </row>
    <row r="30" spans="2:12" x14ac:dyDescent="0.15">
      <c r="B30" s="2"/>
      <c r="C30" s="36" t="s">
        <v>321</v>
      </c>
      <c r="D30" s="113">
        <v>0.20369035290999998</v>
      </c>
      <c r="E30" s="363">
        <v>1.6197945460537059E-3</v>
      </c>
      <c r="F30" s="67">
        <v>0.99484493899216375</v>
      </c>
      <c r="G30" s="175"/>
      <c r="L30" s="88">
        <v>17</v>
      </c>
    </row>
    <row r="31" spans="2:12" x14ac:dyDescent="0.15">
      <c r="B31" s="2"/>
      <c r="C31" s="36" t="s">
        <v>308</v>
      </c>
      <c r="D31" s="113">
        <v>0.19504700758000001</v>
      </c>
      <c r="E31" s="363">
        <v>1.551060590688727E-3</v>
      </c>
      <c r="F31" s="67">
        <v>0.99639599958285252</v>
      </c>
      <c r="G31" s="175"/>
      <c r="L31" s="88">
        <v>18</v>
      </c>
    </row>
    <row r="32" spans="2:12" x14ac:dyDescent="0.15">
      <c r="B32" s="2"/>
      <c r="C32" s="36" t="s">
        <v>316</v>
      </c>
      <c r="D32" s="113">
        <v>0.19233644394999999</v>
      </c>
      <c r="E32" s="363">
        <v>1.529505538513303E-3</v>
      </c>
      <c r="F32" s="67">
        <v>0.9979255051213658</v>
      </c>
      <c r="G32" s="175"/>
      <c r="L32" s="88">
        <v>19</v>
      </c>
    </row>
    <row r="33" spans="2:12" x14ac:dyDescent="0.15">
      <c r="B33" s="2"/>
      <c r="C33" s="36" t="s">
        <v>307</v>
      </c>
      <c r="D33" s="113">
        <v>0.15137168140000001</v>
      </c>
      <c r="E33" s="363">
        <v>1.2037439203958578E-3</v>
      </c>
      <c r="F33" s="67">
        <v>0.9991292490417617</v>
      </c>
      <c r="G33" s="175"/>
      <c r="L33" s="88">
        <v>20</v>
      </c>
    </row>
    <row r="34" spans="2:12" ht="12.75" customHeight="1" x14ac:dyDescent="0.15">
      <c r="B34" s="2"/>
      <c r="C34" s="36" t="s">
        <v>306</v>
      </c>
      <c r="D34" s="113">
        <v>6.8391057239999997E-2</v>
      </c>
      <c r="E34" s="363">
        <v>5.4386209230609169E-4</v>
      </c>
      <c r="F34" s="67">
        <v>0.99967311113406776</v>
      </c>
      <c r="G34" s="175"/>
      <c r="L34" s="88">
        <v>21</v>
      </c>
    </row>
    <row r="35" spans="2:12" x14ac:dyDescent="0.15">
      <c r="B35" s="2"/>
      <c r="C35" s="36" t="s">
        <v>305</v>
      </c>
      <c r="D35" s="113">
        <v>2.1194711850000002E-2</v>
      </c>
      <c r="E35" s="363">
        <v>1.685454326596358E-4</v>
      </c>
      <c r="F35" s="67">
        <v>0.99984165656672741</v>
      </c>
      <c r="G35" s="175"/>
      <c r="L35" s="88">
        <v>22</v>
      </c>
    </row>
    <row r="36" spans="2:12" x14ac:dyDescent="0.15">
      <c r="B36" s="2"/>
      <c r="C36" s="36" t="s">
        <v>106</v>
      </c>
      <c r="D36" s="113">
        <v>1.555574618E-2</v>
      </c>
      <c r="E36" s="363">
        <v>1.2370302501902504E-4</v>
      </c>
      <c r="F36" s="67">
        <v>0.99996535959174648</v>
      </c>
      <c r="G36" s="175"/>
      <c r="L36" s="88">
        <v>23</v>
      </c>
    </row>
    <row r="37" spans="2:12" x14ac:dyDescent="0.15">
      <c r="B37" s="2"/>
      <c r="C37" s="36" t="s">
        <v>303</v>
      </c>
      <c r="D37" s="113">
        <v>2.6608389100000003E-3</v>
      </c>
      <c r="E37" s="363">
        <v>2.1159629274391088E-5</v>
      </c>
      <c r="F37" s="67">
        <v>0.99998651922102089</v>
      </c>
      <c r="G37" s="175"/>
      <c r="L37" s="88">
        <v>24</v>
      </c>
    </row>
    <row r="38" spans="2:12" x14ac:dyDescent="0.15">
      <c r="B38" s="2"/>
      <c r="C38" s="36" t="s">
        <v>304</v>
      </c>
      <c r="D38" s="113">
        <v>1.69521785E-3</v>
      </c>
      <c r="E38" s="363">
        <v>1.3480778979337128E-5</v>
      </c>
      <c r="F38" s="67">
        <v>1.0000000000000002</v>
      </c>
      <c r="G38" s="174"/>
      <c r="L38" s="88">
        <v>25</v>
      </c>
    </row>
    <row r="39" spans="2:12" x14ac:dyDescent="0.15">
      <c r="B39" s="2"/>
      <c r="C39" s="36">
        <v>0</v>
      </c>
      <c r="D39" s="113">
        <v>0</v>
      </c>
      <c r="E39" s="364">
        <v>0</v>
      </c>
      <c r="F39" s="67">
        <v>1.0000000000000002</v>
      </c>
      <c r="G39" s="174"/>
      <c r="L39" s="88">
        <v>26</v>
      </c>
    </row>
    <row r="40" spans="2:12" x14ac:dyDescent="0.15">
      <c r="B40" s="2"/>
      <c r="C40" s="36">
        <v>0</v>
      </c>
      <c r="D40" s="113">
        <v>0</v>
      </c>
      <c r="E40" s="364">
        <v>0</v>
      </c>
      <c r="F40" s="67">
        <v>1.0000000000000002</v>
      </c>
      <c r="L40" s="88">
        <v>27</v>
      </c>
    </row>
    <row r="41" spans="2:12" x14ac:dyDescent="0.15">
      <c r="B41" s="2"/>
      <c r="C41" s="36">
        <v>0</v>
      </c>
      <c r="D41" s="113">
        <v>0</v>
      </c>
      <c r="E41" s="364">
        <v>0</v>
      </c>
      <c r="F41" s="67">
        <v>1.0000000000000002</v>
      </c>
      <c r="L41" s="88">
        <v>28</v>
      </c>
    </row>
    <row r="42" spans="2:12" ht="12.75" customHeight="1" x14ac:dyDescent="0.15">
      <c r="B42" s="2"/>
      <c r="C42" s="36">
        <v>0</v>
      </c>
      <c r="D42" s="113">
        <v>0</v>
      </c>
      <c r="E42" s="364">
        <v>0</v>
      </c>
      <c r="F42" s="67">
        <v>1.0000000000000002</v>
      </c>
      <c r="L42" s="88">
        <v>29</v>
      </c>
    </row>
    <row r="43" spans="2:12" ht="12.75" customHeight="1" x14ac:dyDescent="0.15">
      <c r="B43" s="2"/>
      <c r="C43" s="36">
        <v>0</v>
      </c>
      <c r="D43" s="113">
        <v>0</v>
      </c>
      <c r="E43" s="364">
        <v>0</v>
      </c>
      <c r="F43" s="67">
        <v>1.0000000000000002</v>
      </c>
      <c r="L43" s="88">
        <v>30</v>
      </c>
    </row>
    <row r="44" spans="2:12" ht="12.75" customHeight="1" x14ac:dyDescent="0.15">
      <c r="B44" s="2"/>
      <c r="C44" s="110">
        <v>0</v>
      </c>
      <c r="D44" s="114">
        <v>0</v>
      </c>
      <c r="E44" s="365">
        <v>0</v>
      </c>
      <c r="F44" s="67">
        <v>1.0000000000000002</v>
      </c>
      <c r="L44" s="88">
        <v>31</v>
      </c>
    </row>
    <row r="45" spans="2:12" ht="12.75" customHeight="1" x14ac:dyDescent="0.15">
      <c r="B45" s="2"/>
      <c r="C45" s="110">
        <v>0</v>
      </c>
      <c r="D45" s="114">
        <v>0</v>
      </c>
      <c r="E45" s="365">
        <v>0</v>
      </c>
      <c r="F45" s="67">
        <v>1.0000000000000002</v>
      </c>
      <c r="G45" s="106"/>
      <c r="L45" s="88">
        <v>32</v>
      </c>
    </row>
    <row r="46" spans="2:12" x14ac:dyDescent="0.15">
      <c r="B46" s="2"/>
      <c r="C46" s="110">
        <v>0</v>
      </c>
      <c r="D46" s="114">
        <v>0</v>
      </c>
      <c r="E46" s="365">
        <v>0</v>
      </c>
      <c r="F46" s="67">
        <v>1.0000000000000002</v>
      </c>
      <c r="G46" s="106"/>
      <c r="L46" s="88">
        <v>33</v>
      </c>
    </row>
    <row r="47" spans="2:12" x14ac:dyDescent="0.15">
      <c r="B47" s="2"/>
      <c r="C47" s="110">
        <v>0</v>
      </c>
      <c r="D47" s="114">
        <v>0</v>
      </c>
      <c r="E47" s="365">
        <v>0</v>
      </c>
      <c r="F47" s="67">
        <v>1.0000000000000002</v>
      </c>
      <c r="G47" s="106"/>
      <c r="L47" s="88">
        <v>34</v>
      </c>
    </row>
    <row r="48" spans="2:12" x14ac:dyDescent="0.15">
      <c r="B48" s="2"/>
      <c r="C48" s="110">
        <v>0</v>
      </c>
      <c r="D48" s="114">
        <v>0</v>
      </c>
      <c r="E48" s="365">
        <v>0</v>
      </c>
      <c r="F48" s="67">
        <v>1.0000000000000002</v>
      </c>
      <c r="G48" s="106"/>
      <c r="L48" s="88">
        <v>35</v>
      </c>
    </row>
    <row r="49" spans="2:12" x14ac:dyDescent="0.15">
      <c r="B49" s="2"/>
      <c r="C49" s="110">
        <v>0</v>
      </c>
      <c r="D49" s="114">
        <v>0</v>
      </c>
      <c r="E49" s="365">
        <v>0</v>
      </c>
      <c r="F49" s="67">
        <v>1.0000000000000002</v>
      </c>
      <c r="G49" s="106"/>
      <c r="L49" s="88">
        <v>36</v>
      </c>
    </row>
    <row r="50" spans="2:12" x14ac:dyDescent="0.15">
      <c r="B50" s="2"/>
      <c r="C50" s="110">
        <v>0</v>
      </c>
      <c r="D50" s="114">
        <v>0</v>
      </c>
      <c r="E50" s="365">
        <v>0</v>
      </c>
      <c r="F50" s="67">
        <v>1.0000000000000002</v>
      </c>
      <c r="G50" s="106"/>
      <c r="L50" s="88">
        <v>37</v>
      </c>
    </row>
    <row r="51" spans="2:12" ht="14" thickBot="1" x14ac:dyDescent="0.2">
      <c r="B51" s="2"/>
      <c r="C51" s="204" t="s">
        <v>72</v>
      </c>
      <c r="D51" s="205">
        <v>0</v>
      </c>
      <c r="E51" s="366">
        <v>0</v>
      </c>
      <c r="F51" s="206">
        <v>1.0000000000000002</v>
      </c>
      <c r="G51" s="106"/>
      <c r="L51" s="22"/>
    </row>
    <row r="52" spans="2:12" ht="14" thickBot="1" x14ac:dyDescent="0.2">
      <c r="B52" s="2"/>
      <c r="C52" s="55" t="s">
        <v>25</v>
      </c>
      <c r="D52" s="56">
        <v>125.75073388550997</v>
      </c>
      <c r="E52" s="57"/>
      <c r="F52" s="57"/>
      <c r="L52" s="22"/>
    </row>
    <row r="53" spans="2:12" ht="14" thickBot="1" x14ac:dyDescent="0.2">
      <c r="B53" s="4"/>
      <c r="C53" s="13"/>
      <c r="D53" s="13"/>
      <c r="E53" s="13"/>
      <c r="F53" s="13"/>
      <c r="G53" s="13"/>
      <c r="H53" s="13"/>
      <c r="I53" s="51"/>
      <c r="J53" s="35"/>
      <c r="K53" s="35"/>
      <c r="L53" s="27"/>
    </row>
    <row r="54" spans="2:12" x14ac:dyDescent="0.15">
      <c r="I54" s="10"/>
      <c r="J54" s="3"/>
      <c r="K54" s="3"/>
    </row>
    <row r="55" spans="2:12" x14ac:dyDescent="0.15">
      <c r="I55" s="112"/>
    </row>
    <row r="56" spans="2:12" x14ac:dyDescent="0.15">
      <c r="I56" s="111"/>
    </row>
  </sheetData>
  <sheetProtection selectLockedCells="1" selectUnlockedCells="1"/>
  <conditionalFormatting sqref="C39:E50">
    <cfRule type="cellIs" dxfId="5" priority="8" operator="equal">
      <formula>0</formula>
    </cfRule>
  </conditionalFormatting>
  <conditionalFormatting sqref="C51:E51">
    <cfRule type="expression" dxfId="4" priority="7">
      <formula>$D$51=0</formula>
    </cfRule>
  </conditionalFormatting>
  <conditionalFormatting sqref="F41">
    <cfRule type="expression" dxfId="3" priority="5">
      <formula>$E41=0</formula>
    </cfRule>
  </conditionalFormatting>
  <conditionalFormatting sqref="F39">
    <cfRule type="expression" dxfId="2" priority="3">
      <formula>$E$39=0</formula>
    </cfRule>
  </conditionalFormatting>
  <conditionalFormatting sqref="F40">
    <cfRule type="expression" dxfId="1" priority="2">
      <formula>$E$40=0</formula>
    </cfRule>
  </conditionalFormatting>
  <conditionalFormatting sqref="F42:F51">
    <cfRule type="expression" dxfId="0" priority="1">
      <formula>$E42=0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78" firstPageNumber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pageSetUpPr fitToPage="1"/>
  </sheetPr>
  <dimension ref="A2:V42"/>
  <sheetViews>
    <sheetView showGridLines="0" topLeftCell="A4" zoomScale="90" zoomScaleNormal="90" zoomScalePageLayoutView="90" workbookViewId="0">
      <selection activeCell="E15" sqref="E15"/>
    </sheetView>
  </sheetViews>
  <sheetFormatPr baseColWidth="10" defaultColWidth="8.83203125" defaultRowHeight="13" x14ac:dyDescent="0.15"/>
  <cols>
    <col min="1" max="2" width="3.33203125" style="1" customWidth="1"/>
    <col min="3" max="3" width="14.6640625" style="1" customWidth="1"/>
    <col min="4" max="4" width="11.6640625" style="1" customWidth="1"/>
    <col min="5" max="5" width="9.6640625" style="1" customWidth="1"/>
    <col min="6" max="19" width="8.6640625" style="1" customWidth="1"/>
    <col min="20" max="21" width="9.6640625" style="1" customWidth="1"/>
    <col min="22" max="22" width="3.33203125" style="1" customWidth="1"/>
    <col min="23" max="23" width="8.83203125" style="1"/>
    <col min="24" max="24" width="8.6640625" style="1" customWidth="1"/>
    <col min="25" max="25" width="12.5" style="1" customWidth="1"/>
    <col min="26" max="30" width="8.83203125" style="1"/>
    <col min="31" max="32" width="14" style="1" customWidth="1"/>
    <col min="33" max="16384" width="8.83203125" style="1"/>
  </cols>
  <sheetData>
    <row r="2" spans="2:22" x14ac:dyDescent="0.15">
      <c r="B2" s="12"/>
      <c r="D2" s="12"/>
    </row>
    <row r="3" spans="2:22" ht="14" thickBot="1" x14ac:dyDescent="0.2">
      <c r="B3" s="183">
        <v>2.5</v>
      </c>
      <c r="C3" s="9">
        <v>14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3">
        <v>2.5</v>
      </c>
    </row>
    <row r="4" spans="2:22" ht="13" customHeight="1" x14ac:dyDescent="0.15"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1"/>
    </row>
    <row r="5" spans="2:22" ht="13" customHeight="1" x14ac:dyDescent="0.15">
      <c r="B5" s="72"/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 t="s">
        <v>437</v>
      </c>
      <c r="V5" s="75"/>
    </row>
    <row r="6" spans="2:22" ht="13" customHeight="1" x14ac:dyDescent="0.15"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5"/>
    </row>
    <row r="7" spans="2:22" ht="13" customHeight="1" x14ac:dyDescent="0.15">
      <c r="B7" s="72"/>
      <c r="C7" s="76"/>
      <c r="D7" s="77" t="s">
        <v>411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5"/>
    </row>
    <row r="8" spans="2:22" ht="13" customHeight="1" x14ac:dyDescent="0.15">
      <c r="B8" s="72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5"/>
    </row>
    <row r="9" spans="2:22" ht="15" customHeight="1" x14ac:dyDescent="0.15">
      <c r="B9" s="2"/>
      <c r="C9" s="12"/>
      <c r="V9" s="22"/>
    </row>
    <row r="10" spans="2:22" ht="15" customHeight="1" x14ac:dyDescent="0.15">
      <c r="B10" s="2"/>
      <c r="C10" s="12" t="s">
        <v>361</v>
      </c>
      <c r="V10" s="22"/>
    </row>
    <row r="11" spans="2:22" ht="15" customHeight="1" thickBot="1" x14ac:dyDescent="0.2">
      <c r="B11" s="2"/>
      <c r="C11" s="12"/>
      <c r="P11" s="11"/>
      <c r="Q11" s="11"/>
      <c r="R11" s="11"/>
      <c r="S11" s="11"/>
      <c r="T11" s="11"/>
      <c r="U11" s="11" t="s">
        <v>39</v>
      </c>
      <c r="V11" s="22"/>
    </row>
    <row r="12" spans="2:22" ht="15" customHeight="1" thickBot="1" x14ac:dyDescent="0.2">
      <c r="B12" s="2"/>
      <c r="C12" s="426" t="s">
        <v>360</v>
      </c>
      <c r="D12" s="426" t="s">
        <v>69</v>
      </c>
      <c r="E12" s="426" t="s">
        <v>345</v>
      </c>
      <c r="F12" s="426" t="s">
        <v>356</v>
      </c>
      <c r="G12" s="426" t="s">
        <v>0</v>
      </c>
      <c r="H12" s="429" t="s">
        <v>7</v>
      </c>
      <c r="I12" s="429"/>
      <c r="J12" s="429"/>
      <c r="K12" s="429"/>
      <c r="L12" s="429"/>
      <c r="M12" s="429"/>
      <c r="N12" s="429"/>
      <c r="O12" s="426" t="s">
        <v>67</v>
      </c>
      <c r="P12" s="426" t="s">
        <v>40</v>
      </c>
      <c r="Q12" s="426" t="s">
        <v>342</v>
      </c>
      <c r="R12" s="426" t="s">
        <v>343</v>
      </c>
      <c r="S12" s="426" t="s">
        <v>344</v>
      </c>
      <c r="T12" s="426" t="s">
        <v>44</v>
      </c>
      <c r="U12" s="426" t="s">
        <v>46</v>
      </c>
      <c r="V12" s="22"/>
    </row>
    <row r="13" spans="2:22" ht="39" customHeight="1" thickBot="1" x14ac:dyDescent="0.2">
      <c r="B13" s="2"/>
      <c r="C13" s="427"/>
      <c r="D13" s="427"/>
      <c r="E13" s="427"/>
      <c r="F13" s="427"/>
      <c r="G13" s="427"/>
      <c r="H13" s="294" t="s">
        <v>1</v>
      </c>
      <c r="I13" s="26" t="s">
        <v>2</v>
      </c>
      <c r="J13" s="26" t="s">
        <v>3</v>
      </c>
      <c r="K13" s="26" t="s">
        <v>4</v>
      </c>
      <c r="L13" s="26" t="s">
        <v>5</v>
      </c>
      <c r="M13" s="26" t="s">
        <v>68</v>
      </c>
      <c r="N13" s="26" t="s">
        <v>6</v>
      </c>
      <c r="O13" s="427"/>
      <c r="P13" s="427"/>
      <c r="Q13" s="427"/>
      <c r="R13" s="427"/>
      <c r="S13" s="427"/>
      <c r="T13" s="427"/>
      <c r="U13" s="427"/>
      <c r="V13" s="22"/>
    </row>
    <row r="14" spans="2:22" ht="18" customHeight="1" x14ac:dyDescent="0.15">
      <c r="B14" s="2"/>
      <c r="C14" s="14" t="s">
        <v>26</v>
      </c>
      <c r="D14" s="60">
        <v>15319018</v>
      </c>
      <c r="E14" s="273">
        <v>498.47981940084003</v>
      </c>
      <c r="F14" s="273">
        <v>82.038859517259993</v>
      </c>
      <c r="G14" s="273">
        <v>252.42999649240997</v>
      </c>
      <c r="H14" s="273">
        <v>26.237107347920002</v>
      </c>
      <c r="I14" s="273">
        <v>18.692156208700002</v>
      </c>
      <c r="J14" s="273">
        <v>9.7158362469299995</v>
      </c>
      <c r="K14" s="273">
        <v>23.954089503779997</v>
      </c>
      <c r="L14" s="273">
        <v>6.8039687959200004</v>
      </c>
      <c r="M14" s="273">
        <v>7.8669965409799998</v>
      </c>
      <c r="N14" s="273">
        <v>31.432171646170005</v>
      </c>
      <c r="O14" s="273">
        <v>375.76558073868</v>
      </c>
      <c r="P14" s="273">
        <v>44.553383570530002</v>
      </c>
      <c r="Q14" s="273">
        <v>46.845685781420002</v>
      </c>
      <c r="R14" s="273">
        <v>4.8475612242100006</v>
      </c>
      <c r="S14" s="273">
        <v>7.627714783470001</v>
      </c>
      <c r="T14" s="273">
        <v>2242.9722486066798</v>
      </c>
      <c r="U14" s="273">
        <v>153.99554148604</v>
      </c>
      <c r="V14" s="88">
        <v>2</v>
      </c>
    </row>
    <row r="15" spans="2:22" ht="18" customHeight="1" x14ac:dyDescent="0.15">
      <c r="B15" s="2"/>
      <c r="C15" s="23" t="s">
        <v>27</v>
      </c>
      <c r="D15" s="288">
        <v>10443336</v>
      </c>
      <c r="E15" s="274">
        <v>287.95005135725</v>
      </c>
      <c r="F15" s="274">
        <v>31.811692371820001</v>
      </c>
      <c r="G15" s="274">
        <v>110.67135828239</v>
      </c>
      <c r="H15" s="274">
        <v>12.886077259189999</v>
      </c>
      <c r="I15" s="274">
        <v>6.1974772944700005</v>
      </c>
      <c r="J15" s="274">
        <v>4.7818909935800002</v>
      </c>
      <c r="K15" s="274">
        <v>13.54664406773</v>
      </c>
      <c r="L15" s="274">
        <v>3.0594765675100004</v>
      </c>
      <c r="M15" s="274">
        <v>0.23771288159000001</v>
      </c>
      <c r="N15" s="274">
        <v>25.396554116339999</v>
      </c>
      <c r="O15" s="274">
        <v>222.40888717394</v>
      </c>
      <c r="P15" s="274">
        <v>22.190788363469999</v>
      </c>
      <c r="Q15" s="274">
        <v>23.40699297422</v>
      </c>
      <c r="R15" s="274">
        <v>2.7780084159499996</v>
      </c>
      <c r="S15" s="274">
        <v>4.2512377716799996</v>
      </c>
      <c r="T15" s="274">
        <v>782.43929296730994</v>
      </c>
      <c r="U15" s="274">
        <v>57.747705025610003</v>
      </c>
      <c r="V15" s="88">
        <v>5</v>
      </c>
    </row>
    <row r="16" spans="2:22" ht="18" customHeight="1" thickBot="1" x14ac:dyDescent="0.2">
      <c r="B16" s="2"/>
      <c r="C16" s="191" t="s">
        <v>74</v>
      </c>
      <c r="D16" s="192">
        <v>10001</v>
      </c>
      <c r="E16" s="275">
        <v>0.22916778186999998</v>
      </c>
      <c r="F16" s="275">
        <v>1.4423556609999999E-2</v>
      </c>
      <c r="G16" s="275">
        <v>5.6890261490000003E-2</v>
      </c>
      <c r="H16" s="275">
        <v>1.1807059679999999E-2</v>
      </c>
      <c r="I16" s="275">
        <v>1.04651616E-2</v>
      </c>
      <c r="J16" s="275">
        <v>4.9371526100000004E-3</v>
      </c>
      <c r="K16" s="275">
        <v>1.045552692E-2</v>
      </c>
      <c r="L16" s="275">
        <v>1.5439736599999999E-3</v>
      </c>
      <c r="M16" s="275">
        <v>2.1983194500000002E-3</v>
      </c>
      <c r="N16" s="275">
        <v>1.9648704180000004E-2</v>
      </c>
      <c r="O16" s="275">
        <v>0.16916841129999999</v>
      </c>
      <c r="P16" s="275">
        <v>1.179848759E-2</v>
      </c>
      <c r="Q16" s="275">
        <v>1.440259231E-2</v>
      </c>
      <c r="R16" s="275">
        <v>1.2231555899999999E-3</v>
      </c>
      <c r="S16" s="275">
        <v>3.9222573800000004E-3</v>
      </c>
      <c r="T16" s="275">
        <v>0.41872514113999998</v>
      </c>
      <c r="U16" s="275">
        <v>4.1031322940000003E-2</v>
      </c>
      <c r="V16" s="88">
        <v>8</v>
      </c>
    </row>
    <row r="17" spans="1:22" ht="17.25" customHeight="1" thickBot="1" x14ac:dyDescent="0.2">
      <c r="B17" s="2"/>
      <c r="C17" s="15" t="s">
        <v>65</v>
      </c>
      <c r="D17" s="291">
        <v>25772355</v>
      </c>
      <c r="E17" s="292">
        <v>786.65903853996008</v>
      </c>
      <c r="F17" s="292">
        <v>113.86497544568999</v>
      </c>
      <c r="G17" s="292">
        <v>363.15824503629</v>
      </c>
      <c r="H17" s="292">
        <v>39.134991666790008</v>
      </c>
      <c r="I17" s="292">
        <v>24.900098664770002</v>
      </c>
      <c r="J17" s="292">
        <v>14.502664393119998</v>
      </c>
      <c r="K17" s="292">
        <v>37.511189098429995</v>
      </c>
      <c r="L17" s="292">
        <v>9.8649893370900017</v>
      </c>
      <c r="M17" s="292">
        <v>8.1069077420200006</v>
      </c>
      <c r="N17" s="292">
        <v>56.848374466690004</v>
      </c>
      <c r="O17" s="292">
        <v>598.34363632392001</v>
      </c>
      <c r="P17" s="292">
        <v>66.755970421590007</v>
      </c>
      <c r="Q17" s="292">
        <v>70.267081347950011</v>
      </c>
      <c r="R17" s="292">
        <v>7.6267927957500001</v>
      </c>
      <c r="S17" s="292">
        <v>11.88287481253</v>
      </c>
      <c r="T17" s="292">
        <v>3025.8302667151297</v>
      </c>
      <c r="U17" s="292">
        <v>211.78427783459</v>
      </c>
      <c r="V17" s="22"/>
    </row>
    <row r="18" spans="1:22" ht="17.25" customHeight="1" x14ac:dyDescent="0.15">
      <c r="A18" s="2"/>
      <c r="B18" s="2"/>
      <c r="C18" s="18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2"/>
    </row>
    <row r="19" spans="1:22" x14ac:dyDescent="0.15">
      <c r="B19" s="121"/>
      <c r="V19" s="22"/>
    </row>
    <row r="20" spans="1:22" x14ac:dyDescent="0.15">
      <c r="B20" s="121"/>
      <c r="C20" s="18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2"/>
    </row>
    <row r="21" spans="1:22" x14ac:dyDescent="0.15">
      <c r="B21" s="121"/>
      <c r="V21" s="22"/>
    </row>
    <row r="22" spans="1:22" x14ac:dyDescent="0.15">
      <c r="B22" s="121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22"/>
    </row>
    <row r="23" spans="1:22" x14ac:dyDescent="0.15">
      <c r="B23" s="121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22"/>
    </row>
    <row r="24" spans="1:22" x14ac:dyDescent="0.15">
      <c r="B24" s="121"/>
      <c r="V24" s="22"/>
    </row>
    <row r="25" spans="1:22" x14ac:dyDescent="0.15">
      <c r="B25" s="121"/>
      <c r="V25" s="22"/>
    </row>
    <row r="26" spans="1:22" x14ac:dyDescent="0.15">
      <c r="B26" s="121"/>
      <c r="V26" s="22"/>
    </row>
    <row r="27" spans="1:22" x14ac:dyDescent="0.15">
      <c r="B27" s="121"/>
      <c r="V27" s="22"/>
    </row>
    <row r="28" spans="1:22" x14ac:dyDescent="0.15">
      <c r="B28" s="178"/>
      <c r="V28" s="22"/>
    </row>
    <row r="29" spans="1:22" ht="22.5" customHeight="1" x14ac:dyDescent="0.15">
      <c r="B29" s="138"/>
      <c r="V29" s="22"/>
    </row>
    <row r="30" spans="1:22" ht="14.25" customHeight="1" x14ac:dyDescent="0.15">
      <c r="B30" s="121"/>
      <c r="V30" s="22"/>
    </row>
    <row r="31" spans="1:22" ht="60" customHeight="1" x14ac:dyDescent="0.15">
      <c r="B31" s="121"/>
      <c r="V31" s="22"/>
    </row>
    <row r="32" spans="1:22" x14ac:dyDescent="0.15">
      <c r="B32" s="121"/>
      <c r="V32" s="22"/>
    </row>
    <row r="33" spans="2:22" x14ac:dyDescent="0.15">
      <c r="B33" s="121"/>
      <c r="V33" s="22"/>
    </row>
    <row r="34" spans="2:22" x14ac:dyDescent="0.15">
      <c r="B34" s="121"/>
      <c r="V34" s="22"/>
    </row>
    <row r="35" spans="2:22" x14ac:dyDescent="0.15">
      <c r="B35" s="121"/>
      <c r="V35" s="22"/>
    </row>
    <row r="36" spans="2:22" x14ac:dyDescent="0.15">
      <c r="B36" s="121"/>
      <c r="V36" s="22"/>
    </row>
    <row r="37" spans="2:22" x14ac:dyDescent="0.15">
      <c r="B37" s="121"/>
      <c r="C37" s="9"/>
      <c r="V37" s="22"/>
    </row>
    <row r="38" spans="2:22" x14ac:dyDescent="0.15">
      <c r="B38" s="121"/>
      <c r="V38" s="22"/>
    </row>
    <row r="39" spans="2:22" x14ac:dyDescent="0.15">
      <c r="B39" s="121"/>
      <c r="V39" s="22"/>
    </row>
    <row r="40" spans="2:22" x14ac:dyDescent="0.15">
      <c r="B40" s="121"/>
      <c r="V40" s="22"/>
    </row>
    <row r="41" spans="2:22" x14ac:dyDescent="0.15">
      <c r="B41" s="121"/>
      <c r="V41" s="22"/>
    </row>
    <row r="42" spans="2:22" ht="14" thickBot="1" x14ac:dyDescent="0.2">
      <c r="B42" s="28"/>
      <c r="C42" s="29"/>
      <c r="D42" s="3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181"/>
      <c r="R42" s="181"/>
      <c r="S42" s="181"/>
      <c r="T42" s="31"/>
      <c r="U42" s="31"/>
      <c r="V42" s="27"/>
    </row>
  </sheetData>
  <sheetProtection selectLockedCells="1" selectUnlockedCells="1"/>
  <mergeCells count="13">
    <mergeCell ref="T12:T13"/>
    <mergeCell ref="U12:U13"/>
    <mergeCell ref="Q12:Q13"/>
    <mergeCell ref="R12:R13"/>
    <mergeCell ref="S12:S13"/>
    <mergeCell ref="H12:N12"/>
    <mergeCell ref="O12:O13"/>
    <mergeCell ref="P12:P13"/>
    <mergeCell ref="C12:C13"/>
    <mergeCell ref="D12:D13"/>
    <mergeCell ref="E12:E13"/>
    <mergeCell ref="F12:F13"/>
    <mergeCell ref="G12:G13"/>
  </mergeCells>
  <printOptions horizontalCentered="1"/>
  <pageMargins left="0.39370078740157483" right="0.39370078740157483" top="0.59055118110236227" bottom="0.59055118110236227" header="0.51181102362204722" footer="0.31496062992125984"/>
  <pageSetup paperSize="9" scale="76" firstPageNumber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pageSetUpPr fitToPage="1"/>
  </sheetPr>
  <dimension ref="A3:V45"/>
  <sheetViews>
    <sheetView showGridLines="0" topLeftCell="A2" zoomScale="90" zoomScaleNormal="90" zoomScalePageLayoutView="90" workbookViewId="0">
      <selection activeCell="E15" sqref="E15"/>
    </sheetView>
  </sheetViews>
  <sheetFormatPr baseColWidth="10" defaultColWidth="8.83203125" defaultRowHeight="13" x14ac:dyDescent="0.15"/>
  <cols>
    <col min="1" max="2" width="3.33203125" style="1" customWidth="1"/>
    <col min="3" max="3" width="13.6640625" style="1" customWidth="1"/>
    <col min="4" max="4" width="11.6640625" style="1" customWidth="1"/>
    <col min="5" max="5" width="9.6640625" style="1" customWidth="1"/>
    <col min="6" max="19" width="8.6640625" style="1" customWidth="1"/>
    <col min="20" max="21" width="9.6640625" style="1" customWidth="1"/>
    <col min="22" max="22" width="3.33203125" style="1" customWidth="1"/>
    <col min="23" max="23" width="8.83203125" style="1"/>
    <col min="24" max="24" width="11" style="1" customWidth="1"/>
    <col min="25" max="25" width="10.5" style="1" customWidth="1"/>
    <col min="26" max="30" width="8.83203125" style="1"/>
    <col min="31" max="31" width="13.5" style="1" customWidth="1"/>
    <col min="32" max="32" width="13" style="1" customWidth="1"/>
    <col min="33" max="16384" width="8.83203125" style="1"/>
  </cols>
  <sheetData>
    <row r="3" spans="1:22" ht="14" thickBot="1" x14ac:dyDescent="0.2">
      <c r="B3" s="183">
        <v>2.5</v>
      </c>
      <c r="C3" s="9">
        <v>13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3">
        <v>2.5</v>
      </c>
    </row>
    <row r="4" spans="1:22" ht="13" customHeight="1" x14ac:dyDescent="0.15">
      <c r="B4" s="69"/>
      <c r="C4" s="79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2"/>
    </row>
    <row r="5" spans="1:22" ht="13" customHeight="1" x14ac:dyDescent="0.15">
      <c r="B5" s="72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74" t="s">
        <v>436</v>
      </c>
      <c r="V5" s="75"/>
    </row>
    <row r="6" spans="1:22" ht="13" customHeight="1" x14ac:dyDescent="0.15">
      <c r="B6" s="72"/>
      <c r="C6" s="83"/>
      <c r="D6" s="85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75"/>
    </row>
    <row r="7" spans="1:22" ht="13" customHeight="1" x14ac:dyDescent="0.15">
      <c r="B7" s="72"/>
      <c r="C7" s="83"/>
      <c r="D7" s="77" t="s">
        <v>411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7"/>
      <c r="V7" s="75"/>
    </row>
    <row r="8" spans="1:22" ht="13" customHeight="1" x14ac:dyDescent="0.15">
      <c r="A8" s="2"/>
      <c r="B8" s="72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75"/>
    </row>
    <row r="9" spans="1:22" ht="15" customHeight="1" x14ac:dyDescent="0.15">
      <c r="B9" s="2"/>
      <c r="C9" s="18"/>
      <c r="D9" s="19"/>
      <c r="E9" s="20"/>
      <c r="F9" s="20"/>
      <c r="G9" s="20"/>
      <c r="H9" s="20"/>
      <c r="I9" s="20"/>
      <c r="J9" s="20"/>
      <c r="K9" s="19"/>
      <c r="L9" s="20"/>
      <c r="M9" s="20"/>
      <c r="N9" s="20"/>
      <c r="O9" s="20"/>
      <c r="P9" s="20"/>
      <c r="Q9" s="20"/>
      <c r="R9" s="20"/>
      <c r="S9" s="20"/>
      <c r="T9" s="20"/>
      <c r="U9" s="20"/>
      <c r="V9" s="22"/>
    </row>
    <row r="10" spans="1:22" ht="15" customHeight="1" x14ac:dyDescent="0.15">
      <c r="B10" s="2"/>
      <c r="C10" s="12" t="s">
        <v>23</v>
      </c>
      <c r="V10" s="22"/>
    </row>
    <row r="11" spans="1:22" ht="15" customHeight="1" thickBot="1" x14ac:dyDescent="0.2">
      <c r="B11" s="2"/>
      <c r="C11" s="12"/>
      <c r="S11" s="11"/>
      <c r="T11" s="11"/>
      <c r="U11" s="11" t="s">
        <v>39</v>
      </c>
      <c r="V11" s="22"/>
    </row>
    <row r="12" spans="1:22" ht="15" customHeight="1" thickBot="1" x14ac:dyDescent="0.2">
      <c r="B12" s="2"/>
      <c r="C12" s="426" t="s">
        <v>12</v>
      </c>
      <c r="D12" s="426" t="s">
        <v>69</v>
      </c>
      <c r="E12" s="426" t="s">
        <v>345</v>
      </c>
      <c r="F12" s="426" t="s">
        <v>356</v>
      </c>
      <c r="G12" s="426" t="s">
        <v>0</v>
      </c>
      <c r="H12" s="429" t="s">
        <v>7</v>
      </c>
      <c r="I12" s="429"/>
      <c r="J12" s="429"/>
      <c r="K12" s="429"/>
      <c r="L12" s="429"/>
      <c r="M12" s="429"/>
      <c r="N12" s="429"/>
      <c r="O12" s="426" t="s">
        <v>67</v>
      </c>
      <c r="P12" s="426" t="s">
        <v>40</v>
      </c>
      <c r="Q12" s="426" t="s">
        <v>342</v>
      </c>
      <c r="R12" s="426" t="s">
        <v>343</v>
      </c>
      <c r="S12" s="426" t="s">
        <v>344</v>
      </c>
      <c r="T12" s="426" t="s">
        <v>44</v>
      </c>
      <c r="U12" s="426" t="s">
        <v>46</v>
      </c>
      <c r="V12" s="22"/>
    </row>
    <row r="13" spans="1:22" ht="39" customHeight="1" thickBot="1" x14ac:dyDescent="0.2">
      <c r="B13" s="2"/>
      <c r="C13" s="427"/>
      <c r="D13" s="427"/>
      <c r="E13" s="427"/>
      <c r="F13" s="427"/>
      <c r="G13" s="427"/>
      <c r="H13" s="26" t="s">
        <v>1</v>
      </c>
      <c r="I13" s="26" t="s">
        <v>2</v>
      </c>
      <c r="J13" s="26" t="s">
        <v>3</v>
      </c>
      <c r="K13" s="26" t="s">
        <v>4</v>
      </c>
      <c r="L13" s="26" t="s">
        <v>5</v>
      </c>
      <c r="M13" s="26" t="s">
        <v>68</v>
      </c>
      <c r="N13" s="26" t="s">
        <v>6</v>
      </c>
      <c r="O13" s="427"/>
      <c r="P13" s="427"/>
      <c r="Q13" s="427"/>
      <c r="R13" s="427"/>
      <c r="S13" s="427"/>
      <c r="T13" s="427"/>
      <c r="U13" s="427"/>
      <c r="V13" s="22"/>
    </row>
    <row r="14" spans="1:22" ht="18" customHeight="1" x14ac:dyDescent="0.15">
      <c r="B14" s="2"/>
      <c r="C14" s="14" t="s">
        <v>348</v>
      </c>
      <c r="D14" s="289">
        <v>25878</v>
      </c>
      <c r="E14" s="290">
        <v>0.3239750018</v>
      </c>
      <c r="F14" s="290">
        <v>3.839054653E-2</v>
      </c>
      <c r="G14" s="290">
        <v>0.24627911111</v>
      </c>
      <c r="H14" s="66">
        <v>2.2718886500000001E-3</v>
      </c>
      <c r="I14" s="66">
        <v>8.1469295999999996E-4</v>
      </c>
      <c r="J14" s="66">
        <v>2.3934595499999997E-3</v>
      </c>
      <c r="K14" s="66">
        <v>2.8959190299999997E-3</v>
      </c>
      <c r="L14" s="66">
        <v>1.6981076599999999E-3</v>
      </c>
      <c r="M14" s="66">
        <v>2.4558689000000002E-4</v>
      </c>
      <c r="N14" s="66">
        <v>4.7822066599999997E-2</v>
      </c>
      <c r="O14" s="66">
        <v>0.26594007903</v>
      </c>
      <c r="P14" s="66">
        <v>1.800840292E-2</v>
      </c>
      <c r="Q14" s="66">
        <v>1.916034489E-2</v>
      </c>
      <c r="R14" s="66">
        <v>4.5110298199999999E-3</v>
      </c>
      <c r="S14" s="66">
        <v>7.9918238200000005E-3</v>
      </c>
      <c r="T14" s="66">
        <v>1.58848556421</v>
      </c>
      <c r="U14" s="66">
        <v>3.5527417379999995E-2</v>
      </c>
      <c r="V14" s="88">
        <v>2</v>
      </c>
    </row>
    <row r="15" spans="1:22" ht="18" customHeight="1" x14ac:dyDescent="0.15">
      <c r="B15" s="2"/>
      <c r="C15" s="23" t="s">
        <v>349</v>
      </c>
      <c r="D15" s="323">
        <v>968107</v>
      </c>
      <c r="E15" s="324">
        <v>14.539889306269998</v>
      </c>
      <c r="F15" s="324">
        <v>0.88680529824999998</v>
      </c>
      <c r="G15" s="324">
        <v>5.0413131017600001</v>
      </c>
      <c r="H15" s="61">
        <v>0.36960815014999998</v>
      </c>
      <c r="I15" s="61">
        <v>0.12993942460999999</v>
      </c>
      <c r="J15" s="61">
        <v>0.18352225459000002</v>
      </c>
      <c r="K15" s="61">
        <v>0.18276004881999999</v>
      </c>
      <c r="L15" s="61">
        <v>7.1180069309999996E-2</v>
      </c>
      <c r="M15" s="61">
        <v>5.9490217800000009E-3</v>
      </c>
      <c r="N15" s="61">
        <v>1.9101073552199999</v>
      </c>
      <c r="O15" s="61">
        <v>11.710645932289999</v>
      </c>
      <c r="P15" s="61">
        <v>0.31940016741999999</v>
      </c>
      <c r="Q15" s="61">
        <v>0.43468347979999999</v>
      </c>
      <c r="R15" s="61">
        <v>5.7459810229999998E-2</v>
      </c>
      <c r="S15" s="61">
        <v>0.18578723671000003</v>
      </c>
      <c r="T15" s="61">
        <v>25.558618045540001</v>
      </c>
      <c r="U15" s="61">
        <v>2.8733069196000001</v>
      </c>
      <c r="V15" s="88">
        <v>5</v>
      </c>
    </row>
    <row r="16" spans="1:22" ht="18" customHeight="1" x14ac:dyDescent="0.15">
      <c r="B16" s="2"/>
      <c r="C16" s="23" t="s">
        <v>350</v>
      </c>
      <c r="D16" s="323">
        <v>5329014</v>
      </c>
      <c r="E16" s="324">
        <v>132.76526206528999</v>
      </c>
      <c r="F16" s="324">
        <v>9.6902369353599997</v>
      </c>
      <c r="G16" s="324">
        <v>33.742535477350003</v>
      </c>
      <c r="H16" s="61">
        <v>5.7314375146000005</v>
      </c>
      <c r="I16" s="61">
        <v>3.65654801757</v>
      </c>
      <c r="J16" s="61">
        <v>2.3832900593100002</v>
      </c>
      <c r="K16" s="61">
        <v>4.0334781880600001</v>
      </c>
      <c r="L16" s="61">
        <v>1.12752027296</v>
      </c>
      <c r="M16" s="61">
        <v>0.41409760836999998</v>
      </c>
      <c r="N16" s="61">
        <v>13.325471290049993</v>
      </c>
      <c r="O16" s="61">
        <v>102.32466763173001</v>
      </c>
      <c r="P16" s="61">
        <v>7.6249103579700002</v>
      </c>
      <c r="Q16" s="61">
        <v>9.0157709697499993</v>
      </c>
      <c r="R16" s="61">
        <v>0.62722440129000001</v>
      </c>
      <c r="S16" s="61">
        <v>2.0800874839299999</v>
      </c>
      <c r="T16" s="61">
        <v>223.47917576417001</v>
      </c>
      <c r="U16" s="61">
        <v>33.528328150859998</v>
      </c>
      <c r="V16" s="88">
        <v>8</v>
      </c>
    </row>
    <row r="17" spans="2:22" ht="18" customHeight="1" x14ac:dyDescent="0.15">
      <c r="B17" s="2"/>
      <c r="C17" s="23" t="s">
        <v>351</v>
      </c>
      <c r="D17" s="323">
        <v>6206344</v>
      </c>
      <c r="E17" s="324">
        <v>189.35054115361999</v>
      </c>
      <c r="F17" s="324">
        <v>17.933781750279998</v>
      </c>
      <c r="G17" s="324">
        <v>62.32879349705</v>
      </c>
      <c r="H17" s="61">
        <v>10.988474894109999</v>
      </c>
      <c r="I17" s="61">
        <v>8.7739072989599993</v>
      </c>
      <c r="J17" s="61">
        <v>4.9778984742299999</v>
      </c>
      <c r="K17" s="61">
        <v>8.784529205290001</v>
      </c>
      <c r="L17" s="61">
        <v>2.4516213232299999</v>
      </c>
      <c r="M17" s="61">
        <v>1.8532690302399999</v>
      </c>
      <c r="N17" s="61">
        <v>11.788278654229998</v>
      </c>
      <c r="O17" s="61">
        <v>140.18650210660002</v>
      </c>
      <c r="P17" s="61">
        <v>14.529247602189999</v>
      </c>
      <c r="Q17" s="61">
        <v>16.488704250830001</v>
      </c>
      <c r="R17" s="61">
        <v>1.1011818261999999</v>
      </c>
      <c r="S17" s="61">
        <v>3.1941015575599998</v>
      </c>
      <c r="T17" s="61">
        <v>486.20812567756002</v>
      </c>
      <c r="U17" s="61">
        <v>49.505793412279999</v>
      </c>
      <c r="V17" s="88">
        <v>11</v>
      </c>
    </row>
    <row r="18" spans="2:22" ht="18" customHeight="1" x14ac:dyDescent="0.15">
      <c r="B18" s="2"/>
      <c r="C18" s="23" t="s">
        <v>352</v>
      </c>
      <c r="D18" s="323">
        <v>6040903</v>
      </c>
      <c r="E18" s="324">
        <v>209.17257151898002</v>
      </c>
      <c r="F18" s="324">
        <v>28.661947281109999</v>
      </c>
      <c r="G18" s="324">
        <v>85.414706148609994</v>
      </c>
      <c r="H18" s="61">
        <v>12.359149650640001</v>
      </c>
      <c r="I18" s="61">
        <v>8.1079911454999998</v>
      </c>
      <c r="J18" s="61">
        <v>4.9818325613200001</v>
      </c>
      <c r="K18" s="61">
        <v>11.28913934709</v>
      </c>
      <c r="L18" s="61">
        <v>2.7211989247699999</v>
      </c>
      <c r="M18" s="61">
        <v>2.8875674469600003</v>
      </c>
      <c r="N18" s="61">
        <v>11.851080783390003</v>
      </c>
      <c r="O18" s="61">
        <v>155.50248443408998</v>
      </c>
      <c r="P18" s="61">
        <v>18.680499015079999</v>
      </c>
      <c r="Q18" s="61">
        <v>20.081223035939999</v>
      </c>
      <c r="R18" s="61">
        <v>1.7869720671699998</v>
      </c>
      <c r="S18" s="61">
        <v>3.3513908022700001</v>
      </c>
      <c r="T18" s="61">
        <v>716.18742229042005</v>
      </c>
      <c r="U18" s="61">
        <v>53.390507587849996</v>
      </c>
      <c r="V18" s="88">
        <v>14</v>
      </c>
    </row>
    <row r="19" spans="2:22" ht="18" customHeight="1" x14ac:dyDescent="0.15">
      <c r="B19" s="2"/>
      <c r="C19" s="23" t="s">
        <v>353</v>
      </c>
      <c r="D19" s="323">
        <v>4183795</v>
      </c>
      <c r="E19" s="324">
        <v>154.04018057348</v>
      </c>
      <c r="F19" s="324">
        <v>26.55280020423</v>
      </c>
      <c r="G19" s="324">
        <v>76.29528340297</v>
      </c>
      <c r="H19" s="61">
        <v>6.3395102449300005</v>
      </c>
      <c r="I19" s="61">
        <v>3.2488884636799997</v>
      </c>
      <c r="J19" s="61">
        <v>1.6756281038599998</v>
      </c>
      <c r="K19" s="61">
        <v>8.0193877007799994</v>
      </c>
      <c r="L19" s="61">
        <v>2.0675069914800002</v>
      </c>
      <c r="M19" s="61">
        <v>1.8741673452000001</v>
      </c>
      <c r="N19" s="61">
        <v>11.459517088179993</v>
      </c>
      <c r="O19" s="61">
        <v>119.70924043324999</v>
      </c>
      <c r="P19" s="61">
        <v>15.662116911399998</v>
      </c>
      <c r="Q19" s="61">
        <v>15.011121495569999</v>
      </c>
      <c r="R19" s="61">
        <v>2.3823092344900001</v>
      </c>
      <c r="S19" s="61">
        <v>1.8901679214</v>
      </c>
      <c r="T19" s="61">
        <v>731.02329841003996</v>
      </c>
      <c r="U19" s="61">
        <v>43.662469555789997</v>
      </c>
      <c r="V19" s="88">
        <v>17</v>
      </c>
    </row>
    <row r="20" spans="2:22" ht="18" customHeight="1" x14ac:dyDescent="0.15">
      <c r="B20" s="2"/>
      <c r="C20" s="23" t="s">
        <v>354</v>
      </c>
      <c r="D20" s="323">
        <v>1957010</v>
      </c>
      <c r="E20" s="324">
        <v>56.400901001050002</v>
      </c>
      <c r="F20" s="324">
        <v>16.757043299919999</v>
      </c>
      <c r="G20" s="324">
        <v>57.98643638099</v>
      </c>
      <c r="H20" s="61">
        <v>2.1021880026199997</v>
      </c>
      <c r="I20" s="61">
        <v>0.75255025334000003</v>
      </c>
      <c r="J20" s="61">
        <v>0.24517320057</v>
      </c>
      <c r="K20" s="61">
        <v>3.1965884974200001</v>
      </c>
      <c r="L20" s="61">
        <v>1.1649977342</v>
      </c>
      <c r="M20" s="61">
        <v>0.78979143487000003</v>
      </c>
      <c r="N20" s="61">
        <v>4.2450183109200008</v>
      </c>
      <c r="O20" s="61">
        <v>44.366981568520004</v>
      </c>
      <c r="P20" s="61">
        <v>6.1845274513100001</v>
      </c>
      <c r="Q20" s="61">
        <v>5.7512943991999999</v>
      </c>
      <c r="R20" s="61">
        <v>1.0261545546999999</v>
      </c>
      <c r="S20" s="61">
        <v>0.7043019667</v>
      </c>
      <c r="T20" s="61">
        <v>481.98916331353996</v>
      </c>
      <c r="U20" s="61">
        <v>19.271146515790001</v>
      </c>
      <c r="V20" s="88">
        <v>20</v>
      </c>
    </row>
    <row r="21" spans="2:22" ht="18" customHeight="1" thickBot="1" x14ac:dyDescent="0.2">
      <c r="B21" s="2"/>
      <c r="C21" s="191" t="s">
        <v>355</v>
      </c>
      <c r="D21" s="351">
        <v>1061304</v>
      </c>
      <c r="E21" s="352">
        <v>30.065717919469996</v>
      </c>
      <c r="F21" s="352">
        <v>13.34397013001</v>
      </c>
      <c r="G21" s="352">
        <v>42.102897916450004</v>
      </c>
      <c r="H21" s="293">
        <v>1.2423513210899999</v>
      </c>
      <c r="I21" s="293">
        <v>0.22945936815000001</v>
      </c>
      <c r="J21" s="293">
        <v>5.2926279689999994E-2</v>
      </c>
      <c r="K21" s="293">
        <v>2.0024101919400001</v>
      </c>
      <c r="L21" s="293">
        <v>0.25926591348</v>
      </c>
      <c r="M21" s="293">
        <v>0.28182026771000002</v>
      </c>
      <c r="N21" s="293">
        <v>2.2210789180999999</v>
      </c>
      <c r="O21" s="293">
        <v>24.27717413841</v>
      </c>
      <c r="P21" s="293">
        <v>3.7372605132999999</v>
      </c>
      <c r="Q21" s="293">
        <v>3.4651233719699999</v>
      </c>
      <c r="R21" s="293">
        <v>0.64097987184999994</v>
      </c>
      <c r="S21" s="293">
        <v>0.46904602013999996</v>
      </c>
      <c r="T21" s="293">
        <v>359.79597764965001</v>
      </c>
      <c r="U21" s="293">
        <v>9.5171982750400002</v>
      </c>
      <c r="V21" s="88">
        <v>23</v>
      </c>
    </row>
    <row r="22" spans="2:22" ht="18.75" customHeight="1" thickBot="1" x14ac:dyDescent="0.2">
      <c r="B22" s="2"/>
      <c r="C22" s="15" t="s">
        <v>65</v>
      </c>
      <c r="D22" s="291">
        <v>25772355</v>
      </c>
      <c r="E22" s="292">
        <v>786.65903853995997</v>
      </c>
      <c r="F22" s="292">
        <v>113.86497544568999</v>
      </c>
      <c r="G22" s="292">
        <v>363.15824503629</v>
      </c>
      <c r="H22" s="292">
        <v>39.13499166679</v>
      </c>
      <c r="I22" s="292">
        <v>24.900098664770002</v>
      </c>
      <c r="J22" s="292">
        <v>14.50266439312</v>
      </c>
      <c r="K22" s="292">
        <v>37.511189098430002</v>
      </c>
      <c r="L22" s="292">
        <v>9.8649893370899999</v>
      </c>
      <c r="M22" s="292">
        <v>8.1069077420200006</v>
      </c>
      <c r="N22" s="292">
        <v>56.84837446668999</v>
      </c>
      <c r="O22" s="292">
        <v>598.34363632392012</v>
      </c>
      <c r="P22" s="292">
        <v>66.755970421589993</v>
      </c>
      <c r="Q22" s="292">
        <v>70.267081347949997</v>
      </c>
      <c r="R22" s="292">
        <v>7.6267927957499992</v>
      </c>
      <c r="S22" s="292">
        <v>11.882874812529998</v>
      </c>
      <c r="T22" s="292">
        <v>3025.8302667151297</v>
      </c>
      <c r="U22" s="292">
        <v>211.78427783458997</v>
      </c>
      <c r="V22" s="22"/>
    </row>
    <row r="23" spans="2:22" x14ac:dyDescent="0.15">
      <c r="B23" s="2"/>
      <c r="C23" s="18"/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2"/>
    </row>
    <row r="24" spans="2:22" x14ac:dyDescent="0.15">
      <c r="B24" s="2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2"/>
    </row>
    <row r="25" spans="2:22" x14ac:dyDescent="0.15">
      <c r="B25" s="2"/>
      <c r="C25" s="18"/>
      <c r="D25" s="19"/>
      <c r="E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22"/>
    </row>
    <row r="26" spans="2:22" x14ac:dyDescent="0.15">
      <c r="B26" s="2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2"/>
    </row>
    <row r="27" spans="2:22" x14ac:dyDescent="0.15">
      <c r="B27" s="2"/>
      <c r="C27" s="19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2"/>
    </row>
    <row r="28" spans="2:22" x14ac:dyDescent="0.15">
      <c r="B28" s="2"/>
      <c r="C28" s="12"/>
      <c r="S28" s="11"/>
      <c r="T28" s="11"/>
      <c r="U28" s="11"/>
      <c r="V28" s="22"/>
    </row>
    <row r="29" spans="2:22" ht="18" customHeight="1" x14ac:dyDescent="0.15">
      <c r="B29" s="2"/>
      <c r="C29" s="425"/>
      <c r="D29" s="425"/>
      <c r="E29" s="425"/>
      <c r="F29" s="425"/>
      <c r="G29" s="425"/>
      <c r="H29" s="428"/>
      <c r="I29" s="428"/>
      <c r="J29" s="428"/>
      <c r="K29" s="428"/>
      <c r="L29" s="428"/>
      <c r="M29" s="428"/>
      <c r="N29" s="428"/>
      <c r="O29" s="425"/>
      <c r="P29" s="115"/>
      <c r="Q29" s="115"/>
      <c r="R29" s="115"/>
      <c r="S29" s="425"/>
      <c r="T29" s="425"/>
      <c r="U29" s="425"/>
      <c r="V29" s="22"/>
    </row>
    <row r="30" spans="2:22" ht="16.5" customHeight="1" x14ac:dyDescent="0.15">
      <c r="B30" s="2"/>
      <c r="C30" s="425"/>
      <c r="D30" s="425"/>
      <c r="E30" s="425"/>
      <c r="F30" s="425"/>
      <c r="G30" s="425"/>
      <c r="H30" s="115"/>
      <c r="I30" s="115"/>
      <c r="J30" s="115"/>
      <c r="K30" s="115"/>
      <c r="L30" s="115"/>
      <c r="M30" s="115"/>
      <c r="N30" s="115"/>
      <c r="O30" s="425"/>
      <c r="P30" s="115"/>
      <c r="Q30" s="115"/>
      <c r="R30" s="115"/>
      <c r="S30" s="425"/>
      <c r="T30" s="425"/>
      <c r="U30" s="425"/>
      <c r="V30" s="22"/>
    </row>
    <row r="31" spans="2:22" ht="18" customHeight="1" x14ac:dyDescent="0.15">
      <c r="B31" s="2"/>
      <c r="C31" s="122"/>
      <c r="D31" s="123"/>
      <c r="E31" s="124"/>
      <c r="F31" s="124"/>
      <c r="G31" s="124"/>
      <c r="H31" s="125"/>
      <c r="I31" s="125"/>
      <c r="J31" s="125"/>
      <c r="K31" s="125"/>
      <c r="L31" s="125"/>
      <c r="M31" s="125"/>
      <c r="N31" s="125"/>
      <c r="O31" s="124"/>
      <c r="P31" s="124"/>
      <c r="Q31" s="124"/>
      <c r="R31" s="124"/>
      <c r="S31" s="124"/>
      <c r="T31" s="124"/>
      <c r="U31" s="124"/>
      <c r="V31" s="88"/>
    </row>
    <row r="32" spans="2:22" ht="18" customHeight="1" x14ac:dyDescent="0.15">
      <c r="B32" s="2"/>
      <c r="C32" s="122"/>
      <c r="D32" s="123"/>
      <c r="E32" s="124"/>
      <c r="F32" s="124"/>
      <c r="G32" s="124"/>
      <c r="H32" s="125"/>
      <c r="I32" s="125"/>
      <c r="J32" s="125"/>
      <c r="K32" s="125"/>
      <c r="L32" s="125"/>
      <c r="M32" s="125"/>
      <c r="N32" s="125"/>
      <c r="O32" s="124"/>
      <c r="P32" s="124"/>
      <c r="Q32" s="124"/>
      <c r="R32" s="124"/>
      <c r="S32" s="124"/>
      <c r="T32" s="124"/>
      <c r="U32" s="124"/>
      <c r="V32" s="88"/>
    </row>
    <row r="33" spans="2:22" ht="18" customHeight="1" x14ac:dyDescent="0.15">
      <c r="B33" s="2"/>
      <c r="C33" s="122"/>
      <c r="D33" s="123"/>
      <c r="E33" s="124"/>
      <c r="F33" s="124"/>
      <c r="G33" s="124"/>
      <c r="H33" s="125"/>
      <c r="I33" s="125"/>
      <c r="J33" s="125"/>
      <c r="K33" s="125"/>
      <c r="L33" s="125"/>
      <c r="M33" s="125"/>
      <c r="N33" s="125"/>
      <c r="O33" s="124"/>
      <c r="P33" s="124"/>
      <c r="Q33" s="124"/>
      <c r="R33" s="124"/>
      <c r="S33" s="124"/>
      <c r="T33" s="124"/>
      <c r="U33" s="124"/>
      <c r="V33" s="88"/>
    </row>
    <row r="34" spans="2:22" ht="18" customHeight="1" x14ac:dyDescent="0.15">
      <c r="B34" s="2"/>
      <c r="C34" s="122"/>
      <c r="D34" s="123"/>
      <c r="E34" s="124"/>
      <c r="F34" s="124"/>
      <c r="G34" s="124"/>
      <c r="H34" s="125"/>
      <c r="I34" s="125"/>
      <c r="J34" s="125"/>
      <c r="K34" s="125"/>
      <c r="L34" s="125"/>
      <c r="M34" s="125"/>
      <c r="N34" s="125"/>
      <c r="O34" s="124"/>
      <c r="P34" s="124"/>
      <c r="Q34" s="124"/>
      <c r="R34" s="124"/>
      <c r="S34" s="124"/>
      <c r="T34" s="124"/>
      <c r="U34" s="124"/>
      <c r="V34" s="88"/>
    </row>
    <row r="35" spans="2:22" ht="18" customHeight="1" x14ac:dyDescent="0.15">
      <c r="B35" s="2"/>
      <c r="C35" s="122"/>
      <c r="D35" s="123"/>
      <c r="E35" s="124"/>
      <c r="F35" s="124"/>
      <c r="G35" s="124"/>
      <c r="H35" s="125"/>
      <c r="I35" s="125"/>
      <c r="J35" s="125"/>
      <c r="K35" s="125"/>
      <c r="L35" s="125"/>
      <c r="M35" s="125"/>
      <c r="N35" s="125"/>
      <c r="O35" s="124"/>
      <c r="P35" s="124"/>
      <c r="Q35" s="124"/>
      <c r="R35" s="124"/>
      <c r="S35" s="124"/>
      <c r="T35" s="124"/>
      <c r="U35" s="124"/>
      <c r="V35" s="88"/>
    </row>
    <row r="36" spans="2:22" ht="18" customHeight="1" x14ac:dyDescent="0.15">
      <c r="B36" s="2"/>
      <c r="C36" s="122"/>
      <c r="D36" s="123"/>
      <c r="E36" s="124"/>
      <c r="F36" s="124"/>
      <c r="G36" s="124"/>
      <c r="H36" s="125"/>
      <c r="I36" s="125"/>
      <c r="J36" s="125"/>
      <c r="K36" s="125"/>
      <c r="L36" s="125"/>
      <c r="M36" s="125"/>
      <c r="N36" s="125"/>
      <c r="O36" s="124"/>
      <c r="P36" s="124"/>
      <c r="Q36" s="124"/>
      <c r="R36" s="124"/>
      <c r="S36" s="124"/>
      <c r="T36" s="124"/>
      <c r="U36" s="124"/>
      <c r="V36" s="88"/>
    </row>
    <row r="37" spans="2:22" ht="18" customHeight="1" x14ac:dyDescent="0.15">
      <c r="B37" s="2"/>
      <c r="C37" s="186"/>
      <c r="D37" s="123"/>
      <c r="E37" s="124"/>
      <c r="F37" s="124"/>
      <c r="G37" s="124"/>
      <c r="H37" s="125"/>
      <c r="I37" s="125"/>
      <c r="J37" s="125"/>
      <c r="K37" s="125"/>
      <c r="L37" s="125"/>
      <c r="M37" s="125"/>
      <c r="N37" s="125"/>
      <c r="O37" s="124"/>
      <c r="P37" s="124"/>
      <c r="Q37" s="124"/>
      <c r="R37" s="124"/>
      <c r="S37" s="124"/>
      <c r="T37" s="124"/>
      <c r="U37" s="124"/>
      <c r="V37" s="88"/>
    </row>
    <row r="38" spans="2:22" ht="18" customHeight="1" x14ac:dyDescent="0.15">
      <c r="B38" s="2"/>
      <c r="C38" s="122"/>
      <c r="D38" s="123"/>
      <c r="E38" s="124"/>
      <c r="F38" s="124"/>
      <c r="G38" s="124"/>
      <c r="H38" s="125"/>
      <c r="I38" s="125"/>
      <c r="J38" s="125"/>
      <c r="K38" s="125"/>
      <c r="L38" s="125"/>
      <c r="M38" s="125"/>
      <c r="N38" s="125"/>
      <c r="O38" s="124"/>
      <c r="P38" s="124"/>
      <c r="Q38" s="124"/>
      <c r="R38" s="124"/>
      <c r="S38" s="124"/>
      <c r="T38" s="124"/>
      <c r="U38" s="124"/>
      <c r="V38" s="88"/>
    </row>
    <row r="39" spans="2:22" ht="18" customHeight="1" x14ac:dyDescent="0.15">
      <c r="B39" s="2"/>
      <c r="C39" s="122"/>
      <c r="D39" s="123"/>
      <c r="E39" s="124"/>
      <c r="F39" s="124"/>
      <c r="G39" s="124"/>
      <c r="H39" s="125"/>
      <c r="I39" s="125"/>
      <c r="J39" s="125"/>
      <c r="K39" s="125"/>
      <c r="L39" s="125"/>
      <c r="M39" s="125"/>
      <c r="N39" s="125"/>
      <c r="O39" s="124"/>
      <c r="P39" s="124"/>
      <c r="Q39" s="124"/>
      <c r="R39" s="124"/>
      <c r="S39" s="124"/>
      <c r="T39" s="124"/>
      <c r="U39" s="124"/>
      <c r="V39" s="88"/>
    </row>
    <row r="40" spans="2:22" ht="18" customHeight="1" x14ac:dyDescent="0.15">
      <c r="B40" s="2"/>
      <c r="C40" s="122"/>
      <c r="D40" s="123"/>
      <c r="E40" s="124"/>
      <c r="F40" s="124"/>
      <c r="G40" s="124"/>
      <c r="H40" s="125"/>
      <c r="I40" s="125"/>
      <c r="J40" s="125"/>
      <c r="K40" s="125"/>
      <c r="L40" s="125"/>
      <c r="M40" s="125"/>
      <c r="N40" s="125"/>
      <c r="O40" s="124"/>
      <c r="P40" s="124"/>
      <c r="Q40" s="124"/>
      <c r="R40" s="124"/>
      <c r="S40" s="124"/>
      <c r="T40" s="124"/>
      <c r="U40" s="124"/>
      <c r="V40" s="88"/>
    </row>
    <row r="41" spans="2:22" ht="18" customHeight="1" x14ac:dyDescent="0.15">
      <c r="B41" s="2"/>
      <c r="C41" s="122"/>
      <c r="D41" s="123"/>
      <c r="E41" s="124"/>
      <c r="F41" s="124"/>
      <c r="G41" s="124"/>
      <c r="H41" s="125"/>
      <c r="I41" s="125"/>
      <c r="J41" s="125"/>
      <c r="K41" s="125"/>
      <c r="L41" s="125"/>
      <c r="M41" s="125"/>
      <c r="N41" s="125"/>
      <c r="O41" s="124"/>
      <c r="P41" s="124"/>
      <c r="Q41" s="124"/>
      <c r="R41" s="124"/>
      <c r="S41" s="124"/>
      <c r="T41" s="124"/>
      <c r="U41" s="124"/>
      <c r="V41" s="88"/>
    </row>
    <row r="42" spans="2:22" ht="19.5" customHeight="1" x14ac:dyDescent="0.15">
      <c r="B42" s="2"/>
      <c r="C42" s="18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2"/>
    </row>
    <row r="43" spans="2:22" x14ac:dyDescent="0.15">
      <c r="B43" s="2"/>
      <c r="V43" s="22"/>
    </row>
    <row r="44" spans="2:22" ht="12.75" customHeight="1" thickBot="1" x14ac:dyDescent="0.2">
      <c r="B44" s="28"/>
      <c r="C44" s="29"/>
      <c r="D44" s="3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181"/>
      <c r="Q44" s="181"/>
      <c r="R44" s="181"/>
      <c r="S44" s="31"/>
      <c r="T44" s="31"/>
      <c r="U44" s="31"/>
      <c r="V44" s="27"/>
    </row>
    <row r="45" spans="2:22" ht="1" customHeight="1" x14ac:dyDescent="0.15"/>
  </sheetData>
  <mergeCells count="23">
    <mergeCell ref="T29:T30"/>
    <mergeCell ref="U29:U30"/>
    <mergeCell ref="T12:T13"/>
    <mergeCell ref="U12:U13"/>
    <mergeCell ref="G29:G30"/>
    <mergeCell ref="H29:N29"/>
    <mergeCell ref="O29:O30"/>
    <mergeCell ref="S29:S30"/>
    <mergeCell ref="O12:O13"/>
    <mergeCell ref="S12:S13"/>
    <mergeCell ref="G12:G13"/>
    <mergeCell ref="H12:N12"/>
    <mergeCell ref="P12:P13"/>
    <mergeCell ref="Q12:Q13"/>
    <mergeCell ref="R12:R13"/>
    <mergeCell ref="C29:C30"/>
    <mergeCell ref="D29:D30"/>
    <mergeCell ref="E29:E30"/>
    <mergeCell ref="F29:F30"/>
    <mergeCell ref="C12:C13"/>
    <mergeCell ref="D12:D13"/>
    <mergeCell ref="E12:E13"/>
    <mergeCell ref="F12:F13"/>
  </mergeCells>
  <phoneticPr fontId="14" type="noConversion"/>
  <conditionalFormatting sqref="C39:U41">
    <cfRule type="cellIs" dxfId="25" priority="4" operator="equal">
      <formula>0</formula>
    </cfRule>
    <cfRule type="cellIs" dxfId="24" priority="5" stopIfTrue="1" operator="equal">
      <formula>0</formula>
    </cfRule>
    <cfRule type="cellIs" priority="7" stopIfTrue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76" firstPageNumber="0" fitToHeight="2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pageSetUpPr fitToPage="1"/>
  </sheetPr>
  <dimension ref="A3:Z47"/>
  <sheetViews>
    <sheetView showGridLines="0" topLeftCell="A7" zoomScale="90" zoomScaleNormal="90" zoomScalePageLayoutView="90" workbookViewId="0">
      <selection activeCell="E15" sqref="E15"/>
    </sheetView>
  </sheetViews>
  <sheetFormatPr baseColWidth="10" defaultColWidth="8.83203125" defaultRowHeight="13" x14ac:dyDescent="0.15"/>
  <cols>
    <col min="1" max="2" width="3.33203125" style="1" customWidth="1"/>
    <col min="3" max="3" width="29" style="1" customWidth="1"/>
    <col min="4" max="4" width="11.6640625" style="1" customWidth="1"/>
    <col min="5" max="5" width="9" style="1" customWidth="1"/>
    <col min="6" max="12" width="8.6640625" style="1" customWidth="1"/>
    <col min="13" max="13" width="9.5" style="1" customWidth="1"/>
    <col min="14" max="19" width="8.6640625" style="1" customWidth="1"/>
    <col min="20" max="21" width="9.6640625" style="1" customWidth="1"/>
    <col min="22" max="22" width="3.33203125" style="1" customWidth="1"/>
    <col min="23" max="23" width="8.83203125" style="1"/>
    <col min="24" max="24" width="7.6640625" style="1" customWidth="1"/>
    <col min="25" max="25" width="12" style="1" customWidth="1"/>
    <col min="26" max="30" width="8.83203125" style="1"/>
    <col min="31" max="31" width="14.5" style="1" customWidth="1"/>
    <col min="32" max="32" width="13.33203125" style="1" customWidth="1"/>
    <col min="33" max="16384" width="8.83203125" style="1"/>
  </cols>
  <sheetData>
    <row r="3" spans="1:25" ht="14" thickBot="1" x14ac:dyDescent="0.2">
      <c r="B3" s="183">
        <v>2.5</v>
      </c>
      <c r="C3" s="9">
        <v>26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3">
        <v>2.5</v>
      </c>
      <c r="W3" s="9"/>
      <c r="X3" s="9"/>
      <c r="Y3" s="183"/>
    </row>
    <row r="4" spans="1:25" ht="15" customHeight="1" x14ac:dyDescent="0.15">
      <c r="B4" s="69"/>
      <c r="C4" s="79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2"/>
    </row>
    <row r="5" spans="1:25" ht="15" customHeight="1" x14ac:dyDescent="0.15">
      <c r="B5" s="72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74" t="s">
        <v>435</v>
      </c>
      <c r="V5" s="75"/>
    </row>
    <row r="6" spans="1:25" ht="15" customHeight="1" x14ac:dyDescent="0.15">
      <c r="B6" s="72"/>
      <c r="C6" s="83"/>
      <c r="D6" s="85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75"/>
    </row>
    <row r="7" spans="1:25" ht="15" customHeight="1" x14ac:dyDescent="0.15">
      <c r="B7" s="72"/>
      <c r="C7" s="83"/>
      <c r="D7" s="77" t="s">
        <v>411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7"/>
      <c r="V7" s="75"/>
    </row>
    <row r="8" spans="1:25" ht="15" customHeight="1" x14ac:dyDescent="0.15">
      <c r="A8" s="2"/>
      <c r="B8" s="72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75"/>
    </row>
    <row r="9" spans="1:25" ht="11.25" customHeight="1" x14ac:dyDescent="0.15">
      <c r="B9" s="2"/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2"/>
    </row>
    <row r="10" spans="1:25" ht="15" customHeight="1" x14ac:dyDescent="0.15">
      <c r="B10" s="2"/>
      <c r="C10" s="12" t="s">
        <v>73</v>
      </c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2"/>
    </row>
    <row r="11" spans="1:25" ht="9" customHeight="1" thickBot="1" x14ac:dyDescent="0.2">
      <c r="B11" s="2"/>
      <c r="C11" s="12"/>
      <c r="S11" s="11"/>
      <c r="T11" s="11"/>
      <c r="U11" s="11" t="s">
        <v>39</v>
      </c>
      <c r="V11" s="22"/>
    </row>
    <row r="12" spans="1:25" ht="15" customHeight="1" thickBot="1" x14ac:dyDescent="0.2">
      <c r="B12" s="2"/>
      <c r="C12" s="426" t="s">
        <v>13</v>
      </c>
      <c r="D12" s="426" t="s">
        <v>69</v>
      </c>
      <c r="E12" s="426" t="s">
        <v>345</v>
      </c>
      <c r="F12" s="426" t="s">
        <v>356</v>
      </c>
      <c r="G12" s="426" t="s">
        <v>0</v>
      </c>
      <c r="H12" s="429" t="s">
        <v>7</v>
      </c>
      <c r="I12" s="429"/>
      <c r="J12" s="429"/>
      <c r="K12" s="429"/>
      <c r="L12" s="429"/>
      <c r="M12" s="429"/>
      <c r="N12" s="429"/>
      <c r="O12" s="426" t="s">
        <v>67</v>
      </c>
      <c r="P12" s="426" t="s">
        <v>40</v>
      </c>
      <c r="Q12" s="426" t="s">
        <v>342</v>
      </c>
      <c r="R12" s="426" t="s">
        <v>343</v>
      </c>
      <c r="S12" s="426" t="s">
        <v>344</v>
      </c>
      <c r="T12" s="426" t="s">
        <v>44</v>
      </c>
      <c r="U12" s="426" t="s">
        <v>46</v>
      </c>
      <c r="V12" s="22"/>
    </row>
    <row r="13" spans="1:25" ht="39" customHeight="1" thickBot="1" x14ac:dyDescent="0.2">
      <c r="B13" s="2"/>
      <c r="C13" s="427"/>
      <c r="D13" s="427"/>
      <c r="E13" s="427"/>
      <c r="F13" s="427"/>
      <c r="G13" s="427"/>
      <c r="H13" s="26" t="s">
        <v>1</v>
      </c>
      <c r="I13" s="26" t="s">
        <v>2</v>
      </c>
      <c r="J13" s="26" t="s">
        <v>3</v>
      </c>
      <c r="K13" s="26" t="s">
        <v>4</v>
      </c>
      <c r="L13" s="26" t="s">
        <v>5</v>
      </c>
      <c r="M13" s="26" t="s">
        <v>68</v>
      </c>
      <c r="N13" s="26" t="s">
        <v>6</v>
      </c>
      <c r="O13" s="427"/>
      <c r="P13" s="427"/>
      <c r="Q13" s="427"/>
      <c r="R13" s="427"/>
      <c r="S13" s="427"/>
      <c r="T13" s="427"/>
      <c r="U13" s="427"/>
      <c r="V13" s="22"/>
    </row>
    <row r="14" spans="1:25" ht="18" customHeight="1" x14ac:dyDescent="0.15">
      <c r="B14" s="2"/>
      <c r="C14" s="32" t="s">
        <v>76</v>
      </c>
      <c r="D14" s="312">
        <v>15526351</v>
      </c>
      <c r="E14" s="295">
        <v>186.78092466938</v>
      </c>
      <c r="F14" s="295">
        <v>27.100095099880001</v>
      </c>
      <c r="G14" s="295">
        <v>156.32978343870002</v>
      </c>
      <c r="H14" s="295">
        <v>6.4840718409799996</v>
      </c>
      <c r="I14" s="295">
        <v>8.1369045301299998</v>
      </c>
      <c r="J14" s="295">
        <v>2.4367615821599999</v>
      </c>
      <c r="K14" s="295">
        <v>5.9227396724300005</v>
      </c>
      <c r="L14" s="295">
        <v>1.31330983705</v>
      </c>
      <c r="M14" s="295">
        <v>1.91820909051</v>
      </c>
      <c r="N14" s="295">
        <v>22.199323954050001</v>
      </c>
      <c r="O14" s="295">
        <v>140.91502870835998</v>
      </c>
      <c r="P14" s="295">
        <v>3.2892622260000004E-2</v>
      </c>
      <c r="Q14" s="295">
        <v>1.7590833112599999</v>
      </c>
      <c r="R14" s="295">
        <v>1.39153982E-3</v>
      </c>
      <c r="S14" s="295">
        <v>1.7631122527300001</v>
      </c>
      <c r="T14" s="295">
        <v>991.09875748208992</v>
      </c>
      <c r="U14" s="295">
        <v>60.854277578009999</v>
      </c>
      <c r="V14" s="88">
        <v>2</v>
      </c>
    </row>
    <row r="15" spans="1:25" ht="18" customHeight="1" x14ac:dyDescent="0.15">
      <c r="B15" s="2"/>
      <c r="C15" s="33" t="s">
        <v>401</v>
      </c>
      <c r="D15" s="313">
        <v>6359910</v>
      </c>
      <c r="E15" s="296">
        <v>200.06322874878001</v>
      </c>
      <c r="F15" s="296">
        <v>19.677299196520003</v>
      </c>
      <c r="G15" s="296">
        <v>62.039692939939997</v>
      </c>
      <c r="H15" s="296">
        <v>10.580858223529999</v>
      </c>
      <c r="I15" s="296">
        <v>10.17787616693</v>
      </c>
      <c r="J15" s="296">
        <v>6.1477250725800001</v>
      </c>
      <c r="K15" s="296">
        <v>12.649035339520001</v>
      </c>
      <c r="L15" s="296">
        <v>2.0928834135100001</v>
      </c>
      <c r="M15" s="296">
        <v>1.88323370171</v>
      </c>
      <c r="N15" s="296">
        <v>17.064180845860001</v>
      </c>
      <c r="O15" s="296">
        <v>139.46879425112002</v>
      </c>
      <c r="P15" s="296">
        <v>5.1488297002900003</v>
      </c>
      <c r="Q15" s="296">
        <v>8.2331887796899998</v>
      </c>
      <c r="R15" s="296">
        <v>1.0232651766900001</v>
      </c>
      <c r="S15" s="296">
        <v>4.18385908556</v>
      </c>
      <c r="T15" s="296">
        <v>548.45265623118007</v>
      </c>
      <c r="U15" s="296">
        <v>48.499526042019994</v>
      </c>
      <c r="V15" s="88">
        <v>5</v>
      </c>
    </row>
    <row r="16" spans="1:25" ht="18" customHeight="1" x14ac:dyDescent="0.15">
      <c r="B16" s="2"/>
      <c r="C16" s="33" t="s">
        <v>75</v>
      </c>
      <c r="D16" s="313">
        <v>3886094</v>
      </c>
      <c r="E16" s="296">
        <v>399.81488512180005</v>
      </c>
      <c r="F16" s="296">
        <v>67.087581149290003</v>
      </c>
      <c r="G16" s="296">
        <v>144.78876865765</v>
      </c>
      <c r="H16" s="296">
        <v>22.070061602280003</v>
      </c>
      <c r="I16" s="296">
        <v>6.58531796771</v>
      </c>
      <c r="J16" s="296">
        <v>5.9181777383799998</v>
      </c>
      <c r="K16" s="296">
        <v>18.939414086479999</v>
      </c>
      <c r="L16" s="296">
        <v>6.4587960865299996</v>
      </c>
      <c r="M16" s="296">
        <v>4.3054649497999993</v>
      </c>
      <c r="N16" s="296">
        <v>17.584869666779994</v>
      </c>
      <c r="O16" s="296">
        <v>317.95981336443998</v>
      </c>
      <c r="P16" s="296">
        <v>61.574248099040005</v>
      </c>
      <c r="Q16" s="296">
        <v>60.274809257000001</v>
      </c>
      <c r="R16" s="296">
        <v>6.6021360792400001</v>
      </c>
      <c r="S16" s="296">
        <v>5.9359034742400008</v>
      </c>
      <c r="T16" s="296">
        <v>1486.2788530018599</v>
      </c>
      <c r="U16" s="296">
        <v>102.43047421456001</v>
      </c>
      <c r="V16" s="88">
        <v>8</v>
      </c>
    </row>
    <row r="17" spans="2:26" ht="18" customHeight="1" x14ac:dyDescent="0.15">
      <c r="B17" s="2"/>
      <c r="C17" s="33">
        <v>0</v>
      </c>
      <c r="D17" s="313">
        <v>0</v>
      </c>
      <c r="E17" s="296">
        <v>0</v>
      </c>
      <c r="F17" s="296">
        <v>0</v>
      </c>
      <c r="G17" s="296">
        <v>0</v>
      </c>
      <c r="H17" s="296">
        <v>0</v>
      </c>
      <c r="I17" s="296">
        <v>0</v>
      </c>
      <c r="J17" s="296">
        <v>0</v>
      </c>
      <c r="K17" s="296">
        <v>0</v>
      </c>
      <c r="L17" s="296">
        <v>0</v>
      </c>
      <c r="M17" s="296">
        <v>0</v>
      </c>
      <c r="N17" s="296">
        <v>0</v>
      </c>
      <c r="O17" s="296">
        <v>0</v>
      </c>
      <c r="P17" s="296">
        <v>0</v>
      </c>
      <c r="Q17" s="296">
        <v>0</v>
      </c>
      <c r="R17" s="296">
        <v>0</v>
      </c>
      <c r="S17" s="296">
        <v>0</v>
      </c>
      <c r="T17" s="296">
        <v>0</v>
      </c>
      <c r="U17" s="296">
        <v>0</v>
      </c>
      <c r="V17" s="88">
        <v>11</v>
      </c>
    </row>
    <row r="18" spans="2:26" ht="18" customHeight="1" thickBot="1" x14ac:dyDescent="0.2">
      <c r="B18" s="2"/>
      <c r="C18" s="317">
        <v>0</v>
      </c>
      <c r="D18" s="314">
        <v>0</v>
      </c>
      <c r="E18" s="297">
        <v>0</v>
      </c>
      <c r="F18" s="297">
        <v>0</v>
      </c>
      <c r="G18" s="297">
        <v>0</v>
      </c>
      <c r="H18" s="297">
        <v>0</v>
      </c>
      <c r="I18" s="297">
        <v>0</v>
      </c>
      <c r="J18" s="297">
        <v>0</v>
      </c>
      <c r="K18" s="297">
        <v>0</v>
      </c>
      <c r="L18" s="297">
        <v>0</v>
      </c>
      <c r="M18" s="297">
        <v>0</v>
      </c>
      <c r="N18" s="297">
        <v>0</v>
      </c>
      <c r="O18" s="297">
        <v>0</v>
      </c>
      <c r="P18" s="297">
        <v>0</v>
      </c>
      <c r="Q18" s="297">
        <v>0</v>
      </c>
      <c r="R18" s="297">
        <v>0</v>
      </c>
      <c r="S18" s="297">
        <v>0</v>
      </c>
      <c r="T18" s="297">
        <v>0</v>
      </c>
      <c r="U18" s="297">
        <v>0</v>
      </c>
      <c r="V18" s="88">
        <v>14</v>
      </c>
    </row>
    <row r="19" spans="2:26" ht="19.5" customHeight="1" thickBot="1" x14ac:dyDescent="0.2">
      <c r="B19" s="2"/>
      <c r="C19" s="15" t="s">
        <v>65</v>
      </c>
      <c r="D19" s="291">
        <v>25772355</v>
      </c>
      <c r="E19" s="292">
        <v>786.65903853995997</v>
      </c>
      <c r="F19" s="292">
        <v>113.86497544569001</v>
      </c>
      <c r="G19" s="292">
        <v>363.15824503629</v>
      </c>
      <c r="H19" s="292">
        <v>39.13499166679</v>
      </c>
      <c r="I19" s="292">
        <v>24.900098664770002</v>
      </c>
      <c r="J19" s="292">
        <v>14.50266439312</v>
      </c>
      <c r="K19" s="292">
        <v>37.511189098430002</v>
      </c>
      <c r="L19" s="292">
        <v>9.8649893370899999</v>
      </c>
      <c r="M19" s="292">
        <v>8.1069077420199989</v>
      </c>
      <c r="N19" s="292">
        <v>56.848374466689997</v>
      </c>
      <c r="O19" s="292">
        <v>598.34363632392001</v>
      </c>
      <c r="P19" s="292">
        <v>66.755970421590007</v>
      </c>
      <c r="Q19" s="292">
        <v>70.267081347949997</v>
      </c>
      <c r="R19" s="292">
        <v>7.6267927957500001</v>
      </c>
      <c r="S19" s="292">
        <v>11.882874812530002</v>
      </c>
      <c r="T19" s="292">
        <v>3025.8302667151302</v>
      </c>
      <c r="U19" s="292">
        <v>211.78427783459</v>
      </c>
      <c r="V19" s="22"/>
    </row>
    <row r="20" spans="2:26" x14ac:dyDescent="0.15">
      <c r="B20" s="2"/>
      <c r="V20" s="22"/>
    </row>
    <row r="21" spans="2:26" x14ac:dyDescent="0.15">
      <c r="B21" s="121"/>
      <c r="V21" s="22"/>
    </row>
    <row r="22" spans="2:26" x14ac:dyDescent="0.15">
      <c r="B22" s="121"/>
      <c r="C22" s="18"/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2"/>
    </row>
    <row r="23" spans="2:26" x14ac:dyDescent="0.15">
      <c r="B23" s="121"/>
      <c r="V23" s="22"/>
    </row>
    <row r="24" spans="2:26" x14ac:dyDescent="0.15">
      <c r="B24" s="121"/>
      <c r="V24" s="22"/>
    </row>
    <row r="25" spans="2:26" x14ac:dyDescent="0.15">
      <c r="B25" s="121"/>
      <c r="D25" s="78"/>
      <c r="E25" s="78"/>
      <c r="F25" s="78"/>
      <c r="G25" s="78"/>
      <c r="H25" s="78"/>
      <c r="J25" s="78"/>
      <c r="K25" s="78"/>
      <c r="M25" s="78"/>
      <c r="N25" s="78"/>
      <c r="O25" s="78"/>
      <c r="P25" s="78"/>
      <c r="Q25" s="78"/>
      <c r="R25" s="78"/>
      <c r="S25" s="78"/>
      <c r="T25" s="78"/>
      <c r="U25" s="78"/>
      <c r="V25" s="22"/>
      <c r="Z25" s="118"/>
    </row>
    <row r="26" spans="2:26" x14ac:dyDescent="0.15">
      <c r="B26" s="121"/>
      <c r="V26" s="22"/>
    </row>
    <row r="27" spans="2:26" x14ac:dyDescent="0.15">
      <c r="B27" s="121"/>
      <c r="V27" s="22"/>
    </row>
    <row r="28" spans="2:26" x14ac:dyDescent="0.15">
      <c r="B28" s="121"/>
      <c r="V28" s="22"/>
    </row>
    <row r="29" spans="2:26" x14ac:dyDescent="0.15">
      <c r="B29" s="121"/>
      <c r="V29" s="22"/>
    </row>
    <row r="30" spans="2:26" x14ac:dyDescent="0.15">
      <c r="B30" s="121"/>
      <c r="V30" s="22"/>
    </row>
    <row r="31" spans="2:26" x14ac:dyDescent="0.15">
      <c r="B31" s="121"/>
      <c r="V31" s="22"/>
    </row>
    <row r="32" spans="2:26" x14ac:dyDescent="0.15">
      <c r="B32" s="121"/>
      <c r="V32" s="22"/>
    </row>
    <row r="33" spans="2:22" x14ac:dyDescent="0.15">
      <c r="B33" s="178"/>
      <c r="V33" s="22"/>
    </row>
    <row r="34" spans="2:22" x14ac:dyDescent="0.15">
      <c r="B34" s="178"/>
      <c r="V34" s="22"/>
    </row>
    <row r="35" spans="2:22" ht="123.75" customHeight="1" x14ac:dyDescent="0.15">
      <c r="B35" s="178"/>
      <c r="V35" s="22"/>
    </row>
    <row r="36" spans="2:22" x14ac:dyDescent="0.15">
      <c r="B36" s="178"/>
      <c r="V36" s="22"/>
    </row>
    <row r="37" spans="2:22" x14ac:dyDescent="0.15">
      <c r="B37" s="121"/>
      <c r="C37" s="9"/>
      <c r="V37" s="22"/>
    </row>
    <row r="38" spans="2:22" x14ac:dyDescent="0.15">
      <c r="B38" s="121"/>
      <c r="V38" s="22"/>
    </row>
    <row r="39" spans="2:22" x14ac:dyDescent="0.15">
      <c r="B39" s="121"/>
      <c r="V39" s="22"/>
    </row>
    <row r="40" spans="2:22" x14ac:dyDescent="0.15">
      <c r="B40" s="121"/>
      <c r="V40" s="22"/>
    </row>
    <row r="41" spans="2:22" x14ac:dyDescent="0.15">
      <c r="B41" s="121"/>
      <c r="V41" s="22"/>
    </row>
    <row r="42" spans="2:22" x14ac:dyDescent="0.15">
      <c r="B42" s="121"/>
      <c r="V42" s="22"/>
    </row>
    <row r="43" spans="2:22" x14ac:dyDescent="0.15">
      <c r="B43" s="121"/>
      <c r="V43" s="22"/>
    </row>
    <row r="44" spans="2:22" x14ac:dyDescent="0.15">
      <c r="B44" s="121"/>
      <c r="V44" s="22"/>
    </row>
    <row r="45" spans="2:22" ht="15" customHeight="1" x14ac:dyDescent="0.15">
      <c r="B45" s="121"/>
      <c r="V45" s="22"/>
    </row>
    <row r="46" spans="2:22" ht="15" customHeight="1" thickBot="1" x14ac:dyDescent="0.2">
      <c r="B46" s="28"/>
      <c r="C46" s="29"/>
      <c r="D46" s="30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181"/>
      <c r="Q46" s="181"/>
      <c r="R46" s="181"/>
      <c r="S46" s="31"/>
      <c r="T46" s="31"/>
      <c r="U46" s="31"/>
      <c r="V46" s="27"/>
    </row>
    <row r="47" spans="2:22" ht="1" customHeight="1" x14ac:dyDescent="0.15"/>
  </sheetData>
  <mergeCells count="13">
    <mergeCell ref="S12:S13"/>
    <mergeCell ref="T12:T13"/>
    <mergeCell ref="U12:U13"/>
    <mergeCell ref="P12:P13"/>
    <mergeCell ref="Q12:Q13"/>
    <mergeCell ref="R12:R13"/>
    <mergeCell ref="H12:N12"/>
    <mergeCell ref="O12:O13"/>
    <mergeCell ref="C12:C13"/>
    <mergeCell ref="D12:D13"/>
    <mergeCell ref="E12:E13"/>
    <mergeCell ref="F12:F13"/>
    <mergeCell ref="G12:G13"/>
  </mergeCells>
  <conditionalFormatting sqref="K25">
    <cfRule type="cellIs" dxfId="23" priority="12" stopIfTrue="1" operator="equal">
      <formula>0</formula>
    </cfRule>
  </conditionalFormatting>
  <conditionalFormatting sqref="C17:M18 O17:U18">
    <cfRule type="cellIs" dxfId="22" priority="2" operator="equal">
      <formula>0</formula>
    </cfRule>
  </conditionalFormatting>
  <conditionalFormatting sqref="N17:N18">
    <cfRule type="cellIs" dxfId="21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70" firstPageNumber="0" fitToHeight="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A74"/>
  <sheetViews>
    <sheetView showGridLines="0" topLeftCell="A34" zoomScale="141" workbookViewId="0">
      <selection activeCell="K48" sqref="K48:K58"/>
    </sheetView>
  </sheetViews>
  <sheetFormatPr baseColWidth="10" defaultColWidth="8.83203125" defaultRowHeight="13" x14ac:dyDescent="0.15"/>
  <cols>
    <col min="1" max="1" width="24.83203125" style="1" bestFit="1" customWidth="1"/>
    <col min="2" max="2" width="2.33203125" style="1" customWidth="1"/>
    <col min="3" max="3" width="17.6640625" style="1" customWidth="1"/>
    <col min="4" max="4" width="10.5" style="1" customWidth="1"/>
    <col min="5" max="5" width="9.1640625" style="1" customWidth="1"/>
    <col min="6" max="6" width="8.1640625" style="1" customWidth="1"/>
    <col min="7" max="7" width="8.6640625" style="1" customWidth="1"/>
    <col min="8" max="8" width="8.33203125" style="1" customWidth="1"/>
    <col min="9" max="9" width="8.1640625" style="1" customWidth="1"/>
    <col min="10" max="10" width="8.5" style="1" customWidth="1"/>
    <col min="11" max="11" width="8" style="1" customWidth="1"/>
    <col min="12" max="13" width="7.5" style="1" customWidth="1"/>
    <col min="14" max="14" width="8.33203125" style="1" customWidth="1"/>
    <col min="15" max="15" width="9.1640625" style="1" customWidth="1"/>
    <col min="16" max="16" width="8.1640625" style="1" customWidth="1"/>
    <col min="17" max="17" width="8.5" style="1" customWidth="1"/>
    <col min="18" max="18" width="7.5" style="1" customWidth="1"/>
    <col min="19" max="19" width="7.6640625" style="1" customWidth="1"/>
    <col min="20" max="20" width="9.1640625" style="1" customWidth="1"/>
    <col min="21" max="21" width="9" style="1" customWidth="1"/>
    <col min="22" max="22" width="2.33203125" style="1" customWidth="1"/>
    <col min="23" max="23" width="10.33203125" style="1" customWidth="1"/>
    <col min="24" max="24" width="6" style="1" customWidth="1"/>
    <col min="25" max="25" width="13.1640625" style="1" customWidth="1"/>
    <col min="26" max="30" width="8.83203125" style="1"/>
    <col min="31" max="31" width="17.1640625" style="1" customWidth="1"/>
    <col min="32" max="32" width="16" style="1" customWidth="1"/>
    <col min="33" max="33" width="9.6640625" style="1" customWidth="1"/>
    <col min="34" max="256" width="8.83203125" style="1"/>
    <col min="257" max="257" width="2.5" style="1" customWidth="1"/>
    <col min="258" max="258" width="2.33203125" style="1" customWidth="1"/>
    <col min="259" max="259" width="17.6640625" style="1" customWidth="1"/>
    <col min="260" max="260" width="11.1640625" style="1" customWidth="1"/>
    <col min="261" max="261" width="9" style="1" customWidth="1"/>
    <col min="262" max="262" width="8.1640625" style="1" customWidth="1"/>
    <col min="263" max="263" width="8.33203125" style="1" customWidth="1"/>
    <col min="264" max="264" width="8" style="1" customWidth="1"/>
    <col min="265" max="265" width="8.5" style="1" customWidth="1"/>
    <col min="266" max="266" width="9" style="1" customWidth="1"/>
    <col min="267" max="267" width="8.33203125" style="1" customWidth="1"/>
    <col min="268" max="268" width="7.1640625" style="1" customWidth="1"/>
    <col min="269" max="269" width="7.83203125" style="1" customWidth="1"/>
    <col min="270" max="270" width="8.5" style="1" customWidth="1"/>
    <col min="271" max="271" width="9.1640625" style="1" customWidth="1"/>
    <col min="272" max="273" width="8.1640625" style="1" customWidth="1"/>
    <col min="274" max="275" width="8.5" style="1" customWidth="1"/>
    <col min="276" max="276" width="10.5" style="1" customWidth="1"/>
    <col min="277" max="277" width="8.83203125" style="1" customWidth="1"/>
    <col min="278" max="278" width="2.33203125" style="1" customWidth="1"/>
    <col min="279" max="279" width="15.5" style="1" customWidth="1"/>
    <col min="280" max="280" width="8.5" style="1" customWidth="1"/>
    <col min="281" max="281" width="15" style="1" customWidth="1"/>
    <col min="282" max="286" width="8.83203125" style="1"/>
    <col min="287" max="287" width="17.1640625" style="1" customWidth="1"/>
    <col min="288" max="288" width="16" style="1" customWidth="1"/>
    <col min="289" max="289" width="9.6640625" style="1" customWidth="1"/>
    <col min="290" max="512" width="8.83203125" style="1"/>
    <col min="513" max="513" width="2.5" style="1" customWidth="1"/>
    <col min="514" max="514" width="2.33203125" style="1" customWidth="1"/>
    <col min="515" max="515" width="17.6640625" style="1" customWidth="1"/>
    <col min="516" max="516" width="11.1640625" style="1" customWidth="1"/>
    <col min="517" max="517" width="9" style="1" customWidth="1"/>
    <col min="518" max="518" width="8.1640625" style="1" customWidth="1"/>
    <col min="519" max="519" width="8.33203125" style="1" customWidth="1"/>
    <col min="520" max="520" width="8" style="1" customWidth="1"/>
    <col min="521" max="521" width="8.5" style="1" customWidth="1"/>
    <col min="522" max="522" width="9" style="1" customWidth="1"/>
    <col min="523" max="523" width="8.33203125" style="1" customWidth="1"/>
    <col min="524" max="524" width="7.1640625" style="1" customWidth="1"/>
    <col min="525" max="525" width="7.83203125" style="1" customWidth="1"/>
    <col min="526" max="526" width="8.5" style="1" customWidth="1"/>
    <col min="527" max="527" width="9.1640625" style="1" customWidth="1"/>
    <col min="528" max="529" width="8.1640625" style="1" customWidth="1"/>
    <col min="530" max="531" width="8.5" style="1" customWidth="1"/>
    <col min="532" max="532" width="10.5" style="1" customWidth="1"/>
    <col min="533" max="533" width="8.83203125" style="1" customWidth="1"/>
    <col min="534" max="534" width="2.33203125" style="1" customWidth="1"/>
    <col min="535" max="535" width="15.5" style="1" customWidth="1"/>
    <col min="536" max="536" width="8.5" style="1" customWidth="1"/>
    <col min="537" max="537" width="15" style="1" customWidth="1"/>
    <col min="538" max="542" width="8.83203125" style="1"/>
    <col min="543" max="543" width="17.1640625" style="1" customWidth="1"/>
    <col min="544" max="544" width="16" style="1" customWidth="1"/>
    <col min="545" max="545" width="9.6640625" style="1" customWidth="1"/>
    <col min="546" max="768" width="8.83203125" style="1"/>
    <col min="769" max="769" width="2.5" style="1" customWidth="1"/>
    <col min="770" max="770" width="2.33203125" style="1" customWidth="1"/>
    <col min="771" max="771" width="17.6640625" style="1" customWidth="1"/>
    <col min="772" max="772" width="11.1640625" style="1" customWidth="1"/>
    <col min="773" max="773" width="9" style="1" customWidth="1"/>
    <col min="774" max="774" width="8.1640625" style="1" customWidth="1"/>
    <col min="775" max="775" width="8.33203125" style="1" customWidth="1"/>
    <col min="776" max="776" width="8" style="1" customWidth="1"/>
    <col min="777" max="777" width="8.5" style="1" customWidth="1"/>
    <col min="778" max="778" width="9" style="1" customWidth="1"/>
    <col min="779" max="779" width="8.33203125" style="1" customWidth="1"/>
    <col min="780" max="780" width="7.1640625" style="1" customWidth="1"/>
    <col min="781" max="781" width="7.83203125" style="1" customWidth="1"/>
    <col min="782" max="782" width="8.5" style="1" customWidth="1"/>
    <col min="783" max="783" width="9.1640625" style="1" customWidth="1"/>
    <col min="784" max="785" width="8.1640625" style="1" customWidth="1"/>
    <col min="786" max="787" width="8.5" style="1" customWidth="1"/>
    <col min="788" max="788" width="10.5" style="1" customWidth="1"/>
    <col min="789" max="789" width="8.83203125" style="1" customWidth="1"/>
    <col min="790" max="790" width="2.33203125" style="1" customWidth="1"/>
    <col min="791" max="791" width="15.5" style="1" customWidth="1"/>
    <col min="792" max="792" width="8.5" style="1" customWidth="1"/>
    <col min="793" max="793" width="15" style="1" customWidth="1"/>
    <col min="794" max="798" width="8.83203125" style="1"/>
    <col min="799" max="799" width="17.1640625" style="1" customWidth="1"/>
    <col min="800" max="800" width="16" style="1" customWidth="1"/>
    <col min="801" max="801" width="9.6640625" style="1" customWidth="1"/>
    <col min="802" max="1024" width="8.83203125" style="1"/>
    <col min="1025" max="1025" width="2.5" style="1" customWidth="1"/>
    <col min="1026" max="1026" width="2.33203125" style="1" customWidth="1"/>
    <col min="1027" max="1027" width="17.6640625" style="1" customWidth="1"/>
    <col min="1028" max="1028" width="11.1640625" style="1" customWidth="1"/>
    <col min="1029" max="1029" width="9" style="1" customWidth="1"/>
    <col min="1030" max="1030" width="8.1640625" style="1" customWidth="1"/>
    <col min="1031" max="1031" width="8.33203125" style="1" customWidth="1"/>
    <col min="1032" max="1032" width="8" style="1" customWidth="1"/>
    <col min="1033" max="1033" width="8.5" style="1" customWidth="1"/>
    <col min="1034" max="1034" width="9" style="1" customWidth="1"/>
    <col min="1035" max="1035" width="8.33203125" style="1" customWidth="1"/>
    <col min="1036" max="1036" width="7.1640625" style="1" customWidth="1"/>
    <col min="1037" max="1037" width="7.83203125" style="1" customWidth="1"/>
    <col min="1038" max="1038" width="8.5" style="1" customWidth="1"/>
    <col min="1039" max="1039" width="9.1640625" style="1" customWidth="1"/>
    <col min="1040" max="1041" width="8.1640625" style="1" customWidth="1"/>
    <col min="1042" max="1043" width="8.5" style="1" customWidth="1"/>
    <col min="1044" max="1044" width="10.5" style="1" customWidth="1"/>
    <col min="1045" max="1045" width="8.83203125" style="1" customWidth="1"/>
    <col min="1046" max="1046" width="2.33203125" style="1" customWidth="1"/>
    <col min="1047" max="1047" width="15.5" style="1" customWidth="1"/>
    <col min="1048" max="1048" width="8.5" style="1" customWidth="1"/>
    <col min="1049" max="1049" width="15" style="1" customWidth="1"/>
    <col min="1050" max="1054" width="8.83203125" style="1"/>
    <col min="1055" max="1055" width="17.1640625" style="1" customWidth="1"/>
    <col min="1056" max="1056" width="16" style="1" customWidth="1"/>
    <col min="1057" max="1057" width="9.6640625" style="1" customWidth="1"/>
    <col min="1058" max="1280" width="8.83203125" style="1"/>
    <col min="1281" max="1281" width="2.5" style="1" customWidth="1"/>
    <col min="1282" max="1282" width="2.33203125" style="1" customWidth="1"/>
    <col min="1283" max="1283" width="17.6640625" style="1" customWidth="1"/>
    <col min="1284" max="1284" width="11.1640625" style="1" customWidth="1"/>
    <col min="1285" max="1285" width="9" style="1" customWidth="1"/>
    <col min="1286" max="1286" width="8.1640625" style="1" customWidth="1"/>
    <col min="1287" max="1287" width="8.33203125" style="1" customWidth="1"/>
    <col min="1288" max="1288" width="8" style="1" customWidth="1"/>
    <col min="1289" max="1289" width="8.5" style="1" customWidth="1"/>
    <col min="1290" max="1290" width="9" style="1" customWidth="1"/>
    <col min="1291" max="1291" width="8.33203125" style="1" customWidth="1"/>
    <col min="1292" max="1292" width="7.1640625" style="1" customWidth="1"/>
    <col min="1293" max="1293" width="7.83203125" style="1" customWidth="1"/>
    <col min="1294" max="1294" width="8.5" style="1" customWidth="1"/>
    <col min="1295" max="1295" width="9.1640625" style="1" customWidth="1"/>
    <col min="1296" max="1297" width="8.1640625" style="1" customWidth="1"/>
    <col min="1298" max="1299" width="8.5" style="1" customWidth="1"/>
    <col min="1300" max="1300" width="10.5" style="1" customWidth="1"/>
    <col min="1301" max="1301" width="8.83203125" style="1" customWidth="1"/>
    <col min="1302" max="1302" width="2.33203125" style="1" customWidth="1"/>
    <col min="1303" max="1303" width="15.5" style="1" customWidth="1"/>
    <col min="1304" max="1304" width="8.5" style="1" customWidth="1"/>
    <col min="1305" max="1305" width="15" style="1" customWidth="1"/>
    <col min="1306" max="1310" width="8.83203125" style="1"/>
    <col min="1311" max="1311" width="17.1640625" style="1" customWidth="1"/>
    <col min="1312" max="1312" width="16" style="1" customWidth="1"/>
    <col min="1313" max="1313" width="9.6640625" style="1" customWidth="1"/>
    <col min="1314" max="1536" width="8.83203125" style="1"/>
    <col min="1537" max="1537" width="2.5" style="1" customWidth="1"/>
    <col min="1538" max="1538" width="2.33203125" style="1" customWidth="1"/>
    <col min="1539" max="1539" width="17.6640625" style="1" customWidth="1"/>
    <col min="1540" max="1540" width="11.1640625" style="1" customWidth="1"/>
    <col min="1541" max="1541" width="9" style="1" customWidth="1"/>
    <col min="1542" max="1542" width="8.1640625" style="1" customWidth="1"/>
    <col min="1543" max="1543" width="8.33203125" style="1" customWidth="1"/>
    <col min="1544" max="1544" width="8" style="1" customWidth="1"/>
    <col min="1545" max="1545" width="8.5" style="1" customWidth="1"/>
    <col min="1546" max="1546" width="9" style="1" customWidth="1"/>
    <col min="1547" max="1547" width="8.33203125" style="1" customWidth="1"/>
    <col min="1548" max="1548" width="7.1640625" style="1" customWidth="1"/>
    <col min="1549" max="1549" width="7.83203125" style="1" customWidth="1"/>
    <col min="1550" max="1550" width="8.5" style="1" customWidth="1"/>
    <col min="1551" max="1551" width="9.1640625" style="1" customWidth="1"/>
    <col min="1552" max="1553" width="8.1640625" style="1" customWidth="1"/>
    <col min="1554" max="1555" width="8.5" style="1" customWidth="1"/>
    <col min="1556" max="1556" width="10.5" style="1" customWidth="1"/>
    <col min="1557" max="1557" width="8.83203125" style="1" customWidth="1"/>
    <col min="1558" max="1558" width="2.33203125" style="1" customWidth="1"/>
    <col min="1559" max="1559" width="15.5" style="1" customWidth="1"/>
    <col min="1560" max="1560" width="8.5" style="1" customWidth="1"/>
    <col min="1561" max="1561" width="15" style="1" customWidth="1"/>
    <col min="1562" max="1566" width="8.83203125" style="1"/>
    <col min="1567" max="1567" width="17.1640625" style="1" customWidth="1"/>
    <col min="1568" max="1568" width="16" style="1" customWidth="1"/>
    <col min="1569" max="1569" width="9.6640625" style="1" customWidth="1"/>
    <col min="1570" max="1792" width="8.83203125" style="1"/>
    <col min="1793" max="1793" width="2.5" style="1" customWidth="1"/>
    <col min="1794" max="1794" width="2.33203125" style="1" customWidth="1"/>
    <col min="1795" max="1795" width="17.6640625" style="1" customWidth="1"/>
    <col min="1796" max="1796" width="11.1640625" style="1" customWidth="1"/>
    <col min="1797" max="1797" width="9" style="1" customWidth="1"/>
    <col min="1798" max="1798" width="8.1640625" style="1" customWidth="1"/>
    <col min="1799" max="1799" width="8.33203125" style="1" customWidth="1"/>
    <col min="1800" max="1800" width="8" style="1" customWidth="1"/>
    <col min="1801" max="1801" width="8.5" style="1" customWidth="1"/>
    <col min="1802" max="1802" width="9" style="1" customWidth="1"/>
    <col min="1803" max="1803" width="8.33203125" style="1" customWidth="1"/>
    <col min="1804" max="1804" width="7.1640625" style="1" customWidth="1"/>
    <col min="1805" max="1805" width="7.83203125" style="1" customWidth="1"/>
    <col min="1806" max="1806" width="8.5" style="1" customWidth="1"/>
    <col min="1807" max="1807" width="9.1640625" style="1" customWidth="1"/>
    <col min="1808" max="1809" width="8.1640625" style="1" customWidth="1"/>
    <col min="1810" max="1811" width="8.5" style="1" customWidth="1"/>
    <col min="1812" max="1812" width="10.5" style="1" customWidth="1"/>
    <col min="1813" max="1813" width="8.83203125" style="1" customWidth="1"/>
    <col min="1814" max="1814" width="2.33203125" style="1" customWidth="1"/>
    <col min="1815" max="1815" width="15.5" style="1" customWidth="1"/>
    <col min="1816" max="1816" width="8.5" style="1" customWidth="1"/>
    <col min="1817" max="1817" width="15" style="1" customWidth="1"/>
    <col min="1818" max="1822" width="8.83203125" style="1"/>
    <col min="1823" max="1823" width="17.1640625" style="1" customWidth="1"/>
    <col min="1824" max="1824" width="16" style="1" customWidth="1"/>
    <col min="1825" max="1825" width="9.6640625" style="1" customWidth="1"/>
    <col min="1826" max="2048" width="8.83203125" style="1"/>
    <col min="2049" max="2049" width="2.5" style="1" customWidth="1"/>
    <col min="2050" max="2050" width="2.33203125" style="1" customWidth="1"/>
    <col min="2051" max="2051" width="17.6640625" style="1" customWidth="1"/>
    <col min="2052" max="2052" width="11.1640625" style="1" customWidth="1"/>
    <col min="2053" max="2053" width="9" style="1" customWidth="1"/>
    <col min="2054" max="2054" width="8.1640625" style="1" customWidth="1"/>
    <col min="2055" max="2055" width="8.33203125" style="1" customWidth="1"/>
    <col min="2056" max="2056" width="8" style="1" customWidth="1"/>
    <col min="2057" max="2057" width="8.5" style="1" customWidth="1"/>
    <col min="2058" max="2058" width="9" style="1" customWidth="1"/>
    <col min="2059" max="2059" width="8.33203125" style="1" customWidth="1"/>
    <col min="2060" max="2060" width="7.1640625" style="1" customWidth="1"/>
    <col min="2061" max="2061" width="7.83203125" style="1" customWidth="1"/>
    <col min="2062" max="2062" width="8.5" style="1" customWidth="1"/>
    <col min="2063" max="2063" width="9.1640625" style="1" customWidth="1"/>
    <col min="2064" max="2065" width="8.1640625" style="1" customWidth="1"/>
    <col min="2066" max="2067" width="8.5" style="1" customWidth="1"/>
    <col min="2068" max="2068" width="10.5" style="1" customWidth="1"/>
    <col min="2069" max="2069" width="8.83203125" style="1" customWidth="1"/>
    <col min="2070" max="2070" width="2.33203125" style="1" customWidth="1"/>
    <col min="2071" max="2071" width="15.5" style="1" customWidth="1"/>
    <col min="2072" max="2072" width="8.5" style="1" customWidth="1"/>
    <col min="2073" max="2073" width="15" style="1" customWidth="1"/>
    <col min="2074" max="2078" width="8.83203125" style="1"/>
    <col min="2079" max="2079" width="17.1640625" style="1" customWidth="1"/>
    <col min="2080" max="2080" width="16" style="1" customWidth="1"/>
    <col min="2081" max="2081" width="9.6640625" style="1" customWidth="1"/>
    <col min="2082" max="2304" width="8.83203125" style="1"/>
    <col min="2305" max="2305" width="2.5" style="1" customWidth="1"/>
    <col min="2306" max="2306" width="2.33203125" style="1" customWidth="1"/>
    <col min="2307" max="2307" width="17.6640625" style="1" customWidth="1"/>
    <col min="2308" max="2308" width="11.1640625" style="1" customWidth="1"/>
    <col min="2309" max="2309" width="9" style="1" customWidth="1"/>
    <col min="2310" max="2310" width="8.1640625" style="1" customWidth="1"/>
    <col min="2311" max="2311" width="8.33203125" style="1" customWidth="1"/>
    <col min="2312" max="2312" width="8" style="1" customWidth="1"/>
    <col min="2313" max="2313" width="8.5" style="1" customWidth="1"/>
    <col min="2314" max="2314" width="9" style="1" customWidth="1"/>
    <col min="2315" max="2315" width="8.33203125" style="1" customWidth="1"/>
    <col min="2316" max="2316" width="7.1640625" style="1" customWidth="1"/>
    <col min="2317" max="2317" width="7.83203125" style="1" customWidth="1"/>
    <col min="2318" max="2318" width="8.5" style="1" customWidth="1"/>
    <col min="2319" max="2319" width="9.1640625" style="1" customWidth="1"/>
    <col min="2320" max="2321" width="8.1640625" style="1" customWidth="1"/>
    <col min="2322" max="2323" width="8.5" style="1" customWidth="1"/>
    <col min="2324" max="2324" width="10.5" style="1" customWidth="1"/>
    <col min="2325" max="2325" width="8.83203125" style="1" customWidth="1"/>
    <col min="2326" max="2326" width="2.33203125" style="1" customWidth="1"/>
    <col min="2327" max="2327" width="15.5" style="1" customWidth="1"/>
    <col min="2328" max="2328" width="8.5" style="1" customWidth="1"/>
    <col min="2329" max="2329" width="15" style="1" customWidth="1"/>
    <col min="2330" max="2334" width="8.83203125" style="1"/>
    <col min="2335" max="2335" width="17.1640625" style="1" customWidth="1"/>
    <col min="2336" max="2336" width="16" style="1" customWidth="1"/>
    <col min="2337" max="2337" width="9.6640625" style="1" customWidth="1"/>
    <col min="2338" max="2560" width="8.83203125" style="1"/>
    <col min="2561" max="2561" width="2.5" style="1" customWidth="1"/>
    <col min="2562" max="2562" width="2.33203125" style="1" customWidth="1"/>
    <col min="2563" max="2563" width="17.6640625" style="1" customWidth="1"/>
    <col min="2564" max="2564" width="11.1640625" style="1" customWidth="1"/>
    <col min="2565" max="2565" width="9" style="1" customWidth="1"/>
    <col min="2566" max="2566" width="8.1640625" style="1" customWidth="1"/>
    <col min="2567" max="2567" width="8.33203125" style="1" customWidth="1"/>
    <col min="2568" max="2568" width="8" style="1" customWidth="1"/>
    <col min="2569" max="2569" width="8.5" style="1" customWidth="1"/>
    <col min="2570" max="2570" width="9" style="1" customWidth="1"/>
    <col min="2571" max="2571" width="8.33203125" style="1" customWidth="1"/>
    <col min="2572" max="2572" width="7.1640625" style="1" customWidth="1"/>
    <col min="2573" max="2573" width="7.83203125" style="1" customWidth="1"/>
    <col min="2574" max="2574" width="8.5" style="1" customWidth="1"/>
    <col min="2575" max="2575" width="9.1640625" style="1" customWidth="1"/>
    <col min="2576" max="2577" width="8.1640625" style="1" customWidth="1"/>
    <col min="2578" max="2579" width="8.5" style="1" customWidth="1"/>
    <col min="2580" max="2580" width="10.5" style="1" customWidth="1"/>
    <col min="2581" max="2581" width="8.83203125" style="1" customWidth="1"/>
    <col min="2582" max="2582" width="2.33203125" style="1" customWidth="1"/>
    <col min="2583" max="2583" width="15.5" style="1" customWidth="1"/>
    <col min="2584" max="2584" width="8.5" style="1" customWidth="1"/>
    <col min="2585" max="2585" width="15" style="1" customWidth="1"/>
    <col min="2586" max="2590" width="8.83203125" style="1"/>
    <col min="2591" max="2591" width="17.1640625" style="1" customWidth="1"/>
    <col min="2592" max="2592" width="16" style="1" customWidth="1"/>
    <col min="2593" max="2593" width="9.6640625" style="1" customWidth="1"/>
    <col min="2594" max="2816" width="8.83203125" style="1"/>
    <col min="2817" max="2817" width="2.5" style="1" customWidth="1"/>
    <col min="2818" max="2818" width="2.33203125" style="1" customWidth="1"/>
    <col min="2819" max="2819" width="17.6640625" style="1" customWidth="1"/>
    <col min="2820" max="2820" width="11.1640625" style="1" customWidth="1"/>
    <col min="2821" max="2821" width="9" style="1" customWidth="1"/>
    <col min="2822" max="2822" width="8.1640625" style="1" customWidth="1"/>
    <col min="2823" max="2823" width="8.33203125" style="1" customWidth="1"/>
    <col min="2824" max="2824" width="8" style="1" customWidth="1"/>
    <col min="2825" max="2825" width="8.5" style="1" customWidth="1"/>
    <col min="2826" max="2826" width="9" style="1" customWidth="1"/>
    <col min="2827" max="2827" width="8.33203125" style="1" customWidth="1"/>
    <col min="2828" max="2828" width="7.1640625" style="1" customWidth="1"/>
    <col min="2829" max="2829" width="7.83203125" style="1" customWidth="1"/>
    <col min="2830" max="2830" width="8.5" style="1" customWidth="1"/>
    <col min="2831" max="2831" width="9.1640625" style="1" customWidth="1"/>
    <col min="2832" max="2833" width="8.1640625" style="1" customWidth="1"/>
    <col min="2834" max="2835" width="8.5" style="1" customWidth="1"/>
    <col min="2836" max="2836" width="10.5" style="1" customWidth="1"/>
    <col min="2837" max="2837" width="8.83203125" style="1" customWidth="1"/>
    <col min="2838" max="2838" width="2.33203125" style="1" customWidth="1"/>
    <col min="2839" max="2839" width="15.5" style="1" customWidth="1"/>
    <col min="2840" max="2840" width="8.5" style="1" customWidth="1"/>
    <col min="2841" max="2841" width="15" style="1" customWidth="1"/>
    <col min="2842" max="2846" width="8.83203125" style="1"/>
    <col min="2847" max="2847" width="17.1640625" style="1" customWidth="1"/>
    <col min="2848" max="2848" width="16" style="1" customWidth="1"/>
    <col min="2849" max="2849" width="9.6640625" style="1" customWidth="1"/>
    <col min="2850" max="3072" width="8.83203125" style="1"/>
    <col min="3073" max="3073" width="2.5" style="1" customWidth="1"/>
    <col min="3074" max="3074" width="2.33203125" style="1" customWidth="1"/>
    <col min="3075" max="3075" width="17.6640625" style="1" customWidth="1"/>
    <col min="3076" max="3076" width="11.1640625" style="1" customWidth="1"/>
    <col min="3077" max="3077" width="9" style="1" customWidth="1"/>
    <col min="3078" max="3078" width="8.1640625" style="1" customWidth="1"/>
    <col min="3079" max="3079" width="8.33203125" style="1" customWidth="1"/>
    <col min="3080" max="3080" width="8" style="1" customWidth="1"/>
    <col min="3081" max="3081" width="8.5" style="1" customWidth="1"/>
    <col min="3082" max="3082" width="9" style="1" customWidth="1"/>
    <col min="3083" max="3083" width="8.33203125" style="1" customWidth="1"/>
    <col min="3084" max="3084" width="7.1640625" style="1" customWidth="1"/>
    <col min="3085" max="3085" width="7.83203125" style="1" customWidth="1"/>
    <col min="3086" max="3086" width="8.5" style="1" customWidth="1"/>
    <col min="3087" max="3087" width="9.1640625" style="1" customWidth="1"/>
    <col min="3088" max="3089" width="8.1640625" style="1" customWidth="1"/>
    <col min="3090" max="3091" width="8.5" style="1" customWidth="1"/>
    <col min="3092" max="3092" width="10.5" style="1" customWidth="1"/>
    <col min="3093" max="3093" width="8.83203125" style="1" customWidth="1"/>
    <col min="3094" max="3094" width="2.33203125" style="1" customWidth="1"/>
    <col min="3095" max="3095" width="15.5" style="1" customWidth="1"/>
    <col min="3096" max="3096" width="8.5" style="1" customWidth="1"/>
    <col min="3097" max="3097" width="15" style="1" customWidth="1"/>
    <col min="3098" max="3102" width="8.83203125" style="1"/>
    <col min="3103" max="3103" width="17.1640625" style="1" customWidth="1"/>
    <col min="3104" max="3104" width="16" style="1" customWidth="1"/>
    <col min="3105" max="3105" width="9.6640625" style="1" customWidth="1"/>
    <col min="3106" max="3328" width="8.83203125" style="1"/>
    <col min="3329" max="3329" width="2.5" style="1" customWidth="1"/>
    <col min="3330" max="3330" width="2.33203125" style="1" customWidth="1"/>
    <col min="3331" max="3331" width="17.6640625" style="1" customWidth="1"/>
    <col min="3332" max="3332" width="11.1640625" style="1" customWidth="1"/>
    <col min="3333" max="3333" width="9" style="1" customWidth="1"/>
    <col min="3334" max="3334" width="8.1640625" style="1" customWidth="1"/>
    <col min="3335" max="3335" width="8.33203125" style="1" customWidth="1"/>
    <col min="3336" max="3336" width="8" style="1" customWidth="1"/>
    <col min="3337" max="3337" width="8.5" style="1" customWidth="1"/>
    <col min="3338" max="3338" width="9" style="1" customWidth="1"/>
    <col min="3339" max="3339" width="8.33203125" style="1" customWidth="1"/>
    <col min="3340" max="3340" width="7.1640625" style="1" customWidth="1"/>
    <col min="3341" max="3341" width="7.83203125" style="1" customWidth="1"/>
    <col min="3342" max="3342" width="8.5" style="1" customWidth="1"/>
    <col min="3343" max="3343" width="9.1640625" style="1" customWidth="1"/>
    <col min="3344" max="3345" width="8.1640625" style="1" customWidth="1"/>
    <col min="3346" max="3347" width="8.5" style="1" customWidth="1"/>
    <col min="3348" max="3348" width="10.5" style="1" customWidth="1"/>
    <col min="3349" max="3349" width="8.83203125" style="1" customWidth="1"/>
    <col min="3350" max="3350" width="2.33203125" style="1" customWidth="1"/>
    <col min="3351" max="3351" width="15.5" style="1" customWidth="1"/>
    <col min="3352" max="3352" width="8.5" style="1" customWidth="1"/>
    <col min="3353" max="3353" width="15" style="1" customWidth="1"/>
    <col min="3354" max="3358" width="8.83203125" style="1"/>
    <col min="3359" max="3359" width="17.1640625" style="1" customWidth="1"/>
    <col min="3360" max="3360" width="16" style="1" customWidth="1"/>
    <col min="3361" max="3361" width="9.6640625" style="1" customWidth="1"/>
    <col min="3362" max="3584" width="8.83203125" style="1"/>
    <col min="3585" max="3585" width="2.5" style="1" customWidth="1"/>
    <col min="3586" max="3586" width="2.33203125" style="1" customWidth="1"/>
    <col min="3587" max="3587" width="17.6640625" style="1" customWidth="1"/>
    <col min="3588" max="3588" width="11.1640625" style="1" customWidth="1"/>
    <col min="3589" max="3589" width="9" style="1" customWidth="1"/>
    <col min="3590" max="3590" width="8.1640625" style="1" customWidth="1"/>
    <col min="3591" max="3591" width="8.33203125" style="1" customWidth="1"/>
    <col min="3592" max="3592" width="8" style="1" customWidth="1"/>
    <col min="3593" max="3593" width="8.5" style="1" customWidth="1"/>
    <col min="3594" max="3594" width="9" style="1" customWidth="1"/>
    <col min="3595" max="3595" width="8.33203125" style="1" customWidth="1"/>
    <col min="3596" max="3596" width="7.1640625" style="1" customWidth="1"/>
    <col min="3597" max="3597" width="7.83203125" style="1" customWidth="1"/>
    <col min="3598" max="3598" width="8.5" style="1" customWidth="1"/>
    <col min="3599" max="3599" width="9.1640625" style="1" customWidth="1"/>
    <col min="3600" max="3601" width="8.1640625" style="1" customWidth="1"/>
    <col min="3602" max="3603" width="8.5" style="1" customWidth="1"/>
    <col min="3604" max="3604" width="10.5" style="1" customWidth="1"/>
    <col min="3605" max="3605" width="8.83203125" style="1" customWidth="1"/>
    <col min="3606" max="3606" width="2.33203125" style="1" customWidth="1"/>
    <col min="3607" max="3607" width="15.5" style="1" customWidth="1"/>
    <col min="3608" max="3608" width="8.5" style="1" customWidth="1"/>
    <col min="3609" max="3609" width="15" style="1" customWidth="1"/>
    <col min="3610" max="3614" width="8.83203125" style="1"/>
    <col min="3615" max="3615" width="17.1640625" style="1" customWidth="1"/>
    <col min="3616" max="3616" width="16" style="1" customWidth="1"/>
    <col min="3617" max="3617" width="9.6640625" style="1" customWidth="1"/>
    <col min="3618" max="3840" width="8.83203125" style="1"/>
    <col min="3841" max="3841" width="2.5" style="1" customWidth="1"/>
    <col min="3842" max="3842" width="2.33203125" style="1" customWidth="1"/>
    <col min="3843" max="3843" width="17.6640625" style="1" customWidth="1"/>
    <col min="3844" max="3844" width="11.1640625" style="1" customWidth="1"/>
    <col min="3845" max="3845" width="9" style="1" customWidth="1"/>
    <col min="3846" max="3846" width="8.1640625" style="1" customWidth="1"/>
    <col min="3847" max="3847" width="8.33203125" style="1" customWidth="1"/>
    <col min="3848" max="3848" width="8" style="1" customWidth="1"/>
    <col min="3849" max="3849" width="8.5" style="1" customWidth="1"/>
    <col min="3850" max="3850" width="9" style="1" customWidth="1"/>
    <col min="3851" max="3851" width="8.33203125" style="1" customWidth="1"/>
    <col min="3852" max="3852" width="7.1640625" style="1" customWidth="1"/>
    <col min="3853" max="3853" width="7.83203125" style="1" customWidth="1"/>
    <col min="3854" max="3854" width="8.5" style="1" customWidth="1"/>
    <col min="3855" max="3855" width="9.1640625" style="1" customWidth="1"/>
    <col min="3856" max="3857" width="8.1640625" style="1" customWidth="1"/>
    <col min="3858" max="3859" width="8.5" style="1" customWidth="1"/>
    <col min="3860" max="3860" width="10.5" style="1" customWidth="1"/>
    <col min="3861" max="3861" width="8.83203125" style="1" customWidth="1"/>
    <col min="3862" max="3862" width="2.33203125" style="1" customWidth="1"/>
    <col min="3863" max="3863" width="15.5" style="1" customWidth="1"/>
    <col min="3864" max="3864" width="8.5" style="1" customWidth="1"/>
    <col min="3865" max="3865" width="15" style="1" customWidth="1"/>
    <col min="3866" max="3870" width="8.83203125" style="1"/>
    <col min="3871" max="3871" width="17.1640625" style="1" customWidth="1"/>
    <col min="3872" max="3872" width="16" style="1" customWidth="1"/>
    <col min="3873" max="3873" width="9.6640625" style="1" customWidth="1"/>
    <col min="3874" max="4096" width="8.83203125" style="1"/>
    <col min="4097" max="4097" width="2.5" style="1" customWidth="1"/>
    <col min="4098" max="4098" width="2.33203125" style="1" customWidth="1"/>
    <col min="4099" max="4099" width="17.6640625" style="1" customWidth="1"/>
    <col min="4100" max="4100" width="11.1640625" style="1" customWidth="1"/>
    <col min="4101" max="4101" width="9" style="1" customWidth="1"/>
    <col min="4102" max="4102" width="8.1640625" style="1" customWidth="1"/>
    <col min="4103" max="4103" width="8.33203125" style="1" customWidth="1"/>
    <col min="4104" max="4104" width="8" style="1" customWidth="1"/>
    <col min="4105" max="4105" width="8.5" style="1" customWidth="1"/>
    <col min="4106" max="4106" width="9" style="1" customWidth="1"/>
    <col min="4107" max="4107" width="8.33203125" style="1" customWidth="1"/>
    <col min="4108" max="4108" width="7.1640625" style="1" customWidth="1"/>
    <col min="4109" max="4109" width="7.83203125" style="1" customWidth="1"/>
    <col min="4110" max="4110" width="8.5" style="1" customWidth="1"/>
    <col min="4111" max="4111" width="9.1640625" style="1" customWidth="1"/>
    <col min="4112" max="4113" width="8.1640625" style="1" customWidth="1"/>
    <col min="4114" max="4115" width="8.5" style="1" customWidth="1"/>
    <col min="4116" max="4116" width="10.5" style="1" customWidth="1"/>
    <col min="4117" max="4117" width="8.83203125" style="1" customWidth="1"/>
    <col min="4118" max="4118" width="2.33203125" style="1" customWidth="1"/>
    <col min="4119" max="4119" width="15.5" style="1" customWidth="1"/>
    <col min="4120" max="4120" width="8.5" style="1" customWidth="1"/>
    <col min="4121" max="4121" width="15" style="1" customWidth="1"/>
    <col min="4122" max="4126" width="8.83203125" style="1"/>
    <col min="4127" max="4127" width="17.1640625" style="1" customWidth="1"/>
    <col min="4128" max="4128" width="16" style="1" customWidth="1"/>
    <col min="4129" max="4129" width="9.6640625" style="1" customWidth="1"/>
    <col min="4130" max="4352" width="8.83203125" style="1"/>
    <col min="4353" max="4353" width="2.5" style="1" customWidth="1"/>
    <col min="4354" max="4354" width="2.33203125" style="1" customWidth="1"/>
    <col min="4355" max="4355" width="17.6640625" style="1" customWidth="1"/>
    <col min="4356" max="4356" width="11.1640625" style="1" customWidth="1"/>
    <col min="4357" max="4357" width="9" style="1" customWidth="1"/>
    <col min="4358" max="4358" width="8.1640625" style="1" customWidth="1"/>
    <col min="4359" max="4359" width="8.33203125" style="1" customWidth="1"/>
    <col min="4360" max="4360" width="8" style="1" customWidth="1"/>
    <col min="4361" max="4361" width="8.5" style="1" customWidth="1"/>
    <col min="4362" max="4362" width="9" style="1" customWidth="1"/>
    <col min="4363" max="4363" width="8.33203125" style="1" customWidth="1"/>
    <col min="4364" max="4364" width="7.1640625" style="1" customWidth="1"/>
    <col min="4365" max="4365" width="7.83203125" style="1" customWidth="1"/>
    <col min="4366" max="4366" width="8.5" style="1" customWidth="1"/>
    <col min="4367" max="4367" width="9.1640625" style="1" customWidth="1"/>
    <col min="4368" max="4369" width="8.1640625" style="1" customWidth="1"/>
    <col min="4370" max="4371" width="8.5" style="1" customWidth="1"/>
    <col min="4372" max="4372" width="10.5" style="1" customWidth="1"/>
    <col min="4373" max="4373" width="8.83203125" style="1" customWidth="1"/>
    <col min="4374" max="4374" width="2.33203125" style="1" customWidth="1"/>
    <col min="4375" max="4375" width="15.5" style="1" customWidth="1"/>
    <col min="4376" max="4376" width="8.5" style="1" customWidth="1"/>
    <col min="4377" max="4377" width="15" style="1" customWidth="1"/>
    <col min="4378" max="4382" width="8.83203125" style="1"/>
    <col min="4383" max="4383" width="17.1640625" style="1" customWidth="1"/>
    <col min="4384" max="4384" width="16" style="1" customWidth="1"/>
    <col min="4385" max="4385" width="9.6640625" style="1" customWidth="1"/>
    <col min="4386" max="4608" width="8.83203125" style="1"/>
    <col min="4609" max="4609" width="2.5" style="1" customWidth="1"/>
    <col min="4610" max="4610" width="2.33203125" style="1" customWidth="1"/>
    <col min="4611" max="4611" width="17.6640625" style="1" customWidth="1"/>
    <col min="4612" max="4612" width="11.1640625" style="1" customWidth="1"/>
    <col min="4613" max="4613" width="9" style="1" customWidth="1"/>
    <col min="4614" max="4614" width="8.1640625" style="1" customWidth="1"/>
    <col min="4615" max="4615" width="8.33203125" style="1" customWidth="1"/>
    <col min="4616" max="4616" width="8" style="1" customWidth="1"/>
    <col min="4617" max="4617" width="8.5" style="1" customWidth="1"/>
    <col min="4618" max="4618" width="9" style="1" customWidth="1"/>
    <col min="4619" max="4619" width="8.33203125" style="1" customWidth="1"/>
    <col min="4620" max="4620" width="7.1640625" style="1" customWidth="1"/>
    <col min="4621" max="4621" width="7.83203125" style="1" customWidth="1"/>
    <col min="4622" max="4622" width="8.5" style="1" customWidth="1"/>
    <col min="4623" max="4623" width="9.1640625" style="1" customWidth="1"/>
    <col min="4624" max="4625" width="8.1640625" style="1" customWidth="1"/>
    <col min="4626" max="4627" width="8.5" style="1" customWidth="1"/>
    <col min="4628" max="4628" width="10.5" style="1" customWidth="1"/>
    <col min="4629" max="4629" width="8.83203125" style="1" customWidth="1"/>
    <col min="4630" max="4630" width="2.33203125" style="1" customWidth="1"/>
    <col min="4631" max="4631" width="15.5" style="1" customWidth="1"/>
    <col min="4632" max="4632" width="8.5" style="1" customWidth="1"/>
    <col min="4633" max="4633" width="15" style="1" customWidth="1"/>
    <col min="4634" max="4638" width="8.83203125" style="1"/>
    <col min="4639" max="4639" width="17.1640625" style="1" customWidth="1"/>
    <col min="4640" max="4640" width="16" style="1" customWidth="1"/>
    <col min="4641" max="4641" width="9.6640625" style="1" customWidth="1"/>
    <col min="4642" max="4864" width="8.83203125" style="1"/>
    <col min="4865" max="4865" width="2.5" style="1" customWidth="1"/>
    <col min="4866" max="4866" width="2.33203125" style="1" customWidth="1"/>
    <col min="4867" max="4867" width="17.6640625" style="1" customWidth="1"/>
    <col min="4868" max="4868" width="11.1640625" style="1" customWidth="1"/>
    <col min="4869" max="4869" width="9" style="1" customWidth="1"/>
    <col min="4870" max="4870" width="8.1640625" style="1" customWidth="1"/>
    <col min="4871" max="4871" width="8.33203125" style="1" customWidth="1"/>
    <col min="4872" max="4872" width="8" style="1" customWidth="1"/>
    <col min="4873" max="4873" width="8.5" style="1" customWidth="1"/>
    <col min="4874" max="4874" width="9" style="1" customWidth="1"/>
    <col min="4875" max="4875" width="8.33203125" style="1" customWidth="1"/>
    <col min="4876" max="4876" width="7.1640625" style="1" customWidth="1"/>
    <col min="4877" max="4877" width="7.83203125" style="1" customWidth="1"/>
    <col min="4878" max="4878" width="8.5" style="1" customWidth="1"/>
    <col min="4879" max="4879" width="9.1640625" style="1" customWidth="1"/>
    <col min="4880" max="4881" width="8.1640625" style="1" customWidth="1"/>
    <col min="4882" max="4883" width="8.5" style="1" customWidth="1"/>
    <col min="4884" max="4884" width="10.5" style="1" customWidth="1"/>
    <col min="4885" max="4885" width="8.83203125" style="1" customWidth="1"/>
    <col min="4886" max="4886" width="2.33203125" style="1" customWidth="1"/>
    <col min="4887" max="4887" width="15.5" style="1" customWidth="1"/>
    <col min="4888" max="4888" width="8.5" style="1" customWidth="1"/>
    <col min="4889" max="4889" width="15" style="1" customWidth="1"/>
    <col min="4890" max="4894" width="8.83203125" style="1"/>
    <col min="4895" max="4895" width="17.1640625" style="1" customWidth="1"/>
    <col min="4896" max="4896" width="16" style="1" customWidth="1"/>
    <col min="4897" max="4897" width="9.6640625" style="1" customWidth="1"/>
    <col min="4898" max="5120" width="8.83203125" style="1"/>
    <col min="5121" max="5121" width="2.5" style="1" customWidth="1"/>
    <col min="5122" max="5122" width="2.33203125" style="1" customWidth="1"/>
    <col min="5123" max="5123" width="17.6640625" style="1" customWidth="1"/>
    <col min="5124" max="5124" width="11.1640625" style="1" customWidth="1"/>
    <col min="5125" max="5125" width="9" style="1" customWidth="1"/>
    <col min="5126" max="5126" width="8.1640625" style="1" customWidth="1"/>
    <col min="5127" max="5127" width="8.33203125" style="1" customWidth="1"/>
    <col min="5128" max="5128" width="8" style="1" customWidth="1"/>
    <col min="5129" max="5129" width="8.5" style="1" customWidth="1"/>
    <col min="5130" max="5130" width="9" style="1" customWidth="1"/>
    <col min="5131" max="5131" width="8.33203125" style="1" customWidth="1"/>
    <col min="5132" max="5132" width="7.1640625" style="1" customWidth="1"/>
    <col min="5133" max="5133" width="7.83203125" style="1" customWidth="1"/>
    <col min="5134" max="5134" width="8.5" style="1" customWidth="1"/>
    <col min="5135" max="5135" width="9.1640625" style="1" customWidth="1"/>
    <col min="5136" max="5137" width="8.1640625" style="1" customWidth="1"/>
    <col min="5138" max="5139" width="8.5" style="1" customWidth="1"/>
    <col min="5140" max="5140" width="10.5" style="1" customWidth="1"/>
    <col min="5141" max="5141" width="8.83203125" style="1" customWidth="1"/>
    <col min="5142" max="5142" width="2.33203125" style="1" customWidth="1"/>
    <col min="5143" max="5143" width="15.5" style="1" customWidth="1"/>
    <col min="5144" max="5144" width="8.5" style="1" customWidth="1"/>
    <col min="5145" max="5145" width="15" style="1" customWidth="1"/>
    <col min="5146" max="5150" width="8.83203125" style="1"/>
    <col min="5151" max="5151" width="17.1640625" style="1" customWidth="1"/>
    <col min="5152" max="5152" width="16" style="1" customWidth="1"/>
    <col min="5153" max="5153" width="9.6640625" style="1" customWidth="1"/>
    <col min="5154" max="5376" width="8.83203125" style="1"/>
    <col min="5377" max="5377" width="2.5" style="1" customWidth="1"/>
    <col min="5378" max="5378" width="2.33203125" style="1" customWidth="1"/>
    <col min="5379" max="5379" width="17.6640625" style="1" customWidth="1"/>
    <col min="5380" max="5380" width="11.1640625" style="1" customWidth="1"/>
    <col min="5381" max="5381" width="9" style="1" customWidth="1"/>
    <col min="5382" max="5382" width="8.1640625" style="1" customWidth="1"/>
    <col min="5383" max="5383" width="8.33203125" style="1" customWidth="1"/>
    <col min="5384" max="5384" width="8" style="1" customWidth="1"/>
    <col min="5385" max="5385" width="8.5" style="1" customWidth="1"/>
    <col min="5386" max="5386" width="9" style="1" customWidth="1"/>
    <col min="5387" max="5387" width="8.33203125" style="1" customWidth="1"/>
    <col min="5388" max="5388" width="7.1640625" style="1" customWidth="1"/>
    <col min="5389" max="5389" width="7.83203125" style="1" customWidth="1"/>
    <col min="5390" max="5390" width="8.5" style="1" customWidth="1"/>
    <col min="5391" max="5391" width="9.1640625" style="1" customWidth="1"/>
    <col min="5392" max="5393" width="8.1640625" style="1" customWidth="1"/>
    <col min="5394" max="5395" width="8.5" style="1" customWidth="1"/>
    <col min="5396" max="5396" width="10.5" style="1" customWidth="1"/>
    <col min="5397" max="5397" width="8.83203125" style="1" customWidth="1"/>
    <col min="5398" max="5398" width="2.33203125" style="1" customWidth="1"/>
    <col min="5399" max="5399" width="15.5" style="1" customWidth="1"/>
    <col min="5400" max="5400" width="8.5" style="1" customWidth="1"/>
    <col min="5401" max="5401" width="15" style="1" customWidth="1"/>
    <col min="5402" max="5406" width="8.83203125" style="1"/>
    <col min="5407" max="5407" width="17.1640625" style="1" customWidth="1"/>
    <col min="5408" max="5408" width="16" style="1" customWidth="1"/>
    <col min="5409" max="5409" width="9.6640625" style="1" customWidth="1"/>
    <col min="5410" max="5632" width="8.83203125" style="1"/>
    <col min="5633" max="5633" width="2.5" style="1" customWidth="1"/>
    <col min="5634" max="5634" width="2.33203125" style="1" customWidth="1"/>
    <col min="5635" max="5635" width="17.6640625" style="1" customWidth="1"/>
    <col min="5636" max="5636" width="11.1640625" style="1" customWidth="1"/>
    <col min="5637" max="5637" width="9" style="1" customWidth="1"/>
    <col min="5638" max="5638" width="8.1640625" style="1" customWidth="1"/>
    <col min="5639" max="5639" width="8.33203125" style="1" customWidth="1"/>
    <col min="5640" max="5640" width="8" style="1" customWidth="1"/>
    <col min="5641" max="5641" width="8.5" style="1" customWidth="1"/>
    <col min="5642" max="5642" width="9" style="1" customWidth="1"/>
    <col min="5643" max="5643" width="8.33203125" style="1" customWidth="1"/>
    <col min="5644" max="5644" width="7.1640625" style="1" customWidth="1"/>
    <col min="5645" max="5645" width="7.83203125" style="1" customWidth="1"/>
    <col min="5646" max="5646" width="8.5" style="1" customWidth="1"/>
    <col min="5647" max="5647" width="9.1640625" style="1" customWidth="1"/>
    <col min="5648" max="5649" width="8.1640625" style="1" customWidth="1"/>
    <col min="5650" max="5651" width="8.5" style="1" customWidth="1"/>
    <col min="5652" max="5652" width="10.5" style="1" customWidth="1"/>
    <col min="5653" max="5653" width="8.83203125" style="1" customWidth="1"/>
    <col min="5654" max="5654" width="2.33203125" style="1" customWidth="1"/>
    <col min="5655" max="5655" width="15.5" style="1" customWidth="1"/>
    <col min="5656" max="5656" width="8.5" style="1" customWidth="1"/>
    <col min="5657" max="5657" width="15" style="1" customWidth="1"/>
    <col min="5658" max="5662" width="8.83203125" style="1"/>
    <col min="5663" max="5663" width="17.1640625" style="1" customWidth="1"/>
    <col min="5664" max="5664" width="16" style="1" customWidth="1"/>
    <col min="5665" max="5665" width="9.6640625" style="1" customWidth="1"/>
    <col min="5666" max="5888" width="8.83203125" style="1"/>
    <col min="5889" max="5889" width="2.5" style="1" customWidth="1"/>
    <col min="5890" max="5890" width="2.33203125" style="1" customWidth="1"/>
    <col min="5891" max="5891" width="17.6640625" style="1" customWidth="1"/>
    <col min="5892" max="5892" width="11.1640625" style="1" customWidth="1"/>
    <col min="5893" max="5893" width="9" style="1" customWidth="1"/>
    <col min="5894" max="5894" width="8.1640625" style="1" customWidth="1"/>
    <col min="5895" max="5895" width="8.33203125" style="1" customWidth="1"/>
    <col min="5896" max="5896" width="8" style="1" customWidth="1"/>
    <col min="5897" max="5897" width="8.5" style="1" customWidth="1"/>
    <col min="5898" max="5898" width="9" style="1" customWidth="1"/>
    <col min="5899" max="5899" width="8.33203125" style="1" customWidth="1"/>
    <col min="5900" max="5900" width="7.1640625" style="1" customWidth="1"/>
    <col min="5901" max="5901" width="7.83203125" style="1" customWidth="1"/>
    <col min="5902" max="5902" width="8.5" style="1" customWidth="1"/>
    <col min="5903" max="5903" width="9.1640625" style="1" customWidth="1"/>
    <col min="5904" max="5905" width="8.1640625" style="1" customWidth="1"/>
    <col min="5906" max="5907" width="8.5" style="1" customWidth="1"/>
    <col min="5908" max="5908" width="10.5" style="1" customWidth="1"/>
    <col min="5909" max="5909" width="8.83203125" style="1" customWidth="1"/>
    <col min="5910" max="5910" width="2.33203125" style="1" customWidth="1"/>
    <col min="5911" max="5911" width="15.5" style="1" customWidth="1"/>
    <col min="5912" max="5912" width="8.5" style="1" customWidth="1"/>
    <col min="5913" max="5913" width="15" style="1" customWidth="1"/>
    <col min="5914" max="5918" width="8.83203125" style="1"/>
    <col min="5919" max="5919" width="17.1640625" style="1" customWidth="1"/>
    <col min="5920" max="5920" width="16" style="1" customWidth="1"/>
    <col min="5921" max="5921" width="9.6640625" style="1" customWidth="1"/>
    <col min="5922" max="6144" width="8.83203125" style="1"/>
    <col min="6145" max="6145" width="2.5" style="1" customWidth="1"/>
    <col min="6146" max="6146" width="2.33203125" style="1" customWidth="1"/>
    <col min="6147" max="6147" width="17.6640625" style="1" customWidth="1"/>
    <col min="6148" max="6148" width="11.1640625" style="1" customWidth="1"/>
    <col min="6149" max="6149" width="9" style="1" customWidth="1"/>
    <col min="6150" max="6150" width="8.1640625" style="1" customWidth="1"/>
    <col min="6151" max="6151" width="8.33203125" style="1" customWidth="1"/>
    <col min="6152" max="6152" width="8" style="1" customWidth="1"/>
    <col min="6153" max="6153" width="8.5" style="1" customWidth="1"/>
    <col min="6154" max="6154" width="9" style="1" customWidth="1"/>
    <col min="6155" max="6155" width="8.33203125" style="1" customWidth="1"/>
    <col min="6156" max="6156" width="7.1640625" style="1" customWidth="1"/>
    <col min="6157" max="6157" width="7.83203125" style="1" customWidth="1"/>
    <col min="6158" max="6158" width="8.5" style="1" customWidth="1"/>
    <col min="6159" max="6159" width="9.1640625" style="1" customWidth="1"/>
    <col min="6160" max="6161" width="8.1640625" style="1" customWidth="1"/>
    <col min="6162" max="6163" width="8.5" style="1" customWidth="1"/>
    <col min="6164" max="6164" width="10.5" style="1" customWidth="1"/>
    <col min="6165" max="6165" width="8.83203125" style="1" customWidth="1"/>
    <col min="6166" max="6166" width="2.33203125" style="1" customWidth="1"/>
    <col min="6167" max="6167" width="15.5" style="1" customWidth="1"/>
    <col min="6168" max="6168" width="8.5" style="1" customWidth="1"/>
    <col min="6169" max="6169" width="15" style="1" customWidth="1"/>
    <col min="6170" max="6174" width="8.83203125" style="1"/>
    <col min="6175" max="6175" width="17.1640625" style="1" customWidth="1"/>
    <col min="6176" max="6176" width="16" style="1" customWidth="1"/>
    <col min="6177" max="6177" width="9.6640625" style="1" customWidth="1"/>
    <col min="6178" max="6400" width="8.83203125" style="1"/>
    <col min="6401" max="6401" width="2.5" style="1" customWidth="1"/>
    <col min="6402" max="6402" width="2.33203125" style="1" customWidth="1"/>
    <col min="6403" max="6403" width="17.6640625" style="1" customWidth="1"/>
    <col min="6404" max="6404" width="11.1640625" style="1" customWidth="1"/>
    <col min="6405" max="6405" width="9" style="1" customWidth="1"/>
    <col min="6406" max="6406" width="8.1640625" style="1" customWidth="1"/>
    <col min="6407" max="6407" width="8.33203125" style="1" customWidth="1"/>
    <col min="6408" max="6408" width="8" style="1" customWidth="1"/>
    <col min="6409" max="6409" width="8.5" style="1" customWidth="1"/>
    <col min="6410" max="6410" width="9" style="1" customWidth="1"/>
    <col min="6411" max="6411" width="8.33203125" style="1" customWidth="1"/>
    <col min="6412" max="6412" width="7.1640625" style="1" customWidth="1"/>
    <col min="6413" max="6413" width="7.83203125" style="1" customWidth="1"/>
    <col min="6414" max="6414" width="8.5" style="1" customWidth="1"/>
    <col min="6415" max="6415" width="9.1640625" style="1" customWidth="1"/>
    <col min="6416" max="6417" width="8.1640625" style="1" customWidth="1"/>
    <col min="6418" max="6419" width="8.5" style="1" customWidth="1"/>
    <col min="6420" max="6420" width="10.5" style="1" customWidth="1"/>
    <col min="6421" max="6421" width="8.83203125" style="1" customWidth="1"/>
    <col min="6422" max="6422" width="2.33203125" style="1" customWidth="1"/>
    <col min="6423" max="6423" width="15.5" style="1" customWidth="1"/>
    <col min="6424" max="6424" width="8.5" style="1" customWidth="1"/>
    <col min="6425" max="6425" width="15" style="1" customWidth="1"/>
    <col min="6426" max="6430" width="8.83203125" style="1"/>
    <col min="6431" max="6431" width="17.1640625" style="1" customWidth="1"/>
    <col min="6432" max="6432" width="16" style="1" customWidth="1"/>
    <col min="6433" max="6433" width="9.6640625" style="1" customWidth="1"/>
    <col min="6434" max="6656" width="8.83203125" style="1"/>
    <col min="6657" max="6657" width="2.5" style="1" customWidth="1"/>
    <col min="6658" max="6658" width="2.33203125" style="1" customWidth="1"/>
    <col min="6659" max="6659" width="17.6640625" style="1" customWidth="1"/>
    <col min="6660" max="6660" width="11.1640625" style="1" customWidth="1"/>
    <col min="6661" max="6661" width="9" style="1" customWidth="1"/>
    <col min="6662" max="6662" width="8.1640625" style="1" customWidth="1"/>
    <col min="6663" max="6663" width="8.33203125" style="1" customWidth="1"/>
    <col min="6664" max="6664" width="8" style="1" customWidth="1"/>
    <col min="6665" max="6665" width="8.5" style="1" customWidth="1"/>
    <col min="6666" max="6666" width="9" style="1" customWidth="1"/>
    <col min="6667" max="6667" width="8.33203125" style="1" customWidth="1"/>
    <col min="6668" max="6668" width="7.1640625" style="1" customWidth="1"/>
    <col min="6669" max="6669" width="7.83203125" style="1" customWidth="1"/>
    <col min="6670" max="6670" width="8.5" style="1" customWidth="1"/>
    <col min="6671" max="6671" width="9.1640625" style="1" customWidth="1"/>
    <col min="6672" max="6673" width="8.1640625" style="1" customWidth="1"/>
    <col min="6674" max="6675" width="8.5" style="1" customWidth="1"/>
    <col min="6676" max="6676" width="10.5" style="1" customWidth="1"/>
    <col min="6677" max="6677" width="8.83203125" style="1" customWidth="1"/>
    <col min="6678" max="6678" width="2.33203125" style="1" customWidth="1"/>
    <col min="6679" max="6679" width="15.5" style="1" customWidth="1"/>
    <col min="6680" max="6680" width="8.5" style="1" customWidth="1"/>
    <col min="6681" max="6681" width="15" style="1" customWidth="1"/>
    <col min="6682" max="6686" width="8.83203125" style="1"/>
    <col min="6687" max="6687" width="17.1640625" style="1" customWidth="1"/>
    <col min="6688" max="6688" width="16" style="1" customWidth="1"/>
    <col min="6689" max="6689" width="9.6640625" style="1" customWidth="1"/>
    <col min="6690" max="6912" width="8.83203125" style="1"/>
    <col min="6913" max="6913" width="2.5" style="1" customWidth="1"/>
    <col min="6914" max="6914" width="2.33203125" style="1" customWidth="1"/>
    <col min="6915" max="6915" width="17.6640625" style="1" customWidth="1"/>
    <col min="6916" max="6916" width="11.1640625" style="1" customWidth="1"/>
    <col min="6917" max="6917" width="9" style="1" customWidth="1"/>
    <col min="6918" max="6918" width="8.1640625" style="1" customWidth="1"/>
    <col min="6919" max="6919" width="8.33203125" style="1" customWidth="1"/>
    <col min="6920" max="6920" width="8" style="1" customWidth="1"/>
    <col min="6921" max="6921" width="8.5" style="1" customWidth="1"/>
    <col min="6922" max="6922" width="9" style="1" customWidth="1"/>
    <col min="6923" max="6923" width="8.33203125" style="1" customWidth="1"/>
    <col min="6924" max="6924" width="7.1640625" style="1" customWidth="1"/>
    <col min="6925" max="6925" width="7.83203125" style="1" customWidth="1"/>
    <col min="6926" max="6926" width="8.5" style="1" customWidth="1"/>
    <col min="6927" max="6927" width="9.1640625" style="1" customWidth="1"/>
    <col min="6928" max="6929" width="8.1640625" style="1" customWidth="1"/>
    <col min="6930" max="6931" width="8.5" style="1" customWidth="1"/>
    <col min="6932" max="6932" width="10.5" style="1" customWidth="1"/>
    <col min="6933" max="6933" width="8.83203125" style="1" customWidth="1"/>
    <col min="6934" max="6934" width="2.33203125" style="1" customWidth="1"/>
    <col min="6935" max="6935" width="15.5" style="1" customWidth="1"/>
    <col min="6936" max="6936" width="8.5" style="1" customWidth="1"/>
    <col min="6937" max="6937" width="15" style="1" customWidth="1"/>
    <col min="6938" max="6942" width="8.83203125" style="1"/>
    <col min="6943" max="6943" width="17.1640625" style="1" customWidth="1"/>
    <col min="6944" max="6944" width="16" style="1" customWidth="1"/>
    <col min="6945" max="6945" width="9.6640625" style="1" customWidth="1"/>
    <col min="6946" max="7168" width="8.83203125" style="1"/>
    <col min="7169" max="7169" width="2.5" style="1" customWidth="1"/>
    <col min="7170" max="7170" width="2.33203125" style="1" customWidth="1"/>
    <col min="7171" max="7171" width="17.6640625" style="1" customWidth="1"/>
    <col min="7172" max="7172" width="11.1640625" style="1" customWidth="1"/>
    <col min="7173" max="7173" width="9" style="1" customWidth="1"/>
    <col min="7174" max="7174" width="8.1640625" style="1" customWidth="1"/>
    <col min="7175" max="7175" width="8.33203125" style="1" customWidth="1"/>
    <col min="7176" max="7176" width="8" style="1" customWidth="1"/>
    <col min="7177" max="7177" width="8.5" style="1" customWidth="1"/>
    <col min="7178" max="7178" width="9" style="1" customWidth="1"/>
    <col min="7179" max="7179" width="8.33203125" style="1" customWidth="1"/>
    <col min="7180" max="7180" width="7.1640625" style="1" customWidth="1"/>
    <col min="7181" max="7181" width="7.83203125" style="1" customWidth="1"/>
    <col min="7182" max="7182" width="8.5" style="1" customWidth="1"/>
    <col min="7183" max="7183" width="9.1640625" style="1" customWidth="1"/>
    <col min="7184" max="7185" width="8.1640625" style="1" customWidth="1"/>
    <col min="7186" max="7187" width="8.5" style="1" customWidth="1"/>
    <col min="7188" max="7188" width="10.5" style="1" customWidth="1"/>
    <col min="7189" max="7189" width="8.83203125" style="1" customWidth="1"/>
    <col min="7190" max="7190" width="2.33203125" style="1" customWidth="1"/>
    <col min="7191" max="7191" width="15.5" style="1" customWidth="1"/>
    <col min="7192" max="7192" width="8.5" style="1" customWidth="1"/>
    <col min="7193" max="7193" width="15" style="1" customWidth="1"/>
    <col min="7194" max="7198" width="8.83203125" style="1"/>
    <col min="7199" max="7199" width="17.1640625" style="1" customWidth="1"/>
    <col min="7200" max="7200" width="16" style="1" customWidth="1"/>
    <col min="7201" max="7201" width="9.6640625" style="1" customWidth="1"/>
    <col min="7202" max="7424" width="8.83203125" style="1"/>
    <col min="7425" max="7425" width="2.5" style="1" customWidth="1"/>
    <col min="7426" max="7426" width="2.33203125" style="1" customWidth="1"/>
    <col min="7427" max="7427" width="17.6640625" style="1" customWidth="1"/>
    <col min="7428" max="7428" width="11.1640625" style="1" customWidth="1"/>
    <col min="7429" max="7429" width="9" style="1" customWidth="1"/>
    <col min="7430" max="7430" width="8.1640625" style="1" customWidth="1"/>
    <col min="7431" max="7431" width="8.33203125" style="1" customWidth="1"/>
    <col min="7432" max="7432" width="8" style="1" customWidth="1"/>
    <col min="7433" max="7433" width="8.5" style="1" customWidth="1"/>
    <col min="7434" max="7434" width="9" style="1" customWidth="1"/>
    <col min="7435" max="7435" width="8.33203125" style="1" customWidth="1"/>
    <col min="7436" max="7436" width="7.1640625" style="1" customWidth="1"/>
    <col min="7437" max="7437" width="7.83203125" style="1" customWidth="1"/>
    <col min="7438" max="7438" width="8.5" style="1" customWidth="1"/>
    <col min="7439" max="7439" width="9.1640625" style="1" customWidth="1"/>
    <col min="7440" max="7441" width="8.1640625" style="1" customWidth="1"/>
    <col min="7442" max="7443" width="8.5" style="1" customWidth="1"/>
    <col min="7444" max="7444" width="10.5" style="1" customWidth="1"/>
    <col min="7445" max="7445" width="8.83203125" style="1" customWidth="1"/>
    <col min="7446" max="7446" width="2.33203125" style="1" customWidth="1"/>
    <col min="7447" max="7447" width="15.5" style="1" customWidth="1"/>
    <col min="7448" max="7448" width="8.5" style="1" customWidth="1"/>
    <col min="7449" max="7449" width="15" style="1" customWidth="1"/>
    <col min="7450" max="7454" width="8.83203125" style="1"/>
    <col min="7455" max="7455" width="17.1640625" style="1" customWidth="1"/>
    <col min="7456" max="7456" width="16" style="1" customWidth="1"/>
    <col min="7457" max="7457" width="9.6640625" style="1" customWidth="1"/>
    <col min="7458" max="7680" width="8.83203125" style="1"/>
    <col min="7681" max="7681" width="2.5" style="1" customWidth="1"/>
    <col min="7682" max="7682" width="2.33203125" style="1" customWidth="1"/>
    <col min="7683" max="7683" width="17.6640625" style="1" customWidth="1"/>
    <col min="7684" max="7684" width="11.1640625" style="1" customWidth="1"/>
    <col min="7685" max="7685" width="9" style="1" customWidth="1"/>
    <col min="7686" max="7686" width="8.1640625" style="1" customWidth="1"/>
    <col min="7687" max="7687" width="8.33203125" style="1" customWidth="1"/>
    <col min="7688" max="7688" width="8" style="1" customWidth="1"/>
    <col min="7689" max="7689" width="8.5" style="1" customWidth="1"/>
    <col min="7690" max="7690" width="9" style="1" customWidth="1"/>
    <col min="7691" max="7691" width="8.33203125" style="1" customWidth="1"/>
    <col min="7692" max="7692" width="7.1640625" style="1" customWidth="1"/>
    <col min="7693" max="7693" width="7.83203125" style="1" customWidth="1"/>
    <col min="7694" max="7694" width="8.5" style="1" customWidth="1"/>
    <col min="7695" max="7695" width="9.1640625" style="1" customWidth="1"/>
    <col min="7696" max="7697" width="8.1640625" style="1" customWidth="1"/>
    <col min="7698" max="7699" width="8.5" style="1" customWidth="1"/>
    <col min="7700" max="7700" width="10.5" style="1" customWidth="1"/>
    <col min="7701" max="7701" width="8.83203125" style="1" customWidth="1"/>
    <col min="7702" max="7702" width="2.33203125" style="1" customWidth="1"/>
    <col min="7703" max="7703" width="15.5" style="1" customWidth="1"/>
    <col min="7704" max="7704" width="8.5" style="1" customWidth="1"/>
    <col min="7705" max="7705" width="15" style="1" customWidth="1"/>
    <col min="7706" max="7710" width="8.83203125" style="1"/>
    <col min="7711" max="7711" width="17.1640625" style="1" customWidth="1"/>
    <col min="7712" max="7712" width="16" style="1" customWidth="1"/>
    <col min="7713" max="7713" width="9.6640625" style="1" customWidth="1"/>
    <col min="7714" max="7936" width="8.83203125" style="1"/>
    <col min="7937" max="7937" width="2.5" style="1" customWidth="1"/>
    <col min="7938" max="7938" width="2.33203125" style="1" customWidth="1"/>
    <col min="7939" max="7939" width="17.6640625" style="1" customWidth="1"/>
    <col min="7940" max="7940" width="11.1640625" style="1" customWidth="1"/>
    <col min="7941" max="7941" width="9" style="1" customWidth="1"/>
    <col min="7942" max="7942" width="8.1640625" style="1" customWidth="1"/>
    <col min="7943" max="7943" width="8.33203125" style="1" customWidth="1"/>
    <col min="7944" max="7944" width="8" style="1" customWidth="1"/>
    <col min="7945" max="7945" width="8.5" style="1" customWidth="1"/>
    <col min="7946" max="7946" width="9" style="1" customWidth="1"/>
    <col min="7947" max="7947" width="8.33203125" style="1" customWidth="1"/>
    <col min="7948" max="7948" width="7.1640625" style="1" customWidth="1"/>
    <col min="7949" max="7949" width="7.83203125" style="1" customWidth="1"/>
    <col min="7950" max="7950" width="8.5" style="1" customWidth="1"/>
    <col min="7951" max="7951" width="9.1640625" style="1" customWidth="1"/>
    <col min="7952" max="7953" width="8.1640625" style="1" customWidth="1"/>
    <col min="7954" max="7955" width="8.5" style="1" customWidth="1"/>
    <col min="7956" max="7956" width="10.5" style="1" customWidth="1"/>
    <col min="7957" max="7957" width="8.83203125" style="1" customWidth="1"/>
    <col min="7958" max="7958" width="2.33203125" style="1" customWidth="1"/>
    <col min="7959" max="7959" width="15.5" style="1" customWidth="1"/>
    <col min="7960" max="7960" width="8.5" style="1" customWidth="1"/>
    <col min="7961" max="7961" width="15" style="1" customWidth="1"/>
    <col min="7962" max="7966" width="8.83203125" style="1"/>
    <col min="7967" max="7967" width="17.1640625" style="1" customWidth="1"/>
    <col min="7968" max="7968" width="16" style="1" customWidth="1"/>
    <col min="7969" max="7969" width="9.6640625" style="1" customWidth="1"/>
    <col min="7970" max="8192" width="8.83203125" style="1"/>
    <col min="8193" max="8193" width="2.5" style="1" customWidth="1"/>
    <col min="8194" max="8194" width="2.33203125" style="1" customWidth="1"/>
    <col min="8195" max="8195" width="17.6640625" style="1" customWidth="1"/>
    <col min="8196" max="8196" width="11.1640625" style="1" customWidth="1"/>
    <col min="8197" max="8197" width="9" style="1" customWidth="1"/>
    <col min="8198" max="8198" width="8.1640625" style="1" customWidth="1"/>
    <col min="8199" max="8199" width="8.33203125" style="1" customWidth="1"/>
    <col min="8200" max="8200" width="8" style="1" customWidth="1"/>
    <col min="8201" max="8201" width="8.5" style="1" customWidth="1"/>
    <col min="8202" max="8202" width="9" style="1" customWidth="1"/>
    <col min="8203" max="8203" width="8.33203125" style="1" customWidth="1"/>
    <col min="8204" max="8204" width="7.1640625" style="1" customWidth="1"/>
    <col min="8205" max="8205" width="7.83203125" style="1" customWidth="1"/>
    <col min="8206" max="8206" width="8.5" style="1" customWidth="1"/>
    <col min="8207" max="8207" width="9.1640625" style="1" customWidth="1"/>
    <col min="8208" max="8209" width="8.1640625" style="1" customWidth="1"/>
    <col min="8210" max="8211" width="8.5" style="1" customWidth="1"/>
    <col min="8212" max="8212" width="10.5" style="1" customWidth="1"/>
    <col min="8213" max="8213" width="8.83203125" style="1" customWidth="1"/>
    <col min="8214" max="8214" width="2.33203125" style="1" customWidth="1"/>
    <col min="8215" max="8215" width="15.5" style="1" customWidth="1"/>
    <col min="8216" max="8216" width="8.5" style="1" customWidth="1"/>
    <col min="8217" max="8217" width="15" style="1" customWidth="1"/>
    <col min="8218" max="8222" width="8.83203125" style="1"/>
    <col min="8223" max="8223" width="17.1640625" style="1" customWidth="1"/>
    <col min="8224" max="8224" width="16" style="1" customWidth="1"/>
    <col min="8225" max="8225" width="9.6640625" style="1" customWidth="1"/>
    <col min="8226" max="8448" width="8.83203125" style="1"/>
    <col min="8449" max="8449" width="2.5" style="1" customWidth="1"/>
    <col min="8450" max="8450" width="2.33203125" style="1" customWidth="1"/>
    <col min="8451" max="8451" width="17.6640625" style="1" customWidth="1"/>
    <col min="8452" max="8452" width="11.1640625" style="1" customWidth="1"/>
    <col min="8453" max="8453" width="9" style="1" customWidth="1"/>
    <col min="8454" max="8454" width="8.1640625" style="1" customWidth="1"/>
    <col min="8455" max="8455" width="8.33203125" style="1" customWidth="1"/>
    <col min="8456" max="8456" width="8" style="1" customWidth="1"/>
    <col min="8457" max="8457" width="8.5" style="1" customWidth="1"/>
    <col min="8458" max="8458" width="9" style="1" customWidth="1"/>
    <col min="8459" max="8459" width="8.33203125" style="1" customWidth="1"/>
    <col min="8460" max="8460" width="7.1640625" style="1" customWidth="1"/>
    <col min="8461" max="8461" width="7.83203125" style="1" customWidth="1"/>
    <col min="8462" max="8462" width="8.5" style="1" customWidth="1"/>
    <col min="8463" max="8463" width="9.1640625" style="1" customWidth="1"/>
    <col min="8464" max="8465" width="8.1640625" style="1" customWidth="1"/>
    <col min="8466" max="8467" width="8.5" style="1" customWidth="1"/>
    <col min="8468" max="8468" width="10.5" style="1" customWidth="1"/>
    <col min="8469" max="8469" width="8.83203125" style="1" customWidth="1"/>
    <col min="8470" max="8470" width="2.33203125" style="1" customWidth="1"/>
    <col min="8471" max="8471" width="15.5" style="1" customWidth="1"/>
    <col min="8472" max="8472" width="8.5" style="1" customWidth="1"/>
    <col min="8473" max="8473" width="15" style="1" customWidth="1"/>
    <col min="8474" max="8478" width="8.83203125" style="1"/>
    <col min="8479" max="8479" width="17.1640625" style="1" customWidth="1"/>
    <col min="8480" max="8480" width="16" style="1" customWidth="1"/>
    <col min="8481" max="8481" width="9.6640625" style="1" customWidth="1"/>
    <col min="8482" max="8704" width="8.83203125" style="1"/>
    <col min="8705" max="8705" width="2.5" style="1" customWidth="1"/>
    <col min="8706" max="8706" width="2.33203125" style="1" customWidth="1"/>
    <col min="8707" max="8707" width="17.6640625" style="1" customWidth="1"/>
    <col min="8708" max="8708" width="11.1640625" style="1" customWidth="1"/>
    <col min="8709" max="8709" width="9" style="1" customWidth="1"/>
    <col min="8710" max="8710" width="8.1640625" style="1" customWidth="1"/>
    <col min="8711" max="8711" width="8.33203125" style="1" customWidth="1"/>
    <col min="8712" max="8712" width="8" style="1" customWidth="1"/>
    <col min="8713" max="8713" width="8.5" style="1" customWidth="1"/>
    <col min="8714" max="8714" width="9" style="1" customWidth="1"/>
    <col min="8715" max="8715" width="8.33203125" style="1" customWidth="1"/>
    <col min="8716" max="8716" width="7.1640625" style="1" customWidth="1"/>
    <col min="8717" max="8717" width="7.83203125" style="1" customWidth="1"/>
    <col min="8718" max="8718" width="8.5" style="1" customWidth="1"/>
    <col min="8719" max="8719" width="9.1640625" style="1" customWidth="1"/>
    <col min="8720" max="8721" width="8.1640625" style="1" customWidth="1"/>
    <col min="8722" max="8723" width="8.5" style="1" customWidth="1"/>
    <col min="8724" max="8724" width="10.5" style="1" customWidth="1"/>
    <col min="8725" max="8725" width="8.83203125" style="1" customWidth="1"/>
    <col min="8726" max="8726" width="2.33203125" style="1" customWidth="1"/>
    <col min="8727" max="8727" width="15.5" style="1" customWidth="1"/>
    <col min="8728" max="8728" width="8.5" style="1" customWidth="1"/>
    <col min="8729" max="8729" width="15" style="1" customWidth="1"/>
    <col min="8730" max="8734" width="8.83203125" style="1"/>
    <col min="8735" max="8735" width="17.1640625" style="1" customWidth="1"/>
    <col min="8736" max="8736" width="16" style="1" customWidth="1"/>
    <col min="8737" max="8737" width="9.6640625" style="1" customWidth="1"/>
    <col min="8738" max="8960" width="8.83203125" style="1"/>
    <col min="8961" max="8961" width="2.5" style="1" customWidth="1"/>
    <col min="8962" max="8962" width="2.33203125" style="1" customWidth="1"/>
    <col min="8963" max="8963" width="17.6640625" style="1" customWidth="1"/>
    <col min="8964" max="8964" width="11.1640625" style="1" customWidth="1"/>
    <col min="8965" max="8965" width="9" style="1" customWidth="1"/>
    <col min="8966" max="8966" width="8.1640625" style="1" customWidth="1"/>
    <col min="8967" max="8967" width="8.33203125" style="1" customWidth="1"/>
    <col min="8968" max="8968" width="8" style="1" customWidth="1"/>
    <col min="8969" max="8969" width="8.5" style="1" customWidth="1"/>
    <col min="8970" max="8970" width="9" style="1" customWidth="1"/>
    <col min="8971" max="8971" width="8.33203125" style="1" customWidth="1"/>
    <col min="8972" max="8972" width="7.1640625" style="1" customWidth="1"/>
    <col min="8973" max="8973" width="7.83203125" style="1" customWidth="1"/>
    <col min="8974" max="8974" width="8.5" style="1" customWidth="1"/>
    <col min="8975" max="8975" width="9.1640625" style="1" customWidth="1"/>
    <col min="8976" max="8977" width="8.1640625" style="1" customWidth="1"/>
    <col min="8978" max="8979" width="8.5" style="1" customWidth="1"/>
    <col min="8980" max="8980" width="10.5" style="1" customWidth="1"/>
    <col min="8981" max="8981" width="8.83203125" style="1" customWidth="1"/>
    <col min="8982" max="8982" width="2.33203125" style="1" customWidth="1"/>
    <col min="8983" max="8983" width="15.5" style="1" customWidth="1"/>
    <col min="8984" max="8984" width="8.5" style="1" customWidth="1"/>
    <col min="8985" max="8985" width="15" style="1" customWidth="1"/>
    <col min="8986" max="8990" width="8.83203125" style="1"/>
    <col min="8991" max="8991" width="17.1640625" style="1" customWidth="1"/>
    <col min="8992" max="8992" width="16" style="1" customWidth="1"/>
    <col min="8993" max="8993" width="9.6640625" style="1" customWidth="1"/>
    <col min="8994" max="9216" width="8.83203125" style="1"/>
    <col min="9217" max="9217" width="2.5" style="1" customWidth="1"/>
    <col min="9218" max="9218" width="2.33203125" style="1" customWidth="1"/>
    <col min="9219" max="9219" width="17.6640625" style="1" customWidth="1"/>
    <col min="9220" max="9220" width="11.1640625" style="1" customWidth="1"/>
    <col min="9221" max="9221" width="9" style="1" customWidth="1"/>
    <col min="9222" max="9222" width="8.1640625" style="1" customWidth="1"/>
    <col min="9223" max="9223" width="8.33203125" style="1" customWidth="1"/>
    <col min="9224" max="9224" width="8" style="1" customWidth="1"/>
    <col min="9225" max="9225" width="8.5" style="1" customWidth="1"/>
    <col min="9226" max="9226" width="9" style="1" customWidth="1"/>
    <col min="9227" max="9227" width="8.33203125" style="1" customWidth="1"/>
    <col min="9228" max="9228" width="7.1640625" style="1" customWidth="1"/>
    <col min="9229" max="9229" width="7.83203125" style="1" customWidth="1"/>
    <col min="9230" max="9230" width="8.5" style="1" customWidth="1"/>
    <col min="9231" max="9231" width="9.1640625" style="1" customWidth="1"/>
    <col min="9232" max="9233" width="8.1640625" style="1" customWidth="1"/>
    <col min="9234" max="9235" width="8.5" style="1" customWidth="1"/>
    <col min="9236" max="9236" width="10.5" style="1" customWidth="1"/>
    <col min="9237" max="9237" width="8.83203125" style="1" customWidth="1"/>
    <col min="9238" max="9238" width="2.33203125" style="1" customWidth="1"/>
    <col min="9239" max="9239" width="15.5" style="1" customWidth="1"/>
    <col min="9240" max="9240" width="8.5" style="1" customWidth="1"/>
    <col min="9241" max="9241" width="15" style="1" customWidth="1"/>
    <col min="9242" max="9246" width="8.83203125" style="1"/>
    <col min="9247" max="9247" width="17.1640625" style="1" customWidth="1"/>
    <col min="9248" max="9248" width="16" style="1" customWidth="1"/>
    <col min="9249" max="9249" width="9.6640625" style="1" customWidth="1"/>
    <col min="9250" max="9472" width="8.83203125" style="1"/>
    <col min="9473" max="9473" width="2.5" style="1" customWidth="1"/>
    <col min="9474" max="9474" width="2.33203125" style="1" customWidth="1"/>
    <col min="9475" max="9475" width="17.6640625" style="1" customWidth="1"/>
    <col min="9476" max="9476" width="11.1640625" style="1" customWidth="1"/>
    <col min="9477" max="9477" width="9" style="1" customWidth="1"/>
    <col min="9478" max="9478" width="8.1640625" style="1" customWidth="1"/>
    <col min="9479" max="9479" width="8.33203125" style="1" customWidth="1"/>
    <col min="9480" max="9480" width="8" style="1" customWidth="1"/>
    <col min="9481" max="9481" width="8.5" style="1" customWidth="1"/>
    <col min="9482" max="9482" width="9" style="1" customWidth="1"/>
    <col min="9483" max="9483" width="8.33203125" style="1" customWidth="1"/>
    <col min="9484" max="9484" width="7.1640625" style="1" customWidth="1"/>
    <col min="9485" max="9485" width="7.83203125" style="1" customWidth="1"/>
    <col min="9486" max="9486" width="8.5" style="1" customWidth="1"/>
    <col min="9487" max="9487" width="9.1640625" style="1" customWidth="1"/>
    <col min="9488" max="9489" width="8.1640625" style="1" customWidth="1"/>
    <col min="9490" max="9491" width="8.5" style="1" customWidth="1"/>
    <col min="9492" max="9492" width="10.5" style="1" customWidth="1"/>
    <col min="9493" max="9493" width="8.83203125" style="1" customWidth="1"/>
    <col min="9494" max="9494" width="2.33203125" style="1" customWidth="1"/>
    <col min="9495" max="9495" width="15.5" style="1" customWidth="1"/>
    <col min="9496" max="9496" width="8.5" style="1" customWidth="1"/>
    <col min="9497" max="9497" width="15" style="1" customWidth="1"/>
    <col min="9498" max="9502" width="8.83203125" style="1"/>
    <col min="9503" max="9503" width="17.1640625" style="1" customWidth="1"/>
    <col min="9504" max="9504" width="16" style="1" customWidth="1"/>
    <col min="9505" max="9505" width="9.6640625" style="1" customWidth="1"/>
    <col min="9506" max="9728" width="8.83203125" style="1"/>
    <col min="9729" max="9729" width="2.5" style="1" customWidth="1"/>
    <col min="9730" max="9730" width="2.33203125" style="1" customWidth="1"/>
    <col min="9731" max="9731" width="17.6640625" style="1" customWidth="1"/>
    <col min="9732" max="9732" width="11.1640625" style="1" customWidth="1"/>
    <col min="9733" max="9733" width="9" style="1" customWidth="1"/>
    <col min="9734" max="9734" width="8.1640625" style="1" customWidth="1"/>
    <col min="9735" max="9735" width="8.33203125" style="1" customWidth="1"/>
    <col min="9736" max="9736" width="8" style="1" customWidth="1"/>
    <col min="9737" max="9737" width="8.5" style="1" customWidth="1"/>
    <col min="9738" max="9738" width="9" style="1" customWidth="1"/>
    <col min="9739" max="9739" width="8.33203125" style="1" customWidth="1"/>
    <col min="9740" max="9740" width="7.1640625" style="1" customWidth="1"/>
    <col min="9741" max="9741" width="7.83203125" style="1" customWidth="1"/>
    <col min="9742" max="9742" width="8.5" style="1" customWidth="1"/>
    <col min="9743" max="9743" width="9.1640625" style="1" customWidth="1"/>
    <col min="9744" max="9745" width="8.1640625" style="1" customWidth="1"/>
    <col min="9746" max="9747" width="8.5" style="1" customWidth="1"/>
    <col min="9748" max="9748" width="10.5" style="1" customWidth="1"/>
    <col min="9749" max="9749" width="8.83203125" style="1" customWidth="1"/>
    <col min="9750" max="9750" width="2.33203125" style="1" customWidth="1"/>
    <col min="9751" max="9751" width="15.5" style="1" customWidth="1"/>
    <col min="9752" max="9752" width="8.5" style="1" customWidth="1"/>
    <col min="9753" max="9753" width="15" style="1" customWidth="1"/>
    <col min="9754" max="9758" width="8.83203125" style="1"/>
    <col min="9759" max="9759" width="17.1640625" style="1" customWidth="1"/>
    <col min="9760" max="9760" width="16" style="1" customWidth="1"/>
    <col min="9761" max="9761" width="9.6640625" style="1" customWidth="1"/>
    <col min="9762" max="9984" width="8.83203125" style="1"/>
    <col min="9985" max="9985" width="2.5" style="1" customWidth="1"/>
    <col min="9986" max="9986" width="2.33203125" style="1" customWidth="1"/>
    <col min="9987" max="9987" width="17.6640625" style="1" customWidth="1"/>
    <col min="9988" max="9988" width="11.1640625" style="1" customWidth="1"/>
    <col min="9989" max="9989" width="9" style="1" customWidth="1"/>
    <col min="9990" max="9990" width="8.1640625" style="1" customWidth="1"/>
    <col min="9991" max="9991" width="8.33203125" style="1" customWidth="1"/>
    <col min="9992" max="9992" width="8" style="1" customWidth="1"/>
    <col min="9993" max="9993" width="8.5" style="1" customWidth="1"/>
    <col min="9994" max="9994" width="9" style="1" customWidth="1"/>
    <col min="9995" max="9995" width="8.33203125" style="1" customWidth="1"/>
    <col min="9996" max="9996" width="7.1640625" style="1" customWidth="1"/>
    <col min="9997" max="9997" width="7.83203125" style="1" customWidth="1"/>
    <col min="9998" max="9998" width="8.5" style="1" customWidth="1"/>
    <col min="9999" max="9999" width="9.1640625" style="1" customWidth="1"/>
    <col min="10000" max="10001" width="8.1640625" style="1" customWidth="1"/>
    <col min="10002" max="10003" width="8.5" style="1" customWidth="1"/>
    <col min="10004" max="10004" width="10.5" style="1" customWidth="1"/>
    <col min="10005" max="10005" width="8.83203125" style="1" customWidth="1"/>
    <col min="10006" max="10006" width="2.33203125" style="1" customWidth="1"/>
    <col min="10007" max="10007" width="15.5" style="1" customWidth="1"/>
    <col min="10008" max="10008" width="8.5" style="1" customWidth="1"/>
    <col min="10009" max="10009" width="15" style="1" customWidth="1"/>
    <col min="10010" max="10014" width="8.83203125" style="1"/>
    <col min="10015" max="10015" width="17.1640625" style="1" customWidth="1"/>
    <col min="10016" max="10016" width="16" style="1" customWidth="1"/>
    <col min="10017" max="10017" width="9.6640625" style="1" customWidth="1"/>
    <col min="10018" max="10240" width="8.83203125" style="1"/>
    <col min="10241" max="10241" width="2.5" style="1" customWidth="1"/>
    <col min="10242" max="10242" width="2.33203125" style="1" customWidth="1"/>
    <col min="10243" max="10243" width="17.6640625" style="1" customWidth="1"/>
    <col min="10244" max="10244" width="11.1640625" style="1" customWidth="1"/>
    <col min="10245" max="10245" width="9" style="1" customWidth="1"/>
    <col min="10246" max="10246" width="8.1640625" style="1" customWidth="1"/>
    <col min="10247" max="10247" width="8.33203125" style="1" customWidth="1"/>
    <col min="10248" max="10248" width="8" style="1" customWidth="1"/>
    <col min="10249" max="10249" width="8.5" style="1" customWidth="1"/>
    <col min="10250" max="10250" width="9" style="1" customWidth="1"/>
    <col min="10251" max="10251" width="8.33203125" style="1" customWidth="1"/>
    <col min="10252" max="10252" width="7.1640625" style="1" customWidth="1"/>
    <col min="10253" max="10253" width="7.83203125" style="1" customWidth="1"/>
    <col min="10254" max="10254" width="8.5" style="1" customWidth="1"/>
    <col min="10255" max="10255" width="9.1640625" style="1" customWidth="1"/>
    <col min="10256" max="10257" width="8.1640625" style="1" customWidth="1"/>
    <col min="10258" max="10259" width="8.5" style="1" customWidth="1"/>
    <col min="10260" max="10260" width="10.5" style="1" customWidth="1"/>
    <col min="10261" max="10261" width="8.83203125" style="1" customWidth="1"/>
    <col min="10262" max="10262" width="2.33203125" style="1" customWidth="1"/>
    <col min="10263" max="10263" width="15.5" style="1" customWidth="1"/>
    <col min="10264" max="10264" width="8.5" style="1" customWidth="1"/>
    <col min="10265" max="10265" width="15" style="1" customWidth="1"/>
    <col min="10266" max="10270" width="8.83203125" style="1"/>
    <col min="10271" max="10271" width="17.1640625" style="1" customWidth="1"/>
    <col min="10272" max="10272" width="16" style="1" customWidth="1"/>
    <col min="10273" max="10273" width="9.6640625" style="1" customWidth="1"/>
    <col min="10274" max="10496" width="8.83203125" style="1"/>
    <col min="10497" max="10497" width="2.5" style="1" customWidth="1"/>
    <col min="10498" max="10498" width="2.33203125" style="1" customWidth="1"/>
    <col min="10499" max="10499" width="17.6640625" style="1" customWidth="1"/>
    <col min="10500" max="10500" width="11.1640625" style="1" customWidth="1"/>
    <col min="10501" max="10501" width="9" style="1" customWidth="1"/>
    <col min="10502" max="10502" width="8.1640625" style="1" customWidth="1"/>
    <col min="10503" max="10503" width="8.33203125" style="1" customWidth="1"/>
    <col min="10504" max="10504" width="8" style="1" customWidth="1"/>
    <col min="10505" max="10505" width="8.5" style="1" customWidth="1"/>
    <col min="10506" max="10506" width="9" style="1" customWidth="1"/>
    <col min="10507" max="10507" width="8.33203125" style="1" customWidth="1"/>
    <col min="10508" max="10508" width="7.1640625" style="1" customWidth="1"/>
    <col min="10509" max="10509" width="7.83203125" style="1" customWidth="1"/>
    <col min="10510" max="10510" width="8.5" style="1" customWidth="1"/>
    <col min="10511" max="10511" width="9.1640625" style="1" customWidth="1"/>
    <col min="10512" max="10513" width="8.1640625" style="1" customWidth="1"/>
    <col min="10514" max="10515" width="8.5" style="1" customWidth="1"/>
    <col min="10516" max="10516" width="10.5" style="1" customWidth="1"/>
    <col min="10517" max="10517" width="8.83203125" style="1" customWidth="1"/>
    <col min="10518" max="10518" width="2.33203125" style="1" customWidth="1"/>
    <col min="10519" max="10519" width="15.5" style="1" customWidth="1"/>
    <col min="10520" max="10520" width="8.5" style="1" customWidth="1"/>
    <col min="10521" max="10521" width="15" style="1" customWidth="1"/>
    <col min="10522" max="10526" width="8.83203125" style="1"/>
    <col min="10527" max="10527" width="17.1640625" style="1" customWidth="1"/>
    <col min="10528" max="10528" width="16" style="1" customWidth="1"/>
    <col min="10529" max="10529" width="9.6640625" style="1" customWidth="1"/>
    <col min="10530" max="10752" width="8.83203125" style="1"/>
    <col min="10753" max="10753" width="2.5" style="1" customWidth="1"/>
    <col min="10754" max="10754" width="2.33203125" style="1" customWidth="1"/>
    <col min="10755" max="10755" width="17.6640625" style="1" customWidth="1"/>
    <col min="10756" max="10756" width="11.1640625" style="1" customWidth="1"/>
    <col min="10757" max="10757" width="9" style="1" customWidth="1"/>
    <col min="10758" max="10758" width="8.1640625" style="1" customWidth="1"/>
    <col min="10759" max="10759" width="8.33203125" style="1" customWidth="1"/>
    <col min="10760" max="10760" width="8" style="1" customWidth="1"/>
    <col min="10761" max="10761" width="8.5" style="1" customWidth="1"/>
    <col min="10762" max="10762" width="9" style="1" customWidth="1"/>
    <col min="10763" max="10763" width="8.33203125" style="1" customWidth="1"/>
    <col min="10764" max="10764" width="7.1640625" style="1" customWidth="1"/>
    <col min="10765" max="10765" width="7.83203125" style="1" customWidth="1"/>
    <col min="10766" max="10766" width="8.5" style="1" customWidth="1"/>
    <col min="10767" max="10767" width="9.1640625" style="1" customWidth="1"/>
    <col min="10768" max="10769" width="8.1640625" style="1" customWidth="1"/>
    <col min="10770" max="10771" width="8.5" style="1" customWidth="1"/>
    <col min="10772" max="10772" width="10.5" style="1" customWidth="1"/>
    <col min="10773" max="10773" width="8.83203125" style="1" customWidth="1"/>
    <col min="10774" max="10774" width="2.33203125" style="1" customWidth="1"/>
    <col min="10775" max="10775" width="15.5" style="1" customWidth="1"/>
    <col min="10776" max="10776" width="8.5" style="1" customWidth="1"/>
    <col min="10777" max="10777" width="15" style="1" customWidth="1"/>
    <col min="10778" max="10782" width="8.83203125" style="1"/>
    <col min="10783" max="10783" width="17.1640625" style="1" customWidth="1"/>
    <col min="10784" max="10784" width="16" style="1" customWidth="1"/>
    <col min="10785" max="10785" width="9.6640625" style="1" customWidth="1"/>
    <col min="10786" max="11008" width="8.83203125" style="1"/>
    <col min="11009" max="11009" width="2.5" style="1" customWidth="1"/>
    <col min="11010" max="11010" width="2.33203125" style="1" customWidth="1"/>
    <col min="11011" max="11011" width="17.6640625" style="1" customWidth="1"/>
    <col min="11012" max="11012" width="11.1640625" style="1" customWidth="1"/>
    <col min="11013" max="11013" width="9" style="1" customWidth="1"/>
    <col min="11014" max="11014" width="8.1640625" style="1" customWidth="1"/>
    <col min="11015" max="11015" width="8.33203125" style="1" customWidth="1"/>
    <col min="11016" max="11016" width="8" style="1" customWidth="1"/>
    <col min="11017" max="11017" width="8.5" style="1" customWidth="1"/>
    <col min="11018" max="11018" width="9" style="1" customWidth="1"/>
    <col min="11019" max="11019" width="8.33203125" style="1" customWidth="1"/>
    <col min="11020" max="11020" width="7.1640625" style="1" customWidth="1"/>
    <col min="11021" max="11021" width="7.83203125" style="1" customWidth="1"/>
    <col min="11022" max="11022" width="8.5" style="1" customWidth="1"/>
    <col min="11023" max="11023" width="9.1640625" style="1" customWidth="1"/>
    <col min="11024" max="11025" width="8.1640625" style="1" customWidth="1"/>
    <col min="11026" max="11027" width="8.5" style="1" customWidth="1"/>
    <col min="11028" max="11028" width="10.5" style="1" customWidth="1"/>
    <col min="11029" max="11029" width="8.83203125" style="1" customWidth="1"/>
    <col min="11030" max="11030" width="2.33203125" style="1" customWidth="1"/>
    <col min="11031" max="11031" width="15.5" style="1" customWidth="1"/>
    <col min="11032" max="11032" width="8.5" style="1" customWidth="1"/>
    <col min="11033" max="11033" width="15" style="1" customWidth="1"/>
    <col min="11034" max="11038" width="8.83203125" style="1"/>
    <col min="11039" max="11039" width="17.1640625" style="1" customWidth="1"/>
    <col min="11040" max="11040" width="16" style="1" customWidth="1"/>
    <col min="11041" max="11041" width="9.6640625" style="1" customWidth="1"/>
    <col min="11042" max="11264" width="8.83203125" style="1"/>
    <col min="11265" max="11265" width="2.5" style="1" customWidth="1"/>
    <col min="11266" max="11266" width="2.33203125" style="1" customWidth="1"/>
    <col min="11267" max="11267" width="17.6640625" style="1" customWidth="1"/>
    <col min="11268" max="11268" width="11.1640625" style="1" customWidth="1"/>
    <col min="11269" max="11269" width="9" style="1" customWidth="1"/>
    <col min="11270" max="11270" width="8.1640625" style="1" customWidth="1"/>
    <col min="11271" max="11271" width="8.33203125" style="1" customWidth="1"/>
    <col min="11272" max="11272" width="8" style="1" customWidth="1"/>
    <col min="11273" max="11273" width="8.5" style="1" customWidth="1"/>
    <col min="11274" max="11274" width="9" style="1" customWidth="1"/>
    <col min="11275" max="11275" width="8.33203125" style="1" customWidth="1"/>
    <col min="11276" max="11276" width="7.1640625" style="1" customWidth="1"/>
    <col min="11277" max="11277" width="7.83203125" style="1" customWidth="1"/>
    <col min="11278" max="11278" width="8.5" style="1" customWidth="1"/>
    <col min="11279" max="11279" width="9.1640625" style="1" customWidth="1"/>
    <col min="11280" max="11281" width="8.1640625" style="1" customWidth="1"/>
    <col min="11282" max="11283" width="8.5" style="1" customWidth="1"/>
    <col min="11284" max="11284" width="10.5" style="1" customWidth="1"/>
    <col min="11285" max="11285" width="8.83203125" style="1" customWidth="1"/>
    <col min="11286" max="11286" width="2.33203125" style="1" customWidth="1"/>
    <col min="11287" max="11287" width="15.5" style="1" customWidth="1"/>
    <col min="11288" max="11288" width="8.5" style="1" customWidth="1"/>
    <col min="11289" max="11289" width="15" style="1" customWidth="1"/>
    <col min="11290" max="11294" width="8.83203125" style="1"/>
    <col min="11295" max="11295" width="17.1640625" style="1" customWidth="1"/>
    <col min="11296" max="11296" width="16" style="1" customWidth="1"/>
    <col min="11297" max="11297" width="9.6640625" style="1" customWidth="1"/>
    <col min="11298" max="11520" width="8.83203125" style="1"/>
    <col min="11521" max="11521" width="2.5" style="1" customWidth="1"/>
    <col min="11522" max="11522" width="2.33203125" style="1" customWidth="1"/>
    <col min="11523" max="11523" width="17.6640625" style="1" customWidth="1"/>
    <col min="11524" max="11524" width="11.1640625" style="1" customWidth="1"/>
    <col min="11525" max="11525" width="9" style="1" customWidth="1"/>
    <col min="11526" max="11526" width="8.1640625" style="1" customWidth="1"/>
    <col min="11527" max="11527" width="8.33203125" style="1" customWidth="1"/>
    <col min="11528" max="11528" width="8" style="1" customWidth="1"/>
    <col min="11529" max="11529" width="8.5" style="1" customWidth="1"/>
    <col min="11530" max="11530" width="9" style="1" customWidth="1"/>
    <col min="11531" max="11531" width="8.33203125" style="1" customWidth="1"/>
    <col min="11532" max="11532" width="7.1640625" style="1" customWidth="1"/>
    <col min="11533" max="11533" width="7.83203125" style="1" customWidth="1"/>
    <col min="11534" max="11534" width="8.5" style="1" customWidth="1"/>
    <col min="11535" max="11535" width="9.1640625" style="1" customWidth="1"/>
    <col min="11536" max="11537" width="8.1640625" style="1" customWidth="1"/>
    <col min="11538" max="11539" width="8.5" style="1" customWidth="1"/>
    <col min="11540" max="11540" width="10.5" style="1" customWidth="1"/>
    <col min="11541" max="11541" width="8.83203125" style="1" customWidth="1"/>
    <col min="11542" max="11542" width="2.33203125" style="1" customWidth="1"/>
    <col min="11543" max="11543" width="15.5" style="1" customWidth="1"/>
    <col min="11544" max="11544" width="8.5" style="1" customWidth="1"/>
    <col min="11545" max="11545" width="15" style="1" customWidth="1"/>
    <col min="11546" max="11550" width="8.83203125" style="1"/>
    <col min="11551" max="11551" width="17.1640625" style="1" customWidth="1"/>
    <col min="11552" max="11552" width="16" style="1" customWidth="1"/>
    <col min="11553" max="11553" width="9.6640625" style="1" customWidth="1"/>
    <col min="11554" max="11776" width="8.83203125" style="1"/>
    <col min="11777" max="11777" width="2.5" style="1" customWidth="1"/>
    <col min="11778" max="11778" width="2.33203125" style="1" customWidth="1"/>
    <col min="11779" max="11779" width="17.6640625" style="1" customWidth="1"/>
    <col min="11780" max="11780" width="11.1640625" style="1" customWidth="1"/>
    <col min="11781" max="11781" width="9" style="1" customWidth="1"/>
    <col min="11782" max="11782" width="8.1640625" style="1" customWidth="1"/>
    <col min="11783" max="11783" width="8.33203125" style="1" customWidth="1"/>
    <col min="11784" max="11784" width="8" style="1" customWidth="1"/>
    <col min="11785" max="11785" width="8.5" style="1" customWidth="1"/>
    <col min="11786" max="11786" width="9" style="1" customWidth="1"/>
    <col min="11787" max="11787" width="8.33203125" style="1" customWidth="1"/>
    <col min="11788" max="11788" width="7.1640625" style="1" customWidth="1"/>
    <col min="11789" max="11789" width="7.83203125" style="1" customWidth="1"/>
    <col min="11790" max="11790" width="8.5" style="1" customWidth="1"/>
    <col min="11791" max="11791" width="9.1640625" style="1" customWidth="1"/>
    <col min="11792" max="11793" width="8.1640625" style="1" customWidth="1"/>
    <col min="11794" max="11795" width="8.5" style="1" customWidth="1"/>
    <col min="11796" max="11796" width="10.5" style="1" customWidth="1"/>
    <col min="11797" max="11797" width="8.83203125" style="1" customWidth="1"/>
    <col min="11798" max="11798" width="2.33203125" style="1" customWidth="1"/>
    <col min="11799" max="11799" width="15.5" style="1" customWidth="1"/>
    <col min="11800" max="11800" width="8.5" style="1" customWidth="1"/>
    <col min="11801" max="11801" width="15" style="1" customWidth="1"/>
    <col min="11802" max="11806" width="8.83203125" style="1"/>
    <col min="11807" max="11807" width="17.1640625" style="1" customWidth="1"/>
    <col min="11808" max="11808" width="16" style="1" customWidth="1"/>
    <col min="11809" max="11809" width="9.6640625" style="1" customWidth="1"/>
    <col min="11810" max="12032" width="8.83203125" style="1"/>
    <col min="12033" max="12033" width="2.5" style="1" customWidth="1"/>
    <col min="12034" max="12034" width="2.33203125" style="1" customWidth="1"/>
    <col min="12035" max="12035" width="17.6640625" style="1" customWidth="1"/>
    <col min="12036" max="12036" width="11.1640625" style="1" customWidth="1"/>
    <col min="12037" max="12037" width="9" style="1" customWidth="1"/>
    <col min="12038" max="12038" width="8.1640625" style="1" customWidth="1"/>
    <col min="12039" max="12039" width="8.33203125" style="1" customWidth="1"/>
    <col min="12040" max="12040" width="8" style="1" customWidth="1"/>
    <col min="12041" max="12041" width="8.5" style="1" customWidth="1"/>
    <col min="12042" max="12042" width="9" style="1" customWidth="1"/>
    <col min="12043" max="12043" width="8.33203125" style="1" customWidth="1"/>
    <col min="12044" max="12044" width="7.1640625" style="1" customWidth="1"/>
    <col min="12045" max="12045" width="7.83203125" style="1" customWidth="1"/>
    <col min="12046" max="12046" width="8.5" style="1" customWidth="1"/>
    <col min="12047" max="12047" width="9.1640625" style="1" customWidth="1"/>
    <col min="12048" max="12049" width="8.1640625" style="1" customWidth="1"/>
    <col min="12050" max="12051" width="8.5" style="1" customWidth="1"/>
    <col min="12052" max="12052" width="10.5" style="1" customWidth="1"/>
    <col min="12053" max="12053" width="8.83203125" style="1" customWidth="1"/>
    <col min="12054" max="12054" width="2.33203125" style="1" customWidth="1"/>
    <col min="12055" max="12055" width="15.5" style="1" customWidth="1"/>
    <col min="12056" max="12056" width="8.5" style="1" customWidth="1"/>
    <col min="12057" max="12057" width="15" style="1" customWidth="1"/>
    <col min="12058" max="12062" width="8.83203125" style="1"/>
    <col min="12063" max="12063" width="17.1640625" style="1" customWidth="1"/>
    <col min="12064" max="12064" width="16" style="1" customWidth="1"/>
    <col min="12065" max="12065" width="9.6640625" style="1" customWidth="1"/>
    <col min="12066" max="12288" width="8.83203125" style="1"/>
    <col min="12289" max="12289" width="2.5" style="1" customWidth="1"/>
    <col min="12290" max="12290" width="2.33203125" style="1" customWidth="1"/>
    <col min="12291" max="12291" width="17.6640625" style="1" customWidth="1"/>
    <col min="12292" max="12292" width="11.1640625" style="1" customWidth="1"/>
    <col min="12293" max="12293" width="9" style="1" customWidth="1"/>
    <col min="12294" max="12294" width="8.1640625" style="1" customWidth="1"/>
    <col min="12295" max="12295" width="8.33203125" style="1" customWidth="1"/>
    <col min="12296" max="12296" width="8" style="1" customWidth="1"/>
    <col min="12297" max="12297" width="8.5" style="1" customWidth="1"/>
    <col min="12298" max="12298" width="9" style="1" customWidth="1"/>
    <col min="12299" max="12299" width="8.33203125" style="1" customWidth="1"/>
    <col min="12300" max="12300" width="7.1640625" style="1" customWidth="1"/>
    <col min="12301" max="12301" width="7.83203125" style="1" customWidth="1"/>
    <col min="12302" max="12302" width="8.5" style="1" customWidth="1"/>
    <col min="12303" max="12303" width="9.1640625" style="1" customWidth="1"/>
    <col min="12304" max="12305" width="8.1640625" style="1" customWidth="1"/>
    <col min="12306" max="12307" width="8.5" style="1" customWidth="1"/>
    <col min="12308" max="12308" width="10.5" style="1" customWidth="1"/>
    <col min="12309" max="12309" width="8.83203125" style="1" customWidth="1"/>
    <col min="12310" max="12310" width="2.33203125" style="1" customWidth="1"/>
    <col min="12311" max="12311" width="15.5" style="1" customWidth="1"/>
    <col min="12312" max="12312" width="8.5" style="1" customWidth="1"/>
    <col min="12313" max="12313" width="15" style="1" customWidth="1"/>
    <col min="12314" max="12318" width="8.83203125" style="1"/>
    <col min="12319" max="12319" width="17.1640625" style="1" customWidth="1"/>
    <col min="12320" max="12320" width="16" style="1" customWidth="1"/>
    <col min="12321" max="12321" width="9.6640625" style="1" customWidth="1"/>
    <col min="12322" max="12544" width="8.83203125" style="1"/>
    <col min="12545" max="12545" width="2.5" style="1" customWidth="1"/>
    <col min="12546" max="12546" width="2.33203125" style="1" customWidth="1"/>
    <col min="12547" max="12547" width="17.6640625" style="1" customWidth="1"/>
    <col min="12548" max="12548" width="11.1640625" style="1" customWidth="1"/>
    <col min="12549" max="12549" width="9" style="1" customWidth="1"/>
    <col min="12550" max="12550" width="8.1640625" style="1" customWidth="1"/>
    <col min="12551" max="12551" width="8.33203125" style="1" customWidth="1"/>
    <col min="12552" max="12552" width="8" style="1" customWidth="1"/>
    <col min="12553" max="12553" width="8.5" style="1" customWidth="1"/>
    <col min="12554" max="12554" width="9" style="1" customWidth="1"/>
    <col min="12555" max="12555" width="8.33203125" style="1" customWidth="1"/>
    <col min="12556" max="12556" width="7.1640625" style="1" customWidth="1"/>
    <col min="12557" max="12557" width="7.83203125" style="1" customWidth="1"/>
    <col min="12558" max="12558" width="8.5" style="1" customWidth="1"/>
    <col min="12559" max="12559" width="9.1640625" style="1" customWidth="1"/>
    <col min="12560" max="12561" width="8.1640625" style="1" customWidth="1"/>
    <col min="12562" max="12563" width="8.5" style="1" customWidth="1"/>
    <col min="12564" max="12564" width="10.5" style="1" customWidth="1"/>
    <col min="12565" max="12565" width="8.83203125" style="1" customWidth="1"/>
    <col min="12566" max="12566" width="2.33203125" style="1" customWidth="1"/>
    <col min="12567" max="12567" width="15.5" style="1" customWidth="1"/>
    <col min="12568" max="12568" width="8.5" style="1" customWidth="1"/>
    <col min="12569" max="12569" width="15" style="1" customWidth="1"/>
    <col min="12570" max="12574" width="8.83203125" style="1"/>
    <col min="12575" max="12575" width="17.1640625" style="1" customWidth="1"/>
    <col min="12576" max="12576" width="16" style="1" customWidth="1"/>
    <col min="12577" max="12577" width="9.6640625" style="1" customWidth="1"/>
    <col min="12578" max="12800" width="8.83203125" style="1"/>
    <col min="12801" max="12801" width="2.5" style="1" customWidth="1"/>
    <col min="12802" max="12802" width="2.33203125" style="1" customWidth="1"/>
    <col min="12803" max="12803" width="17.6640625" style="1" customWidth="1"/>
    <col min="12804" max="12804" width="11.1640625" style="1" customWidth="1"/>
    <col min="12805" max="12805" width="9" style="1" customWidth="1"/>
    <col min="12806" max="12806" width="8.1640625" style="1" customWidth="1"/>
    <col min="12807" max="12807" width="8.33203125" style="1" customWidth="1"/>
    <col min="12808" max="12808" width="8" style="1" customWidth="1"/>
    <col min="12809" max="12809" width="8.5" style="1" customWidth="1"/>
    <col min="12810" max="12810" width="9" style="1" customWidth="1"/>
    <col min="12811" max="12811" width="8.33203125" style="1" customWidth="1"/>
    <col min="12812" max="12812" width="7.1640625" style="1" customWidth="1"/>
    <col min="12813" max="12813" width="7.83203125" style="1" customWidth="1"/>
    <col min="12814" max="12814" width="8.5" style="1" customWidth="1"/>
    <col min="12815" max="12815" width="9.1640625" style="1" customWidth="1"/>
    <col min="12816" max="12817" width="8.1640625" style="1" customWidth="1"/>
    <col min="12818" max="12819" width="8.5" style="1" customWidth="1"/>
    <col min="12820" max="12820" width="10.5" style="1" customWidth="1"/>
    <col min="12821" max="12821" width="8.83203125" style="1" customWidth="1"/>
    <col min="12822" max="12822" width="2.33203125" style="1" customWidth="1"/>
    <col min="12823" max="12823" width="15.5" style="1" customWidth="1"/>
    <col min="12824" max="12824" width="8.5" style="1" customWidth="1"/>
    <col min="12825" max="12825" width="15" style="1" customWidth="1"/>
    <col min="12826" max="12830" width="8.83203125" style="1"/>
    <col min="12831" max="12831" width="17.1640625" style="1" customWidth="1"/>
    <col min="12832" max="12832" width="16" style="1" customWidth="1"/>
    <col min="12833" max="12833" width="9.6640625" style="1" customWidth="1"/>
    <col min="12834" max="13056" width="8.83203125" style="1"/>
    <col min="13057" max="13057" width="2.5" style="1" customWidth="1"/>
    <col min="13058" max="13058" width="2.33203125" style="1" customWidth="1"/>
    <col min="13059" max="13059" width="17.6640625" style="1" customWidth="1"/>
    <col min="13060" max="13060" width="11.1640625" style="1" customWidth="1"/>
    <col min="13061" max="13061" width="9" style="1" customWidth="1"/>
    <col min="13062" max="13062" width="8.1640625" style="1" customWidth="1"/>
    <col min="13063" max="13063" width="8.33203125" style="1" customWidth="1"/>
    <col min="13064" max="13064" width="8" style="1" customWidth="1"/>
    <col min="13065" max="13065" width="8.5" style="1" customWidth="1"/>
    <col min="13066" max="13066" width="9" style="1" customWidth="1"/>
    <col min="13067" max="13067" width="8.33203125" style="1" customWidth="1"/>
    <col min="13068" max="13068" width="7.1640625" style="1" customWidth="1"/>
    <col min="13069" max="13069" width="7.83203125" style="1" customWidth="1"/>
    <col min="13070" max="13070" width="8.5" style="1" customWidth="1"/>
    <col min="13071" max="13071" width="9.1640625" style="1" customWidth="1"/>
    <col min="13072" max="13073" width="8.1640625" style="1" customWidth="1"/>
    <col min="13074" max="13075" width="8.5" style="1" customWidth="1"/>
    <col min="13076" max="13076" width="10.5" style="1" customWidth="1"/>
    <col min="13077" max="13077" width="8.83203125" style="1" customWidth="1"/>
    <col min="13078" max="13078" width="2.33203125" style="1" customWidth="1"/>
    <col min="13079" max="13079" width="15.5" style="1" customWidth="1"/>
    <col min="13080" max="13080" width="8.5" style="1" customWidth="1"/>
    <col min="13081" max="13081" width="15" style="1" customWidth="1"/>
    <col min="13082" max="13086" width="8.83203125" style="1"/>
    <col min="13087" max="13087" width="17.1640625" style="1" customWidth="1"/>
    <col min="13088" max="13088" width="16" style="1" customWidth="1"/>
    <col min="13089" max="13089" width="9.6640625" style="1" customWidth="1"/>
    <col min="13090" max="13312" width="8.83203125" style="1"/>
    <col min="13313" max="13313" width="2.5" style="1" customWidth="1"/>
    <col min="13314" max="13314" width="2.33203125" style="1" customWidth="1"/>
    <col min="13315" max="13315" width="17.6640625" style="1" customWidth="1"/>
    <col min="13316" max="13316" width="11.1640625" style="1" customWidth="1"/>
    <col min="13317" max="13317" width="9" style="1" customWidth="1"/>
    <col min="13318" max="13318" width="8.1640625" style="1" customWidth="1"/>
    <col min="13319" max="13319" width="8.33203125" style="1" customWidth="1"/>
    <col min="13320" max="13320" width="8" style="1" customWidth="1"/>
    <col min="13321" max="13321" width="8.5" style="1" customWidth="1"/>
    <col min="13322" max="13322" width="9" style="1" customWidth="1"/>
    <col min="13323" max="13323" width="8.33203125" style="1" customWidth="1"/>
    <col min="13324" max="13324" width="7.1640625" style="1" customWidth="1"/>
    <col min="13325" max="13325" width="7.83203125" style="1" customWidth="1"/>
    <col min="13326" max="13326" width="8.5" style="1" customWidth="1"/>
    <col min="13327" max="13327" width="9.1640625" style="1" customWidth="1"/>
    <col min="13328" max="13329" width="8.1640625" style="1" customWidth="1"/>
    <col min="13330" max="13331" width="8.5" style="1" customWidth="1"/>
    <col min="13332" max="13332" width="10.5" style="1" customWidth="1"/>
    <col min="13333" max="13333" width="8.83203125" style="1" customWidth="1"/>
    <col min="13334" max="13334" width="2.33203125" style="1" customWidth="1"/>
    <col min="13335" max="13335" width="15.5" style="1" customWidth="1"/>
    <col min="13336" max="13336" width="8.5" style="1" customWidth="1"/>
    <col min="13337" max="13337" width="15" style="1" customWidth="1"/>
    <col min="13338" max="13342" width="8.83203125" style="1"/>
    <col min="13343" max="13343" width="17.1640625" style="1" customWidth="1"/>
    <col min="13344" max="13344" width="16" style="1" customWidth="1"/>
    <col min="13345" max="13345" width="9.6640625" style="1" customWidth="1"/>
    <col min="13346" max="13568" width="8.83203125" style="1"/>
    <col min="13569" max="13569" width="2.5" style="1" customWidth="1"/>
    <col min="13570" max="13570" width="2.33203125" style="1" customWidth="1"/>
    <col min="13571" max="13571" width="17.6640625" style="1" customWidth="1"/>
    <col min="13572" max="13572" width="11.1640625" style="1" customWidth="1"/>
    <col min="13573" max="13573" width="9" style="1" customWidth="1"/>
    <col min="13574" max="13574" width="8.1640625" style="1" customWidth="1"/>
    <col min="13575" max="13575" width="8.33203125" style="1" customWidth="1"/>
    <col min="13576" max="13576" width="8" style="1" customWidth="1"/>
    <col min="13577" max="13577" width="8.5" style="1" customWidth="1"/>
    <col min="13578" max="13578" width="9" style="1" customWidth="1"/>
    <col min="13579" max="13579" width="8.33203125" style="1" customWidth="1"/>
    <col min="13580" max="13580" width="7.1640625" style="1" customWidth="1"/>
    <col min="13581" max="13581" width="7.83203125" style="1" customWidth="1"/>
    <col min="13582" max="13582" width="8.5" style="1" customWidth="1"/>
    <col min="13583" max="13583" width="9.1640625" style="1" customWidth="1"/>
    <col min="13584" max="13585" width="8.1640625" style="1" customWidth="1"/>
    <col min="13586" max="13587" width="8.5" style="1" customWidth="1"/>
    <col min="13588" max="13588" width="10.5" style="1" customWidth="1"/>
    <col min="13589" max="13589" width="8.83203125" style="1" customWidth="1"/>
    <col min="13590" max="13590" width="2.33203125" style="1" customWidth="1"/>
    <col min="13591" max="13591" width="15.5" style="1" customWidth="1"/>
    <col min="13592" max="13592" width="8.5" style="1" customWidth="1"/>
    <col min="13593" max="13593" width="15" style="1" customWidth="1"/>
    <col min="13594" max="13598" width="8.83203125" style="1"/>
    <col min="13599" max="13599" width="17.1640625" style="1" customWidth="1"/>
    <col min="13600" max="13600" width="16" style="1" customWidth="1"/>
    <col min="13601" max="13601" width="9.6640625" style="1" customWidth="1"/>
    <col min="13602" max="13824" width="8.83203125" style="1"/>
    <col min="13825" max="13825" width="2.5" style="1" customWidth="1"/>
    <col min="13826" max="13826" width="2.33203125" style="1" customWidth="1"/>
    <col min="13827" max="13827" width="17.6640625" style="1" customWidth="1"/>
    <col min="13828" max="13828" width="11.1640625" style="1" customWidth="1"/>
    <col min="13829" max="13829" width="9" style="1" customWidth="1"/>
    <col min="13830" max="13830" width="8.1640625" style="1" customWidth="1"/>
    <col min="13831" max="13831" width="8.33203125" style="1" customWidth="1"/>
    <col min="13832" max="13832" width="8" style="1" customWidth="1"/>
    <col min="13833" max="13833" width="8.5" style="1" customWidth="1"/>
    <col min="13834" max="13834" width="9" style="1" customWidth="1"/>
    <col min="13835" max="13835" width="8.33203125" style="1" customWidth="1"/>
    <col min="13836" max="13836" width="7.1640625" style="1" customWidth="1"/>
    <col min="13837" max="13837" width="7.83203125" style="1" customWidth="1"/>
    <col min="13838" max="13838" width="8.5" style="1" customWidth="1"/>
    <col min="13839" max="13839" width="9.1640625" style="1" customWidth="1"/>
    <col min="13840" max="13841" width="8.1640625" style="1" customWidth="1"/>
    <col min="13842" max="13843" width="8.5" style="1" customWidth="1"/>
    <col min="13844" max="13844" width="10.5" style="1" customWidth="1"/>
    <col min="13845" max="13845" width="8.83203125" style="1" customWidth="1"/>
    <col min="13846" max="13846" width="2.33203125" style="1" customWidth="1"/>
    <col min="13847" max="13847" width="15.5" style="1" customWidth="1"/>
    <col min="13848" max="13848" width="8.5" style="1" customWidth="1"/>
    <col min="13849" max="13849" width="15" style="1" customWidth="1"/>
    <col min="13850" max="13854" width="8.83203125" style="1"/>
    <col min="13855" max="13855" width="17.1640625" style="1" customWidth="1"/>
    <col min="13856" max="13856" width="16" style="1" customWidth="1"/>
    <col min="13857" max="13857" width="9.6640625" style="1" customWidth="1"/>
    <col min="13858" max="14080" width="8.83203125" style="1"/>
    <col min="14081" max="14081" width="2.5" style="1" customWidth="1"/>
    <col min="14082" max="14082" width="2.33203125" style="1" customWidth="1"/>
    <col min="14083" max="14083" width="17.6640625" style="1" customWidth="1"/>
    <col min="14084" max="14084" width="11.1640625" style="1" customWidth="1"/>
    <col min="14085" max="14085" width="9" style="1" customWidth="1"/>
    <col min="14086" max="14086" width="8.1640625" style="1" customWidth="1"/>
    <col min="14087" max="14087" width="8.33203125" style="1" customWidth="1"/>
    <col min="14088" max="14088" width="8" style="1" customWidth="1"/>
    <col min="14089" max="14089" width="8.5" style="1" customWidth="1"/>
    <col min="14090" max="14090" width="9" style="1" customWidth="1"/>
    <col min="14091" max="14091" width="8.33203125" style="1" customWidth="1"/>
    <col min="14092" max="14092" width="7.1640625" style="1" customWidth="1"/>
    <col min="14093" max="14093" width="7.83203125" style="1" customWidth="1"/>
    <col min="14094" max="14094" width="8.5" style="1" customWidth="1"/>
    <col min="14095" max="14095" width="9.1640625" style="1" customWidth="1"/>
    <col min="14096" max="14097" width="8.1640625" style="1" customWidth="1"/>
    <col min="14098" max="14099" width="8.5" style="1" customWidth="1"/>
    <col min="14100" max="14100" width="10.5" style="1" customWidth="1"/>
    <col min="14101" max="14101" width="8.83203125" style="1" customWidth="1"/>
    <col min="14102" max="14102" width="2.33203125" style="1" customWidth="1"/>
    <col min="14103" max="14103" width="15.5" style="1" customWidth="1"/>
    <col min="14104" max="14104" width="8.5" style="1" customWidth="1"/>
    <col min="14105" max="14105" width="15" style="1" customWidth="1"/>
    <col min="14106" max="14110" width="8.83203125" style="1"/>
    <col min="14111" max="14111" width="17.1640625" style="1" customWidth="1"/>
    <col min="14112" max="14112" width="16" style="1" customWidth="1"/>
    <col min="14113" max="14113" width="9.6640625" style="1" customWidth="1"/>
    <col min="14114" max="14336" width="8.83203125" style="1"/>
    <col min="14337" max="14337" width="2.5" style="1" customWidth="1"/>
    <col min="14338" max="14338" width="2.33203125" style="1" customWidth="1"/>
    <col min="14339" max="14339" width="17.6640625" style="1" customWidth="1"/>
    <col min="14340" max="14340" width="11.1640625" style="1" customWidth="1"/>
    <col min="14341" max="14341" width="9" style="1" customWidth="1"/>
    <col min="14342" max="14342" width="8.1640625" style="1" customWidth="1"/>
    <col min="14343" max="14343" width="8.33203125" style="1" customWidth="1"/>
    <col min="14344" max="14344" width="8" style="1" customWidth="1"/>
    <col min="14345" max="14345" width="8.5" style="1" customWidth="1"/>
    <col min="14346" max="14346" width="9" style="1" customWidth="1"/>
    <col min="14347" max="14347" width="8.33203125" style="1" customWidth="1"/>
    <col min="14348" max="14348" width="7.1640625" style="1" customWidth="1"/>
    <col min="14349" max="14349" width="7.83203125" style="1" customWidth="1"/>
    <col min="14350" max="14350" width="8.5" style="1" customWidth="1"/>
    <col min="14351" max="14351" width="9.1640625" style="1" customWidth="1"/>
    <col min="14352" max="14353" width="8.1640625" style="1" customWidth="1"/>
    <col min="14354" max="14355" width="8.5" style="1" customWidth="1"/>
    <col min="14356" max="14356" width="10.5" style="1" customWidth="1"/>
    <col min="14357" max="14357" width="8.83203125" style="1" customWidth="1"/>
    <col min="14358" max="14358" width="2.33203125" style="1" customWidth="1"/>
    <col min="14359" max="14359" width="15.5" style="1" customWidth="1"/>
    <col min="14360" max="14360" width="8.5" style="1" customWidth="1"/>
    <col min="14361" max="14361" width="15" style="1" customWidth="1"/>
    <col min="14362" max="14366" width="8.83203125" style="1"/>
    <col min="14367" max="14367" width="17.1640625" style="1" customWidth="1"/>
    <col min="14368" max="14368" width="16" style="1" customWidth="1"/>
    <col min="14369" max="14369" width="9.6640625" style="1" customWidth="1"/>
    <col min="14370" max="14592" width="8.83203125" style="1"/>
    <col min="14593" max="14593" width="2.5" style="1" customWidth="1"/>
    <col min="14594" max="14594" width="2.33203125" style="1" customWidth="1"/>
    <col min="14595" max="14595" width="17.6640625" style="1" customWidth="1"/>
    <col min="14596" max="14596" width="11.1640625" style="1" customWidth="1"/>
    <col min="14597" max="14597" width="9" style="1" customWidth="1"/>
    <col min="14598" max="14598" width="8.1640625" style="1" customWidth="1"/>
    <col min="14599" max="14599" width="8.33203125" style="1" customWidth="1"/>
    <col min="14600" max="14600" width="8" style="1" customWidth="1"/>
    <col min="14601" max="14601" width="8.5" style="1" customWidth="1"/>
    <col min="14602" max="14602" width="9" style="1" customWidth="1"/>
    <col min="14603" max="14603" width="8.33203125" style="1" customWidth="1"/>
    <col min="14604" max="14604" width="7.1640625" style="1" customWidth="1"/>
    <col min="14605" max="14605" width="7.83203125" style="1" customWidth="1"/>
    <col min="14606" max="14606" width="8.5" style="1" customWidth="1"/>
    <col min="14607" max="14607" width="9.1640625" style="1" customWidth="1"/>
    <col min="14608" max="14609" width="8.1640625" style="1" customWidth="1"/>
    <col min="14610" max="14611" width="8.5" style="1" customWidth="1"/>
    <col min="14612" max="14612" width="10.5" style="1" customWidth="1"/>
    <col min="14613" max="14613" width="8.83203125" style="1" customWidth="1"/>
    <col min="14614" max="14614" width="2.33203125" style="1" customWidth="1"/>
    <col min="14615" max="14615" width="15.5" style="1" customWidth="1"/>
    <col min="14616" max="14616" width="8.5" style="1" customWidth="1"/>
    <col min="14617" max="14617" width="15" style="1" customWidth="1"/>
    <col min="14618" max="14622" width="8.83203125" style="1"/>
    <col min="14623" max="14623" width="17.1640625" style="1" customWidth="1"/>
    <col min="14624" max="14624" width="16" style="1" customWidth="1"/>
    <col min="14625" max="14625" width="9.6640625" style="1" customWidth="1"/>
    <col min="14626" max="14848" width="8.83203125" style="1"/>
    <col min="14849" max="14849" width="2.5" style="1" customWidth="1"/>
    <col min="14850" max="14850" width="2.33203125" style="1" customWidth="1"/>
    <col min="14851" max="14851" width="17.6640625" style="1" customWidth="1"/>
    <col min="14852" max="14852" width="11.1640625" style="1" customWidth="1"/>
    <col min="14853" max="14853" width="9" style="1" customWidth="1"/>
    <col min="14854" max="14854" width="8.1640625" style="1" customWidth="1"/>
    <col min="14855" max="14855" width="8.33203125" style="1" customWidth="1"/>
    <col min="14856" max="14856" width="8" style="1" customWidth="1"/>
    <col min="14857" max="14857" width="8.5" style="1" customWidth="1"/>
    <col min="14858" max="14858" width="9" style="1" customWidth="1"/>
    <col min="14859" max="14859" width="8.33203125" style="1" customWidth="1"/>
    <col min="14860" max="14860" width="7.1640625" style="1" customWidth="1"/>
    <col min="14861" max="14861" width="7.83203125" style="1" customWidth="1"/>
    <col min="14862" max="14862" width="8.5" style="1" customWidth="1"/>
    <col min="14863" max="14863" width="9.1640625" style="1" customWidth="1"/>
    <col min="14864" max="14865" width="8.1640625" style="1" customWidth="1"/>
    <col min="14866" max="14867" width="8.5" style="1" customWidth="1"/>
    <col min="14868" max="14868" width="10.5" style="1" customWidth="1"/>
    <col min="14869" max="14869" width="8.83203125" style="1" customWidth="1"/>
    <col min="14870" max="14870" width="2.33203125" style="1" customWidth="1"/>
    <col min="14871" max="14871" width="15.5" style="1" customWidth="1"/>
    <col min="14872" max="14872" width="8.5" style="1" customWidth="1"/>
    <col min="14873" max="14873" width="15" style="1" customWidth="1"/>
    <col min="14874" max="14878" width="8.83203125" style="1"/>
    <col min="14879" max="14879" width="17.1640625" style="1" customWidth="1"/>
    <col min="14880" max="14880" width="16" style="1" customWidth="1"/>
    <col min="14881" max="14881" width="9.6640625" style="1" customWidth="1"/>
    <col min="14882" max="15104" width="8.83203125" style="1"/>
    <col min="15105" max="15105" width="2.5" style="1" customWidth="1"/>
    <col min="15106" max="15106" width="2.33203125" style="1" customWidth="1"/>
    <col min="15107" max="15107" width="17.6640625" style="1" customWidth="1"/>
    <col min="15108" max="15108" width="11.1640625" style="1" customWidth="1"/>
    <col min="15109" max="15109" width="9" style="1" customWidth="1"/>
    <col min="15110" max="15110" width="8.1640625" style="1" customWidth="1"/>
    <col min="15111" max="15111" width="8.33203125" style="1" customWidth="1"/>
    <col min="15112" max="15112" width="8" style="1" customWidth="1"/>
    <col min="15113" max="15113" width="8.5" style="1" customWidth="1"/>
    <col min="15114" max="15114" width="9" style="1" customWidth="1"/>
    <col min="15115" max="15115" width="8.33203125" style="1" customWidth="1"/>
    <col min="15116" max="15116" width="7.1640625" style="1" customWidth="1"/>
    <col min="15117" max="15117" width="7.83203125" style="1" customWidth="1"/>
    <col min="15118" max="15118" width="8.5" style="1" customWidth="1"/>
    <col min="15119" max="15119" width="9.1640625" style="1" customWidth="1"/>
    <col min="15120" max="15121" width="8.1640625" style="1" customWidth="1"/>
    <col min="15122" max="15123" width="8.5" style="1" customWidth="1"/>
    <col min="15124" max="15124" width="10.5" style="1" customWidth="1"/>
    <col min="15125" max="15125" width="8.83203125" style="1" customWidth="1"/>
    <col min="15126" max="15126" width="2.33203125" style="1" customWidth="1"/>
    <col min="15127" max="15127" width="15.5" style="1" customWidth="1"/>
    <col min="15128" max="15128" width="8.5" style="1" customWidth="1"/>
    <col min="15129" max="15129" width="15" style="1" customWidth="1"/>
    <col min="15130" max="15134" width="8.83203125" style="1"/>
    <col min="15135" max="15135" width="17.1640625" style="1" customWidth="1"/>
    <col min="15136" max="15136" width="16" style="1" customWidth="1"/>
    <col min="15137" max="15137" width="9.6640625" style="1" customWidth="1"/>
    <col min="15138" max="15360" width="8.83203125" style="1"/>
    <col min="15361" max="15361" width="2.5" style="1" customWidth="1"/>
    <col min="15362" max="15362" width="2.33203125" style="1" customWidth="1"/>
    <col min="15363" max="15363" width="17.6640625" style="1" customWidth="1"/>
    <col min="15364" max="15364" width="11.1640625" style="1" customWidth="1"/>
    <col min="15365" max="15365" width="9" style="1" customWidth="1"/>
    <col min="15366" max="15366" width="8.1640625" style="1" customWidth="1"/>
    <col min="15367" max="15367" width="8.33203125" style="1" customWidth="1"/>
    <col min="15368" max="15368" width="8" style="1" customWidth="1"/>
    <col min="15369" max="15369" width="8.5" style="1" customWidth="1"/>
    <col min="15370" max="15370" width="9" style="1" customWidth="1"/>
    <col min="15371" max="15371" width="8.33203125" style="1" customWidth="1"/>
    <col min="15372" max="15372" width="7.1640625" style="1" customWidth="1"/>
    <col min="15373" max="15373" width="7.83203125" style="1" customWidth="1"/>
    <col min="15374" max="15374" width="8.5" style="1" customWidth="1"/>
    <col min="15375" max="15375" width="9.1640625" style="1" customWidth="1"/>
    <col min="15376" max="15377" width="8.1640625" style="1" customWidth="1"/>
    <col min="15378" max="15379" width="8.5" style="1" customWidth="1"/>
    <col min="15380" max="15380" width="10.5" style="1" customWidth="1"/>
    <col min="15381" max="15381" width="8.83203125" style="1" customWidth="1"/>
    <col min="15382" max="15382" width="2.33203125" style="1" customWidth="1"/>
    <col min="15383" max="15383" width="15.5" style="1" customWidth="1"/>
    <col min="15384" max="15384" width="8.5" style="1" customWidth="1"/>
    <col min="15385" max="15385" width="15" style="1" customWidth="1"/>
    <col min="15386" max="15390" width="8.83203125" style="1"/>
    <col min="15391" max="15391" width="17.1640625" style="1" customWidth="1"/>
    <col min="15392" max="15392" width="16" style="1" customWidth="1"/>
    <col min="15393" max="15393" width="9.6640625" style="1" customWidth="1"/>
    <col min="15394" max="15616" width="8.83203125" style="1"/>
    <col min="15617" max="15617" width="2.5" style="1" customWidth="1"/>
    <col min="15618" max="15618" width="2.33203125" style="1" customWidth="1"/>
    <col min="15619" max="15619" width="17.6640625" style="1" customWidth="1"/>
    <col min="15620" max="15620" width="11.1640625" style="1" customWidth="1"/>
    <col min="15621" max="15621" width="9" style="1" customWidth="1"/>
    <col min="15622" max="15622" width="8.1640625" style="1" customWidth="1"/>
    <col min="15623" max="15623" width="8.33203125" style="1" customWidth="1"/>
    <col min="15624" max="15624" width="8" style="1" customWidth="1"/>
    <col min="15625" max="15625" width="8.5" style="1" customWidth="1"/>
    <col min="15626" max="15626" width="9" style="1" customWidth="1"/>
    <col min="15627" max="15627" width="8.33203125" style="1" customWidth="1"/>
    <col min="15628" max="15628" width="7.1640625" style="1" customWidth="1"/>
    <col min="15629" max="15629" width="7.83203125" style="1" customWidth="1"/>
    <col min="15630" max="15630" width="8.5" style="1" customWidth="1"/>
    <col min="15631" max="15631" width="9.1640625" style="1" customWidth="1"/>
    <col min="15632" max="15633" width="8.1640625" style="1" customWidth="1"/>
    <col min="15634" max="15635" width="8.5" style="1" customWidth="1"/>
    <col min="15636" max="15636" width="10.5" style="1" customWidth="1"/>
    <col min="15637" max="15637" width="8.83203125" style="1" customWidth="1"/>
    <col min="15638" max="15638" width="2.33203125" style="1" customWidth="1"/>
    <col min="15639" max="15639" width="15.5" style="1" customWidth="1"/>
    <col min="15640" max="15640" width="8.5" style="1" customWidth="1"/>
    <col min="15641" max="15641" width="15" style="1" customWidth="1"/>
    <col min="15642" max="15646" width="8.83203125" style="1"/>
    <col min="15647" max="15647" width="17.1640625" style="1" customWidth="1"/>
    <col min="15648" max="15648" width="16" style="1" customWidth="1"/>
    <col min="15649" max="15649" width="9.6640625" style="1" customWidth="1"/>
    <col min="15650" max="15872" width="8.83203125" style="1"/>
    <col min="15873" max="15873" width="2.5" style="1" customWidth="1"/>
    <col min="15874" max="15874" width="2.33203125" style="1" customWidth="1"/>
    <col min="15875" max="15875" width="17.6640625" style="1" customWidth="1"/>
    <col min="15876" max="15876" width="11.1640625" style="1" customWidth="1"/>
    <col min="15877" max="15877" width="9" style="1" customWidth="1"/>
    <col min="15878" max="15878" width="8.1640625" style="1" customWidth="1"/>
    <col min="15879" max="15879" width="8.33203125" style="1" customWidth="1"/>
    <col min="15880" max="15880" width="8" style="1" customWidth="1"/>
    <col min="15881" max="15881" width="8.5" style="1" customWidth="1"/>
    <col min="15882" max="15882" width="9" style="1" customWidth="1"/>
    <col min="15883" max="15883" width="8.33203125" style="1" customWidth="1"/>
    <col min="15884" max="15884" width="7.1640625" style="1" customWidth="1"/>
    <col min="15885" max="15885" width="7.83203125" style="1" customWidth="1"/>
    <col min="15886" max="15886" width="8.5" style="1" customWidth="1"/>
    <col min="15887" max="15887" width="9.1640625" style="1" customWidth="1"/>
    <col min="15888" max="15889" width="8.1640625" style="1" customWidth="1"/>
    <col min="15890" max="15891" width="8.5" style="1" customWidth="1"/>
    <col min="15892" max="15892" width="10.5" style="1" customWidth="1"/>
    <col min="15893" max="15893" width="8.83203125" style="1" customWidth="1"/>
    <col min="15894" max="15894" width="2.33203125" style="1" customWidth="1"/>
    <col min="15895" max="15895" width="15.5" style="1" customWidth="1"/>
    <col min="15896" max="15896" width="8.5" style="1" customWidth="1"/>
    <col min="15897" max="15897" width="15" style="1" customWidth="1"/>
    <col min="15898" max="15902" width="8.83203125" style="1"/>
    <col min="15903" max="15903" width="17.1640625" style="1" customWidth="1"/>
    <col min="15904" max="15904" width="16" style="1" customWidth="1"/>
    <col min="15905" max="15905" width="9.6640625" style="1" customWidth="1"/>
    <col min="15906" max="16128" width="8.83203125" style="1"/>
    <col min="16129" max="16129" width="2.5" style="1" customWidth="1"/>
    <col min="16130" max="16130" width="2.33203125" style="1" customWidth="1"/>
    <col min="16131" max="16131" width="17.6640625" style="1" customWidth="1"/>
    <col min="16132" max="16132" width="11.1640625" style="1" customWidth="1"/>
    <col min="16133" max="16133" width="9" style="1" customWidth="1"/>
    <col min="16134" max="16134" width="8.1640625" style="1" customWidth="1"/>
    <col min="16135" max="16135" width="8.33203125" style="1" customWidth="1"/>
    <col min="16136" max="16136" width="8" style="1" customWidth="1"/>
    <col min="16137" max="16137" width="8.5" style="1" customWidth="1"/>
    <col min="16138" max="16138" width="9" style="1" customWidth="1"/>
    <col min="16139" max="16139" width="8.33203125" style="1" customWidth="1"/>
    <col min="16140" max="16140" width="7.1640625" style="1" customWidth="1"/>
    <col min="16141" max="16141" width="7.83203125" style="1" customWidth="1"/>
    <col min="16142" max="16142" width="8.5" style="1" customWidth="1"/>
    <col min="16143" max="16143" width="9.1640625" style="1" customWidth="1"/>
    <col min="16144" max="16145" width="8.1640625" style="1" customWidth="1"/>
    <col min="16146" max="16147" width="8.5" style="1" customWidth="1"/>
    <col min="16148" max="16148" width="10.5" style="1" customWidth="1"/>
    <col min="16149" max="16149" width="8.83203125" style="1" customWidth="1"/>
    <col min="16150" max="16150" width="2.33203125" style="1" customWidth="1"/>
    <col min="16151" max="16151" width="15.5" style="1" customWidth="1"/>
    <col min="16152" max="16152" width="8.5" style="1" customWidth="1"/>
    <col min="16153" max="16153" width="15" style="1" customWidth="1"/>
    <col min="16154" max="16158" width="8.83203125" style="1"/>
    <col min="16159" max="16159" width="17.1640625" style="1" customWidth="1"/>
    <col min="16160" max="16160" width="16" style="1" customWidth="1"/>
    <col min="16161" max="16161" width="9.6640625" style="1" customWidth="1"/>
    <col min="16162" max="16384" width="8.83203125" style="1"/>
  </cols>
  <sheetData>
    <row r="2" spans="1:27" ht="15" x14ac:dyDescent="0.15">
      <c r="C2" s="207"/>
      <c r="D2" s="208"/>
    </row>
    <row r="3" spans="1:27" ht="14" thickBot="1" x14ac:dyDescent="0.2">
      <c r="B3" s="183">
        <v>2.5</v>
      </c>
      <c r="C3" s="9">
        <v>26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3">
        <v>2.5</v>
      </c>
      <c r="W3" s="9"/>
      <c r="X3" s="9"/>
      <c r="Y3" s="183"/>
    </row>
    <row r="4" spans="1:27" ht="11.5" customHeight="1" x14ac:dyDescent="0.15">
      <c r="B4" s="69"/>
      <c r="C4" s="79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2"/>
    </row>
    <row r="5" spans="1:27" ht="11.5" customHeight="1" x14ac:dyDescent="0.15">
      <c r="B5" s="72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251" t="s">
        <v>434</v>
      </c>
      <c r="V5" s="75"/>
    </row>
    <row r="6" spans="1:27" ht="11.5" customHeight="1" x14ac:dyDescent="0.15">
      <c r="B6" s="72"/>
      <c r="C6" s="83"/>
      <c r="D6" s="85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75"/>
    </row>
    <row r="7" spans="1:27" ht="11.5" customHeight="1" x14ac:dyDescent="0.15">
      <c r="B7" s="72"/>
      <c r="C7" s="83"/>
      <c r="D7" s="77" t="s">
        <v>430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226"/>
      <c r="U7" s="87"/>
      <c r="V7" s="75"/>
    </row>
    <row r="8" spans="1:27" ht="11.5" customHeight="1" x14ac:dyDescent="0.15">
      <c r="A8" s="2"/>
      <c r="B8" s="72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75"/>
    </row>
    <row r="9" spans="1:27" ht="14" customHeight="1" thickBot="1" x14ac:dyDescent="0.2">
      <c r="B9" s="2"/>
      <c r="C9" s="12" t="s">
        <v>380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2" t="s">
        <v>373</v>
      </c>
      <c r="V9" s="22"/>
      <c r="X9" s="1" t="s">
        <v>455</v>
      </c>
    </row>
    <row r="10" spans="1:27" ht="13" customHeight="1" thickBot="1" x14ac:dyDescent="0.2">
      <c r="B10" s="2"/>
      <c r="C10" s="430" t="s">
        <v>13</v>
      </c>
      <c r="D10" s="430" t="s">
        <v>69</v>
      </c>
      <c r="E10" s="430" t="s">
        <v>345</v>
      </c>
      <c r="F10" s="430" t="s">
        <v>356</v>
      </c>
      <c r="G10" s="430" t="s">
        <v>0</v>
      </c>
      <c r="H10" s="432" t="s">
        <v>7</v>
      </c>
      <c r="I10" s="432"/>
      <c r="J10" s="432"/>
      <c r="K10" s="432"/>
      <c r="L10" s="432"/>
      <c r="M10" s="432"/>
      <c r="N10" s="432"/>
      <c r="O10" s="430" t="s">
        <v>67</v>
      </c>
      <c r="P10" s="430" t="s">
        <v>40</v>
      </c>
      <c r="Q10" s="430" t="s">
        <v>342</v>
      </c>
      <c r="R10" s="430" t="s">
        <v>343</v>
      </c>
      <c r="S10" s="430" t="s">
        <v>344</v>
      </c>
      <c r="T10" s="430" t="s">
        <v>44</v>
      </c>
      <c r="U10" s="430" t="s">
        <v>46</v>
      </c>
      <c r="V10" s="22"/>
      <c r="X10" s="1">
        <v>1655.88</v>
      </c>
    </row>
    <row r="11" spans="1:27" ht="33" customHeight="1" thickBot="1" x14ac:dyDescent="0.2">
      <c r="B11" s="2"/>
      <c r="C11" s="431"/>
      <c r="D11" s="431"/>
      <c r="E11" s="431"/>
      <c r="F11" s="431"/>
      <c r="G11" s="431"/>
      <c r="H11" s="213" t="s">
        <v>375</v>
      </c>
      <c r="I11" s="213" t="s">
        <v>2</v>
      </c>
      <c r="J11" s="213" t="s">
        <v>3</v>
      </c>
      <c r="K11" s="213" t="s">
        <v>4</v>
      </c>
      <c r="L11" s="213" t="s">
        <v>5</v>
      </c>
      <c r="M11" s="213" t="s">
        <v>376</v>
      </c>
      <c r="N11" s="213" t="s">
        <v>6</v>
      </c>
      <c r="O11" s="431"/>
      <c r="P11" s="431"/>
      <c r="Q11" s="431"/>
      <c r="R11" s="431"/>
      <c r="S11" s="431"/>
      <c r="T11" s="431"/>
      <c r="U11" s="431"/>
      <c r="V11" s="22"/>
      <c r="X11" s="1" t="s">
        <v>457</v>
      </c>
      <c r="Y11" s="1" t="s">
        <v>463</v>
      </c>
      <c r="Z11" s="1" t="s">
        <v>458</v>
      </c>
      <c r="AA11" s="1" t="s">
        <v>471</v>
      </c>
    </row>
    <row r="12" spans="1:27" ht="14" customHeight="1" x14ac:dyDescent="0.15">
      <c r="B12" s="2"/>
      <c r="C12" s="299" t="s">
        <v>362</v>
      </c>
      <c r="D12" s="303">
        <v>3549922</v>
      </c>
      <c r="E12" s="304">
        <v>2123.9536848899997</v>
      </c>
      <c r="F12" s="304">
        <v>10666.5870526</v>
      </c>
      <c r="G12" s="304">
        <v>59231.396541909999</v>
      </c>
      <c r="H12" s="304">
        <v>1176.4278444300001</v>
      </c>
      <c r="I12" s="304">
        <v>709.00302408000005</v>
      </c>
      <c r="J12" s="304">
        <v>152.83759556999999</v>
      </c>
      <c r="K12" s="304">
        <v>1314.84213299</v>
      </c>
      <c r="L12" s="304">
        <v>105.03872029</v>
      </c>
      <c r="M12" s="304">
        <v>558.37270668000008</v>
      </c>
      <c r="N12" s="304">
        <v>93.748473020000347</v>
      </c>
      <c r="O12" s="304">
        <v>560.37057511</v>
      </c>
      <c r="P12" s="304">
        <v>29.373670860000001</v>
      </c>
      <c r="Q12" s="304">
        <v>226.40299132000001</v>
      </c>
      <c r="R12" s="304">
        <v>1.0079025700000002</v>
      </c>
      <c r="S12" s="304">
        <v>224.44622193999999</v>
      </c>
      <c r="T12" s="304">
        <v>311746.16477762</v>
      </c>
      <c r="U12" s="304">
        <v>18857.1596221</v>
      </c>
      <c r="V12" s="88">
        <v>0</v>
      </c>
      <c r="X12" s="1">
        <f>I12*1000000/$X$10</f>
        <v>428172.94977896952</v>
      </c>
      <c r="Y12" s="1">
        <v>0.31506445777780467</v>
      </c>
      <c r="Z12" s="1">
        <f>X12*Y12</f>
        <v>134902.07825723421</v>
      </c>
      <c r="AA12" s="1">
        <f>(D12-Z12)/D12</f>
        <v>0.96199857961464108</v>
      </c>
    </row>
    <row r="13" spans="1:27" ht="14" customHeight="1" x14ac:dyDescent="0.15">
      <c r="B13" s="2"/>
      <c r="C13" s="299" t="s">
        <v>363</v>
      </c>
      <c r="D13" s="305">
        <v>1405252</v>
      </c>
      <c r="E13" s="306">
        <v>7332.2000458900002</v>
      </c>
      <c r="F13" s="306">
        <v>1941.0981399500001</v>
      </c>
      <c r="G13" s="306">
        <v>22268.211554490001</v>
      </c>
      <c r="H13" s="306">
        <v>143.02351411999999</v>
      </c>
      <c r="I13" s="306">
        <v>233.84437535000001</v>
      </c>
      <c r="J13" s="306">
        <v>46.130031819999999</v>
      </c>
      <c r="K13" s="306">
        <v>186.87683812999998</v>
      </c>
      <c r="L13" s="306">
        <v>45.213484059999999</v>
      </c>
      <c r="M13" s="306">
        <v>61.664887969999995</v>
      </c>
      <c r="N13" s="306">
        <v>1022.85587959</v>
      </c>
      <c r="O13" s="306">
        <v>5590.98179136</v>
      </c>
      <c r="P13" s="306">
        <v>1.6147857999999999</v>
      </c>
      <c r="Q13" s="306">
        <v>38.517475990000001</v>
      </c>
      <c r="R13" s="306">
        <v>7.1607409999999996E-2</v>
      </c>
      <c r="S13" s="306">
        <v>38.375262890000002</v>
      </c>
      <c r="T13" s="306">
        <v>94568.185754919992</v>
      </c>
      <c r="U13" s="306">
        <v>5194.7672700200001</v>
      </c>
      <c r="V13" s="88">
        <v>1</v>
      </c>
      <c r="X13" s="1">
        <f t="shared" ref="X13:X23" si="0">I13*1000000/$X$10</f>
        <v>141220.60496533563</v>
      </c>
      <c r="Y13" s="1">
        <v>0.27485971234633078</v>
      </c>
      <c r="Z13" s="1">
        <f t="shared" ref="Z13:Z22" si="1">X13*Y13</f>
        <v>38815.854858146966</v>
      </c>
      <c r="AA13" s="1">
        <f t="shared" ref="AA13:AA23" si="2">(D13-Z13)/D13</f>
        <v>0.97237801130462931</v>
      </c>
    </row>
    <row r="14" spans="1:27" ht="14" customHeight="1" x14ac:dyDescent="0.15">
      <c r="B14" s="2"/>
      <c r="C14" s="299" t="s">
        <v>364</v>
      </c>
      <c r="D14" s="305">
        <v>2245544</v>
      </c>
      <c r="E14" s="306">
        <v>22856.912761569998</v>
      </c>
      <c r="F14" s="306">
        <v>3488.8933816099998</v>
      </c>
      <c r="G14" s="306">
        <v>25047.592079479997</v>
      </c>
      <c r="H14" s="306">
        <v>507.95937027000002</v>
      </c>
      <c r="I14" s="306">
        <v>928.59034853999992</v>
      </c>
      <c r="J14" s="306">
        <v>201.09277594</v>
      </c>
      <c r="K14" s="306">
        <v>594.36301903999993</v>
      </c>
      <c r="L14" s="306">
        <v>154.00517552000002</v>
      </c>
      <c r="M14" s="306">
        <v>243.21673299</v>
      </c>
      <c r="N14" s="306">
        <v>2888.7868409300004</v>
      </c>
      <c r="O14" s="306">
        <v>17338.227015279997</v>
      </c>
      <c r="P14" s="306">
        <v>0.35603931</v>
      </c>
      <c r="Q14" s="306">
        <v>164.99626864000001</v>
      </c>
      <c r="R14" s="306">
        <v>5.6683310000000001E-2</v>
      </c>
      <c r="S14" s="306">
        <v>165.21028913999999</v>
      </c>
      <c r="T14" s="306">
        <v>141755.89521352001</v>
      </c>
      <c r="U14" s="306">
        <v>7357.4942375200008</v>
      </c>
      <c r="V14" s="88">
        <v>2</v>
      </c>
      <c r="X14" s="1">
        <f t="shared" si="0"/>
        <v>560783.60058699897</v>
      </c>
      <c r="Y14" s="1">
        <v>0.30297055745498619</v>
      </c>
      <c r="Z14" s="1">
        <f t="shared" si="1"/>
        <v>169900.92008145741</v>
      </c>
      <c r="AA14" s="1">
        <f t="shared" si="2"/>
        <v>0.92433863683746242</v>
      </c>
    </row>
    <row r="15" spans="1:27" ht="14" customHeight="1" x14ac:dyDescent="0.15">
      <c r="B15" s="2"/>
      <c r="C15" s="299" t="s">
        <v>365</v>
      </c>
      <c r="D15" s="305">
        <v>4943806</v>
      </c>
      <c r="E15" s="306">
        <v>83516.933322740006</v>
      </c>
      <c r="F15" s="306">
        <v>6425.9747173399992</v>
      </c>
      <c r="G15" s="306">
        <v>32364.269425990002</v>
      </c>
      <c r="H15" s="306">
        <v>2220.2591902099998</v>
      </c>
      <c r="I15" s="306">
        <v>3259.3933036599997</v>
      </c>
      <c r="J15" s="306">
        <v>843.53906900999993</v>
      </c>
      <c r="K15" s="306">
        <v>1705.7728531300002</v>
      </c>
      <c r="L15" s="306">
        <v>454.11316374</v>
      </c>
      <c r="M15" s="306">
        <v>612.4793357399999</v>
      </c>
      <c r="N15" s="306">
        <v>10489.01574235</v>
      </c>
      <c r="O15" s="306">
        <v>63932.495897630004</v>
      </c>
      <c r="P15" s="306">
        <v>0.99458257999999999</v>
      </c>
      <c r="Q15" s="306">
        <v>596.26046792</v>
      </c>
      <c r="R15" s="306">
        <v>0.18873357000000002</v>
      </c>
      <c r="S15" s="306">
        <v>599.07330204999994</v>
      </c>
      <c r="T15" s="306">
        <v>263865.30921953998</v>
      </c>
      <c r="U15" s="306">
        <v>16379.724412150001</v>
      </c>
      <c r="V15" s="88">
        <v>3</v>
      </c>
      <c r="X15" s="1">
        <f t="shared" si="0"/>
        <v>1968375.3071840953</v>
      </c>
      <c r="Y15" s="1">
        <v>0.34082931363048513</v>
      </c>
      <c r="Z15" s="1">
        <f t="shared" si="1"/>
        <v>670880.00491475046</v>
      </c>
      <c r="AA15" s="1">
        <f t="shared" si="2"/>
        <v>0.86429888128402488</v>
      </c>
    </row>
    <row r="16" spans="1:27" ht="14" customHeight="1" x14ac:dyDescent="0.15">
      <c r="B16" s="2"/>
      <c r="C16" s="299" t="s">
        <v>366</v>
      </c>
      <c r="D16" s="305">
        <v>8056773</v>
      </c>
      <c r="E16" s="306">
        <v>203485.69707510999</v>
      </c>
      <c r="F16" s="306">
        <v>16780.800759689999</v>
      </c>
      <c r="G16" s="306">
        <v>55687.923300640003</v>
      </c>
      <c r="H16" s="306">
        <v>9558.1552479399998</v>
      </c>
      <c r="I16" s="306">
        <v>10508.179676080001</v>
      </c>
      <c r="J16" s="306">
        <v>5471.4912406000003</v>
      </c>
      <c r="K16" s="306">
        <v>10607.56252781</v>
      </c>
      <c r="L16" s="306">
        <v>2018.1618093299999</v>
      </c>
      <c r="M16" s="306">
        <v>1693.77632227</v>
      </c>
      <c r="N16" s="306">
        <v>18750.306968930003</v>
      </c>
      <c r="O16" s="306">
        <v>144879.87379571999</v>
      </c>
      <c r="P16" s="306">
        <v>2130.3099616499999</v>
      </c>
      <c r="Q16" s="306">
        <v>5075.4470720600002</v>
      </c>
      <c r="R16" s="306">
        <v>446.55259924000006</v>
      </c>
      <c r="S16" s="306">
        <v>3428.0703670600005</v>
      </c>
      <c r="T16" s="306">
        <v>524386.34306043992</v>
      </c>
      <c r="U16" s="306">
        <v>42875.291903450001</v>
      </c>
      <c r="V16" s="88">
        <v>4</v>
      </c>
      <c r="X16" s="1">
        <f t="shared" si="0"/>
        <v>6345978.9816170251</v>
      </c>
      <c r="Y16" s="1">
        <v>0.35725535873355591</v>
      </c>
      <c r="Z16" s="1">
        <f t="shared" si="1"/>
        <v>2267134.9975931961</v>
      </c>
      <c r="AA16" s="1">
        <f t="shared" si="2"/>
        <v>0.71860507952834263</v>
      </c>
    </row>
    <row r="17" spans="2:27" ht="14" customHeight="1" x14ac:dyDescent="0.15">
      <c r="B17" s="2"/>
      <c r="C17" s="299" t="s">
        <v>367</v>
      </c>
      <c r="D17" s="305">
        <v>3345428</v>
      </c>
      <c r="E17" s="306">
        <v>159127.90544253</v>
      </c>
      <c r="F17" s="306">
        <v>18329.550163669999</v>
      </c>
      <c r="G17" s="306">
        <v>54202.695823529997</v>
      </c>
      <c r="H17" s="306">
        <v>7816.1494595999993</v>
      </c>
      <c r="I17" s="306">
        <v>5292.8184993999994</v>
      </c>
      <c r="J17" s="306">
        <v>4066.7229307299999</v>
      </c>
      <c r="K17" s="306">
        <v>9708.7261331200007</v>
      </c>
      <c r="L17" s="306">
        <v>1575.1090726099999</v>
      </c>
      <c r="M17" s="306">
        <v>1604.8747610600001</v>
      </c>
      <c r="N17" s="306">
        <v>14619.835168629997</v>
      </c>
      <c r="O17" s="306">
        <v>114444.09303923001</v>
      </c>
      <c r="P17" s="306">
        <v>10285.556354060001</v>
      </c>
      <c r="Q17" s="306">
        <v>11987.297088060001</v>
      </c>
      <c r="R17" s="306">
        <v>1787.3779215299996</v>
      </c>
      <c r="S17" s="306">
        <v>3625.7948274800001</v>
      </c>
      <c r="T17" s="306">
        <v>483314.76891677</v>
      </c>
      <c r="U17" s="306">
        <v>42225.04265132</v>
      </c>
      <c r="V17" s="88">
        <v>5</v>
      </c>
      <c r="X17" s="1">
        <f t="shared" si="0"/>
        <v>3196378.0584341856</v>
      </c>
      <c r="Y17" s="1">
        <v>0.36100766572244475</v>
      </c>
      <c r="Z17" s="1">
        <f t="shared" si="1"/>
        <v>1153916.9816417655</v>
      </c>
      <c r="AA17" s="1">
        <f t="shared" si="2"/>
        <v>0.65507642620263662</v>
      </c>
    </row>
    <row r="18" spans="2:27" ht="14" customHeight="1" x14ac:dyDescent="0.15">
      <c r="B18" s="2"/>
      <c r="C18" s="299" t="s">
        <v>368</v>
      </c>
      <c r="D18" s="305">
        <v>1408093</v>
      </c>
      <c r="E18" s="306">
        <v>126288.52723086</v>
      </c>
      <c r="F18" s="306">
        <v>15568.268667519998</v>
      </c>
      <c r="G18" s="306">
        <v>37960.881368970004</v>
      </c>
      <c r="H18" s="306">
        <v>6989.18820504</v>
      </c>
      <c r="I18" s="306">
        <v>2439.08936804</v>
      </c>
      <c r="J18" s="306">
        <v>2286.3966173000003</v>
      </c>
      <c r="K18" s="306">
        <v>7054.9638809999997</v>
      </c>
      <c r="L18" s="306">
        <v>1411.1835850799998</v>
      </c>
      <c r="M18" s="306">
        <v>1606.2990214500001</v>
      </c>
      <c r="N18" s="306">
        <v>7046.0831743900017</v>
      </c>
      <c r="O18" s="306">
        <v>97456.3400693</v>
      </c>
      <c r="P18" s="306">
        <v>17433.913492449999</v>
      </c>
      <c r="Q18" s="306">
        <v>17391.46082557</v>
      </c>
      <c r="R18" s="306">
        <v>2035.6495748699999</v>
      </c>
      <c r="S18" s="306">
        <v>2129.8171566199999</v>
      </c>
      <c r="T18" s="306">
        <v>390820.17418273003</v>
      </c>
      <c r="U18" s="306">
        <v>30749.460276850001</v>
      </c>
      <c r="V18" s="88">
        <v>6</v>
      </c>
      <c r="X18" s="1">
        <f t="shared" si="0"/>
        <v>1472986.7913375364</v>
      </c>
      <c r="Y18" s="1">
        <v>0.37473768584186595</v>
      </c>
      <c r="Z18" s="1">
        <f t="shared" si="1"/>
        <v>551983.6614614639</v>
      </c>
      <c r="AA18" s="1">
        <f t="shared" si="2"/>
        <v>0.6079920421012931</v>
      </c>
    </row>
    <row r="19" spans="2:27" ht="14" customHeight="1" x14ac:dyDescent="0.15">
      <c r="B19" s="2"/>
      <c r="C19" s="299" t="s">
        <v>369</v>
      </c>
      <c r="D19" s="305">
        <v>619268</v>
      </c>
      <c r="E19" s="306">
        <v>101242.13063905</v>
      </c>
      <c r="F19" s="306">
        <v>14244.853845379999</v>
      </c>
      <c r="G19" s="306">
        <v>29971.065567289996</v>
      </c>
      <c r="H19" s="306">
        <v>6778.5814314999998</v>
      </c>
      <c r="I19" s="306">
        <v>1148.15380222</v>
      </c>
      <c r="J19" s="306">
        <v>1081.8446404599999</v>
      </c>
      <c r="K19" s="306">
        <v>4444.1378425699995</v>
      </c>
      <c r="L19" s="306">
        <v>1310.0094005599999</v>
      </c>
      <c r="M19" s="306">
        <v>1146.2770646900001</v>
      </c>
      <c r="N19" s="306">
        <v>1572.147855250003</v>
      </c>
      <c r="O19" s="306">
        <v>83764.941033030002</v>
      </c>
      <c r="P19" s="306">
        <v>18873.37773135</v>
      </c>
      <c r="Q19" s="306">
        <v>18121.849424939999</v>
      </c>
      <c r="R19" s="306">
        <v>1715.8044814999998</v>
      </c>
      <c r="S19" s="306">
        <v>1085.6820619999999</v>
      </c>
      <c r="T19" s="306">
        <v>343561.52457749</v>
      </c>
      <c r="U19" s="306">
        <v>23232.121968660002</v>
      </c>
      <c r="V19" s="88">
        <v>7</v>
      </c>
      <c r="X19" s="1">
        <f t="shared" si="0"/>
        <v>693379.83562818554</v>
      </c>
      <c r="Y19" s="1">
        <v>0.38240654498235777</v>
      </c>
      <c r="Z19" s="1">
        <f t="shared" si="1"/>
        <v>265152.98730300955</v>
      </c>
      <c r="AA19" s="1">
        <f t="shared" si="2"/>
        <v>0.57182837268676967</v>
      </c>
    </row>
    <row r="20" spans="2:27" ht="14" customHeight="1" x14ac:dyDescent="0.15">
      <c r="B20" s="2"/>
      <c r="C20" s="299" t="s">
        <v>370</v>
      </c>
      <c r="D20" s="305">
        <v>164693</v>
      </c>
      <c r="E20" s="306">
        <v>49292.074587049996</v>
      </c>
      <c r="F20" s="306">
        <v>10611.48086093</v>
      </c>
      <c r="G20" s="306">
        <v>23388.109794850003</v>
      </c>
      <c r="H20" s="306">
        <v>3091.4952312699997</v>
      </c>
      <c r="I20" s="306">
        <v>315.20006975999996</v>
      </c>
      <c r="J20" s="306">
        <v>294.15759025</v>
      </c>
      <c r="K20" s="306">
        <v>1526.20277517</v>
      </c>
      <c r="L20" s="306">
        <v>759.49652661000005</v>
      </c>
      <c r="M20" s="306">
        <v>428.16528927999997</v>
      </c>
      <c r="N20" s="306">
        <v>283.21901757999967</v>
      </c>
      <c r="O20" s="306">
        <v>42594.396669150003</v>
      </c>
      <c r="P20" s="306">
        <v>10593.774764920001</v>
      </c>
      <c r="Q20" s="306">
        <v>10009.315265130001</v>
      </c>
      <c r="R20" s="306">
        <v>864.41827747000002</v>
      </c>
      <c r="S20" s="306">
        <v>394.83089162999994</v>
      </c>
      <c r="T20" s="306">
        <v>225229.07432325001</v>
      </c>
      <c r="U20" s="306">
        <v>12787.574068220001</v>
      </c>
      <c r="V20" s="88">
        <v>8</v>
      </c>
      <c r="X20" s="1">
        <f t="shared" si="0"/>
        <v>190351.99999999997</v>
      </c>
      <c r="Y20" s="1">
        <v>0.38240654498235777</v>
      </c>
      <c r="Z20" s="1">
        <f t="shared" si="1"/>
        <v>72791.850650481749</v>
      </c>
      <c r="AA20" s="1">
        <f t="shared" si="2"/>
        <v>0.55801490864528702</v>
      </c>
    </row>
    <row r="21" spans="2:27" ht="14" customHeight="1" x14ac:dyDescent="0.15">
      <c r="B21" s="2"/>
      <c r="C21" s="299" t="s">
        <v>371</v>
      </c>
      <c r="D21" s="305">
        <v>25373</v>
      </c>
      <c r="E21" s="306">
        <v>14860.616559650001</v>
      </c>
      <c r="F21" s="306">
        <v>4865.09369943</v>
      </c>
      <c r="G21" s="306">
        <v>9408.1965600799995</v>
      </c>
      <c r="H21" s="306">
        <v>511.53924215999996</v>
      </c>
      <c r="I21" s="306">
        <v>48.492445799999999</v>
      </c>
      <c r="J21" s="306">
        <v>43.343968570000001</v>
      </c>
      <c r="K21" s="306">
        <v>257.44678221999999</v>
      </c>
      <c r="L21" s="306">
        <v>552.36813708</v>
      </c>
      <c r="M21" s="306">
        <v>89.872379129999999</v>
      </c>
      <c r="N21" s="306">
        <v>64.961929370000234</v>
      </c>
      <c r="O21" s="306">
        <v>13293.33247532</v>
      </c>
      <c r="P21" s="306">
        <v>3491.5897462799999</v>
      </c>
      <c r="Q21" s="306">
        <v>3166.8939057400003</v>
      </c>
      <c r="R21" s="306">
        <v>343.12088397000002</v>
      </c>
      <c r="S21" s="306">
        <v>118.34006294</v>
      </c>
      <c r="T21" s="306">
        <v>101883.12205891</v>
      </c>
      <c r="U21" s="306">
        <v>4324.1255314699993</v>
      </c>
      <c r="V21" s="88">
        <v>9</v>
      </c>
      <c r="X21" s="1">
        <f t="shared" si="0"/>
        <v>29284.999999999996</v>
      </c>
      <c r="Y21" s="1">
        <v>0.38240654498235777</v>
      </c>
      <c r="Z21" s="1">
        <f t="shared" si="1"/>
        <v>11198.775669808345</v>
      </c>
      <c r="AA21" s="1">
        <f t="shared" si="2"/>
        <v>0.55863415166482699</v>
      </c>
    </row>
    <row r="22" spans="2:27" ht="14" customHeight="1" thickBot="1" x14ac:dyDescent="0.2">
      <c r="B22" s="2"/>
      <c r="C22" s="300" t="s">
        <v>372</v>
      </c>
      <c r="D22" s="307">
        <v>8203</v>
      </c>
      <c r="E22" s="308">
        <v>16532.087190619997</v>
      </c>
      <c r="F22" s="308">
        <v>10942.374157570001</v>
      </c>
      <c r="G22" s="308">
        <v>13627.903019059999</v>
      </c>
      <c r="H22" s="308">
        <v>342.21293024999994</v>
      </c>
      <c r="I22" s="308">
        <v>17.333751840000001</v>
      </c>
      <c r="J22" s="308">
        <v>15.107932869999999</v>
      </c>
      <c r="K22" s="308">
        <v>110.29431325</v>
      </c>
      <c r="L22" s="308">
        <v>1480.29026221</v>
      </c>
      <c r="M22" s="308">
        <v>61.909240759999996</v>
      </c>
      <c r="N22" s="308">
        <v>17.413416650000045</v>
      </c>
      <c r="O22" s="308">
        <v>14488.58396279</v>
      </c>
      <c r="P22" s="308">
        <v>3915.1092923299998</v>
      </c>
      <c r="Q22" s="308">
        <v>3488.6405625799998</v>
      </c>
      <c r="R22" s="308">
        <v>432.54413031000001</v>
      </c>
      <c r="S22" s="308">
        <v>73.234368780000011</v>
      </c>
      <c r="T22" s="308">
        <v>144699.70462994001</v>
      </c>
      <c r="U22" s="308">
        <v>7801.5158928299998</v>
      </c>
      <c r="V22" s="88">
        <v>10</v>
      </c>
      <c r="X22" s="1">
        <f t="shared" si="0"/>
        <v>10468</v>
      </c>
      <c r="Y22" s="1">
        <v>0.38240654498235777</v>
      </c>
      <c r="Z22" s="1">
        <f t="shared" si="1"/>
        <v>4003.0317128753209</v>
      </c>
      <c r="AA22" s="1">
        <f t="shared" si="2"/>
        <v>0.51200393601422389</v>
      </c>
    </row>
    <row r="23" spans="2:27" ht="14" customHeight="1" thickBot="1" x14ac:dyDescent="0.2">
      <c r="B23" s="2"/>
      <c r="C23" s="223" t="s">
        <v>65</v>
      </c>
      <c r="D23" s="224">
        <v>25772355</v>
      </c>
      <c r="E23" s="224">
        <v>786659.03853996017</v>
      </c>
      <c r="F23" s="224">
        <v>113864.97544568998</v>
      </c>
      <c r="G23" s="224">
        <v>363158.24503628997</v>
      </c>
      <c r="H23" s="224">
        <v>39134.991666790003</v>
      </c>
      <c r="I23" s="224">
        <v>24900.098664770001</v>
      </c>
      <c r="J23" s="224">
        <v>14502.664393120001</v>
      </c>
      <c r="K23" s="224">
        <v>37511.189098430004</v>
      </c>
      <c r="L23" s="224">
        <v>9864.989337089999</v>
      </c>
      <c r="M23" s="224">
        <v>8106.907742020001</v>
      </c>
      <c r="N23" s="224">
        <v>56848.374466690017</v>
      </c>
      <c r="O23" s="224">
        <v>598343.63632391999</v>
      </c>
      <c r="P23" s="224">
        <v>66755.970421589998</v>
      </c>
      <c r="Q23" s="224">
        <v>70267.081347949992</v>
      </c>
      <c r="R23" s="224">
        <v>7626.7927957499987</v>
      </c>
      <c r="S23" s="224">
        <v>11882.874812529999</v>
      </c>
      <c r="T23" s="224">
        <v>3025830.2667151294</v>
      </c>
      <c r="U23" s="224">
        <v>211784.27783459003</v>
      </c>
      <c r="V23" s="22"/>
      <c r="X23" s="1">
        <f t="shared" si="0"/>
        <v>15037381.129532333</v>
      </c>
      <c r="Z23" s="1">
        <f>SUM(Z12:Z22)</f>
        <v>5340681.1441441905</v>
      </c>
      <c r="AA23" s="1">
        <f t="shared" si="2"/>
        <v>0.79277481067817857</v>
      </c>
    </row>
    <row r="24" spans="2:27" ht="15" customHeight="1" x14ac:dyDescent="0.15">
      <c r="B24" s="2"/>
      <c r="V24" s="22"/>
    </row>
    <row r="25" spans="2:27" ht="15" customHeight="1" x14ac:dyDescent="0.15">
      <c r="B25" s="225"/>
      <c r="V25" s="22"/>
    </row>
    <row r="26" spans="2:27" ht="15" customHeight="1" x14ac:dyDescent="0.15">
      <c r="B26" s="225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2"/>
    </row>
    <row r="27" spans="2:27" ht="15" customHeight="1" x14ac:dyDescent="0.15">
      <c r="B27" s="225"/>
      <c r="V27" s="22"/>
    </row>
    <row r="28" spans="2:27" ht="15" customHeight="1" x14ac:dyDescent="0.15">
      <c r="B28" s="225"/>
      <c r="V28" s="22"/>
    </row>
    <row r="29" spans="2:27" ht="15" customHeight="1" x14ac:dyDescent="0.15">
      <c r="B29" s="225"/>
      <c r="D29" s="78"/>
      <c r="E29" s="78"/>
      <c r="F29" s="78"/>
      <c r="G29" s="78"/>
      <c r="H29" s="78"/>
      <c r="J29" s="78"/>
      <c r="K29" s="78"/>
      <c r="M29" s="78"/>
      <c r="N29" s="78"/>
      <c r="O29" s="78"/>
      <c r="P29" s="78"/>
      <c r="Q29" s="78"/>
      <c r="R29" s="78"/>
      <c r="S29" s="78"/>
      <c r="T29" s="78"/>
      <c r="U29" s="78"/>
      <c r="V29" s="22"/>
      <c r="Z29" s="118"/>
    </row>
    <row r="30" spans="2:27" ht="15" customHeight="1" x14ac:dyDescent="0.15">
      <c r="B30" s="225"/>
      <c r="V30" s="22"/>
    </row>
    <row r="31" spans="2:27" ht="15" customHeight="1" x14ac:dyDescent="0.15">
      <c r="B31" s="225"/>
      <c r="V31" s="22"/>
    </row>
    <row r="32" spans="2:27" ht="15" customHeight="1" x14ac:dyDescent="0.15">
      <c r="B32" s="225"/>
      <c r="V32" s="22"/>
    </row>
    <row r="33" spans="1:22" ht="15" customHeight="1" x14ac:dyDescent="0.15">
      <c r="B33" s="225"/>
      <c r="V33" s="22"/>
    </row>
    <row r="34" spans="1:22" ht="15" customHeight="1" x14ac:dyDescent="0.15">
      <c r="B34" s="225"/>
      <c r="V34" s="22"/>
    </row>
    <row r="35" spans="1:22" ht="15" customHeight="1" x14ac:dyDescent="0.15">
      <c r="B35" s="225"/>
      <c r="V35" s="22"/>
    </row>
    <row r="36" spans="1:22" ht="15" customHeight="1" x14ac:dyDescent="0.15">
      <c r="B36" s="225"/>
      <c r="V36" s="22"/>
    </row>
    <row r="37" spans="1:22" ht="15" customHeight="1" x14ac:dyDescent="0.15">
      <c r="B37" s="225"/>
      <c r="V37" s="22"/>
    </row>
    <row r="38" spans="1:22" ht="15" customHeight="1" x14ac:dyDescent="0.15">
      <c r="B38" s="225"/>
      <c r="V38" s="22"/>
    </row>
    <row r="39" spans="1:22" ht="15" customHeight="1" x14ac:dyDescent="0.15">
      <c r="B39" s="225"/>
      <c r="V39" s="22"/>
    </row>
    <row r="40" spans="1:22" ht="15" customHeight="1" x14ac:dyDescent="0.15">
      <c r="B40" s="225"/>
      <c r="V40" s="22"/>
    </row>
    <row r="41" spans="1:22" ht="15" customHeight="1" x14ac:dyDescent="0.15">
      <c r="B41" s="225"/>
      <c r="C41" s="9"/>
      <c r="V41" s="22"/>
    </row>
    <row r="42" spans="1:22" ht="15" customHeight="1" x14ac:dyDescent="0.15">
      <c r="B42" s="225"/>
      <c r="J42" s="1" t="s">
        <v>455</v>
      </c>
      <c r="V42" s="22"/>
    </row>
    <row r="43" spans="1:22" ht="15" customHeight="1" x14ac:dyDescent="0.15">
      <c r="B43" s="225"/>
      <c r="J43" s="1">
        <v>1655.88</v>
      </c>
      <c r="V43" s="22"/>
    </row>
    <row r="44" spans="1:22" ht="15" customHeight="1" x14ac:dyDescent="0.15">
      <c r="B44" s="225"/>
      <c r="V44" s="22"/>
    </row>
    <row r="45" spans="1:22" ht="15" customHeight="1" thickBot="1" x14ac:dyDescent="0.2">
      <c r="B45" s="139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27"/>
    </row>
    <row r="47" spans="1:22" x14ac:dyDescent="0.15">
      <c r="I47" s="1" t="s">
        <v>460</v>
      </c>
      <c r="K47" s="1" t="s">
        <v>482</v>
      </c>
      <c r="L47" s="1" t="s">
        <v>483</v>
      </c>
      <c r="N47" s="1" t="s">
        <v>461</v>
      </c>
      <c r="O47" s="1" t="s">
        <v>462</v>
      </c>
    </row>
    <row r="48" spans="1:22" x14ac:dyDescent="0.15">
      <c r="A48" s="1" t="s">
        <v>464</v>
      </c>
      <c r="D48" s="1">
        <v>0</v>
      </c>
      <c r="E48" s="78">
        <f>D12</f>
        <v>3549922</v>
      </c>
      <c r="F48" s="1">
        <f>(O12)*1000000</f>
        <v>560370575.11000001</v>
      </c>
      <c r="I48" s="1">
        <f>F48/E48</f>
        <v>157.85433457692875</v>
      </c>
      <c r="K48" s="1">
        <f>E48/($A$53)</f>
        <v>2.8027507921774154E-2</v>
      </c>
      <c r="L48" s="1">
        <f t="shared" ref="L48:L57" si="3">K48+L49</f>
        <v>0.20347908599830525</v>
      </c>
      <c r="N48" s="422">
        <f>1-L48</f>
        <v>0.79652091400169478</v>
      </c>
      <c r="O48" s="1">
        <v>0</v>
      </c>
    </row>
    <row r="49" spans="1:15" x14ac:dyDescent="0.15">
      <c r="A49" s="1">
        <f>(F59)/E73</f>
        <v>23216.490550588802</v>
      </c>
      <c r="D49" s="1">
        <v>2490</v>
      </c>
      <c r="E49" s="78">
        <f t="shared" ref="E49:E59" si="4">D13</f>
        <v>1405252</v>
      </c>
      <c r="F49" s="1">
        <f t="shared" ref="F49:F59" si="5">(O13)*1000000</f>
        <v>5590981791.3599997</v>
      </c>
      <c r="I49" s="1">
        <f t="shared" ref="I49:I58" si="6">F49/E49</f>
        <v>3978.6328653935375</v>
      </c>
      <c r="K49" s="1">
        <f t="shared" ref="K49:K58" si="7">E49/($A$53)</f>
        <v>1.1094810410507323E-2</v>
      </c>
      <c r="L49" s="1">
        <f t="shared" si="3"/>
        <v>0.17545157807653108</v>
      </c>
      <c r="N49" s="422">
        <f t="shared" ref="N49:N58" si="8">1-L49</f>
        <v>0.82454842192346889</v>
      </c>
      <c r="O49" s="1">
        <f>SUM(E48)/SUM($E$48:$E$58)</f>
        <v>0.13774146755312039</v>
      </c>
    </row>
    <row r="50" spans="1:15" x14ac:dyDescent="0.15">
      <c r="D50" s="1">
        <v>4980</v>
      </c>
      <c r="E50" s="78">
        <f t="shared" si="4"/>
        <v>2245544</v>
      </c>
      <c r="F50" s="1">
        <f t="shared" si="5"/>
        <v>17338227015.279999</v>
      </c>
      <c r="I50" s="1">
        <f t="shared" si="6"/>
        <v>7721.1700217319276</v>
      </c>
      <c r="K50" s="1">
        <f t="shared" si="7"/>
        <v>1.77291225690853E-2</v>
      </c>
      <c r="L50" s="1">
        <f t="shared" si="3"/>
        <v>0.16435676766602375</v>
      </c>
      <c r="N50" s="422">
        <f t="shared" si="8"/>
        <v>0.83564323233397619</v>
      </c>
      <c r="O50" s="1">
        <f>SUM(E$48:E49)/SUM($E$48:$E$58)</f>
        <v>0.1922670241039284</v>
      </c>
    </row>
    <row r="51" spans="1:15" x14ac:dyDescent="0.15">
      <c r="D51" s="1">
        <v>9960</v>
      </c>
      <c r="E51" s="78">
        <f t="shared" si="4"/>
        <v>4943806</v>
      </c>
      <c r="F51" s="1">
        <f t="shared" si="5"/>
        <v>63932495897.630005</v>
      </c>
      <c r="I51" s="1">
        <f t="shared" si="6"/>
        <v>12931.837514989464</v>
      </c>
      <c r="K51" s="1">
        <f t="shared" si="7"/>
        <v>3.903256517430935E-2</v>
      </c>
      <c r="L51" s="1">
        <f t="shared" si="3"/>
        <v>0.14662764509693846</v>
      </c>
      <c r="N51" s="422">
        <f t="shared" si="8"/>
        <v>0.85337235490306151</v>
      </c>
      <c r="O51" s="1">
        <f>SUM(E$48:E50)/SUM($E$48:$E$58)</f>
        <v>0.27939697400567393</v>
      </c>
    </row>
    <row r="52" spans="1:15" x14ac:dyDescent="0.15">
      <c r="A52" s="1" t="s">
        <v>479</v>
      </c>
      <c r="D52" s="1">
        <v>14940</v>
      </c>
      <c r="E52" s="78">
        <f t="shared" si="4"/>
        <v>8056773</v>
      </c>
      <c r="F52" s="1">
        <f t="shared" si="5"/>
        <v>144879873795.72</v>
      </c>
      <c r="I52" s="1">
        <f t="shared" si="6"/>
        <v>17982.370087343905</v>
      </c>
      <c r="K52" s="1">
        <f t="shared" si="7"/>
        <v>6.3610205824645188E-2</v>
      </c>
      <c r="L52" s="1">
        <f t="shared" si="3"/>
        <v>0.10759507992262911</v>
      </c>
      <c r="N52" s="422">
        <f t="shared" si="8"/>
        <v>0.89240492007737093</v>
      </c>
      <c r="O52" s="1">
        <f>SUM(E$48:E51)/SUM($E$48:$E$58)</f>
        <v>0.47122290531850891</v>
      </c>
    </row>
    <row r="53" spans="1:15" x14ac:dyDescent="0.15">
      <c r="A53" s="421">
        <v>126658496</v>
      </c>
      <c r="D53" s="1">
        <v>24900</v>
      </c>
      <c r="E53" s="78">
        <f t="shared" si="4"/>
        <v>3345428</v>
      </c>
      <c r="F53" s="1">
        <f t="shared" si="5"/>
        <v>114444093039.23001</v>
      </c>
      <c r="I53" s="1">
        <f t="shared" si="6"/>
        <v>34209.1036002658</v>
      </c>
      <c r="K53" s="1">
        <f t="shared" si="7"/>
        <v>2.6412977460272383E-2</v>
      </c>
      <c r="L53" s="1">
        <f t="shared" si="3"/>
        <v>4.398487409798392E-2</v>
      </c>
      <c r="N53" s="422">
        <f t="shared" si="8"/>
        <v>0.95601512590201609</v>
      </c>
      <c r="O53" s="1">
        <f>SUM(E$48:E52)/SUM($E$48:$E$58)</f>
        <v>0.78383589702997647</v>
      </c>
    </row>
    <row r="54" spans="1:15" x14ac:dyDescent="0.15">
      <c r="A54" s="1" t="s">
        <v>480</v>
      </c>
      <c r="D54" s="1">
        <v>49800</v>
      </c>
      <c r="E54" s="78">
        <f t="shared" si="4"/>
        <v>1408093</v>
      </c>
      <c r="F54" s="1">
        <f t="shared" si="5"/>
        <v>97456340069.300003</v>
      </c>
      <c r="I54" s="1">
        <f t="shared" si="6"/>
        <v>69211.579113950575</v>
      </c>
      <c r="K54" s="1">
        <f t="shared" si="7"/>
        <v>1.1117240804754227E-2</v>
      </c>
      <c r="L54" s="1">
        <f t="shared" si="3"/>
        <v>1.7571896637711536E-2</v>
      </c>
      <c r="N54" s="422">
        <f t="shared" si="8"/>
        <v>0.98242810336228847</v>
      </c>
      <c r="O54" s="1">
        <f>SUM(E$48:E53)/SUM($E$48:$E$58)</f>
        <v>0.91364273850798661</v>
      </c>
    </row>
    <row r="55" spans="1:15" x14ac:dyDescent="0.15">
      <c r="A55" s="78">
        <v>1878659241050.9353</v>
      </c>
      <c r="D55" s="1">
        <v>99600</v>
      </c>
      <c r="E55" s="78">
        <f t="shared" si="4"/>
        <v>619268</v>
      </c>
      <c r="F55" s="1">
        <f t="shared" si="5"/>
        <v>83764941033.029999</v>
      </c>
      <c r="I55" s="1">
        <f t="shared" si="6"/>
        <v>135264.44291167959</v>
      </c>
      <c r="K55" s="1">
        <f t="shared" si="7"/>
        <v>4.8892732785963287E-3</v>
      </c>
      <c r="L55" s="1">
        <f t="shared" si="3"/>
        <v>6.4546558329573091E-3</v>
      </c>
      <c r="N55" s="422">
        <f t="shared" si="8"/>
        <v>0.99354534416704265</v>
      </c>
      <c r="O55" s="1">
        <f>SUM(E$48:E54)/SUM($E$48:$E$58)</f>
        <v>0.96827852945530202</v>
      </c>
    </row>
    <row r="56" spans="1:15" x14ac:dyDescent="0.15">
      <c r="A56" s="1" t="s">
        <v>481</v>
      </c>
      <c r="D56" s="1">
        <v>199200</v>
      </c>
      <c r="E56" s="78">
        <f t="shared" si="4"/>
        <v>164693</v>
      </c>
      <c r="F56" s="1">
        <f t="shared" si="5"/>
        <v>42594396669.150002</v>
      </c>
      <c r="I56" s="1">
        <f t="shared" si="6"/>
        <v>258629.06540745508</v>
      </c>
      <c r="K56" s="1">
        <f t="shared" si="7"/>
        <v>1.3002917703996738E-3</v>
      </c>
      <c r="L56" s="1">
        <f t="shared" si="3"/>
        <v>1.5653825543609802E-3</v>
      </c>
      <c r="N56" s="422">
        <f t="shared" si="8"/>
        <v>0.99843461744563899</v>
      </c>
      <c r="O56" s="1">
        <f>SUM(E$48:E55)/SUM($E$48:$E$58)</f>
        <v>0.99230691180530461</v>
      </c>
    </row>
    <row r="57" spans="1:15" x14ac:dyDescent="0.15">
      <c r="A57" s="1">
        <f>A55/(A53)</f>
        <v>14832.477096924751</v>
      </c>
      <c r="D57" s="1">
        <v>398400</v>
      </c>
      <c r="E57" s="78">
        <f t="shared" si="4"/>
        <v>25373</v>
      </c>
      <c r="F57" s="1">
        <f t="shared" si="5"/>
        <v>13293332475.32</v>
      </c>
      <c r="I57" s="1">
        <f t="shared" si="6"/>
        <v>523916.46534978127</v>
      </c>
      <c r="K57" s="1">
        <f t="shared" si="7"/>
        <v>2.0032607998124341E-4</v>
      </c>
      <c r="L57" s="1">
        <f t="shared" si="3"/>
        <v>2.6509078396130646E-4</v>
      </c>
      <c r="N57" s="422">
        <f t="shared" si="8"/>
        <v>0.99973490921603869</v>
      </c>
      <c r="O57" s="1">
        <f>SUM(E$48:E56)/SUM($E$48:$E$58)</f>
        <v>0.9986972086951309</v>
      </c>
    </row>
    <row r="58" spans="1:15" x14ac:dyDescent="0.15">
      <c r="D58" s="1">
        <v>796800</v>
      </c>
      <c r="E58" s="78">
        <f t="shared" si="4"/>
        <v>8203</v>
      </c>
      <c r="F58" s="1">
        <f t="shared" si="5"/>
        <v>14488583962.790001</v>
      </c>
      <c r="I58" s="1">
        <f t="shared" si="6"/>
        <v>1766254.2926721931</v>
      </c>
      <c r="K58" s="1">
        <f t="shared" si="7"/>
        <v>6.4764703980063051E-5</v>
      </c>
      <c r="L58" s="1">
        <f>K58+L59</f>
        <v>6.4764703980063051E-5</v>
      </c>
      <c r="N58" s="422">
        <f t="shared" si="8"/>
        <v>0.99993523529601991</v>
      </c>
      <c r="O58" s="1">
        <f>SUM(E$48:E57)/SUM($E$48:$E$58)</f>
        <v>0.99968171321557542</v>
      </c>
    </row>
    <row r="59" spans="1:15" x14ac:dyDescent="0.15">
      <c r="E59" s="78">
        <f t="shared" si="4"/>
        <v>25772355</v>
      </c>
      <c r="F59" s="1">
        <f t="shared" si="5"/>
        <v>598343636323.92004</v>
      </c>
    </row>
    <row r="61" spans="1:15" x14ac:dyDescent="0.15">
      <c r="E61" s="1" t="s">
        <v>456</v>
      </c>
      <c r="F61" s="1" t="s">
        <v>457</v>
      </c>
      <c r="G61" s="1" t="s">
        <v>463</v>
      </c>
      <c r="H61" s="1" t="s">
        <v>458</v>
      </c>
      <c r="J61" s="1" t="s">
        <v>472</v>
      </c>
      <c r="K61" s="1" t="s">
        <v>460</v>
      </c>
      <c r="L61" s="1" t="s">
        <v>471</v>
      </c>
    </row>
    <row r="62" spans="1:15" x14ac:dyDescent="0.15">
      <c r="D62" s="1">
        <f>D48</f>
        <v>0</v>
      </c>
      <c r="E62" s="78">
        <f>E48</f>
        <v>3549922</v>
      </c>
      <c r="F62" s="1">
        <f>(I12*1000000/$J$43)</f>
        <v>428172.94977896952</v>
      </c>
      <c r="G62" s="1">
        <f>'[1]Tabela 6.2'!J37</f>
        <v>0.31506445777780467</v>
      </c>
      <c r="H62" s="1">
        <f>(F62)*G62</f>
        <v>134902.07825723421</v>
      </c>
      <c r="J62" s="1">
        <f>N48</f>
        <v>0.79652091400169478</v>
      </c>
      <c r="K62" s="1">
        <f>F48/E62</f>
        <v>157.85433457692875</v>
      </c>
      <c r="L62" s="1">
        <f>(E62-H62)/E62</f>
        <v>0.96199857961464108</v>
      </c>
      <c r="M62" s="1">
        <f>(E73-H73)/E73</f>
        <v>0.79277481067817857</v>
      </c>
    </row>
    <row r="63" spans="1:15" x14ac:dyDescent="0.15">
      <c r="D63" s="1">
        <f t="shared" ref="D63:E72" si="9">D49</f>
        <v>2490</v>
      </c>
      <c r="E63" s="78">
        <f t="shared" si="9"/>
        <v>1405252</v>
      </c>
      <c r="F63" s="1">
        <f t="shared" ref="F63:F73" si="10">(I13*1000000/$J$43)</f>
        <v>141220.60496533563</v>
      </c>
      <c r="G63" s="1">
        <f>'[1]Tabela 6.2'!J38</f>
        <v>0.27485971234633078</v>
      </c>
      <c r="H63" s="1">
        <f t="shared" ref="H63:H71" si="11">F63*G63</f>
        <v>38815.854858146966</v>
      </c>
      <c r="J63" s="1">
        <f t="shared" ref="J63:J72" si="12">N49</f>
        <v>0.82454842192346889</v>
      </c>
      <c r="K63" s="1">
        <f t="shared" ref="K63:K72" si="13">F49/E63</f>
        <v>3978.6328653935375</v>
      </c>
      <c r="L63" s="1">
        <f t="shared" ref="L63:L72" si="14">(E63-H63)/E63</f>
        <v>0.97237801130462931</v>
      </c>
    </row>
    <row r="64" spans="1:15" x14ac:dyDescent="0.15">
      <c r="D64" s="1">
        <f t="shared" si="9"/>
        <v>4980</v>
      </c>
      <c r="E64" s="78">
        <f t="shared" si="9"/>
        <v>2245544</v>
      </c>
      <c r="F64" s="1">
        <f t="shared" si="10"/>
        <v>560783.60058699897</v>
      </c>
      <c r="G64" s="1">
        <f>'[1]Tabela 6.2'!J39</f>
        <v>0.30297055745498619</v>
      </c>
      <c r="H64" s="1">
        <f t="shared" si="11"/>
        <v>169900.92008145741</v>
      </c>
      <c r="J64" s="1">
        <f t="shared" si="12"/>
        <v>0.83564323233397619</v>
      </c>
      <c r="K64" s="1">
        <f t="shared" si="13"/>
        <v>7721.1700217319276</v>
      </c>
      <c r="L64" s="1">
        <f t="shared" si="14"/>
        <v>0.92433863683746242</v>
      </c>
    </row>
    <row r="65" spans="4:15" x14ac:dyDescent="0.15">
      <c r="D65" s="1">
        <f t="shared" si="9"/>
        <v>9960</v>
      </c>
      <c r="E65" s="78">
        <f t="shared" si="9"/>
        <v>4943806</v>
      </c>
      <c r="F65" s="1">
        <f t="shared" si="10"/>
        <v>1968375.3071840953</v>
      </c>
      <c r="G65" s="1">
        <f>'[1]Tabela 6.2'!J40</f>
        <v>0.34082931363048513</v>
      </c>
      <c r="H65" s="1">
        <f t="shared" si="11"/>
        <v>670880.00491475046</v>
      </c>
      <c r="J65" s="1">
        <f t="shared" si="12"/>
        <v>0.85337235490306151</v>
      </c>
      <c r="K65" s="1">
        <f t="shared" si="13"/>
        <v>12931.837514989464</v>
      </c>
      <c r="L65" s="1">
        <f t="shared" si="14"/>
        <v>0.86429888128402488</v>
      </c>
    </row>
    <row r="66" spans="4:15" x14ac:dyDescent="0.15">
      <c r="D66" s="1">
        <f t="shared" si="9"/>
        <v>14940</v>
      </c>
      <c r="E66" s="78">
        <f t="shared" si="9"/>
        <v>8056773</v>
      </c>
      <c r="F66" s="1">
        <f t="shared" si="10"/>
        <v>6345978.9816170251</v>
      </c>
      <c r="G66" s="1">
        <f>'[1]Tabela 6.2'!J41</f>
        <v>0.35725535873355591</v>
      </c>
      <c r="H66" s="1">
        <f t="shared" si="11"/>
        <v>2267134.9975931961</v>
      </c>
      <c r="J66" s="1">
        <f t="shared" si="12"/>
        <v>0.89240492007737093</v>
      </c>
      <c r="K66" s="1">
        <f t="shared" si="13"/>
        <v>17982.370087343905</v>
      </c>
      <c r="L66" s="1">
        <f t="shared" si="14"/>
        <v>0.71860507952834263</v>
      </c>
    </row>
    <row r="67" spans="4:15" x14ac:dyDescent="0.15">
      <c r="D67" s="1">
        <f t="shared" si="9"/>
        <v>24900</v>
      </c>
      <c r="E67" s="78">
        <f t="shared" si="9"/>
        <v>3345428</v>
      </c>
      <c r="F67" s="1">
        <f t="shared" si="10"/>
        <v>3196378.0584341856</v>
      </c>
      <c r="G67" s="1">
        <f>'[1]Tabela 6.2'!J42</f>
        <v>0.36100766572244475</v>
      </c>
      <c r="H67" s="1">
        <f t="shared" si="11"/>
        <v>1153916.9816417655</v>
      </c>
      <c r="J67" s="1">
        <f t="shared" si="12"/>
        <v>0.95601512590201609</v>
      </c>
      <c r="K67" s="1">
        <f t="shared" si="13"/>
        <v>34209.1036002658</v>
      </c>
      <c r="L67" s="1">
        <f t="shared" si="14"/>
        <v>0.65507642620263662</v>
      </c>
    </row>
    <row r="68" spans="4:15" x14ac:dyDescent="0.15">
      <c r="D68" s="1">
        <f t="shared" si="9"/>
        <v>49800</v>
      </c>
      <c r="E68" s="78">
        <f t="shared" si="9"/>
        <v>1408093</v>
      </c>
      <c r="F68" s="1">
        <f t="shared" si="10"/>
        <v>1472986.7913375364</v>
      </c>
      <c r="G68" s="1">
        <f>'[1]Tabela 6.2'!J43</f>
        <v>0.37473768584186595</v>
      </c>
      <c r="H68" s="1">
        <f t="shared" si="11"/>
        <v>551983.6614614639</v>
      </c>
      <c r="J68" s="1">
        <f t="shared" si="12"/>
        <v>0.98242810336228847</v>
      </c>
      <c r="K68" s="1">
        <f t="shared" si="13"/>
        <v>69211.579113950575</v>
      </c>
      <c r="L68" s="1">
        <f t="shared" si="14"/>
        <v>0.6079920421012931</v>
      </c>
    </row>
    <row r="69" spans="4:15" x14ac:dyDescent="0.15">
      <c r="D69" s="1">
        <f t="shared" si="9"/>
        <v>99600</v>
      </c>
      <c r="E69" s="78">
        <f t="shared" si="9"/>
        <v>619268</v>
      </c>
      <c r="F69" s="1">
        <f t="shared" si="10"/>
        <v>693379.83562818554</v>
      </c>
      <c r="G69" s="1">
        <f>'[1]Tabela 6.2'!J44</f>
        <v>0.38240654498235777</v>
      </c>
      <c r="H69" s="1">
        <f t="shared" si="11"/>
        <v>265152.98730300955</v>
      </c>
      <c r="J69" s="1">
        <f t="shared" si="12"/>
        <v>0.99354534416704265</v>
      </c>
      <c r="K69" s="1">
        <f t="shared" si="13"/>
        <v>135264.44291167959</v>
      </c>
      <c r="L69" s="1">
        <f t="shared" si="14"/>
        <v>0.57182837268676967</v>
      </c>
    </row>
    <row r="70" spans="4:15" x14ac:dyDescent="0.15">
      <c r="D70" s="1">
        <f t="shared" si="9"/>
        <v>199200</v>
      </c>
      <c r="E70" s="78">
        <f t="shared" si="9"/>
        <v>164693</v>
      </c>
      <c r="F70" s="1">
        <f t="shared" si="10"/>
        <v>190351.99999999997</v>
      </c>
      <c r="G70" s="1">
        <f>G69</f>
        <v>0.38240654498235777</v>
      </c>
      <c r="H70" s="1">
        <f t="shared" si="11"/>
        <v>72791.850650481749</v>
      </c>
      <c r="J70" s="1">
        <f t="shared" si="12"/>
        <v>0.99843461744563899</v>
      </c>
      <c r="K70" s="1">
        <f t="shared" si="13"/>
        <v>258629.06540745508</v>
      </c>
      <c r="L70" s="1">
        <f t="shared" si="14"/>
        <v>0.55801490864528702</v>
      </c>
    </row>
    <row r="71" spans="4:15" x14ac:dyDescent="0.15">
      <c r="D71" s="1">
        <f t="shared" si="9"/>
        <v>398400</v>
      </c>
      <c r="E71" s="78">
        <f t="shared" si="9"/>
        <v>25373</v>
      </c>
      <c r="F71" s="1">
        <f t="shared" si="10"/>
        <v>29284.999999999996</v>
      </c>
      <c r="G71" s="1">
        <f t="shared" ref="G71:G72" si="15">G70</f>
        <v>0.38240654498235777</v>
      </c>
      <c r="H71" s="1">
        <f t="shared" si="11"/>
        <v>11198.775669808345</v>
      </c>
      <c r="J71" s="1">
        <f t="shared" si="12"/>
        <v>0.99973490921603869</v>
      </c>
      <c r="K71" s="1">
        <f t="shared" si="13"/>
        <v>523916.46534978127</v>
      </c>
      <c r="L71" s="1">
        <f t="shared" si="14"/>
        <v>0.55863415166482699</v>
      </c>
    </row>
    <row r="72" spans="4:15" x14ac:dyDescent="0.15">
      <c r="D72" s="1">
        <f t="shared" si="9"/>
        <v>796800</v>
      </c>
      <c r="E72" s="78">
        <f t="shared" si="9"/>
        <v>8203</v>
      </c>
      <c r="F72" s="1">
        <f t="shared" si="10"/>
        <v>10468</v>
      </c>
      <c r="G72" s="1">
        <f t="shared" si="15"/>
        <v>0.38240654498235777</v>
      </c>
      <c r="H72" s="1">
        <f>F72*G72</f>
        <v>4003.0317128753209</v>
      </c>
      <c r="J72" s="1">
        <f t="shared" si="12"/>
        <v>0.99993523529601991</v>
      </c>
      <c r="K72" s="1">
        <f t="shared" si="13"/>
        <v>1766254.2926721931</v>
      </c>
      <c r="L72" s="1">
        <f t="shared" si="14"/>
        <v>0.51200393601422389</v>
      </c>
    </row>
    <row r="73" spans="4:15" x14ac:dyDescent="0.15">
      <c r="E73" s="78">
        <f t="shared" ref="E73" si="16">E59</f>
        <v>25772355</v>
      </c>
      <c r="F73" s="1">
        <f t="shared" si="10"/>
        <v>15037381.129532333</v>
      </c>
      <c r="H73" s="78">
        <f>SUM(H62:H72)</f>
        <v>5340681.1441441905</v>
      </c>
      <c r="O73" s="1" t="s">
        <v>477</v>
      </c>
    </row>
    <row r="74" spans="4:15" x14ac:dyDescent="0.15">
      <c r="O74" s="78">
        <f>E74+H73</f>
        <v>5340681.1441441905</v>
      </c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20" priority="4" stopIfTrue="1" operator="equal">
      <formula>0</formula>
    </cfRule>
  </conditionalFormatting>
  <pageMargins left="0.25" right="0.25" top="0.75" bottom="0.75" header="0.3" footer="0.3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A93"/>
  <sheetViews>
    <sheetView showGridLines="0" topLeftCell="A31" zoomScale="125" workbookViewId="0">
      <selection activeCell="K48" sqref="K48:K58"/>
    </sheetView>
  </sheetViews>
  <sheetFormatPr baseColWidth="10" defaultColWidth="8.83203125" defaultRowHeight="13" x14ac:dyDescent="0.15"/>
  <cols>
    <col min="1" max="1" width="24.83203125" style="1" bestFit="1" customWidth="1"/>
    <col min="2" max="3" width="10.5" style="1" bestFit="1" customWidth="1"/>
    <col min="4" max="4" width="17.6640625" style="1" customWidth="1"/>
    <col min="5" max="5" width="14.6640625" style="1" customWidth="1"/>
    <col min="6" max="6" width="17" style="1" customWidth="1"/>
    <col min="7" max="7" width="20" style="1" customWidth="1"/>
    <col min="8" max="8" width="9" style="1" customWidth="1"/>
    <col min="9" max="9" width="8.33203125" style="1" customWidth="1"/>
    <col min="10" max="10" width="11.5" style="1" customWidth="1"/>
    <col min="11" max="11" width="8.5" style="1" customWidth="1"/>
    <col min="12" max="12" width="8" style="1" customWidth="1"/>
    <col min="13" max="13" width="7" style="1" customWidth="1"/>
    <col min="14" max="14" width="8.33203125" style="1" bestFit="1" customWidth="1"/>
    <col min="15" max="15" width="8.1640625" style="1" customWidth="1"/>
    <col min="16" max="16" width="9" style="1" customWidth="1"/>
    <col min="17" max="19" width="8" style="1" customWidth="1"/>
    <col min="20" max="20" width="7.5" style="1" customWidth="1"/>
    <col min="21" max="21" width="10.5" style="1" customWidth="1"/>
    <col min="22" max="22" width="9" style="1" customWidth="1"/>
    <col min="23" max="23" width="2.33203125" style="1" customWidth="1"/>
    <col min="24" max="24" width="9.6640625" style="1" customWidth="1"/>
    <col min="25" max="25" width="5.83203125" style="1" customWidth="1"/>
    <col min="26" max="26" width="7.5" style="1" customWidth="1"/>
    <col min="27" max="27" width="5.83203125" style="1" customWidth="1"/>
    <col min="28" max="28" width="6.33203125" style="1" customWidth="1"/>
    <col min="29" max="29" width="6" style="1" customWidth="1"/>
    <col min="30" max="31" width="8.83203125" style="1"/>
    <col min="32" max="32" width="17.1640625" style="1" customWidth="1"/>
    <col min="33" max="33" width="16" style="1" customWidth="1"/>
    <col min="34" max="34" width="9.6640625" style="1" customWidth="1"/>
    <col min="35" max="257" width="8.83203125" style="1"/>
    <col min="258" max="258" width="2.5" style="1" customWidth="1"/>
    <col min="259" max="259" width="2.33203125" style="1" customWidth="1"/>
    <col min="260" max="260" width="17.83203125" style="1" customWidth="1"/>
    <col min="261" max="261" width="10.5" style="1" customWidth="1"/>
    <col min="262" max="262" width="9" style="1" customWidth="1"/>
    <col min="263" max="263" width="8" style="1" customWidth="1"/>
    <col min="264" max="264" width="9" style="1" customWidth="1"/>
    <col min="265" max="265" width="8.33203125" style="1" customWidth="1"/>
    <col min="266" max="266" width="11.5" style="1" customWidth="1"/>
    <col min="267" max="267" width="8.5" style="1" customWidth="1"/>
    <col min="268" max="268" width="8" style="1" customWidth="1"/>
    <col min="269" max="269" width="7" style="1" customWidth="1"/>
    <col min="270" max="270" width="7.5" style="1" customWidth="1"/>
    <col min="271" max="271" width="8.1640625" style="1" customWidth="1"/>
    <col min="272" max="272" width="9" style="1" customWidth="1"/>
    <col min="273" max="275" width="8" style="1" customWidth="1"/>
    <col min="276" max="276" width="7.5" style="1" customWidth="1"/>
    <col min="277" max="278" width="9" style="1" customWidth="1"/>
    <col min="279" max="279" width="2.33203125" style="1" customWidth="1"/>
    <col min="280" max="280" width="15.5" style="1" customWidth="1"/>
    <col min="281" max="281" width="8.5" style="1" customWidth="1"/>
    <col min="282" max="282" width="15" style="1" customWidth="1"/>
    <col min="283" max="287" width="8.83203125" style="1"/>
    <col min="288" max="288" width="17.1640625" style="1" customWidth="1"/>
    <col min="289" max="289" width="16" style="1" customWidth="1"/>
    <col min="290" max="290" width="9.6640625" style="1" customWidth="1"/>
    <col min="291" max="513" width="8.83203125" style="1"/>
    <col min="514" max="514" width="2.5" style="1" customWidth="1"/>
    <col min="515" max="515" width="2.33203125" style="1" customWidth="1"/>
    <col min="516" max="516" width="17.83203125" style="1" customWidth="1"/>
    <col min="517" max="517" width="10.5" style="1" customWidth="1"/>
    <col min="518" max="518" width="9" style="1" customWidth="1"/>
    <col min="519" max="519" width="8" style="1" customWidth="1"/>
    <col min="520" max="520" width="9" style="1" customWidth="1"/>
    <col min="521" max="521" width="8.33203125" style="1" customWidth="1"/>
    <col min="522" max="522" width="11.5" style="1" customWidth="1"/>
    <col min="523" max="523" width="8.5" style="1" customWidth="1"/>
    <col min="524" max="524" width="8" style="1" customWidth="1"/>
    <col min="525" max="525" width="7" style="1" customWidth="1"/>
    <col min="526" max="526" width="7.5" style="1" customWidth="1"/>
    <col min="527" max="527" width="8.1640625" style="1" customWidth="1"/>
    <col min="528" max="528" width="9" style="1" customWidth="1"/>
    <col min="529" max="531" width="8" style="1" customWidth="1"/>
    <col min="532" max="532" width="7.5" style="1" customWidth="1"/>
    <col min="533" max="534" width="9" style="1" customWidth="1"/>
    <col min="535" max="535" width="2.33203125" style="1" customWidth="1"/>
    <col min="536" max="536" width="15.5" style="1" customWidth="1"/>
    <col min="537" max="537" width="8.5" style="1" customWidth="1"/>
    <col min="538" max="538" width="15" style="1" customWidth="1"/>
    <col min="539" max="543" width="8.83203125" style="1"/>
    <col min="544" max="544" width="17.1640625" style="1" customWidth="1"/>
    <col min="545" max="545" width="16" style="1" customWidth="1"/>
    <col min="546" max="546" width="9.6640625" style="1" customWidth="1"/>
    <col min="547" max="769" width="8.83203125" style="1"/>
    <col min="770" max="770" width="2.5" style="1" customWidth="1"/>
    <col min="771" max="771" width="2.33203125" style="1" customWidth="1"/>
    <col min="772" max="772" width="17.83203125" style="1" customWidth="1"/>
    <col min="773" max="773" width="10.5" style="1" customWidth="1"/>
    <col min="774" max="774" width="9" style="1" customWidth="1"/>
    <col min="775" max="775" width="8" style="1" customWidth="1"/>
    <col min="776" max="776" width="9" style="1" customWidth="1"/>
    <col min="777" max="777" width="8.33203125" style="1" customWidth="1"/>
    <col min="778" max="778" width="11.5" style="1" customWidth="1"/>
    <col min="779" max="779" width="8.5" style="1" customWidth="1"/>
    <col min="780" max="780" width="8" style="1" customWidth="1"/>
    <col min="781" max="781" width="7" style="1" customWidth="1"/>
    <col min="782" max="782" width="7.5" style="1" customWidth="1"/>
    <col min="783" max="783" width="8.1640625" style="1" customWidth="1"/>
    <col min="784" max="784" width="9" style="1" customWidth="1"/>
    <col min="785" max="787" width="8" style="1" customWidth="1"/>
    <col min="788" max="788" width="7.5" style="1" customWidth="1"/>
    <col min="789" max="790" width="9" style="1" customWidth="1"/>
    <col min="791" max="791" width="2.33203125" style="1" customWidth="1"/>
    <col min="792" max="792" width="15.5" style="1" customWidth="1"/>
    <col min="793" max="793" width="8.5" style="1" customWidth="1"/>
    <col min="794" max="794" width="15" style="1" customWidth="1"/>
    <col min="795" max="799" width="8.83203125" style="1"/>
    <col min="800" max="800" width="17.1640625" style="1" customWidth="1"/>
    <col min="801" max="801" width="16" style="1" customWidth="1"/>
    <col min="802" max="802" width="9.6640625" style="1" customWidth="1"/>
    <col min="803" max="1025" width="8.83203125" style="1"/>
    <col min="1026" max="1026" width="2.5" style="1" customWidth="1"/>
    <col min="1027" max="1027" width="2.33203125" style="1" customWidth="1"/>
    <col min="1028" max="1028" width="17.83203125" style="1" customWidth="1"/>
    <col min="1029" max="1029" width="10.5" style="1" customWidth="1"/>
    <col min="1030" max="1030" width="9" style="1" customWidth="1"/>
    <col min="1031" max="1031" width="8" style="1" customWidth="1"/>
    <col min="1032" max="1032" width="9" style="1" customWidth="1"/>
    <col min="1033" max="1033" width="8.33203125" style="1" customWidth="1"/>
    <col min="1034" max="1034" width="11.5" style="1" customWidth="1"/>
    <col min="1035" max="1035" width="8.5" style="1" customWidth="1"/>
    <col min="1036" max="1036" width="8" style="1" customWidth="1"/>
    <col min="1037" max="1037" width="7" style="1" customWidth="1"/>
    <col min="1038" max="1038" width="7.5" style="1" customWidth="1"/>
    <col min="1039" max="1039" width="8.1640625" style="1" customWidth="1"/>
    <col min="1040" max="1040" width="9" style="1" customWidth="1"/>
    <col min="1041" max="1043" width="8" style="1" customWidth="1"/>
    <col min="1044" max="1044" width="7.5" style="1" customWidth="1"/>
    <col min="1045" max="1046" width="9" style="1" customWidth="1"/>
    <col min="1047" max="1047" width="2.33203125" style="1" customWidth="1"/>
    <col min="1048" max="1048" width="15.5" style="1" customWidth="1"/>
    <col min="1049" max="1049" width="8.5" style="1" customWidth="1"/>
    <col min="1050" max="1050" width="15" style="1" customWidth="1"/>
    <col min="1051" max="1055" width="8.83203125" style="1"/>
    <col min="1056" max="1056" width="17.1640625" style="1" customWidth="1"/>
    <col min="1057" max="1057" width="16" style="1" customWidth="1"/>
    <col min="1058" max="1058" width="9.6640625" style="1" customWidth="1"/>
    <col min="1059" max="1281" width="8.83203125" style="1"/>
    <col min="1282" max="1282" width="2.5" style="1" customWidth="1"/>
    <col min="1283" max="1283" width="2.33203125" style="1" customWidth="1"/>
    <col min="1284" max="1284" width="17.83203125" style="1" customWidth="1"/>
    <col min="1285" max="1285" width="10.5" style="1" customWidth="1"/>
    <col min="1286" max="1286" width="9" style="1" customWidth="1"/>
    <col min="1287" max="1287" width="8" style="1" customWidth="1"/>
    <col min="1288" max="1288" width="9" style="1" customWidth="1"/>
    <col min="1289" max="1289" width="8.33203125" style="1" customWidth="1"/>
    <col min="1290" max="1290" width="11.5" style="1" customWidth="1"/>
    <col min="1291" max="1291" width="8.5" style="1" customWidth="1"/>
    <col min="1292" max="1292" width="8" style="1" customWidth="1"/>
    <col min="1293" max="1293" width="7" style="1" customWidth="1"/>
    <col min="1294" max="1294" width="7.5" style="1" customWidth="1"/>
    <col min="1295" max="1295" width="8.1640625" style="1" customWidth="1"/>
    <col min="1296" max="1296" width="9" style="1" customWidth="1"/>
    <col min="1297" max="1299" width="8" style="1" customWidth="1"/>
    <col min="1300" max="1300" width="7.5" style="1" customWidth="1"/>
    <col min="1301" max="1302" width="9" style="1" customWidth="1"/>
    <col min="1303" max="1303" width="2.33203125" style="1" customWidth="1"/>
    <col min="1304" max="1304" width="15.5" style="1" customWidth="1"/>
    <col min="1305" max="1305" width="8.5" style="1" customWidth="1"/>
    <col min="1306" max="1306" width="15" style="1" customWidth="1"/>
    <col min="1307" max="1311" width="8.83203125" style="1"/>
    <col min="1312" max="1312" width="17.1640625" style="1" customWidth="1"/>
    <col min="1313" max="1313" width="16" style="1" customWidth="1"/>
    <col min="1314" max="1314" width="9.6640625" style="1" customWidth="1"/>
    <col min="1315" max="1537" width="8.83203125" style="1"/>
    <col min="1538" max="1538" width="2.5" style="1" customWidth="1"/>
    <col min="1539" max="1539" width="2.33203125" style="1" customWidth="1"/>
    <col min="1540" max="1540" width="17.83203125" style="1" customWidth="1"/>
    <col min="1541" max="1541" width="10.5" style="1" customWidth="1"/>
    <col min="1542" max="1542" width="9" style="1" customWidth="1"/>
    <col min="1543" max="1543" width="8" style="1" customWidth="1"/>
    <col min="1544" max="1544" width="9" style="1" customWidth="1"/>
    <col min="1545" max="1545" width="8.33203125" style="1" customWidth="1"/>
    <col min="1546" max="1546" width="11.5" style="1" customWidth="1"/>
    <col min="1547" max="1547" width="8.5" style="1" customWidth="1"/>
    <col min="1548" max="1548" width="8" style="1" customWidth="1"/>
    <col min="1549" max="1549" width="7" style="1" customWidth="1"/>
    <col min="1550" max="1550" width="7.5" style="1" customWidth="1"/>
    <col min="1551" max="1551" width="8.1640625" style="1" customWidth="1"/>
    <col min="1552" max="1552" width="9" style="1" customWidth="1"/>
    <col min="1553" max="1555" width="8" style="1" customWidth="1"/>
    <col min="1556" max="1556" width="7.5" style="1" customWidth="1"/>
    <col min="1557" max="1558" width="9" style="1" customWidth="1"/>
    <col min="1559" max="1559" width="2.33203125" style="1" customWidth="1"/>
    <col min="1560" max="1560" width="15.5" style="1" customWidth="1"/>
    <col min="1561" max="1561" width="8.5" style="1" customWidth="1"/>
    <col min="1562" max="1562" width="15" style="1" customWidth="1"/>
    <col min="1563" max="1567" width="8.83203125" style="1"/>
    <col min="1568" max="1568" width="17.1640625" style="1" customWidth="1"/>
    <col min="1569" max="1569" width="16" style="1" customWidth="1"/>
    <col min="1570" max="1570" width="9.6640625" style="1" customWidth="1"/>
    <col min="1571" max="1793" width="8.83203125" style="1"/>
    <col min="1794" max="1794" width="2.5" style="1" customWidth="1"/>
    <col min="1795" max="1795" width="2.33203125" style="1" customWidth="1"/>
    <col min="1796" max="1796" width="17.83203125" style="1" customWidth="1"/>
    <col min="1797" max="1797" width="10.5" style="1" customWidth="1"/>
    <col min="1798" max="1798" width="9" style="1" customWidth="1"/>
    <col min="1799" max="1799" width="8" style="1" customWidth="1"/>
    <col min="1800" max="1800" width="9" style="1" customWidth="1"/>
    <col min="1801" max="1801" width="8.33203125" style="1" customWidth="1"/>
    <col min="1802" max="1802" width="11.5" style="1" customWidth="1"/>
    <col min="1803" max="1803" width="8.5" style="1" customWidth="1"/>
    <col min="1804" max="1804" width="8" style="1" customWidth="1"/>
    <col min="1805" max="1805" width="7" style="1" customWidth="1"/>
    <col min="1806" max="1806" width="7.5" style="1" customWidth="1"/>
    <col min="1807" max="1807" width="8.1640625" style="1" customWidth="1"/>
    <col min="1808" max="1808" width="9" style="1" customWidth="1"/>
    <col min="1809" max="1811" width="8" style="1" customWidth="1"/>
    <col min="1812" max="1812" width="7.5" style="1" customWidth="1"/>
    <col min="1813" max="1814" width="9" style="1" customWidth="1"/>
    <col min="1815" max="1815" width="2.33203125" style="1" customWidth="1"/>
    <col min="1816" max="1816" width="15.5" style="1" customWidth="1"/>
    <col min="1817" max="1817" width="8.5" style="1" customWidth="1"/>
    <col min="1818" max="1818" width="15" style="1" customWidth="1"/>
    <col min="1819" max="1823" width="8.83203125" style="1"/>
    <col min="1824" max="1824" width="17.1640625" style="1" customWidth="1"/>
    <col min="1825" max="1825" width="16" style="1" customWidth="1"/>
    <col min="1826" max="1826" width="9.6640625" style="1" customWidth="1"/>
    <col min="1827" max="2049" width="8.83203125" style="1"/>
    <col min="2050" max="2050" width="2.5" style="1" customWidth="1"/>
    <col min="2051" max="2051" width="2.33203125" style="1" customWidth="1"/>
    <col min="2052" max="2052" width="17.83203125" style="1" customWidth="1"/>
    <col min="2053" max="2053" width="10.5" style="1" customWidth="1"/>
    <col min="2054" max="2054" width="9" style="1" customWidth="1"/>
    <col min="2055" max="2055" width="8" style="1" customWidth="1"/>
    <col min="2056" max="2056" width="9" style="1" customWidth="1"/>
    <col min="2057" max="2057" width="8.33203125" style="1" customWidth="1"/>
    <col min="2058" max="2058" width="11.5" style="1" customWidth="1"/>
    <col min="2059" max="2059" width="8.5" style="1" customWidth="1"/>
    <col min="2060" max="2060" width="8" style="1" customWidth="1"/>
    <col min="2061" max="2061" width="7" style="1" customWidth="1"/>
    <col min="2062" max="2062" width="7.5" style="1" customWidth="1"/>
    <col min="2063" max="2063" width="8.1640625" style="1" customWidth="1"/>
    <col min="2064" max="2064" width="9" style="1" customWidth="1"/>
    <col min="2065" max="2067" width="8" style="1" customWidth="1"/>
    <col min="2068" max="2068" width="7.5" style="1" customWidth="1"/>
    <col min="2069" max="2070" width="9" style="1" customWidth="1"/>
    <col min="2071" max="2071" width="2.33203125" style="1" customWidth="1"/>
    <col min="2072" max="2072" width="15.5" style="1" customWidth="1"/>
    <col min="2073" max="2073" width="8.5" style="1" customWidth="1"/>
    <col min="2074" max="2074" width="15" style="1" customWidth="1"/>
    <col min="2075" max="2079" width="8.83203125" style="1"/>
    <col min="2080" max="2080" width="17.1640625" style="1" customWidth="1"/>
    <col min="2081" max="2081" width="16" style="1" customWidth="1"/>
    <col min="2082" max="2082" width="9.6640625" style="1" customWidth="1"/>
    <col min="2083" max="2305" width="8.83203125" style="1"/>
    <col min="2306" max="2306" width="2.5" style="1" customWidth="1"/>
    <col min="2307" max="2307" width="2.33203125" style="1" customWidth="1"/>
    <col min="2308" max="2308" width="17.83203125" style="1" customWidth="1"/>
    <col min="2309" max="2309" width="10.5" style="1" customWidth="1"/>
    <col min="2310" max="2310" width="9" style="1" customWidth="1"/>
    <col min="2311" max="2311" width="8" style="1" customWidth="1"/>
    <col min="2312" max="2312" width="9" style="1" customWidth="1"/>
    <col min="2313" max="2313" width="8.33203125" style="1" customWidth="1"/>
    <col min="2314" max="2314" width="11.5" style="1" customWidth="1"/>
    <col min="2315" max="2315" width="8.5" style="1" customWidth="1"/>
    <col min="2316" max="2316" width="8" style="1" customWidth="1"/>
    <col min="2317" max="2317" width="7" style="1" customWidth="1"/>
    <col min="2318" max="2318" width="7.5" style="1" customWidth="1"/>
    <col min="2319" max="2319" width="8.1640625" style="1" customWidth="1"/>
    <col min="2320" max="2320" width="9" style="1" customWidth="1"/>
    <col min="2321" max="2323" width="8" style="1" customWidth="1"/>
    <col min="2324" max="2324" width="7.5" style="1" customWidth="1"/>
    <col min="2325" max="2326" width="9" style="1" customWidth="1"/>
    <col min="2327" max="2327" width="2.33203125" style="1" customWidth="1"/>
    <col min="2328" max="2328" width="15.5" style="1" customWidth="1"/>
    <col min="2329" max="2329" width="8.5" style="1" customWidth="1"/>
    <col min="2330" max="2330" width="15" style="1" customWidth="1"/>
    <col min="2331" max="2335" width="8.83203125" style="1"/>
    <col min="2336" max="2336" width="17.1640625" style="1" customWidth="1"/>
    <col min="2337" max="2337" width="16" style="1" customWidth="1"/>
    <col min="2338" max="2338" width="9.6640625" style="1" customWidth="1"/>
    <col min="2339" max="2561" width="8.83203125" style="1"/>
    <col min="2562" max="2562" width="2.5" style="1" customWidth="1"/>
    <col min="2563" max="2563" width="2.33203125" style="1" customWidth="1"/>
    <col min="2564" max="2564" width="17.83203125" style="1" customWidth="1"/>
    <col min="2565" max="2565" width="10.5" style="1" customWidth="1"/>
    <col min="2566" max="2566" width="9" style="1" customWidth="1"/>
    <col min="2567" max="2567" width="8" style="1" customWidth="1"/>
    <col min="2568" max="2568" width="9" style="1" customWidth="1"/>
    <col min="2569" max="2569" width="8.33203125" style="1" customWidth="1"/>
    <col min="2570" max="2570" width="11.5" style="1" customWidth="1"/>
    <col min="2571" max="2571" width="8.5" style="1" customWidth="1"/>
    <col min="2572" max="2572" width="8" style="1" customWidth="1"/>
    <col min="2573" max="2573" width="7" style="1" customWidth="1"/>
    <col min="2574" max="2574" width="7.5" style="1" customWidth="1"/>
    <col min="2575" max="2575" width="8.1640625" style="1" customWidth="1"/>
    <col min="2576" max="2576" width="9" style="1" customWidth="1"/>
    <col min="2577" max="2579" width="8" style="1" customWidth="1"/>
    <col min="2580" max="2580" width="7.5" style="1" customWidth="1"/>
    <col min="2581" max="2582" width="9" style="1" customWidth="1"/>
    <col min="2583" max="2583" width="2.33203125" style="1" customWidth="1"/>
    <col min="2584" max="2584" width="15.5" style="1" customWidth="1"/>
    <col min="2585" max="2585" width="8.5" style="1" customWidth="1"/>
    <col min="2586" max="2586" width="15" style="1" customWidth="1"/>
    <col min="2587" max="2591" width="8.83203125" style="1"/>
    <col min="2592" max="2592" width="17.1640625" style="1" customWidth="1"/>
    <col min="2593" max="2593" width="16" style="1" customWidth="1"/>
    <col min="2594" max="2594" width="9.6640625" style="1" customWidth="1"/>
    <col min="2595" max="2817" width="8.83203125" style="1"/>
    <col min="2818" max="2818" width="2.5" style="1" customWidth="1"/>
    <col min="2819" max="2819" width="2.33203125" style="1" customWidth="1"/>
    <col min="2820" max="2820" width="17.83203125" style="1" customWidth="1"/>
    <col min="2821" max="2821" width="10.5" style="1" customWidth="1"/>
    <col min="2822" max="2822" width="9" style="1" customWidth="1"/>
    <col min="2823" max="2823" width="8" style="1" customWidth="1"/>
    <col min="2824" max="2824" width="9" style="1" customWidth="1"/>
    <col min="2825" max="2825" width="8.33203125" style="1" customWidth="1"/>
    <col min="2826" max="2826" width="11.5" style="1" customWidth="1"/>
    <col min="2827" max="2827" width="8.5" style="1" customWidth="1"/>
    <col min="2828" max="2828" width="8" style="1" customWidth="1"/>
    <col min="2829" max="2829" width="7" style="1" customWidth="1"/>
    <col min="2830" max="2830" width="7.5" style="1" customWidth="1"/>
    <col min="2831" max="2831" width="8.1640625" style="1" customWidth="1"/>
    <col min="2832" max="2832" width="9" style="1" customWidth="1"/>
    <col min="2833" max="2835" width="8" style="1" customWidth="1"/>
    <col min="2836" max="2836" width="7.5" style="1" customWidth="1"/>
    <col min="2837" max="2838" width="9" style="1" customWidth="1"/>
    <col min="2839" max="2839" width="2.33203125" style="1" customWidth="1"/>
    <col min="2840" max="2840" width="15.5" style="1" customWidth="1"/>
    <col min="2841" max="2841" width="8.5" style="1" customWidth="1"/>
    <col min="2842" max="2842" width="15" style="1" customWidth="1"/>
    <col min="2843" max="2847" width="8.83203125" style="1"/>
    <col min="2848" max="2848" width="17.1640625" style="1" customWidth="1"/>
    <col min="2849" max="2849" width="16" style="1" customWidth="1"/>
    <col min="2850" max="2850" width="9.6640625" style="1" customWidth="1"/>
    <col min="2851" max="3073" width="8.83203125" style="1"/>
    <col min="3074" max="3074" width="2.5" style="1" customWidth="1"/>
    <col min="3075" max="3075" width="2.33203125" style="1" customWidth="1"/>
    <col min="3076" max="3076" width="17.83203125" style="1" customWidth="1"/>
    <col min="3077" max="3077" width="10.5" style="1" customWidth="1"/>
    <col min="3078" max="3078" width="9" style="1" customWidth="1"/>
    <col min="3079" max="3079" width="8" style="1" customWidth="1"/>
    <col min="3080" max="3080" width="9" style="1" customWidth="1"/>
    <col min="3081" max="3081" width="8.33203125" style="1" customWidth="1"/>
    <col min="3082" max="3082" width="11.5" style="1" customWidth="1"/>
    <col min="3083" max="3083" width="8.5" style="1" customWidth="1"/>
    <col min="3084" max="3084" width="8" style="1" customWidth="1"/>
    <col min="3085" max="3085" width="7" style="1" customWidth="1"/>
    <col min="3086" max="3086" width="7.5" style="1" customWidth="1"/>
    <col min="3087" max="3087" width="8.1640625" style="1" customWidth="1"/>
    <col min="3088" max="3088" width="9" style="1" customWidth="1"/>
    <col min="3089" max="3091" width="8" style="1" customWidth="1"/>
    <col min="3092" max="3092" width="7.5" style="1" customWidth="1"/>
    <col min="3093" max="3094" width="9" style="1" customWidth="1"/>
    <col min="3095" max="3095" width="2.33203125" style="1" customWidth="1"/>
    <col min="3096" max="3096" width="15.5" style="1" customWidth="1"/>
    <col min="3097" max="3097" width="8.5" style="1" customWidth="1"/>
    <col min="3098" max="3098" width="15" style="1" customWidth="1"/>
    <col min="3099" max="3103" width="8.83203125" style="1"/>
    <col min="3104" max="3104" width="17.1640625" style="1" customWidth="1"/>
    <col min="3105" max="3105" width="16" style="1" customWidth="1"/>
    <col min="3106" max="3106" width="9.6640625" style="1" customWidth="1"/>
    <col min="3107" max="3329" width="8.83203125" style="1"/>
    <col min="3330" max="3330" width="2.5" style="1" customWidth="1"/>
    <col min="3331" max="3331" width="2.33203125" style="1" customWidth="1"/>
    <col min="3332" max="3332" width="17.83203125" style="1" customWidth="1"/>
    <col min="3333" max="3333" width="10.5" style="1" customWidth="1"/>
    <col min="3334" max="3334" width="9" style="1" customWidth="1"/>
    <col min="3335" max="3335" width="8" style="1" customWidth="1"/>
    <col min="3336" max="3336" width="9" style="1" customWidth="1"/>
    <col min="3337" max="3337" width="8.33203125" style="1" customWidth="1"/>
    <col min="3338" max="3338" width="11.5" style="1" customWidth="1"/>
    <col min="3339" max="3339" width="8.5" style="1" customWidth="1"/>
    <col min="3340" max="3340" width="8" style="1" customWidth="1"/>
    <col min="3341" max="3341" width="7" style="1" customWidth="1"/>
    <col min="3342" max="3342" width="7.5" style="1" customWidth="1"/>
    <col min="3343" max="3343" width="8.1640625" style="1" customWidth="1"/>
    <col min="3344" max="3344" width="9" style="1" customWidth="1"/>
    <col min="3345" max="3347" width="8" style="1" customWidth="1"/>
    <col min="3348" max="3348" width="7.5" style="1" customWidth="1"/>
    <col min="3349" max="3350" width="9" style="1" customWidth="1"/>
    <col min="3351" max="3351" width="2.33203125" style="1" customWidth="1"/>
    <col min="3352" max="3352" width="15.5" style="1" customWidth="1"/>
    <col min="3353" max="3353" width="8.5" style="1" customWidth="1"/>
    <col min="3354" max="3354" width="15" style="1" customWidth="1"/>
    <col min="3355" max="3359" width="8.83203125" style="1"/>
    <col min="3360" max="3360" width="17.1640625" style="1" customWidth="1"/>
    <col min="3361" max="3361" width="16" style="1" customWidth="1"/>
    <col min="3362" max="3362" width="9.6640625" style="1" customWidth="1"/>
    <col min="3363" max="3585" width="8.83203125" style="1"/>
    <col min="3586" max="3586" width="2.5" style="1" customWidth="1"/>
    <col min="3587" max="3587" width="2.33203125" style="1" customWidth="1"/>
    <col min="3588" max="3588" width="17.83203125" style="1" customWidth="1"/>
    <col min="3589" max="3589" width="10.5" style="1" customWidth="1"/>
    <col min="3590" max="3590" width="9" style="1" customWidth="1"/>
    <col min="3591" max="3591" width="8" style="1" customWidth="1"/>
    <col min="3592" max="3592" width="9" style="1" customWidth="1"/>
    <col min="3593" max="3593" width="8.33203125" style="1" customWidth="1"/>
    <col min="3594" max="3594" width="11.5" style="1" customWidth="1"/>
    <col min="3595" max="3595" width="8.5" style="1" customWidth="1"/>
    <col min="3596" max="3596" width="8" style="1" customWidth="1"/>
    <col min="3597" max="3597" width="7" style="1" customWidth="1"/>
    <col min="3598" max="3598" width="7.5" style="1" customWidth="1"/>
    <col min="3599" max="3599" width="8.1640625" style="1" customWidth="1"/>
    <col min="3600" max="3600" width="9" style="1" customWidth="1"/>
    <col min="3601" max="3603" width="8" style="1" customWidth="1"/>
    <col min="3604" max="3604" width="7.5" style="1" customWidth="1"/>
    <col min="3605" max="3606" width="9" style="1" customWidth="1"/>
    <col min="3607" max="3607" width="2.33203125" style="1" customWidth="1"/>
    <col min="3608" max="3608" width="15.5" style="1" customWidth="1"/>
    <col min="3609" max="3609" width="8.5" style="1" customWidth="1"/>
    <col min="3610" max="3610" width="15" style="1" customWidth="1"/>
    <col min="3611" max="3615" width="8.83203125" style="1"/>
    <col min="3616" max="3616" width="17.1640625" style="1" customWidth="1"/>
    <col min="3617" max="3617" width="16" style="1" customWidth="1"/>
    <col min="3618" max="3618" width="9.6640625" style="1" customWidth="1"/>
    <col min="3619" max="3841" width="8.83203125" style="1"/>
    <col min="3842" max="3842" width="2.5" style="1" customWidth="1"/>
    <col min="3843" max="3843" width="2.33203125" style="1" customWidth="1"/>
    <col min="3844" max="3844" width="17.83203125" style="1" customWidth="1"/>
    <col min="3845" max="3845" width="10.5" style="1" customWidth="1"/>
    <col min="3846" max="3846" width="9" style="1" customWidth="1"/>
    <col min="3847" max="3847" width="8" style="1" customWidth="1"/>
    <col min="3848" max="3848" width="9" style="1" customWidth="1"/>
    <col min="3849" max="3849" width="8.33203125" style="1" customWidth="1"/>
    <col min="3850" max="3850" width="11.5" style="1" customWidth="1"/>
    <col min="3851" max="3851" width="8.5" style="1" customWidth="1"/>
    <col min="3852" max="3852" width="8" style="1" customWidth="1"/>
    <col min="3853" max="3853" width="7" style="1" customWidth="1"/>
    <col min="3854" max="3854" width="7.5" style="1" customWidth="1"/>
    <col min="3855" max="3855" width="8.1640625" style="1" customWidth="1"/>
    <col min="3856" max="3856" width="9" style="1" customWidth="1"/>
    <col min="3857" max="3859" width="8" style="1" customWidth="1"/>
    <col min="3860" max="3860" width="7.5" style="1" customWidth="1"/>
    <col min="3861" max="3862" width="9" style="1" customWidth="1"/>
    <col min="3863" max="3863" width="2.33203125" style="1" customWidth="1"/>
    <col min="3864" max="3864" width="15.5" style="1" customWidth="1"/>
    <col min="3865" max="3865" width="8.5" style="1" customWidth="1"/>
    <col min="3866" max="3866" width="15" style="1" customWidth="1"/>
    <col min="3867" max="3871" width="8.83203125" style="1"/>
    <col min="3872" max="3872" width="17.1640625" style="1" customWidth="1"/>
    <col min="3873" max="3873" width="16" style="1" customWidth="1"/>
    <col min="3874" max="3874" width="9.6640625" style="1" customWidth="1"/>
    <col min="3875" max="4097" width="8.83203125" style="1"/>
    <col min="4098" max="4098" width="2.5" style="1" customWidth="1"/>
    <col min="4099" max="4099" width="2.33203125" style="1" customWidth="1"/>
    <col min="4100" max="4100" width="17.83203125" style="1" customWidth="1"/>
    <col min="4101" max="4101" width="10.5" style="1" customWidth="1"/>
    <col min="4102" max="4102" width="9" style="1" customWidth="1"/>
    <col min="4103" max="4103" width="8" style="1" customWidth="1"/>
    <col min="4104" max="4104" width="9" style="1" customWidth="1"/>
    <col min="4105" max="4105" width="8.33203125" style="1" customWidth="1"/>
    <col min="4106" max="4106" width="11.5" style="1" customWidth="1"/>
    <col min="4107" max="4107" width="8.5" style="1" customWidth="1"/>
    <col min="4108" max="4108" width="8" style="1" customWidth="1"/>
    <col min="4109" max="4109" width="7" style="1" customWidth="1"/>
    <col min="4110" max="4110" width="7.5" style="1" customWidth="1"/>
    <col min="4111" max="4111" width="8.1640625" style="1" customWidth="1"/>
    <col min="4112" max="4112" width="9" style="1" customWidth="1"/>
    <col min="4113" max="4115" width="8" style="1" customWidth="1"/>
    <col min="4116" max="4116" width="7.5" style="1" customWidth="1"/>
    <col min="4117" max="4118" width="9" style="1" customWidth="1"/>
    <col min="4119" max="4119" width="2.33203125" style="1" customWidth="1"/>
    <col min="4120" max="4120" width="15.5" style="1" customWidth="1"/>
    <col min="4121" max="4121" width="8.5" style="1" customWidth="1"/>
    <col min="4122" max="4122" width="15" style="1" customWidth="1"/>
    <col min="4123" max="4127" width="8.83203125" style="1"/>
    <col min="4128" max="4128" width="17.1640625" style="1" customWidth="1"/>
    <col min="4129" max="4129" width="16" style="1" customWidth="1"/>
    <col min="4130" max="4130" width="9.6640625" style="1" customWidth="1"/>
    <col min="4131" max="4353" width="8.83203125" style="1"/>
    <col min="4354" max="4354" width="2.5" style="1" customWidth="1"/>
    <col min="4355" max="4355" width="2.33203125" style="1" customWidth="1"/>
    <col min="4356" max="4356" width="17.83203125" style="1" customWidth="1"/>
    <col min="4357" max="4357" width="10.5" style="1" customWidth="1"/>
    <col min="4358" max="4358" width="9" style="1" customWidth="1"/>
    <col min="4359" max="4359" width="8" style="1" customWidth="1"/>
    <col min="4360" max="4360" width="9" style="1" customWidth="1"/>
    <col min="4361" max="4361" width="8.33203125" style="1" customWidth="1"/>
    <col min="4362" max="4362" width="11.5" style="1" customWidth="1"/>
    <col min="4363" max="4363" width="8.5" style="1" customWidth="1"/>
    <col min="4364" max="4364" width="8" style="1" customWidth="1"/>
    <col min="4365" max="4365" width="7" style="1" customWidth="1"/>
    <col min="4366" max="4366" width="7.5" style="1" customWidth="1"/>
    <col min="4367" max="4367" width="8.1640625" style="1" customWidth="1"/>
    <col min="4368" max="4368" width="9" style="1" customWidth="1"/>
    <col min="4369" max="4371" width="8" style="1" customWidth="1"/>
    <col min="4372" max="4372" width="7.5" style="1" customWidth="1"/>
    <col min="4373" max="4374" width="9" style="1" customWidth="1"/>
    <col min="4375" max="4375" width="2.33203125" style="1" customWidth="1"/>
    <col min="4376" max="4376" width="15.5" style="1" customWidth="1"/>
    <col min="4377" max="4377" width="8.5" style="1" customWidth="1"/>
    <col min="4378" max="4378" width="15" style="1" customWidth="1"/>
    <col min="4379" max="4383" width="8.83203125" style="1"/>
    <col min="4384" max="4384" width="17.1640625" style="1" customWidth="1"/>
    <col min="4385" max="4385" width="16" style="1" customWidth="1"/>
    <col min="4386" max="4386" width="9.6640625" style="1" customWidth="1"/>
    <col min="4387" max="4609" width="8.83203125" style="1"/>
    <col min="4610" max="4610" width="2.5" style="1" customWidth="1"/>
    <col min="4611" max="4611" width="2.33203125" style="1" customWidth="1"/>
    <col min="4612" max="4612" width="17.83203125" style="1" customWidth="1"/>
    <col min="4613" max="4613" width="10.5" style="1" customWidth="1"/>
    <col min="4614" max="4614" width="9" style="1" customWidth="1"/>
    <col min="4615" max="4615" width="8" style="1" customWidth="1"/>
    <col min="4616" max="4616" width="9" style="1" customWidth="1"/>
    <col min="4617" max="4617" width="8.33203125" style="1" customWidth="1"/>
    <col min="4618" max="4618" width="11.5" style="1" customWidth="1"/>
    <col min="4619" max="4619" width="8.5" style="1" customWidth="1"/>
    <col min="4620" max="4620" width="8" style="1" customWidth="1"/>
    <col min="4621" max="4621" width="7" style="1" customWidth="1"/>
    <col min="4622" max="4622" width="7.5" style="1" customWidth="1"/>
    <col min="4623" max="4623" width="8.1640625" style="1" customWidth="1"/>
    <col min="4624" max="4624" width="9" style="1" customWidth="1"/>
    <col min="4625" max="4627" width="8" style="1" customWidth="1"/>
    <col min="4628" max="4628" width="7.5" style="1" customWidth="1"/>
    <col min="4629" max="4630" width="9" style="1" customWidth="1"/>
    <col min="4631" max="4631" width="2.33203125" style="1" customWidth="1"/>
    <col min="4632" max="4632" width="15.5" style="1" customWidth="1"/>
    <col min="4633" max="4633" width="8.5" style="1" customWidth="1"/>
    <col min="4634" max="4634" width="15" style="1" customWidth="1"/>
    <col min="4635" max="4639" width="8.83203125" style="1"/>
    <col min="4640" max="4640" width="17.1640625" style="1" customWidth="1"/>
    <col min="4641" max="4641" width="16" style="1" customWidth="1"/>
    <col min="4642" max="4642" width="9.6640625" style="1" customWidth="1"/>
    <col min="4643" max="4865" width="8.83203125" style="1"/>
    <col min="4866" max="4866" width="2.5" style="1" customWidth="1"/>
    <col min="4867" max="4867" width="2.33203125" style="1" customWidth="1"/>
    <col min="4868" max="4868" width="17.83203125" style="1" customWidth="1"/>
    <col min="4869" max="4869" width="10.5" style="1" customWidth="1"/>
    <col min="4870" max="4870" width="9" style="1" customWidth="1"/>
    <col min="4871" max="4871" width="8" style="1" customWidth="1"/>
    <col min="4872" max="4872" width="9" style="1" customWidth="1"/>
    <col min="4873" max="4873" width="8.33203125" style="1" customWidth="1"/>
    <col min="4874" max="4874" width="11.5" style="1" customWidth="1"/>
    <col min="4875" max="4875" width="8.5" style="1" customWidth="1"/>
    <col min="4876" max="4876" width="8" style="1" customWidth="1"/>
    <col min="4877" max="4877" width="7" style="1" customWidth="1"/>
    <col min="4878" max="4878" width="7.5" style="1" customWidth="1"/>
    <col min="4879" max="4879" width="8.1640625" style="1" customWidth="1"/>
    <col min="4880" max="4880" width="9" style="1" customWidth="1"/>
    <col min="4881" max="4883" width="8" style="1" customWidth="1"/>
    <col min="4884" max="4884" width="7.5" style="1" customWidth="1"/>
    <col min="4885" max="4886" width="9" style="1" customWidth="1"/>
    <col min="4887" max="4887" width="2.33203125" style="1" customWidth="1"/>
    <col min="4888" max="4888" width="15.5" style="1" customWidth="1"/>
    <col min="4889" max="4889" width="8.5" style="1" customWidth="1"/>
    <col min="4890" max="4890" width="15" style="1" customWidth="1"/>
    <col min="4891" max="4895" width="8.83203125" style="1"/>
    <col min="4896" max="4896" width="17.1640625" style="1" customWidth="1"/>
    <col min="4897" max="4897" width="16" style="1" customWidth="1"/>
    <col min="4898" max="4898" width="9.6640625" style="1" customWidth="1"/>
    <col min="4899" max="5121" width="8.83203125" style="1"/>
    <col min="5122" max="5122" width="2.5" style="1" customWidth="1"/>
    <col min="5123" max="5123" width="2.33203125" style="1" customWidth="1"/>
    <col min="5124" max="5124" width="17.83203125" style="1" customWidth="1"/>
    <col min="5125" max="5125" width="10.5" style="1" customWidth="1"/>
    <col min="5126" max="5126" width="9" style="1" customWidth="1"/>
    <col min="5127" max="5127" width="8" style="1" customWidth="1"/>
    <col min="5128" max="5128" width="9" style="1" customWidth="1"/>
    <col min="5129" max="5129" width="8.33203125" style="1" customWidth="1"/>
    <col min="5130" max="5130" width="11.5" style="1" customWidth="1"/>
    <col min="5131" max="5131" width="8.5" style="1" customWidth="1"/>
    <col min="5132" max="5132" width="8" style="1" customWidth="1"/>
    <col min="5133" max="5133" width="7" style="1" customWidth="1"/>
    <col min="5134" max="5134" width="7.5" style="1" customWidth="1"/>
    <col min="5135" max="5135" width="8.1640625" style="1" customWidth="1"/>
    <col min="5136" max="5136" width="9" style="1" customWidth="1"/>
    <col min="5137" max="5139" width="8" style="1" customWidth="1"/>
    <col min="5140" max="5140" width="7.5" style="1" customWidth="1"/>
    <col min="5141" max="5142" width="9" style="1" customWidth="1"/>
    <col min="5143" max="5143" width="2.33203125" style="1" customWidth="1"/>
    <col min="5144" max="5144" width="15.5" style="1" customWidth="1"/>
    <col min="5145" max="5145" width="8.5" style="1" customWidth="1"/>
    <col min="5146" max="5146" width="15" style="1" customWidth="1"/>
    <col min="5147" max="5151" width="8.83203125" style="1"/>
    <col min="5152" max="5152" width="17.1640625" style="1" customWidth="1"/>
    <col min="5153" max="5153" width="16" style="1" customWidth="1"/>
    <col min="5154" max="5154" width="9.6640625" style="1" customWidth="1"/>
    <col min="5155" max="5377" width="8.83203125" style="1"/>
    <col min="5378" max="5378" width="2.5" style="1" customWidth="1"/>
    <col min="5379" max="5379" width="2.33203125" style="1" customWidth="1"/>
    <col min="5380" max="5380" width="17.83203125" style="1" customWidth="1"/>
    <col min="5381" max="5381" width="10.5" style="1" customWidth="1"/>
    <col min="5382" max="5382" width="9" style="1" customWidth="1"/>
    <col min="5383" max="5383" width="8" style="1" customWidth="1"/>
    <col min="5384" max="5384" width="9" style="1" customWidth="1"/>
    <col min="5385" max="5385" width="8.33203125" style="1" customWidth="1"/>
    <col min="5386" max="5386" width="11.5" style="1" customWidth="1"/>
    <col min="5387" max="5387" width="8.5" style="1" customWidth="1"/>
    <col min="5388" max="5388" width="8" style="1" customWidth="1"/>
    <col min="5389" max="5389" width="7" style="1" customWidth="1"/>
    <col min="5390" max="5390" width="7.5" style="1" customWidth="1"/>
    <col min="5391" max="5391" width="8.1640625" style="1" customWidth="1"/>
    <col min="5392" max="5392" width="9" style="1" customWidth="1"/>
    <col min="5393" max="5395" width="8" style="1" customWidth="1"/>
    <col min="5396" max="5396" width="7.5" style="1" customWidth="1"/>
    <col min="5397" max="5398" width="9" style="1" customWidth="1"/>
    <col min="5399" max="5399" width="2.33203125" style="1" customWidth="1"/>
    <col min="5400" max="5400" width="15.5" style="1" customWidth="1"/>
    <col min="5401" max="5401" width="8.5" style="1" customWidth="1"/>
    <col min="5402" max="5402" width="15" style="1" customWidth="1"/>
    <col min="5403" max="5407" width="8.83203125" style="1"/>
    <col min="5408" max="5408" width="17.1640625" style="1" customWidth="1"/>
    <col min="5409" max="5409" width="16" style="1" customWidth="1"/>
    <col min="5410" max="5410" width="9.6640625" style="1" customWidth="1"/>
    <col min="5411" max="5633" width="8.83203125" style="1"/>
    <col min="5634" max="5634" width="2.5" style="1" customWidth="1"/>
    <col min="5635" max="5635" width="2.33203125" style="1" customWidth="1"/>
    <col min="5636" max="5636" width="17.83203125" style="1" customWidth="1"/>
    <col min="5637" max="5637" width="10.5" style="1" customWidth="1"/>
    <col min="5638" max="5638" width="9" style="1" customWidth="1"/>
    <col min="5639" max="5639" width="8" style="1" customWidth="1"/>
    <col min="5640" max="5640" width="9" style="1" customWidth="1"/>
    <col min="5641" max="5641" width="8.33203125" style="1" customWidth="1"/>
    <col min="5642" max="5642" width="11.5" style="1" customWidth="1"/>
    <col min="5643" max="5643" width="8.5" style="1" customWidth="1"/>
    <col min="5644" max="5644" width="8" style="1" customWidth="1"/>
    <col min="5645" max="5645" width="7" style="1" customWidth="1"/>
    <col min="5646" max="5646" width="7.5" style="1" customWidth="1"/>
    <col min="5647" max="5647" width="8.1640625" style="1" customWidth="1"/>
    <col min="5648" max="5648" width="9" style="1" customWidth="1"/>
    <col min="5649" max="5651" width="8" style="1" customWidth="1"/>
    <col min="5652" max="5652" width="7.5" style="1" customWidth="1"/>
    <col min="5653" max="5654" width="9" style="1" customWidth="1"/>
    <col min="5655" max="5655" width="2.33203125" style="1" customWidth="1"/>
    <col min="5656" max="5656" width="15.5" style="1" customWidth="1"/>
    <col min="5657" max="5657" width="8.5" style="1" customWidth="1"/>
    <col min="5658" max="5658" width="15" style="1" customWidth="1"/>
    <col min="5659" max="5663" width="8.83203125" style="1"/>
    <col min="5664" max="5664" width="17.1640625" style="1" customWidth="1"/>
    <col min="5665" max="5665" width="16" style="1" customWidth="1"/>
    <col min="5666" max="5666" width="9.6640625" style="1" customWidth="1"/>
    <col min="5667" max="5889" width="8.83203125" style="1"/>
    <col min="5890" max="5890" width="2.5" style="1" customWidth="1"/>
    <col min="5891" max="5891" width="2.33203125" style="1" customWidth="1"/>
    <col min="5892" max="5892" width="17.83203125" style="1" customWidth="1"/>
    <col min="5893" max="5893" width="10.5" style="1" customWidth="1"/>
    <col min="5894" max="5894" width="9" style="1" customWidth="1"/>
    <col min="5895" max="5895" width="8" style="1" customWidth="1"/>
    <col min="5896" max="5896" width="9" style="1" customWidth="1"/>
    <col min="5897" max="5897" width="8.33203125" style="1" customWidth="1"/>
    <col min="5898" max="5898" width="11.5" style="1" customWidth="1"/>
    <col min="5899" max="5899" width="8.5" style="1" customWidth="1"/>
    <col min="5900" max="5900" width="8" style="1" customWidth="1"/>
    <col min="5901" max="5901" width="7" style="1" customWidth="1"/>
    <col min="5902" max="5902" width="7.5" style="1" customWidth="1"/>
    <col min="5903" max="5903" width="8.1640625" style="1" customWidth="1"/>
    <col min="5904" max="5904" width="9" style="1" customWidth="1"/>
    <col min="5905" max="5907" width="8" style="1" customWidth="1"/>
    <col min="5908" max="5908" width="7.5" style="1" customWidth="1"/>
    <col min="5909" max="5910" width="9" style="1" customWidth="1"/>
    <col min="5911" max="5911" width="2.33203125" style="1" customWidth="1"/>
    <col min="5912" max="5912" width="15.5" style="1" customWidth="1"/>
    <col min="5913" max="5913" width="8.5" style="1" customWidth="1"/>
    <col min="5914" max="5914" width="15" style="1" customWidth="1"/>
    <col min="5915" max="5919" width="8.83203125" style="1"/>
    <col min="5920" max="5920" width="17.1640625" style="1" customWidth="1"/>
    <col min="5921" max="5921" width="16" style="1" customWidth="1"/>
    <col min="5922" max="5922" width="9.6640625" style="1" customWidth="1"/>
    <col min="5923" max="6145" width="8.83203125" style="1"/>
    <col min="6146" max="6146" width="2.5" style="1" customWidth="1"/>
    <col min="6147" max="6147" width="2.33203125" style="1" customWidth="1"/>
    <col min="6148" max="6148" width="17.83203125" style="1" customWidth="1"/>
    <col min="6149" max="6149" width="10.5" style="1" customWidth="1"/>
    <col min="6150" max="6150" width="9" style="1" customWidth="1"/>
    <col min="6151" max="6151" width="8" style="1" customWidth="1"/>
    <col min="6152" max="6152" width="9" style="1" customWidth="1"/>
    <col min="6153" max="6153" width="8.33203125" style="1" customWidth="1"/>
    <col min="6154" max="6154" width="11.5" style="1" customWidth="1"/>
    <col min="6155" max="6155" width="8.5" style="1" customWidth="1"/>
    <col min="6156" max="6156" width="8" style="1" customWidth="1"/>
    <col min="6157" max="6157" width="7" style="1" customWidth="1"/>
    <col min="6158" max="6158" width="7.5" style="1" customWidth="1"/>
    <col min="6159" max="6159" width="8.1640625" style="1" customWidth="1"/>
    <col min="6160" max="6160" width="9" style="1" customWidth="1"/>
    <col min="6161" max="6163" width="8" style="1" customWidth="1"/>
    <col min="6164" max="6164" width="7.5" style="1" customWidth="1"/>
    <col min="6165" max="6166" width="9" style="1" customWidth="1"/>
    <col min="6167" max="6167" width="2.33203125" style="1" customWidth="1"/>
    <col min="6168" max="6168" width="15.5" style="1" customWidth="1"/>
    <col min="6169" max="6169" width="8.5" style="1" customWidth="1"/>
    <col min="6170" max="6170" width="15" style="1" customWidth="1"/>
    <col min="6171" max="6175" width="8.83203125" style="1"/>
    <col min="6176" max="6176" width="17.1640625" style="1" customWidth="1"/>
    <col min="6177" max="6177" width="16" style="1" customWidth="1"/>
    <col min="6178" max="6178" width="9.6640625" style="1" customWidth="1"/>
    <col min="6179" max="6401" width="8.83203125" style="1"/>
    <col min="6402" max="6402" width="2.5" style="1" customWidth="1"/>
    <col min="6403" max="6403" width="2.33203125" style="1" customWidth="1"/>
    <col min="6404" max="6404" width="17.83203125" style="1" customWidth="1"/>
    <col min="6405" max="6405" width="10.5" style="1" customWidth="1"/>
    <col min="6406" max="6406" width="9" style="1" customWidth="1"/>
    <col min="6407" max="6407" width="8" style="1" customWidth="1"/>
    <col min="6408" max="6408" width="9" style="1" customWidth="1"/>
    <col min="6409" max="6409" width="8.33203125" style="1" customWidth="1"/>
    <col min="6410" max="6410" width="11.5" style="1" customWidth="1"/>
    <col min="6411" max="6411" width="8.5" style="1" customWidth="1"/>
    <col min="6412" max="6412" width="8" style="1" customWidth="1"/>
    <col min="6413" max="6413" width="7" style="1" customWidth="1"/>
    <col min="6414" max="6414" width="7.5" style="1" customWidth="1"/>
    <col min="6415" max="6415" width="8.1640625" style="1" customWidth="1"/>
    <col min="6416" max="6416" width="9" style="1" customWidth="1"/>
    <col min="6417" max="6419" width="8" style="1" customWidth="1"/>
    <col min="6420" max="6420" width="7.5" style="1" customWidth="1"/>
    <col min="6421" max="6422" width="9" style="1" customWidth="1"/>
    <col min="6423" max="6423" width="2.33203125" style="1" customWidth="1"/>
    <col min="6424" max="6424" width="15.5" style="1" customWidth="1"/>
    <col min="6425" max="6425" width="8.5" style="1" customWidth="1"/>
    <col min="6426" max="6426" width="15" style="1" customWidth="1"/>
    <col min="6427" max="6431" width="8.83203125" style="1"/>
    <col min="6432" max="6432" width="17.1640625" style="1" customWidth="1"/>
    <col min="6433" max="6433" width="16" style="1" customWidth="1"/>
    <col min="6434" max="6434" width="9.6640625" style="1" customWidth="1"/>
    <col min="6435" max="6657" width="8.83203125" style="1"/>
    <col min="6658" max="6658" width="2.5" style="1" customWidth="1"/>
    <col min="6659" max="6659" width="2.33203125" style="1" customWidth="1"/>
    <col min="6660" max="6660" width="17.83203125" style="1" customWidth="1"/>
    <col min="6661" max="6661" width="10.5" style="1" customWidth="1"/>
    <col min="6662" max="6662" width="9" style="1" customWidth="1"/>
    <col min="6663" max="6663" width="8" style="1" customWidth="1"/>
    <col min="6664" max="6664" width="9" style="1" customWidth="1"/>
    <col min="6665" max="6665" width="8.33203125" style="1" customWidth="1"/>
    <col min="6666" max="6666" width="11.5" style="1" customWidth="1"/>
    <col min="6667" max="6667" width="8.5" style="1" customWidth="1"/>
    <col min="6668" max="6668" width="8" style="1" customWidth="1"/>
    <col min="6669" max="6669" width="7" style="1" customWidth="1"/>
    <col min="6670" max="6670" width="7.5" style="1" customWidth="1"/>
    <col min="6671" max="6671" width="8.1640625" style="1" customWidth="1"/>
    <col min="6672" max="6672" width="9" style="1" customWidth="1"/>
    <col min="6673" max="6675" width="8" style="1" customWidth="1"/>
    <col min="6676" max="6676" width="7.5" style="1" customWidth="1"/>
    <col min="6677" max="6678" width="9" style="1" customWidth="1"/>
    <col min="6679" max="6679" width="2.33203125" style="1" customWidth="1"/>
    <col min="6680" max="6680" width="15.5" style="1" customWidth="1"/>
    <col min="6681" max="6681" width="8.5" style="1" customWidth="1"/>
    <col min="6682" max="6682" width="15" style="1" customWidth="1"/>
    <col min="6683" max="6687" width="8.83203125" style="1"/>
    <col min="6688" max="6688" width="17.1640625" style="1" customWidth="1"/>
    <col min="6689" max="6689" width="16" style="1" customWidth="1"/>
    <col min="6690" max="6690" width="9.6640625" style="1" customWidth="1"/>
    <col min="6691" max="6913" width="8.83203125" style="1"/>
    <col min="6914" max="6914" width="2.5" style="1" customWidth="1"/>
    <col min="6915" max="6915" width="2.33203125" style="1" customWidth="1"/>
    <col min="6916" max="6916" width="17.83203125" style="1" customWidth="1"/>
    <col min="6917" max="6917" width="10.5" style="1" customWidth="1"/>
    <col min="6918" max="6918" width="9" style="1" customWidth="1"/>
    <col min="6919" max="6919" width="8" style="1" customWidth="1"/>
    <col min="6920" max="6920" width="9" style="1" customWidth="1"/>
    <col min="6921" max="6921" width="8.33203125" style="1" customWidth="1"/>
    <col min="6922" max="6922" width="11.5" style="1" customWidth="1"/>
    <col min="6923" max="6923" width="8.5" style="1" customWidth="1"/>
    <col min="6924" max="6924" width="8" style="1" customWidth="1"/>
    <col min="6925" max="6925" width="7" style="1" customWidth="1"/>
    <col min="6926" max="6926" width="7.5" style="1" customWidth="1"/>
    <col min="6927" max="6927" width="8.1640625" style="1" customWidth="1"/>
    <col min="6928" max="6928" width="9" style="1" customWidth="1"/>
    <col min="6929" max="6931" width="8" style="1" customWidth="1"/>
    <col min="6932" max="6932" width="7.5" style="1" customWidth="1"/>
    <col min="6933" max="6934" width="9" style="1" customWidth="1"/>
    <col min="6935" max="6935" width="2.33203125" style="1" customWidth="1"/>
    <col min="6936" max="6936" width="15.5" style="1" customWidth="1"/>
    <col min="6937" max="6937" width="8.5" style="1" customWidth="1"/>
    <col min="6938" max="6938" width="15" style="1" customWidth="1"/>
    <col min="6939" max="6943" width="8.83203125" style="1"/>
    <col min="6944" max="6944" width="17.1640625" style="1" customWidth="1"/>
    <col min="6945" max="6945" width="16" style="1" customWidth="1"/>
    <col min="6946" max="6946" width="9.6640625" style="1" customWidth="1"/>
    <col min="6947" max="7169" width="8.83203125" style="1"/>
    <col min="7170" max="7170" width="2.5" style="1" customWidth="1"/>
    <col min="7171" max="7171" width="2.33203125" style="1" customWidth="1"/>
    <col min="7172" max="7172" width="17.83203125" style="1" customWidth="1"/>
    <col min="7173" max="7173" width="10.5" style="1" customWidth="1"/>
    <col min="7174" max="7174" width="9" style="1" customWidth="1"/>
    <col min="7175" max="7175" width="8" style="1" customWidth="1"/>
    <col min="7176" max="7176" width="9" style="1" customWidth="1"/>
    <col min="7177" max="7177" width="8.33203125" style="1" customWidth="1"/>
    <col min="7178" max="7178" width="11.5" style="1" customWidth="1"/>
    <col min="7179" max="7179" width="8.5" style="1" customWidth="1"/>
    <col min="7180" max="7180" width="8" style="1" customWidth="1"/>
    <col min="7181" max="7181" width="7" style="1" customWidth="1"/>
    <col min="7182" max="7182" width="7.5" style="1" customWidth="1"/>
    <col min="7183" max="7183" width="8.1640625" style="1" customWidth="1"/>
    <col min="7184" max="7184" width="9" style="1" customWidth="1"/>
    <col min="7185" max="7187" width="8" style="1" customWidth="1"/>
    <col min="7188" max="7188" width="7.5" style="1" customWidth="1"/>
    <col min="7189" max="7190" width="9" style="1" customWidth="1"/>
    <col min="7191" max="7191" width="2.33203125" style="1" customWidth="1"/>
    <col min="7192" max="7192" width="15.5" style="1" customWidth="1"/>
    <col min="7193" max="7193" width="8.5" style="1" customWidth="1"/>
    <col min="7194" max="7194" width="15" style="1" customWidth="1"/>
    <col min="7195" max="7199" width="8.83203125" style="1"/>
    <col min="7200" max="7200" width="17.1640625" style="1" customWidth="1"/>
    <col min="7201" max="7201" width="16" style="1" customWidth="1"/>
    <col min="7202" max="7202" width="9.6640625" style="1" customWidth="1"/>
    <col min="7203" max="7425" width="8.83203125" style="1"/>
    <col min="7426" max="7426" width="2.5" style="1" customWidth="1"/>
    <col min="7427" max="7427" width="2.33203125" style="1" customWidth="1"/>
    <col min="7428" max="7428" width="17.83203125" style="1" customWidth="1"/>
    <col min="7429" max="7429" width="10.5" style="1" customWidth="1"/>
    <col min="7430" max="7430" width="9" style="1" customWidth="1"/>
    <col min="7431" max="7431" width="8" style="1" customWidth="1"/>
    <col min="7432" max="7432" width="9" style="1" customWidth="1"/>
    <col min="7433" max="7433" width="8.33203125" style="1" customWidth="1"/>
    <col min="7434" max="7434" width="11.5" style="1" customWidth="1"/>
    <col min="7435" max="7435" width="8.5" style="1" customWidth="1"/>
    <col min="7436" max="7436" width="8" style="1" customWidth="1"/>
    <col min="7437" max="7437" width="7" style="1" customWidth="1"/>
    <col min="7438" max="7438" width="7.5" style="1" customWidth="1"/>
    <col min="7439" max="7439" width="8.1640625" style="1" customWidth="1"/>
    <col min="7440" max="7440" width="9" style="1" customWidth="1"/>
    <col min="7441" max="7443" width="8" style="1" customWidth="1"/>
    <col min="7444" max="7444" width="7.5" style="1" customWidth="1"/>
    <col min="7445" max="7446" width="9" style="1" customWidth="1"/>
    <col min="7447" max="7447" width="2.33203125" style="1" customWidth="1"/>
    <col min="7448" max="7448" width="15.5" style="1" customWidth="1"/>
    <col min="7449" max="7449" width="8.5" style="1" customWidth="1"/>
    <col min="7450" max="7450" width="15" style="1" customWidth="1"/>
    <col min="7451" max="7455" width="8.83203125" style="1"/>
    <col min="7456" max="7456" width="17.1640625" style="1" customWidth="1"/>
    <col min="7457" max="7457" width="16" style="1" customWidth="1"/>
    <col min="7458" max="7458" width="9.6640625" style="1" customWidth="1"/>
    <col min="7459" max="7681" width="8.83203125" style="1"/>
    <col min="7682" max="7682" width="2.5" style="1" customWidth="1"/>
    <col min="7683" max="7683" width="2.33203125" style="1" customWidth="1"/>
    <col min="7684" max="7684" width="17.83203125" style="1" customWidth="1"/>
    <col min="7685" max="7685" width="10.5" style="1" customWidth="1"/>
    <col min="7686" max="7686" width="9" style="1" customWidth="1"/>
    <col min="7687" max="7687" width="8" style="1" customWidth="1"/>
    <col min="7688" max="7688" width="9" style="1" customWidth="1"/>
    <col min="7689" max="7689" width="8.33203125" style="1" customWidth="1"/>
    <col min="7690" max="7690" width="11.5" style="1" customWidth="1"/>
    <col min="7691" max="7691" width="8.5" style="1" customWidth="1"/>
    <col min="7692" max="7692" width="8" style="1" customWidth="1"/>
    <col min="7693" max="7693" width="7" style="1" customWidth="1"/>
    <col min="7694" max="7694" width="7.5" style="1" customWidth="1"/>
    <col min="7695" max="7695" width="8.1640625" style="1" customWidth="1"/>
    <col min="7696" max="7696" width="9" style="1" customWidth="1"/>
    <col min="7697" max="7699" width="8" style="1" customWidth="1"/>
    <col min="7700" max="7700" width="7.5" style="1" customWidth="1"/>
    <col min="7701" max="7702" width="9" style="1" customWidth="1"/>
    <col min="7703" max="7703" width="2.33203125" style="1" customWidth="1"/>
    <col min="7704" max="7704" width="15.5" style="1" customWidth="1"/>
    <col min="7705" max="7705" width="8.5" style="1" customWidth="1"/>
    <col min="7706" max="7706" width="15" style="1" customWidth="1"/>
    <col min="7707" max="7711" width="8.83203125" style="1"/>
    <col min="7712" max="7712" width="17.1640625" style="1" customWidth="1"/>
    <col min="7713" max="7713" width="16" style="1" customWidth="1"/>
    <col min="7714" max="7714" width="9.6640625" style="1" customWidth="1"/>
    <col min="7715" max="7937" width="8.83203125" style="1"/>
    <col min="7938" max="7938" width="2.5" style="1" customWidth="1"/>
    <col min="7939" max="7939" width="2.33203125" style="1" customWidth="1"/>
    <col min="7940" max="7940" width="17.83203125" style="1" customWidth="1"/>
    <col min="7941" max="7941" width="10.5" style="1" customWidth="1"/>
    <col min="7942" max="7942" width="9" style="1" customWidth="1"/>
    <col min="7943" max="7943" width="8" style="1" customWidth="1"/>
    <col min="7944" max="7944" width="9" style="1" customWidth="1"/>
    <col min="7945" max="7945" width="8.33203125" style="1" customWidth="1"/>
    <col min="7946" max="7946" width="11.5" style="1" customWidth="1"/>
    <col min="7947" max="7947" width="8.5" style="1" customWidth="1"/>
    <col min="7948" max="7948" width="8" style="1" customWidth="1"/>
    <col min="7949" max="7949" width="7" style="1" customWidth="1"/>
    <col min="7950" max="7950" width="7.5" style="1" customWidth="1"/>
    <col min="7951" max="7951" width="8.1640625" style="1" customWidth="1"/>
    <col min="7952" max="7952" width="9" style="1" customWidth="1"/>
    <col min="7953" max="7955" width="8" style="1" customWidth="1"/>
    <col min="7956" max="7956" width="7.5" style="1" customWidth="1"/>
    <col min="7957" max="7958" width="9" style="1" customWidth="1"/>
    <col min="7959" max="7959" width="2.33203125" style="1" customWidth="1"/>
    <col min="7960" max="7960" width="15.5" style="1" customWidth="1"/>
    <col min="7961" max="7961" width="8.5" style="1" customWidth="1"/>
    <col min="7962" max="7962" width="15" style="1" customWidth="1"/>
    <col min="7963" max="7967" width="8.83203125" style="1"/>
    <col min="7968" max="7968" width="17.1640625" style="1" customWidth="1"/>
    <col min="7969" max="7969" width="16" style="1" customWidth="1"/>
    <col min="7970" max="7970" width="9.6640625" style="1" customWidth="1"/>
    <col min="7971" max="8193" width="8.83203125" style="1"/>
    <col min="8194" max="8194" width="2.5" style="1" customWidth="1"/>
    <col min="8195" max="8195" width="2.33203125" style="1" customWidth="1"/>
    <col min="8196" max="8196" width="17.83203125" style="1" customWidth="1"/>
    <col min="8197" max="8197" width="10.5" style="1" customWidth="1"/>
    <col min="8198" max="8198" width="9" style="1" customWidth="1"/>
    <col min="8199" max="8199" width="8" style="1" customWidth="1"/>
    <col min="8200" max="8200" width="9" style="1" customWidth="1"/>
    <col min="8201" max="8201" width="8.33203125" style="1" customWidth="1"/>
    <col min="8202" max="8202" width="11.5" style="1" customWidth="1"/>
    <col min="8203" max="8203" width="8.5" style="1" customWidth="1"/>
    <col min="8204" max="8204" width="8" style="1" customWidth="1"/>
    <col min="8205" max="8205" width="7" style="1" customWidth="1"/>
    <col min="8206" max="8206" width="7.5" style="1" customWidth="1"/>
    <col min="8207" max="8207" width="8.1640625" style="1" customWidth="1"/>
    <col min="8208" max="8208" width="9" style="1" customWidth="1"/>
    <col min="8209" max="8211" width="8" style="1" customWidth="1"/>
    <col min="8212" max="8212" width="7.5" style="1" customWidth="1"/>
    <col min="8213" max="8214" width="9" style="1" customWidth="1"/>
    <col min="8215" max="8215" width="2.33203125" style="1" customWidth="1"/>
    <col min="8216" max="8216" width="15.5" style="1" customWidth="1"/>
    <col min="8217" max="8217" width="8.5" style="1" customWidth="1"/>
    <col min="8218" max="8218" width="15" style="1" customWidth="1"/>
    <col min="8219" max="8223" width="8.83203125" style="1"/>
    <col min="8224" max="8224" width="17.1640625" style="1" customWidth="1"/>
    <col min="8225" max="8225" width="16" style="1" customWidth="1"/>
    <col min="8226" max="8226" width="9.6640625" style="1" customWidth="1"/>
    <col min="8227" max="8449" width="8.83203125" style="1"/>
    <col min="8450" max="8450" width="2.5" style="1" customWidth="1"/>
    <col min="8451" max="8451" width="2.33203125" style="1" customWidth="1"/>
    <col min="8452" max="8452" width="17.83203125" style="1" customWidth="1"/>
    <col min="8453" max="8453" width="10.5" style="1" customWidth="1"/>
    <col min="8454" max="8454" width="9" style="1" customWidth="1"/>
    <col min="8455" max="8455" width="8" style="1" customWidth="1"/>
    <col min="8456" max="8456" width="9" style="1" customWidth="1"/>
    <col min="8457" max="8457" width="8.33203125" style="1" customWidth="1"/>
    <col min="8458" max="8458" width="11.5" style="1" customWidth="1"/>
    <col min="8459" max="8459" width="8.5" style="1" customWidth="1"/>
    <col min="8460" max="8460" width="8" style="1" customWidth="1"/>
    <col min="8461" max="8461" width="7" style="1" customWidth="1"/>
    <col min="8462" max="8462" width="7.5" style="1" customWidth="1"/>
    <col min="8463" max="8463" width="8.1640625" style="1" customWidth="1"/>
    <col min="8464" max="8464" width="9" style="1" customWidth="1"/>
    <col min="8465" max="8467" width="8" style="1" customWidth="1"/>
    <col min="8468" max="8468" width="7.5" style="1" customWidth="1"/>
    <col min="8469" max="8470" width="9" style="1" customWidth="1"/>
    <col min="8471" max="8471" width="2.33203125" style="1" customWidth="1"/>
    <col min="8472" max="8472" width="15.5" style="1" customWidth="1"/>
    <col min="8473" max="8473" width="8.5" style="1" customWidth="1"/>
    <col min="8474" max="8474" width="15" style="1" customWidth="1"/>
    <col min="8475" max="8479" width="8.83203125" style="1"/>
    <col min="8480" max="8480" width="17.1640625" style="1" customWidth="1"/>
    <col min="8481" max="8481" width="16" style="1" customWidth="1"/>
    <col min="8482" max="8482" width="9.6640625" style="1" customWidth="1"/>
    <col min="8483" max="8705" width="8.83203125" style="1"/>
    <col min="8706" max="8706" width="2.5" style="1" customWidth="1"/>
    <col min="8707" max="8707" width="2.33203125" style="1" customWidth="1"/>
    <col min="8708" max="8708" width="17.83203125" style="1" customWidth="1"/>
    <col min="8709" max="8709" width="10.5" style="1" customWidth="1"/>
    <col min="8710" max="8710" width="9" style="1" customWidth="1"/>
    <col min="8711" max="8711" width="8" style="1" customWidth="1"/>
    <col min="8712" max="8712" width="9" style="1" customWidth="1"/>
    <col min="8713" max="8713" width="8.33203125" style="1" customWidth="1"/>
    <col min="8714" max="8714" width="11.5" style="1" customWidth="1"/>
    <col min="8715" max="8715" width="8.5" style="1" customWidth="1"/>
    <col min="8716" max="8716" width="8" style="1" customWidth="1"/>
    <col min="8717" max="8717" width="7" style="1" customWidth="1"/>
    <col min="8718" max="8718" width="7.5" style="1" customWidth="1"/>
    <col min="8719" max="8719" width="8.1640625" style="1" customWidth="1"/>
    <col min="8720" max="8720" width="9" style="1" customWidth="1"/>
    <col min="8721" max="8723" width="8" style="1" customWidth="1"/>
    <col min="8724" max="8724" width="7.5" style="1" customWidth="1"/>
    <col min="8725" max="8726" width="9" style="1" customWidth="1"/>
    <col min="8727" max="8727" width="2.33203125" style="1" customWidth="1"/>
    <col min="8728" max="8728" width="15.5" style="1" customWidth="1"/>
    <col min="8729" max="8729" width="8.5" style="1" customWidth="1"/>
    <col min="8730" max="8730" width="15" style="1" customWidth="1"/>
    <col min="8731" max="8735" width="8.83203125" style="1"/>
    <col min="8736" max="8736" width="17.1640625" style="1" customWidth="1"/>
    <col min="8737" max="8737" width="16" style="1" customWidth="1"/>
    <col min="8738" max="8738" width="9.6640625" style="1" customWidth="1"/>
    <col min="8739" max="8961" width="8.83203125" style="1"/>
    <col min="8962" max="8962" width="2.5" style="1" customWidth="1"/>
    <col min="8963" max="8963" width="2.33203125" style="1" customWidth="1"/>
    <col min="8964" max="8964" width="17.83203125" style="1" customWidth="1"/>
    <col min="8965" max="8965" width="10.5" style="1" customWidth="1"/>
    <col min="8966" max="8966" width="9" style="1" customWidth="1"/>
    <col min="8967" max="8967" width="8" style="1" customWidth="1"/>
    <col min="8968" max="8968" width="9" style="1" customWidth="1"/>
    <col min="8969" max="8969" width="8.33203125" style="1" customWidth="1"/>
    <col min="8970" max="8970" width="11.5" style="1" customWidth="1"/>
    <col min="8971" max="8971" width="8.5" style="1" customWidth="1"/>
    <col min="8972" max="8972" width="8" style="1" customWidth="1"/>
    <col min="8973" max="8973" width="7" style="1" customWidth="1"/>
    <col min="8974" max="8974" width="7.5" style="1" customWidth="1"/>
    <col min="8975" max="8975" width="8.1640625" style="1" customWidth="1"/>
    <col min="8976" max="8976" width="9" style="1" customWidth="1"/>
    <col min="8977" max="8979" width="8" style="1" customWidth="1"/>
    <col min="8980" max="8980" width="7.5" style="1" customWidth="1"/>
    <col min="8981" max="8982" width="9" style="1" customWidth="1"/>
    <col min="8983" max="8983" width="2.33203125" style="1" customWidth="1"/>
    <col min="8984" max="8984" width="15.5" style="1" customWidth="1"/>
    <col min="8985" max="8985" width="8.5" style="1" customWidth="1"/>
    <col min="8986" max="8986" width="15" style="1" customWidth="1"/>
    <col min="8987" max="8991" width="8.83203125" style="1"/>
    <col min="8992" max="8992" width="17.1640625" style="1" customWidth="1"/>
    <col min="8993" max="8993" width="16" style="1" customWidth="1"/>
    <col min="8994" max="8994" width="9.6640625" style="1" customWidth="1"/>
    <col min="8995" max="9217" width="8.83203125" style="1"/>
    <col min="9218" max="9218" width="2.5" style="1" customWidth="1"/>
    <col min="9219" max="9219" width="2.33203125" style="1" customWidth="1"/>
    <col min="9220" max="9220" width="17.83203125" style="1" customWidth="1"/>
    <col min="9221" max="9221" width="10.5" style="1" customWidth="1"/>
    <col min="9222" max="9222" width="9" style="1" customWidth="1"/>
    <col min="9223" max="9223" width="8" style="1" customWidth="1"/>
    <col min="9224" max="9224" width="9" style="1" customWidth="1"/>
    <col min="9225" max="9225" width="8.33203125" style="1" customWidth="1"/>
    <col min="9226" max="9226" width="11.5" style="1" customWidth="1"/>
    <col min="9227" max="9227" width="8.5" style="1" customWidth="1"/>
    <col min="9228" max="9228" width="8" style="1" customWidth="1"/>
    <col min="9229" max="9229" width="7" style="1" customWidth="1"/>
    <col min="9230" max="9230" width="7.5" style="1" customWidth="1"/>
    <col min="9231" max="9231" width="8.1640625" style="1" customWidth="1"/>
    <col min="9232" max="9232" width="9" style="1" customWidth="1"/>
    <col min="9233" max="9235" width="8" style="1" customWidth="1"/>
    <col min="9236" max="9236" width="7.5" style="1" customWidth="1"/>
    <col min="9237" max="9238" width="9" style="1" customWidth="1"/>
    <col min="9239" max="9239" width="2.33203125" style="1" customWidth="1"/>
    <col min="9240" max="9240" width="15.5" style="1" customWidth="1"/>
    <col min="9241" max="9241" width="8.5" style="1" customWidth="1"/>
    <col min="9242" max="9242" width="15" style="1" customWidth="1"/>
    <col min="9243" max="9247" width="8.83203125" style="1"/>
    <col min="9248" max="9248" width="17.1640625" style="1" customWidth="1"/>
    <col min="9249" max="9249" width="16" style="1" customWidth="1"/>
    <col min="9250" max="9250" width="9.6640625" style="1" customWidth="1"/>
    <col min="9251" max="9473" width="8.83203125" style="1"/>
    <col min="9474" max="9474" width="2.5" style="1" customWidth="1"/>
    <col min="9475" max="9475" width="2.33203125" style="1" customWidth="1"/>
    <col min="9476" max="9476" width="17.83203125" style="1" customWidth="1"/>
    <col min="9477" max="9477" width="10.5" style="1" customWidth="1"/>
    <col min="9478" max="9478" width="9" style="1" customWidth="1"/>
    <col min="9479" max="9479" width="8" style="1" customWidth="1"/>
    <col min="9480" max="9480" width="9" style="1" customWidth="1"/>
    <col min="9481" max="9481" width="8.33203125" style="1" customWidth="1"/>
    <col min="9482" max="9482" width="11.5" style="1" customWidth="1"/>
    <col min="9483" max="9483" width="8.5" style="1" customWidth="1"/>
    <col min="9484" max="9484" width="8" style="1" customWidth="1"/>
    <col min="9485" max="9485" width="7" style="1" customWidth="1"/>
    <col min="9486" max="9486" width="7.5" style="1" customWidth="1"/>
    <col min="9487" max="9487" width="8.1640625" style="1" customWidth="1"/>
    <col min="9488" max="9488" width="9" style="1" customWidth="1"/>
    <col min="9489" max="9491" width="8" style="1" customWidth="1"/>
    <col min="9492" max="9492" width="7.5" style="1" customWidth="1"/>
    <col min="9493" max="9494" width="9" style="1" customWidth="1"/>
    <col min="9495" max="9495" width="2.33203125" style="1" customWidth="1"/>
    <col min="9496" max="9496" width="15.5" style="1" customWidth="1"/>
    <col min="9497" max="9497" width="8.5" style="1" customWidth="1"/>
    <col min="9498" max="9498" width="15" style="1" customWidth="1"/>
    <col min="9499" max="9503" width="8.83203125" style="1"/>
    <col min="9504" max="9504" width="17.1640625" style="1" customWidth="1"/>
    <col min="9505" max="9505" width="16" style="1" customWidth="1"/>
    <col min="9506" max="9506" width="9.6640625" style="1" customWidth="1"/>
    <col min="9507" max="9729" width="8.83203125" style="1"/>
    <col min="9730" max="9730" width="2.5" style="1" customWidth="1"/>
    <col min="9731" max="9731" width="2.33203125" style="1" customWidth="1"/>
    <col min="9732" max="9732" width="17.83203125" style="1" customWidth="1"/>
    <col min="9733" max="9733" width="10.5" style="1" customWidth="1"/>
    <col min="9734" max="9734" width="9" style="1" customWidth="1"/>
    <col min="9735" max="9735" width="8" style="1" customWidth="1"/>
    <col min="9736" max="9736" width="9" style="1" customWidth="1"/>
    <col min="9737" max="9737" width="8.33203125" style="1" customWidth="1"/>
    <col min="9738" max="9738" width="11.5" style="1" customWidth="1"/>
    <col min="9739" max="9739" width="8.5" style="1" customWidth="1"/>
    <col min="9740" max="9740" width="8" style="1" customWidth="1"/>
    <col min="9741" max="9741" width="7" style="1" customWidth="1"/>
    <col min="9742" max="9742" width="7.5" style="1" customWidth="1"/>
    <col min="9743" max="9743" width="8.1640625" style="1" customWidth="1"/>
    <col min="9744" max="9744" width="9" style="1" customWidth="1"/>
    <col min="9745" max="9747" width="8" style="1" customWidth="1"/>
    <col min="9748" max="9748" width="7.5" style="1" customWidth="1"/>
    <col min="9749" max="9750" width="9" style="1" customWidth="1"/>
    <col min="9751" max="9751" width="2.33203125" style="1" customWidth="1"/>
    <col min="9752" max="9752" width="15.5" style="1" customWidth="1"/>
    <col min="9753" max="9753" width="8.5" style="1" customWidth="1"/>
    <col min="9754" max="9754" width="15" style="1" customWidth="1"/>
    <col min="9755" max="9759" width="8.83203125" style="1"/>
    <col min="9760" max="9760" width="17.1640625" style="1" customWidth="1"/>
    <col min="9761" max="9761" width="16" style="1" customWidth="1"/>
    <col min="9762" max="9762" width="9.6640625" style="1" customWidth="1"/>
    <col min="9763" max="9985" width="8.83203125" style="1"/>
    <col min="9986" max="9986" width="2.5" style="1" customWidth="1"/>
    <col min="9987" max="9987" width="2.33203125" style="1" customWidth="1"/>
    <col min="9988" max="9988" width="17.83203125" style="1" customWidth="1"/>
    <col min="9989" max="9989" width="10.5" style="1" customWidth="1"/>
    <col min="9990" max="9990" width="9" style="1" customWidth="1"/>
    <col min="9991" max="9991" width="8" style="1" customWidth="1"/>
    <col min="9992" max="9992" width="9" style="1" customWidth="1"/>
    <col min="9993" max="9993" width="8.33203125" style="1" customWidth="1"/>
    <col min="9994" max="9994" width="11.5" style="1" customWidth="1"/>
    <col min="9995" max="9995" width="8.5" style="1" customWidth="1"/>
    <col min="9996" max="9996" width="8" style="1" customWidth="1"/>
    <col min="9997" max="9997" width="7" style="1" customWidth="1"/>
    <col min="9998" max="9998" width="7.5" style="1" customWidth="1"/>
    <col min="9999" max="9999" width="8.1640625" style="1" customWidth="1"/>
    <col min="10000" max="10000" width="9" style="1" customWidth="1"/>
    <col min="10001" max="10003" width="8" style="1" customWidth="1"/>
    <col min="10004" max="10004" width="7.5" style="1" customWidth="1"/>
    <col min="10005" max="10006" width="9" style="1" customWidth="1"/>
    <col min="10007" max="10007" width="2.33203125" style="1" customWidth="1"/>
    <col min="10008" max="10008" width="15.5" style="1" customWidth="1"/>
    <col min="10009" max="10009" width="8.5" style="1" customWidth="1"/>
    <col min="10010" max="10010" width="15" style="1" customWidth="1"/>
    <col min="10011" max="10015" width="8.83203125" style="1"/>
    <col min="10016" max="10016" width="17.1640625" style="1" customWidth="1"/>
    <col min="10017" max="10017" width="16" style="1" customWidth="1"/>
    <col min="10018" max="10018" width="9.6640625" style="1" customWidth="1"/>
    <col min="10019" max="10241" width="8.83203125" style="1"/>
    <col min="10242" max="10242" width="2.5" style="1" customWidth="1"/>
    <col min="10243" max="10243" width="2.33203125" style="1" customWidth="1"/>
    <col min="10244" max="10244" width="17.83203125" style="1" customWidth="1"/>
    <col min="10245" max="10245" width="10.5" style="1" customWidth="1"/>
    <col min="10246" max="10246" width="9" style="1" customWidth="1"/>
    <col min="10247" max="10247" width="8" style="1" customWidth="1"/>
    <col min="10248" max="10248" width="9" style="1" customWidth="1"/>
    <col min="10249" max="10249" width="8.33203125" style="1" customWidth="1"/>
    <col min="10250" max="10250" width="11.5" style="1" customWidth="1"/>
    <col min="10251" max="10251" width="8.5" style="1" customWidth="1"/>
    <col min="10252" max="10252" width="8" style="1" customWidth="1"/>
    <col min="10253" max="10253" width="7" style="1" customWidth="1"/>
    <col min="10254" max="10254" width="7.5" style="1" customWidth="1"/>
    <col min="10255" max="10255" width="8.1640625" style="1" customWidth="1"/>
    <col min="10256" max="10256" width="9" style="1" customWidth="1"/>
    <col min="10257" max="10259" width="8" style="1" customWidth="1"/>
    <col min="10260" max="10260" width="7.5" style="1" customWidth="1"/>
    <col min="10261" max="10262" width="9" style="1" customWidth="1"/>
    <col min="10263" max="10263" width="2.33203125" style="1" customWidth="1"/>
    <col min="10264" max="10264" width="15.5" style="1" customWidth="1"/>
    <col min="10265" max="10265" width="8.5" style="1" customWidth="1"/>
    <col min="10266" max="10266" width="15" style="1" customWidth="1"/>
    <col min="10267" max="10271" width="8.83203125" style="1"/>
    <col min="10272" max="10272" width="17.1640625" style="1" customWidth="1"/>
    <col min="10273" max="10273" width="16" style="1" customWidth="1"/>
    <col min="10274" max="10274" width="9.6640625" style="1" customWidth="1"/>
    <col min="10275" max="10497" width="8.83203125" style="1"/>
    <col min="10498" max="10498" width="2.5" style="1" customWidth="1"/>
    <col min="10499" max="10499" width="2.33203125" style="1" customWidth="1"/>
    <col min="10500" max="10500" width="17.83203125" style="1" customWidth="1"/>
    <col min="10501" max="10501" width="10.5" style="1" customWidth="1"/>
    <col min="10502" max="10502" width="9" style="1" customWidth="1"/>
    <col min="10503" max="10503" width="8" style="1" customWidth="1"/>
    <col min="10504" max="10504" width="9" style="1" customWidth="1"/>
    <col min="10505" max="10505" width="8.33203125" style="1" customWidth="1"/>
    <col min="10506" max="10506" width="11.5" style="1" customWidth="1"/>
    <col min="10507" max="10507" width="8.5" style="1" customWidth="1"/>
    <col min="10508" max="10508" width="8" style="1" customWidth="1"/>
    <col min="10509" max="10509" width="7" style="1" customWidth="1"/>
    <col min="10510" max="10510" width="7.5" style="1" customWidth="1"/>
    <col min="10511" max="10511" width="8.1640625" style="1" customWidth="1"/>
    <col min="10512" max="10512" width="9" style="1" customWidth="1"/>
    <col min="10513" max="10515" width="8" style="1" customWidth="1"/>
    <col min="10516" max="10516" width="7.5" style="1" customWidth="1"/>
    <col min="10517" max="10518" width="9" style="1" customWidth="1"/>
    <col min="10519" max="10519" width="2.33203125" style="1" customWidth="1"/>
    <col min="10520" max="10520" width="15.5" style="1" customWidth="1"/>
    <col min="10521" max="10521" width="8.5" style="1" customWidth="1"/>
    <col min="10522" max="10522" width="15" style="1" customWidth="1"/>
    <col min="10523" max="10527" width="8.83203125" style="1"/>
    <col min="10528" max="10528" width="17.1640625" style="1" customWidth="1"/>
    <col min="10529" max="10529" width="16" style="1" customWidth="1"/>
    <col min="10530" max="10530" width="9.6640625" style="1" customWidth="1"/>
    <col min="10531" max="10753" width="8.83203125" style="1"/>
    <col min="10754" max="10754" width="2.5" style="1" customWidth="1"/>
    <col min="10755" max="10755" width="2.33203125" style="1" customWidth="1"/>
    <col min="10756" max="10756" width="17.83203125" style="1" customWidth="1"/>
    <col min="10757" max="10757" width="10.5" style="1" customWidth="1"/>
    <col min="10758" max="10758" width="9" style="1" customWidth="1"/>
    <col min="10759" max="10759" width="8" style="1" customWidth="1"/>
    <col min="10760" max="10760" width="9" style="1" customWidth="1"/>
    <col min="10761" max="10761" width="8.33203125" style="1" customWidth="1"/>
    <col min="10762" max="10762" width="11.5" style="1" customWidth="1"/>
    <col min="10763" max="10763" width="8.5" style="1" customWidth="1"/>
    <col min="10764" max="10764" width="8" style="1" customWidth="1"/>
    <col min="10765" max="10765" width="7" style="1" customWidth="1"/>
    <col min="10766" max="10766" width="7.5" style="1" customWidth="1"/>
    <col min="10767" max="10767" width="8.1640625" style="1" customWidth="1"/>
    <col min="10768" max="10768" width="9" style="1" customWidth="1"/>
    <col min="10769" max="10771" width="8" style="1" customWidth="1"/>
    <col min="10772" max="10772" width="7.5" style="1" customWidth="1"/>
    <col min="10773" max="10774" width="9" style="1" customWidth="1"/>
    <col min="10775" max="10775" width="2.33203125" style="1" customWidth="1"/>
    <col min="10776" max="10776" width="15.5" style="1" customWidth="1"/>
    <col min="10777" max="10777" width="8.5" style="1" customWidth="1"/>
    <col min="10778" max="10778" width="15" style="1" customWidth="1"/>
    <col min="10779" max="10783" width="8.83203125" style="1"/>
    <col min="10784" max="10784" width="17.1640625" style="1" customWidth="1"/>
    <col min="10785" max="10785" width="16" style="1" customWidth="1"/>
    <col min="10786" max="10786" width="9.6640625" style="1" customWidth="1"/>
    <col min="10787" max="11009" width="8.83203125" style="1"/>
    <col min="11010" max="11010" width="2.5" style="1" customWidth="1"/>
    <col min="11011" max="11011" width="2.33203125" style="1" customWidth="1"/>
    <col min="11012" max="11012" width="17.83203125" style="1" customWidth="1"/>
    <col min="11013" max="11013" width="10.5" style="1" customWidth="1"/>
    <col min="11014" max="11014" width="9" style="1" customWidth="1"/>
    <col min="11015" max="11015" width="8" style="1" customWidth="1"/>
    <col min="11016" max="11016" width="9" style="1" customWidth="1"/>
    <col min="11017" max="11017" width="8.33203125" style="1" customWidth="1"/>
    <col min="11018" max="11018" width="11.5" style="1" customWidth="1"/>
    <col min="11019" max="11019" width="8.5" style="1" customWidth="1"/>
    <col min="11020" max="11020" width="8" style="1" customWidth="1"/>
    <col min="11021" max="11021" width="7" style="1" customWidth="1"/>
    <col min="11022" max="11022" width="7.5" style="1" customWidth="1"/>
    <col min="11023" max="11023" width="8.1640625" style="1" customWidth="1"/>
    <col min="11024" max="11024" width="9" style="1" customWidth="1"/>
    <col min="11025" max="11027" width="8" style="1" customWidth="1"/>
    <col min="11028" max="11028" width="7.5" style="1" customWidth="1"/>
    <col min="11029" max="11030" width="9" style="1" customWidth="1"/>
    <col min="11031" max="11031" width="2.33203125" style="1" customWidth="1"/>
    <col min="11032" max="11032" width="15.5" style="1" customWidth="1"/>
    <col min="11033" max="11033" width="8.5" style="1" customWidth="1"/>
    <col min="11034" max="11034" width="15" style="1" customWidth="1"/>
    <col min="11035" max="11039" width="8.83203125" style="1"/>
    <col min="11040" max="11040" width="17.1640625" style="1" customWidth="1"/>
    <col min="11041" max="11041" width="16" style="1" customWidth="1"/>
    <col min="11042" max="11042" width="9.6640625" style="1" customWidth="1"/>
    <col min="11043" max="11265" width="8.83203125" style="1"/>
    <col min="11266" max="11266" width="2.5" style="1" customWidth="1"/>
    <col min="11267" max="11267" width="2.33203125" style="1" customWidth="1"/>
    <col min="11268" max="11268" width="17.83203125" style="1" customWidth="1"/>
    <col min="11269" max="11269" width="10.5" style="1" customWidth="1"/>
    <col min="11270" max="11270" width="9" style="1" customWidth="1"/>
    <col min="11271" max="11271" width="8" style="1" customWidth="1"/>
    <col min="11272" max="11272" width="9" style="1" customWidth="1"/>
    <col min="11273" max="11273" width="8.33203125" style="1" customWidth="1"/>
    <col min="11274" max="11274" width="11.5" style="1" customWidth="1"/>
    <col min="11275" max="11275" width="8.5" style="1" customWidth="1"/>
    <col min="11276" max="11276" width="8" style="1" customWidth="1"/>
    <col min="11277" max="11277" width="7" style="1" customWidth="1"/>
    <col min="11278" max="11278" width="7.5" style="1" customWidth="1"/>
    <col min="11279" max="11279" width="8.1640625" style="1" customWidth="1"/>
    <col min="11280" max="11280" width="9" style="1" customWidth="1"/>
    <col min="11281" max="11283" width="8" style="1" customWidth="1"/>
    <col min="11284" max="11284" width="7.5" style="1" customWidth="1"/>
    <col min="11285" max="11286" width="9" style="1" customWidth="1"/>
    <col min="11287" max="11287" width="2.33203125" style="1" customWidth="1"/>
    <col min="11288" max="11288" width="15.5" style="1" customWidth="1"/>
    <col min="11289" max="11289" width="8.5" style="1" customWidth="1"/>
    <col min="11290" max="11290" width="15" style="1" customWidth="1"/>
    <col min="11291" max="11295" width="8.83203125" style="1"/>
    <col min="11296" max="11296" width="17.1640625" style="1" customWidth="1"/>
    <col min="11297" max="11297" width="16" style="1" customWidth="1"/>
    <col min="11298" max="11298" width="9.6640625" style="1" customWidth="1"/>
    <col min="11299" max="11521" width="8.83203125" style="1"/>
    <col min="11522" max="11522" width="2.5" style="1" customWidth="1"/>
    <col min="11523" max="11523" width="2.33203125" style="1" customWidth="1"/>
    <col min="11524" max="11524" width="17.83203125" style="1" customWidth="1"/>
    <col min="11525" max="11525" width="10.5" style="1" customWidth="1"/>
    <col min="11526" max="11526" width="9" style="1" customWidth="1"/>
    <col min="11527" max="11527" width="8" style="1" customWidth="1"/>
    <col min="11528" max="11528" width="9" style="1" customWidth="1"/>
    <col min="11529" max="11529" width="8.33203125" style="1" customWidth="1"/>
    <col min="11530" max="11530" width="11.5" style="1" customWidth="1"/>
    <col min="11531" max="11531" width="8.5" style="1" customWidth="1"/>
    <col min="11532" max="11532" width="8" style="1" customWidth="1"/>
    <col min="11533" max="11533" width="7" style="1" customWidth="1"/>
    <col min="11534" max="11534" width="7.5" style="1" customWidth="1"/>
    <col min="11535" max="11535" width="8.1640625" style="1" customWidth="1"/>
    <col min="11536" max="11536" width="9" style="1" customWidth="1"/>
    <col min="11537" max="11539" width="8" style="1" customWidth="1"/>
    <col min="11540" max="11540" width="7.5" style="1" customWidth="1"/>
    <col min="11541" max="11542" width="9" style="1" customWidth="1"/>
    <col min="11543" max="11543" width="2.33203125" style="1" customWidth="1"/>
    <col min="11544" max="11544" width="15.5" style="1" customWidth="1"/>
    <col min="11545" max="11545" width="8.5" style="1" customWidth="1"/>
    <col min="11546" max="11546" width="15" style="1" customWidth="1"/>
    <col min="11547" max="11551" width="8.83203125" style="1"/>
    <col min="11552" max="11552" width="17.1640625" style="1" customWidth="1"/>
    <col min="11553" max="11553" width="16" style="1" customWidth="1"/>
    <col min="11554" max="11554" width="9.6640625" style="1" customWidth="1"/>
    <col min="11555" max="11777" width="8.83203125" style="1"/>
    <col min="11778" max="11778" width="2.5" style="1" customWidth="1"/>
    <col min="11779" max="11779" width="2.33203125" style="1" customWidth="1"/>
    <col min="11780" max="11780" width="17.83203125" style="1" customWidth="1"/>
    <col min="11781" max="11781" width="10.5" style="1" customWidth="1"/>
    <col min="11782" max="11782" width="9" style="1" customWidth="1"/>
    <col min="11783" max="11783" width="8" style="1" customWidth="1"/>
    <col min="11784" max="11784" width="9" style="1" customWidth="1"/>
    <col min="11785" max="11785" width="8.33203125" style="1" customWidth="1"/>
    <col min="11786" max="11786" width="11.5" style="1" customWidth="1"/>
    <col min="11787" max="11787" width="8.5" style="1" customWidth="1"/>
    <col min="11788" max="11788" width="8" style="1" customWidth="1"/>
    <col min="11789" max="11789" width="7" style="1" customWidth="1"/>
    <col min="11790" max="11790" width="7.5" style="1" customWidth="1"/>
    <col min="11791" max="11791" width="8.1640625" style="1" customWidth="1"/>
    <col min="11792" max="11792" width="9" style="1" customWidth="1"/>
    <col min="11793" max="11795" width="8" style="1" customWidth="1"/>
    <col min="11796" max="11796" width="7.5" style="1" customWidth="1"/>
    <col min="11797" max="11798" width="9" style="1" customWidth="1"/>
    <col min="11799" max="11799" width="2.33203125" style="1" customWidth="1"/>
    <col min="11800" max="11800" width="15.5" style="1" customWidth="1"/>
    <col min="11801" max="11801" width="8.5" style="1" customWidth="1"/>
    <col min="11802" max="11802" width="15" style="1" customWidth="1"/>
    <col min="11803" max="11807" width="8.83203125" style="1"/>
    <col min="11808" max="11808" width="17.1640625" style="1" customWidth="1"/>
    <col min="11809" max="11809" width="16" style="1" customWidth="1"/>
    <col min="11810" max="11810" width="9.6640625" style="1" customWidth="1"/>
    <col min="11811" max="12033" width="8.83203125" style="1"/>
    <col min="12034" max="12034" width="2.5" style="1" customWidth="1"/>
    <col min="12035" max="12035" width="2.33203125" style="1" customWidth="1"/>
    <col min="12036" max="12036" width="17.83203125" style="1" customWidth="1"/>
    <col min="12037" max="12037" width="10.5" style="1" customWidth="1"/>
    <col min="12038" max="12038" width="9" style="1" customWidth="1"/>
    <col min="12039" max="12039" width="8" style="1" customWidth="1"/>
    <col min="12040" max="12040" width="9" style="1" customWidth="1"/>
    <col min="12041" max="12041" width="8.33203125" style="1" customWidth="1"/>
    <col min="12042" max="12042" width="11.5" style="1" customWidth="1"/>
    <col min="12043" max="12043" width="8.5" style="1" customWidth="1"/>
    <col min="12044" max="12044" width="8" style="1" customWidth="1"/>
    <col min="12045" max="12045" width="7" style="1" customWidth="1"/>
    <col min="12046" max="12046" width="7.5" style="1" customWidth="1"/>
    <col min="12047" max="12047" width="8.1640625" style="1" customWidth="1"/>
    <col min="12048" max="12048" width="9" style="1" customWidth="1"/>
    <col min="12049" max="12051" width="8" style="1" customWidth="1"/>
    <col min="12052" max="12052" width="7.5" style="1" customWidth="1"/>
    <col min="12053" max="12054" width="9" style="1" customWidth="1"/>
    <col min="12055" max="12055" width="2.33203125" style="1" customWidth="1"/>
    <col min="12056" max="12056" width="15.5" style="1" customWidth="1"/>
    <col min="12057" max="12057" width="8.5" style="1" customWidth="1"/>
    <col min="12058" max="12058" width="15" style="1" customWidth="1"/>
    <col min="12059" max="12063" width="8.83203125" style="1"/>
    <col min="12064" max="12064" width="17.1640625" style="1" customWidth="1"/>
    <col min="12065" max="12065" width="16" style="1" customWidth="1"/>
    <col min="12066" max="12066" width="9.6640625" style="1" customWidth="1"/>
    <col min="12067" max="12289" width="8.83203125" style="1"/>
    <col min="12290" max="12290" width="2.5" style="1" customWidth="1"/>
    <col min="12291" max="12291" width="2.33203125" style="1" customWidth="1"/>
    <col min="12292" max="12292" width="17.83203125" style="1" customWidth="1"/>
    <col min="12293" max="12293" width="10.5" style="1" customWidth="1"/>
    <col min="12294" max="12294" width="9" style="1" customWidth="1"/>
    <col min="12295" max="12295" width="8" style="1" customWidth="1"/>
    <col min="12296" max="12296" width="9" style="1" customWidth="1"/>
    <col min="12297" max="12297" width="8.33203125" style="1" customWidth="1"/>
    <col min="12298" max="12298" width="11.5" style="1" customWidth="1"/>
    <col min="12299" max="12299" width="8.5" style="1" customWidth="1"/>
    <col min="12300" max="12300" width="8" style="1" customWidth="1"/>
    <col min="12301" max="12301" width="7" style="1" customWidth="1"/>
    <col min="12302" max="12302" width="7.5" style="1" customWidth="1"/>
    <col min="12303" max="12303" width="8.1640625" style="1" customWidth="1"/>
    <col min="12304" max="12304" width="9" style="1" customWidth="1"/>
    <col min="12305" max="12307" width="8" style="1" customWidth="1"/>
    <col min="12308" max="12308" width="7.5" style="1" customWidth="1"/>
    <col min="12309" max="12310" width="9" style="1" customWidth="1"/>
    <col min="12311" max="12311" width="2.33203125" style="1" customWidth="1"/>
    <col min="12312" max="12312" width="15.5" style="1" customWidth="1"/>
    <col min="12313" max="12313" width="8.5" style="1" customWidth="1"/>
    <col min="12314" max="12314" width="15" style="1" customWidth="1"/>
    <col min="12315" max="12319" width="8.83203125" style="1"/>
    <col min="12320" max="12320" width="17.1640625" style="1" customWidth="1"/>
    <col min="12321" max="12321" width="16" style="1" customWidth="1"/>
    <col min="12322" max="12322" width="9.6640625" style="1" customWidth="1"/>
    <col min="12323" max="12545" width="8.83203125" style="1"/>
    <col min="12546" max="12546" width="2.5" style="1" customWidth="1"/>
    <col min="12547" max="12547" width="2.33203125" style="1" customWidth="1"/>
    <col min="12548" max="12548" width="17.83203125" style="1" customWidth="1"/>
    <col min="12549" max="12549" width="10.5" style="1" customWidth="1"/>
    <col min="12550" max="12550" width="9" style="1" customWidth="1"/>
    <col min="12551" max="12551" width="8" style="1" customWidth="1"/>
    <col min="12552" max="12552" width="9" style="1" customWidth="1"/>
    <col min="12553" max="12553" width="8.33203125" style="1" customWidth="1"/>
    <col min="12554" max="12554" width="11.5" style="1" customWidth="1"/>
    <col min="12555" max="12555" width="8.5" style="1" customWidth="1"/>
    <col min="12556" max="12556" width="8" style="1" customWidth="1"/>
    <col min="12557" max="12557" width="7" style="1" customWidth="1"/>
    <col min="12558" max="12558" width="7.5" style="1" customWidth="1"/>
    <col min="12559" max="12559" width="8.1640625" style="1" customWidth="1"/>
    <col min="12560" max="12560" width="9" style="1" customWidth="1"/>
    <col min="12561" max="12563" width="8" style="1" customWidth="1"/>
    <col min="12564" max="12564" width="7.5" style="1" customWidth="1"/>
    <col min="12565" max="12566" width="9" style="1" customWidth="1"/>
    <col min="12567" max="12567" width="2.33203125" style="1" customWidth="1"/>
    <col min="12568" max="12568" width="15.5" style="1" customWidth="1"/>
    <col min="12569" max="12569" width="8.5" style="1" customWidth="1"/>
    <col min="12570" max="12570" width="15" style="1" customWidth="1"/>
    <col min="12571" max="12575" width="8.83203125" style="1"/>
    <col min="12576" max="12576" width="17.1640625" style="1" customWidth="1"/>
    <col min="12577" max="12577" width="16" style="1" customWidth="1"/>
    <col min="12578" max="12578" width="9.6640625" style="1" customWidth="1"/>
    <col min="12579" max="12801" width="8.83203125" style="1"/>
    <col min="12802" max="12802" width="2.5" style="1" customWidth="1"/>
    <col min="12803" max="12803" width="2.33203125" style="1" customWidth="1"/>
    <col min="12804" max="12804" width="17.83203125" style="1" customWidth="1"/>
    <col min="12805" max="12805" width="10.5" style="1" customWidth="1"/>
    <col min="12806" max="12806" width="9" style="1" customWidth="1"/>
    <col min="12807" max="12807" width="8" style="1" customWidth="1"/>
    <col min="12808" max="12808" width="9" style="1" customWidth="1"/>
    <col min="12809" max="12809" width="8.33203125" style="1" customWidth="1"/>
    <col min="12810" max="12810" width="11.5" style="1" customWidth="1"/>
    <col min="12811" max="12811" width="8.5" style="1" customWidth="1"/>
    <col min="12812" max="12812" width="8" style="1" customWidth="1"/>
    <col min="12813" max="12813" width="7" style="1" customWidth="1"/>
    <col min="12814" max="12814" width="7.5" style="1" customWidth="1"/>
    <col min="12815" max="12815" width="8.1640625" style="1" customWidth="1"/>
    <col min="12816" max="12816" width="9" style="1" customWidth="1"/>
    <col min="12817" max="12819" width="8" style="1" customWidth="1"/>
    <col min="12820" max="12820" width="7.5" style="1" customWidth="1"/>
    <col min="12821" max="12822" width="9" style="1" customWidth="1"/>
    <col min="12823" max="12823" width="2.33203125" style="1" customWidth="1"/>
    <col min="12824" max="12824" width="15.5" style="1" customWidth="1"/>
    <col min="12825" max="12825" width="8.5" style="1" customWidth="1"/>
    <col min="12826" max="12826" width="15" style="1" customWidth="1"/>
    <col min="12827" max="12831" width="8.83203125" style="1"/>
    <col min="12832" max="12832" width="17.1640625" style="1" customWidth="1"/>
    <col min="12833" max="12833" width="16" style="1" customWidth="1"/>
    <col min="12834" max="12834" width="9.6640625" style="1" customWidth="1"/>
    <col min="12835" max="13057" width="8.83203125" style="1"/>
    <col min="13058" max="13058" width="2.5" style="1" customWidth="1"/>
    <col min="13059" max="13059" width="2.33203125" style="1" customWidth="1"/>
    <col min="13060" max="13060" width="17.83203125" style="1" customWidth="1"/>
    <col min="13061" max="13061" width="10.5" style="1" customWidth="1"/>
    <col min="13062" max="13062" width="9" style="1" customWidth="1"/>
    <col min="13063" max="13063" width="8" style="1" customWidth="1"/>
    <col min="13064" max="13064" width="9" style="1" customWidth="1"/>
    <col min="13065" max="13065" width="8.33203125" style="1" customWidth="1"/>
    <col min="13066" max="13066" width="11.5" style="1" customWidth="1"/>
    <col min="13067" max="13067" width="8.5" style="1" customWidth="1"/>
    <col min="13068" max="13068" width="8" style="1" customWidth="1"/>
    <col min="13069" max="13069" width="7" style="1" customWidth="1"/>
    <col min="13070" max="13070" width="7.5" style="1" customWidth="1"/>
    <col min="13071" max="13071" width="8.1640625" style="1" customWidth="1"/>
    <col min="13072" max="13072" width="9" style="1" customWidth="1"/>
    <col min="13073" max="13075" width="8" style="1" customWidth="1"/>
    <col min="13076" max="13076" width="7.5" style="1" customWidth="1"/>
    <col min="13077" max="13078" width="9" style="1" customWidth="1"/>
    <col min="13079" max="13079" width="2.33203125" style="1" customWidth="1"/>
    <col min="13080" max="13080" width="15.5" style="1" customWidth="1"/>
    <col min="13081" max="13081" width="8.5" style="1" customWidth="1"/>
    <col min="13082" max="13082" width="15" style="1" customWidth="1"/>
    <col min="13083" max="13087" width="8.83203125" style="1"/>
    <col min="13088" max="13088" width="17.1640625" style="1" customWidth="1"/>
    <col min="13089" max="13089" width="16" style="1" customWidth="1"/>
    <col min="13090" max="13090" width="9.6640625" style="1" customWidth="1"/>
    <col min="13091" max="13313" width="8.83203125" style="1"/>
    <col min="13314" max="13314" width="2.5" style="1" customWidth="1"/>
    <col min="13315" max="13315" width="2.33203125" style="1" customWidth="1"/>
    <col min="13316" max="13316" width="17.83203125" style="1" customWidth="1"/>
    <col min="13317" max="13317" width="10.5" style="1" customWidth="1"/>
    <col min="13318" max="13318" width="9" style="1" customWidth="1"/>
    <col min="13319" max="13319" width="8" style="1" customWidth="1"/>
    <col min="13320" max="13320" width="9" style="1" customWidth="1"/>
    <col min="13321" max="13321" width="8.33203125" style="1" customWidth="1"/>
    <col min="13322" max="13322" width="11.5" style="1" customWidth="1"/>
    <col min="13323" max="13323" width="8.5" style="1" customWidth="1"/>
    <col min="13324" max="13324" width="8" style="1" customWidth="1"/>
    <col min="13325" max="13325" width="7" style="1" customWidth="1"/>
    <col min="13326" max="13326" width="7.5" style="1" customWidth="1"/>
    <col min="13327" max="13327" width="8.1640625" style="1" customWidth="1"/>
    <col min="13328" max="13328" width="9" style="1" customWidth="1"/>
    <col min="13329" max="13331" width="8" style="1" customWidth="1"/>
    <col min="13332" max="13332" width="7.5" style="1" customWidth="1"/>
    <col min="13333" max="13334" width="9" style="1" customWidth="1"/>
    <col min="13335" max="13335" width="2.33203125" style="1" customWidth="1"/>
    <col min="13336" max="13336" width="15.5" style="1" customWidth="1"/>
    <col min="13337" max="13337" width="8.5" style="1" customWidth="1"/>
    <col min="13338" max="13338" width="15" style="1" customWidth="1"/>
    <col min="13339" max="13343" width="8.83203125" style="1"/>
    <col min="13344" max="13344" width="17.1640625" style="1" customWidth="1"/>
    <col min="13345" max="13345" width="16" style="1" customWidth="1"/>
    <col min="13346" max="13346" width="9.6640625" style="1" customWidth="1"/>
    <col min="13347" max="13569" width="8.83203125" style="1"/>
    <col min="13570" max="13570" width="2.5" style="1" customWidth="1"/>
    <col min="13571" max="13571" width="2.33203125" style="1" customWidth="1"/>
    <col min="13572" max="13572" width="17.83203125" style="1" customWidth="1"/>
    <col min="13573" max="13573" width="10.5" style="1" customWidth="1"/>
    <col min="13574" max="13574" width="9" style="1" customWidth="1"/>
    <col min="13575" max="13575" width="8" style="1" customWidth="1"/>
    <col min="13576" max="13576" width="9" style="1" customWidth="1"/>
    <col min="13577" max="13577" width="8.33203125" style="1" customWidth="1"/>
    <col min="13578" max="13578" width="11.5" style="1" customWidth="1"/>
    <col min="13579" max="13579" width="8.5" style="1" customWidth="1"/>
    <col min="13580" max="13580" width="8" style="1" customWidth="1"/>
    <col min="13581" max="13581" width="7" style="1" customWidth="1"/>
    <col min="13582" max="13582" width="7.5" style="1" customWidth="1"/>
    <col min="13583" max="13583" width="8.1640625" style="1" customWidth="1"/>
    <col min="13584" max="13584" width="9" style="1" customWidth="1"/>
    <col min="13585" max="13587" width="8" style="1" customWidth="1"/>
    <col min="13588" max="13588" width="7.5" style="1" customWidth="1"/>
    <col min="13589" max="13590" width="9" style="1" customWidth="1"/>
    <col min="13591" max="13591" width="2.33203125" style="1" customWidth="1"/>
    <col min="13592" max="13592" width="15.5" style="1" customWidth="1"/>
    <col min="13593" max="13593" width="8.5" style="1" customWidth="1"/>
    <col min="13594" max="13594" width="15" style="1" customWidth="1"/>
    <col min="13595" max="13599" width="8.83203125" style="1"/>
    <col min="13600" max="13600" width="17.1640625" style="1" customWidth="1"/>
    <col min="13601" max="13601" width="16" style="1" customWidth="1"/>
    <col min="13602" max="13602" width="9.6640625" style="1" customWidth="1"/>
    <col min="13603" max="13825" width="8.83203125" style="1"/>
    <col min="13826" max="13826" width="2.5" style="1" customWidth="1"/>
    <col min="13827" max="13827" width="2.33203125" style="1" customWidth="1"/>
    <col min="13828" max="13828" width="17.83203125" style="1" customWidth="1"/>
    <col min="13829" max="13829" width="10.5" style="1" customWidth="1"/>
    <col min="13830" max="13830" width="9" style="1" customWidth="1"/>
    <col min="13831" max="13831" width="8" style="1" customWidth="1"/>
    <col min="13832" max="13832" width="9" style="1" customWidth="1"/>
    <col min="13833" max="13833" width="8.33203125" style="1" customWidth="1"/>
    <col min="13834" max="13834" width="11.5" style="1" customWidth="1"/>
    <col min="13835" max="13835" width="8.5" style="1" customWidth="1"/>
    <col min="13836" max="13836" width="8" style="1" customWidth="1"/>
    <col min="13837" max="13837" width="7" style="1" customWidth="1"/>
    <col min="13838" max="13838" width="7.5" style="1" customWidth="1"/>
    <col min="13839" max="13839" width="8.1640625" style="1" customWidth="1"/>
    <col min="13840" max="13840" width="9" style="1" customWidth="1"/>
    <col min="13841" max="13843" width="8" style="1" customWidth="1"/>
    <col min="13844" max="13844" width="7.5" style="1" customWidth="1"/>
    <col min="13845" max="13846" width="9" style="1" customWidth="1"/>
    <col min="13847" max="13847" width="2.33203125" style="1" customWidth="1"/>
    <col min="13848" max="13848" width="15.5" style="1" customWidth="1"/>
    <col min="13849" max="13849" width="8.5" style="1" customWidth="1"/>
    <col min="13850" max="13850" width="15" style="1" customWidth="1"/>
    <col min="13851" max="13855" width="8.83203125" style="1"/>
    <col min="13856" max="13856" width="17.1640625" style="1" customWidth="1"/>
    <col min="13857" max="13857" width="16" style="1" customWidth="1"/>
    <col min="13858" max="13858" width="9.6640625" style="1" customWidth="1"/>
    <col min="13859" max="14081" width="8.83203125" style="1"/>
    <col min="14082" max="14082" width="2.5" style="1" customWidth="1"/>
    <col min="14083" max="14083" width="2.33203125" style="1" customWidth="1"/>
    <col min="14084" max="14084" width="17.83203125" style="1" customWidth="1"/>
    <col min="14085" max="14085" width="10.5" style="1" customWidth="1"/>
    <col min="14086" max="14086" width="9" style="1" customWidth="1"/>
    <col min="14087" max="14087" width="8" style="1" customWidth="1"/>
    <col min="14088" max="14088" width="9" style="1" customWidth="1"/>
    <col min="14089" max="14089" width="8.33203125" style="1" customWidth="1"/>
    <col min="14090" max="14090" width="11.5" style="1" customWidth="1"/>
    <col min="14091" max="14091" width="8.5" style="1" customWidth="1"/>
    <col min="14092" max="14092" width="8" style="1" customWidth="1"/>
    <col min="14093" max="14093" width="7" style="1" customWidth="1"/>
    <col min="14094" max="14094" width="7.5" style="1" customWidth="1"/>
    <col min="14095" max="14095" width="8.1640625" style="1" customWidth="1"/>
    <col min="14096" max="14096" width="9" style="1" customWidth="1"/>
    <col min="14097" max="14099" width="8" style="1" customWidth="1"/>
    <col min="14100" max="14100" width="7.5" style="1" customWidth="1"/>
    <col min="14101" max="14102" width="9" style="1" customWidth="1"/>
    <col min="14103" max="14103" width="2.33203125" style="1" customWidth="1"/>
    <col min="14104" max="14104" width="15.5" style="1" customWidth="1"/>
    <col min="14105" max="14105" width="8.5" style="1" customWidth="1"/>
    <col min="14106" max="14106" width="15" style="1" customWidth="1"/>
    <col min="14107" max="14111" width="8.83203125" style="1"/>
    <col min="14112" max="14112" width="17.1640625" style="1" customWidth="1"/>
    <col min="14113" max="14113" width="16" style="1" customWidth="1"/>
    <col min="14114" max="14114" width="9.6640625" style="1" customWidth="1"/>
    <col min="14115" max="14337" width="8.83203125" style="1"/>
    <col min="14338" max="14338" width="2.5" style="1" customWidth="1"/>
    <col min="14339" max="14339" width="2.33203125" style="1" customWidth="1"/>
    <col min="14340" max="14340" width="17.83203125" style="1" customWidth="1"/>
    <col min="14341" max="14341" width="10.5" style="1" customWidth="1"/>
    <col min="14342" max="14342" width="9" style="1" customWidth="1"/>
    <col min="14343" max="14343" width="8" style="1" customWidth="1"/>
    <col min="14344" max="14344" width="9" style="1" customWidth="1"/>
    <col min="14345" max="14345" width="8.33203125" style="1" customWidth="1"/>
    <col min="14346" max="14346" width="11.5" style="1" customWidth="1"/>
    <col min="14347" max="14347" width="8.5" style="1" customWidth="1"/>
    <col min="14348" max="14348" width="8" style="1" customWidth="1"/>
    <col min="14349" max="14349" width="7" style="1" customWidth="1"/>
    <col min="14350" max="14350" width="7.5" style="1" customWidth="1"/>
    <col min="14351" max="14351" width="8.1640625" style="1" customWidth="1"/>
    <col min="14352" max="14352" width="9" style="1" customWidth="1"/>
    <col min="14353" max="14355" width="8" style="1" customWidth="1"/>
    <col min="14356" max="14356" width="7.5" style="1" customWidth="1"/>
    <col min="14357" max="14358" width="9" style="1" customWidth="1"/>
    <col min="14359" max="14359" width="2.33203125" style="1" customWidth="1"/>
    <col min="14360" max="14360" width="15.5" style="1" customWidth="1"/>
    <col min="14361" max="14361" width="8.5" style="1" customWidth="1"/>
    <col min="14362" max="14362" width="15" style="1" customWidth="1"/>
    <col min="14363" max="14367" width="8.83203125" style="1"/>
    <col min="14368" max="14368" width="17.1640625" style="1" customWidth="1"/>
    <col min="14369" max="14369" width="16" style="1" customWidth="1"/>
    <col min="14370" max="14370" width="9.6640625" style="1" customWidth="1"/>
    <col min="14371" max="14593" width="8.83203125" style="1"/>
    <col min="14594" max="14594" width="2.5" style="1" customWidth="1"/>
    <col min="14595" max="14595" width="2.33203125" style="1" customWidth="1"/>
    <col min="14596" max="14596" width="17.83203125" style="1" customWidth="1"/>
    <col min="14597" max="14597" width="10.5" style="1" customWidth="1"/>
    <col min="14598" max="14598" width="9" style="1" customWidth="1"/>
    <col min="14599" max="14599" width="8" style="1" customWidth="1"/>
    <col min="14600" max="14600" width="9" style="1" customWidth="1"/>
    <col min="14601" max="14601" width="8.33203125" style="1" customWidth="1"/>
    <col min="14602" max="14602" width="11.5" style="1" customWidth="1"/>
    <col min="14603" max="14603" width="8.5" style="1" customWidth="1"/>
    <col min="14604" max="14604" width="8" style="1" customWidth="1"/>
    <col min="14605" max="14605" width="7" style="1" customWidth="1"/>
    <col min="14606" max="14606" width="7.5" style="1" customWidth="1"/>
    <col min="14607" max="14607" width="8.1640625" style="1" customWidth="1"/>
    <col min="14608" max="14608" width="9" style="1" customWidth="1"/>
    <col min="14609" max="14611" width="8" style="1" customWidth="1"/>
    <col min="14612" max="14612" width="7.5" style="1" customWidth="1"/>
    <col min="14613" max="14614" width="9" style="1" customWidth="1"/>
    <col min="14615" max="14615" width="2.33203125" style="1" customWidth="1"/>
    <col min="14616" max="14616" width="15.5" style="1" customWidth="1"/>
    <col min="14617" max="14617" width="8.5" style="1" customWidth="1"/>
    <col min="14618" max="14618" width="15" style="1" customWidth="1"/>
    <col min="14619" max="14623" width="8.83203125" style="1"/>
    <col min="14624" max="14624" width="17.1640625" style="1" customWidth="1"/>
    <col min="14625" max="14625" width="16" style="1" customWidth="1"/>
    <col min="14626" max="14626" width="9.6640625" style="1" customWidth="1"/>
    <col min="14627" max="14849" width="8.83203125" style="1"/>
    <col min="14850" max="14850" width="2.5" style="1" customWidth="1"/>
    <col min="14851" max="14851" width="2.33203125" style="1" customWidth="1"/>
    <col min="14852" max="14852" width="17.83203125" style="1" customWidth="1"/>
    <col min="14853" max="14853" width="10.5" style="1" customWidth="1"/>
    <col min="14854" max="14854" width="9" style="1" customWidth="1"/>
    <col min="14855" max="14855" width="8" style="1" customWidth="1"/>
    <col min="14856" max="14856" width="9" style="1" customWidth="1"/>
    <col min="14857" max="14857" width="8.33203125" style="1" customWidth="1"/>
    <col min="14858" max="14858" width="11.5" style="1" customWidth="1"/>
    <col min="14859" max="14859" width="8.5" style="1" customWidth="1"/>
    <col min="14860" max="14860" width="8" style="1" customWidth="1"/>
    <col min="14861" max="14861" width="7" style="1" customWidth="1"/>
    <col min="14862" max="14862" width="7.5" style="1" customWidth="1"/>
    <col min="14863" max="14863" width="8.1640625" style="1" customWidth="1"/>
    <col min="14864" max="14864" width="9" style="1" customWidth="1"/>
    <col min="14865" max="14867" width="8" style="1" customWidth="1"/>
    <col min="14868" max="14868" width="7.5" style="1" customWidth="1"/>
    <col min="14869" max="14870" width="9" style="1" customWidth="1"/>
    <col min="14871" max="14871" width="2.33203125" style="1" customWidth="1"/>
    <col min="14872" max="14872" width="15.5" style="1" customWidth="1"/>
    <col min="14873" max="14873" width="8.5" style="1" customWidth="1"/>
    <col min="14874" max="14874" width="15" style="1" customWidth="1"/>
    <col min="14875" max="14879" width="8.83203125" style="1"/>
    <col min="14880" max="14880" width="17.1640625" style="1" customWidth="1"/>
    <col min="14881" max="14881" width="16" style="1" customWidth="1"/>
    <col min="14882" max="14882" width="9.6640625" style="1" customWidth="1"/>
    <col min="14883" max="15105" width="8.83203125" style="1"/>
    <col min="15106" max="15106" width="2.5" style="1" customWidth="1"/>
    <col min="15107" max="15107" width="2.33203125" style="1" customWidth="1"/>
    <col min="15108" max="15108" width="17.83203125" style="1" customWidth="1"/>
    <col min="15109" max="15109" width="10.5" style="1" customWidth="1"/>
    <col min="15110" max="15110" width="9" style="1" customWidth="1"/>
    <col min="15111" max="15111" width="8" style="1" customWidth="1"/>
    <col min="15112" max="15112" width="9" style="1" customWidth="1"/>
    <col min="15113" max="15113" width="8.33203125" style="1" customWidth="1"/>
    <col min="15114" max="15114" width="11.5" style="1" customWidth="1"/>
    <col min="15115" max="15115" width="8.5" style="1" customWidth="1"/>
    <col min="15116" max="15116" width="8" style="1" customWidth="1"/>
    <col min="15117" max="15117" width="7" style="1" customWidth="1"/>
    <col min="15118" max="15118" width="7.5" style="1" customWidth="1"/>
    <col min="15119" max="15119" width="8.1640625" style="1" customWidth="1"/>
    <col min="15120" max="15120" width="9" style="1" customWidth="1"/>
    <col min="15121" max="15123" width="8" style="1" customWidth="1"/>
    <col min="15124" max="15124" width="7.5" style="1" customWidth="1"/>
    <col min="15125" max="15126" width="9" style="1" customWidth="1"/>
    <col min="15127" max="15127" width="2.33203125" style="1" customWidth="1"/>
    <col min="15128" max="15128" width="15.5" style="1" customWidth="1"/>
    <col min="15129" max="15129" width="8.5" style="1" customWidth="1"/>
    <col min="15130" max="15130" width="15" style="1" customWidth="1"/>
    <col min="15131" max="15135" width="8.83203125" style="1"/>
    <col min="15136" max="15136" width="17.1640625" style="1" customWidth="1"/>
    <col min="15137" max="15137" width="16" style="1" customWidth="1"/>
    <col min="15138" max="15138" width="9.6640625" style="1" customWidth="1"/>
    <col min="15139" max="15361" width="8.83203125" style="1"/>
    <col min="15362" max="15362" width="2.5" style="1" customWidth="1"/>
    <col min="15363" max="15363" width="2.33203125" style="1" customWidth="1"/>
    <col min="15364" max="15364" width="17.83203125" style="1" customWidth="1"/>
    <col min="15365" max="15365" width="10.5" style="1" customWidth="1"/>
    <col min="15366" max="15366" width="9" style="1" customWidth="1"/>
    <col min="15367" max="15367" width="8" style="1" customWidth="1"/>
    <col min="15368" max="15368" width="9" style="1" customWidth="1"/>
    <col min="15369" max="15369" width="8.33203125" style="1" customWidth="1"/>
    <col min="15370" max="15370" width="11.5" style="1" customWidth="1"/>
    <col min="15371" max="15371" width="8.5" style="1" customWidth="1"/>
    <col min="15372" max="15372" width="8" style="1" customWidth="1"/>
    <col min="15373" max="15373" width="7" style="1" customWidth="1"/>
    <col min="15374" max="15374" width="7.5" style="1" customWidth="1"/>
    <col min="15375" max="15375" width="8.1640625" style="1" customWidth="1"/>
    <col min="15376" max="15376" width="9" style="1" customWidth="1"/>
    <col min="15377" max="15379" width="8" style="1" customWidth="1"/>
    <col min="15380" max="15380" width="7.5" style="1" customWidth="1"/>
    <col min="15381" max="15382" width="9" style="1" customWidth="1"/>
    <col min="15383" max="15383" width="2.33203125" style="1" customWidth="1"/>
    <col min="15384" max="15384" width="15.5" style="1" customWidth="1"/>
    <col min="15385" max="15385" width="8.5" style="1" customWidth="1"/>
    <col min="15386" max="15386" width="15" style="1" customWidth="1"/>
    <col min="15387" max="15391" width="8.83203125" style="1"/>
    <col min="15392" max="15392" width="17.1640625" style="1" customWidth="1"/>
    <col min="15393" max="15393" width="16" style="1" customWidth="1"/>
    <col min="15394" max="15394" width="9.6640625" style="1" customWidth="1"/>
    <col min="15395" max="15617" width="8.83203125" style="1"/>
    <col min="15618" max="15618" width="2.5" style="1" customWidth="1"/>
    <col min="15619" max="15619" width="2.33203125" style="1" customWidth="1"/>
    <col min="15620" max="15620" width="17.83203125" style="1" customWidth="1"/>
    <col min="15621" max="15621" width="10.5" style="1" customWidth="1"/>
    <col min="15622" max="15622" width="9" style="1" customWidth="1"/>
    <col min="15623" max="15623" width="8" style="1" customWidth="1"/>
    <col min="15624" max="15624" width="9" style="1" customWidth="1"/>
    <col min="15625" max="15625" width="8.33203125" style="1" customWidth="1"/>
    <col min="15626" max="15626" width="11.5" style="1" customWidth="1"/>
    <col min="15627" max="15627" width="8.5" style="1" customWidth="1"/>
    <col min="15628" max="15628" width="8" style="1" customWidth="1"/>
    <col min="15629" max="15629" width="7" style="1" customWidth="1"/>
    <col min="15630" max="15630" width="7.5" style="1" customWidth="1"/>
    <col min="15631" max="15631" width="8.1640625" style="1" customWidth="1"/>
    <col min="15632" max="15632" width="9" style="1" customWidth="1"/>
    <col min="15633" max="15635" width="8" style="1" customWidth="1"/>
    <col min="15636" max="15636" width="7.5" style="1" customWidth="1"/>
    <col min="15637" max="15638" width="9" style="1" customWidth="1"/>
    <col min="15639" max="15639" width="2.33203125" style="1" customWidth="1"/>
    <col min="15640" max="15640" width="15.5" style="1" customWidth="1"/>
    <col min="15641" max="15641" width="8.5" style="1" customWidth="1"/>
    <col min="15642" max="15642" width="15" style="1" customWidth="1"/>
    <col min="15643" max="15647" width="8.83203125" style="1"/>
    <col min="15648" max="15648" width="17.1640625" style="1" customWidth="1"/>
    <col min="15649" max="15649" width="16" style="1" customWidth="1"/>
    <col min="15650" max="15650" width="9.6640625" style="1" customWidth="1"/>
    <col min="15651" max="15873" width="8.83203125" style="1"/>
    <col min="15874" max="15874" width="2.5" style="1" customWidth="1"/>
    <col min="15875" max="15875" width="2.33203125" style="1" customWidth="1"/>
    <col min="15876" max="15876" width="17.83203125" style="1" customWidth="1"/>
    <col min="15877" max="15877" width="10.5" style="1" customWidth="1"/>
    <col min="15878" max="15878" width="9" style="1" customWidth="1"/>
    <col min="15879" max="15879" width="8" style="1" customWidth="1"/>
    <col min="15880" max="15880" width="9" style="1" customWidth="1"/>
    <col min="15881" max="15881" width="8.33203125" style="1" customWidth="1"/>
    <col min="15882" max="15882" width="11.5" style="1" customWidth="1"/>
    <col min="15883" max="15883" width="8.5" style="1" customWidth="1"/>
    <col min="15884" max="15884" width="8" style="1" customWidth="1"/>
    <col min="15885" max="15885" width="7" style="1" customWidth="1"/>
    <col min="15886" max="15886" width="7.5" style="1" customWidth="1"/>
    <col min="15887" max="15887" width="8.1640625" style="1" customWidth="1"/>
    <col min="15888" max="15888" width="9" style="1" customWidth="1"/>
    <col min="15889" max="15891" width="8" style="1" customWidth="1"/>
    <col min="15892" max="15892" width="7.5" style="1" customWidth="1"/>
    <col min="15893" max="15894" width="9" style="1" customWidth="1"/>
    <col min="15895" max="15895" width="2.33203125" style="1" customWidth="1"/>
    <col min="15896" max="15896" width="15.5" style="1" customWidth="1"/>
    <col min="15897" max="15897" width="8.5" style="1" customWidth="1"/>
    <col min="15898" max="15898" width="15" style="1" customWidth="1"/>
    <col min="15899" max="15903" width="8.83203125" style="1"/>
    <col min="15904" max="15904" width="17.1640625" style="1" customWidth="1"/>
    <col min="15905" max="15905" width="16" style="1" customWidth="1"/>
    <col min="15906" max="15906" width="9.6640625" style="1" customWidth="1"/>
    <col min="15907" max="16129" width="8.83203125" style="1"/>
    <col min="16130" max="16130" width="2.5" style="1" customWidth="1"/>
    <col min="16131" max="16131" width="2.33203125" style="1" customWidth="1"/>
    <col min="16132" max="16132" width="17.83203125" style="1" customWidth="1"/>
    <col min="16133" max="16133" width="10.5" style="1" customWidth="1"/>
    <col min="16134" max="16134" width="9" style="1" customWidth="1"/>
    <col min="16135" max="16135" width="8" style="1" customWidth="1"/>
    <col min="16136" max="16136" width="9" style="1" customWidth="1"/>
    <col min="16137" max="16137" width="8.33203125" style="1" customWidth="1"/>
    <col min="16138" max="16138" width="11.5" style="1" customWidth="1"/>
    <col min="16139" max="16139" width="8.5" style="1" customWidth="1"/>
    <col min="16140" max="16140" width="8" style="1" customWidth="1"/>
    <col min="16141" max="16141" width="7" style="1" customWidth="1"/>
    <col min="16142" max="16142" width="7.5" style="1" customWidth="1"/>
    <col min="16143" max="16143" width="8.1640625" style="1" customWidth="1"/>
    <col min="16144" max="16144" width="9" style="1" customWidth="1"/>
    <col min="16145" max="16147" width="8" style="1" customWidth="1"/>
    <col min="16148" max="16148" width="7.5" style="1" customWidth="1"/>
    <col min="16149" max="16150" width="9" style="1" customWidth="1"/>
    <col min="16151" max="16151" width="2.33203125" style="1" customWidth="1"/>
    <col min="16152" max="16152" width="15.5" style="1" customWidth="1"/>
    <col min="16153" max="16153" width="8.5" style="1" customWidth="1"/>
    <col min="16154" max="16154" width="15" style="1" customWidth="1"/>
    <col min="16155" max="16159" width="8.83203125" style="1"/>
    <col min="16160" max="16160" width="17.1640625" style="1" customWidth="1"/>
    <col min="16161" max="16161" width="16" style="1" customWidth="1"/>
    <col min="16162" max="16162" width="9.6640625" style="1" customWidth="1"/>
    <col min="16163" max="16384" width="8.83203125" style="1"/>
  </cols>
  <sheetData>
    <row r="2" spans="1:26" ht="15" x14ac:dyDescent="0.15">
      <c r="D2" s="207"/>
      <c r="E2" s="208"/>
    </row>
    <row r="3" spans="1:26" ht="14" thickBot="1" x14ac:dyDescent="0.2">
      <c r="C3" s="183">
        <v>2.5</v>
      </c>
      <c r="D3" s="9">
        <v>26</v>
      </c>
      <c r="E3" s="9">
        <v>11</v>
      </c>
      <c r="F3" s="9">
        <v>9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8</v>
      </c>
      <c r="U3" s="9">
        <v>9</v>
      </c>
      <c r="V3" s="9">
        <v>9</v>
      </c>
      <c r="W3" s="183">
        <v>2.5</v>
      </c>
      <c r="X3" s="9"/>
      <c r="Y3" s="9"/>
      <c r="Z3" s="183"/>
    </row>
    <row r="4" spans="1:26" ht="10" customHeight="1" x14ac:dyDescent="0.15">
      <c r="C4" s="69"/>
      <c r="D4" s="79"/>
      <c r="E4" s="80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2"/>
    </row>
    <row r="5" spans="1:26" ht="12" customHeight="1" x14ac:dyDescent="0.15">
      <c r="C5" s="140"/>
      <c r="D5" s="83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251" t="s">
        <v>433</v>
      </c>
      <c r="W5" s="75"/>
    </row>
    <row r="6" spans="1:26" ht="10" customHeight="1" x14ac:dyDescent="0.15">
      <c r="C6" s="140"/>
      <c r="D6" s="83"/>
      <c r="E6" s="85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75"/>
    </row>
    <row r="7" spans="1:26" ht="11.5" customHeight="1" x14ac:dyDescent="0.15">
      <c r="C7" s="140"/>
      <c r="D7" s="83"/>
      <c r="E7" s="77" t="s">
        <v>430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7"/>
      <c r="W7" s="75"/>
    </row>
    <row r="8" spans="1:26" ht="11.5" customHeight="1" x14ac:dyDescent="0.15">
      <c r="A8" s="144"/>
      <c r="B8" s="346"/>
      <c r="C8" s="140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75"/>
    </row>
    <row r="9" spans="1:26" ht="15" customHeight="1" thickBot="1" x14ac:dyDescent="0.2">
      <c r="C9" s="144"/>
      <c r="D9" s="209" t="s">
        <v>381</v>
      </c>
      <c r="E9" s="210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2" t="s">
        <v>373</v>
      </c>
      <c r="W9" s="22"/>
    </row>
    <row r="10" spans="1:26" ht="14" customHeight="1" thickBot="1" x14ac:dyDescent="0.2">
      <c r="C10" s="144"/>
      <c r="D10" s="430" t="s">
        <v>374</v>
      </c>
      <c r="E10" s="430" t="s">
        <v>69</v>
      </c>
      <c r="F10" s="430" t="s">
        <v>345</v>
      </c>
      <c r="G10" s="430" t="s">
        <v>356</v>
      </c>
      <c r="H10" s="430" t="s">
        <v>0</v>
      </c>
      <c r="I10" s="432" t="s">
        <v>7</v>
      </c>
      <c r="J10" s="432"/>
      <c r="K10" s="432"/>
      <c r="L10" s="432"/>
      <c r="M10" s="432"/>
      <c r="N10" s="432"/>
      <c r="O10" s="432"/>
      <c r="P10" s="430" t="s">
        <v>67</v>
      </c>
      <c r="Q10" s="430" t="s">
        <v>40</v>
      </c>
      <c r="R10" s="430" t="s">
        <v>342</v>
      </c>
      <c r="S10" s="430" t="s">
        <v>343</v>
      </c>
      <c r="T10" s="430" t="s">
        <v>344</v>
      </c>
      <c r="U10" s="430" t="s">
        <v>44</v>
      </c>
      <c r="V10" s="430" t="s">
        <v>46</v>
      </c>
      <c r="W10" s="22"/>
    </row>
    <row r="11" spans="1:26" ht="32" customHeight="1" thickBot="1" x14ac:dyDescent="0.2">
      <c r="C11" s="144"/>
      <c r="D11" s="431"/>
      <c r="E11" s="431"/>
      <c r="F11" s="431"/>
      <c r="G11" s="431"/>
      <c r="H11" s="431"/>
      <c r="I11" s="213" t="s">
        <v>375</v>
      </c>
      <c r="J11" s="213" t="s">
        <v>2</v>
      </c>
      <c r="K11" s="213" t="s">
        <v>3</v>
      </c>
      <c r="L11" s="213" t="s">
        <v>4</v>
      </c>
      <c r="M11" s="213" t="s">
        <v>5</v>
      </c>
      <c r="N11" s="213" t="s">
        <v>68</v>
      </c>
      <c r="O11" s="213" t="s">
        <v>6</v>
      </c>
      <c r="P11" s="431"/>
      <c r="Q11" s="431"/>
      <c r="R11" s="431"/>
      <c r="S11" s="431"/>
      <c r="T11" s="431"/>
      <c r="U11" s="431"/>
      <c r="V11" s="431"/>
      <c r="W11" s="22"/>
    </row>
    <row r="12" spans="1:26" ht="14.5" customHeight="1" x14ac:dyDescent="0.15">
      <c r="C12" s="144"/>
      <c r="D12" s="298" t="s">
        <v>362</v>
      </c>
      <c r="E12" s="215">
        <v>3353442</v>
      </c>
      <c r="F12" s="216">
        <v>438.96712120000001</v>
      </c>
      <c r="G12" s="216">
        <v>6996.3491990399998</v>
      </c>
      <c r="H12" s="216">
        <v>44490.83949531</v>
      </c>
      <c r="I12" s="216">
        <v>356.92720707999996</v>
      </c>
      <c r="J12" s="216">
        <v>369.20904234</v>
      </c>
      <c r="K12" s="216">
        <v>48.544765030000001</v>
      </c>
      <c r="L12" s="216">
        <v>463.53456288999996</v>
      </c>
      <c r="M12" s="216">
        <v>5.4799199999999999E-2</v>
      </c>
      <c r="N12" s="216">
        <v>161.74289424</v>
      </c>
      <c r="O12" s="216">
        <v>51.91731558000015</v>
      </c>
      <c r="P12" s="216">
        <v>349.32388881999998</v>
      </c>
      <c r="Q12" s="216">
        <v>0.93756893999999991</v>
      </c>
      <c r="R12" s="216">
        <v>154.56777299999999</v>
      </c>
      <c r="S12" s="216">
        <v>0.10869480000000001</v>
      </c>
      <c r="T12" s="216">
        <v>154.21995966</v>
      </c>
      <c r="U12" s="216">
        <v>229806.55477875</v>
      </c>
      <c r="V12" s="216">
        <v>14376.1203644</v>
      </c>
      <c r="W12" s="88">
        <v>0</v>
      </c>
    </row>
    <row r="13" spans="1:26" ht="14.5" customHeight="1" x14ac:dyDescent="0.15">
      <c r="C13" s="144"/>
      <c r="D13" s="299" t="s">
        <v>363</v>
      </c>
      <c r="E13" s="218">
        <v>1130558</v>
      </c>
      <c r="F13" s="219">
        <v>5061.5205838399997</v>
      </c>
      <c r="G13" s="219">
        <v>1632.0790328099999</v>
      </c>
      <c r="H13" s="219">
        <v>20306.34684247</v>
      </c>
      <c r="I13" s="219">
        <v>108.13183829999998</v>
      </c>
      <c r="J13" s="219">
        <v>129.82084967</v>
      </c>
      <c r="K13" s="219">
        <v>22.480825929999998</v>
      </c>
      <c r="L13" s="219">
        <v>117.21200061</v>
      </c>
      <c r="M13" s="219">
        <v>0.39150640000000003</v>
      </c>
      <c r="N13" s="219">
        <v>28.248650419999997</v>
      </c>
      <c r="O13" s="219">
        <v>727.6466957099999</v>
      </c>
      <c r="P13" s="219">
        <v>4075.4272386699995</v>
      </c>
      <c r="Q13" s="219">
        <v>0.67464751000000001</v>
      </c>
      <c r="R13" s="219">
        <v>19.674056890000003</v>
      </c>
      <c r="S13" s="219">
        <v>1.962815E-2</v>
      </c>
      <c r="T13" s="219">
        <v>19.578376210000002</v>
      </c>
      <c r="U13" s="219">
        <v>81570.155842039996</v>
      </c>
      <c r="V13" s="219">
        <v>4729.4061865900003</v>
      </c>
      <c r="W13" s="88">
        <v>1</v>
      </c>
    </row>
    <row r="14" spans="1:26" ht="14.5" customHeight="1" x14ac:dyDescent="0.15">
      <c r="C14" s="144"/>
      <c r="D14" s="299" t="s">
        <v>364</v>
      </c>
      <c r="E14" s="218">
        <v>1660817</v>
      </c>
      <c r="F14" s="219">
        <v>12602.4329586</v>
      </c>
      <c r="G14" s="219">
        <v>2735.0971437100002</v>
      </c>
      <c r="H14" s="219">
        <v>20729.241158839999</v>
      </c>
      <c r="I14" s="219">
        <v>220.30955022000003</v>
      </c>
      <c r="J14" s="219">
        <v>284.55494185000003</v>
      </c>
      <c r="K14" s="219">
        <v>38.448682700000006</v>
      </c>
      <c r="L14" s="219">
        <v>222.88835069000001</v>
      </c>
      <c r="M14" s="219">
        <v>2.2589223899999999</v>
      </c>
      <c r="N14" s="219">
        <v>43.841504069999999</v>
      </c>
      <c r="O14" s="219">
        <v>1659.3158308099996</v>
      </c>
      <c r="P14" s="219">
        <v>10279.555156140001</v>
      </c>
      <c r="Q14" s="219">
        <v>2.8268881100000001</v>
      </c>
      <c r="R14" s="219">
        <v>82.511411850000002</v>
      </c>
      <c r="S14" s="219">
        <v>1.181752E-2</v>
      </c>
      <c r="T14" s="219">
        <v>82.346712669999988</v>
      </c>
      <c r="U14" s="219">
        <v>109429.73748839</v>
      </c>
      <c r="V14" s="219">
        <v>5542.4579950900006</v>
      </c>
      <c r="W14" s="88">
        <v>2</v>
      </c>
    </row>
    <row r="15" spans="1:26" ht="14.5" customHeight="1" x14ac:dyDescent="0.15">
      <c r="C15" s="144"/>
      <c r="D15" s="299" t="s">
        <v>365</v>
      </c>
      <c r="E15" s="218">
        <v>2308438</v>
      </c>
      <c r="F15" s="219">
        <v>29315.731206490003</v>
      </c>
      <c r="G15" s="219">
        <v>3376.4889165200002</v>
      </c>
      <c r="H15" s="219">
        <v>21790.779876519999</v>
      </c>
      <c r="I15" s="219">
        <v>496.90861699000004</v>
      </c>
      <c r="J15" s="219">
        <v>474.22790206000002</v>
      </c>
      <c r="K15" s="219">
        <v>70.355623010000002</v>
      </c>
      <c r="L15" s="219">
        <v>277.90987037000002</v>
      </c>
      <c r="M15" s="219">
        <v>9.1885606699999993</v>
      </c>
      <c r="N15" s="219">
        <v>52.587019420000004</v>
      </c>
      <c r="O15" s="219">
        <v>3808.96463563</v>
      </c>
      <c r="P15" s="219">
        <v>24246.267252869999</v>
      </c>
      <c r="Q15" s="219">
        <v>6.3071447899999997</v>
      </c>
      <c r="R15" s="219">
        <v>168.86615681000001</v>
      </c>
      <c r="S15" s="219">
        <v>0.14012165999999998</v>
      </c>
      <c r="T15" s="219">
        <v>169.69105818</v>
      </c>
      <c r="U15" s="219">
        <v>140383.08412330999</v>
      </c>
      <c r="V15" s="219">
        <v>7652.53124604</v>
      </c>
      <c r="W15" s="88">
        <v>3</v>
      </c>
    </row>
    <row r="16" spans="1:26" ht="14.5" customHeight="1" x14ac:dyDescent="0.15">
      <c r="C16" s="144"/>
      <c r="D16" s="299" t="s">
        <v>366</v>
      </c>
      <c r="E16" s="218">
        <v>8244608</v>
      </c>
      <c r="F16" s="219">
        <v>159702.76720515999</v>
      </c>
      <c r="G16" s="219">
        <v>12607.269419519998</v>
      </c>
      <c r="H16" s="219">
        <v>52615.270427010008</v>
      </c>
      <c r="I16" s="219">
        <v>4081.0178326499999</v>
      </c>
      <c r="J16" s="219">
        <v>5139.7135940400003</v>
      </c>
      <c r="K16" s="219">
        <v>1126.175193</v>
      </c>
      <c r="L16" s="219">
        <v>2432.4122498299998</v>
      </c>
      <c r="M16" s="219">
        <v>119.71695806</v>
      </c>
      <c r="N16" s="219">
        <v>534.36679678999997</v>
      </c>
      <c r="O16" s="219">
        <v>21967.059247210003</v>
      </c>
      <c r="P16" s="219">
        <v>124750.03244996</v>
      </c>
      <c r="Q16" s="219">
        <v>355.06834334999996</v>
      </c>
      <c r="R16" s="219">
        <v>1526.2935322200001</v>
      </c>
      <c r="S16" s="219">
        <v>103.93529401999999</v>
      </c>
      <c r="T16" s="219">
        <v>1310.8802921199999</v>
      </c>
      <c r="U16" s="219">
        <v>485543.93264328997</v>
      </c>
      <c r="V16" s="219">
        <v>33961.537396030006</v>
      </c>
      <c r="W16" s="88">
        <v>4</v>
      </c>
    </row>
    <row r="17" spans="3:27" ht="14.5" customHeight="1" x14ac:dyDescent="0.15">
      <c r="C17" s="144"/>
      <c r="D17" s="299" t="s">
        <v>367</v>
      </c>
      <c r="E17" s="218">
        <v>5496862</v>
      </c>
      <c r="F17" s="219">
        <v>188937.63840872</v>
      </c>
      <c r="G17" s="219">
        <v>20182.886143780001</v>
      </c>
      <c r="H17" s="219">
        <v>62745.984679280009</v>
      </c>
      <c r="I17" s="219">
        <v>10660.653268670001</v>
      </c>
      <c r="J17" s="219">
        <v>11006.900230589999</v>
      </c>
      <c r="K17" s="219">
        <v>6196.1968539999998</v>
      </c>
      <c r="L17" s="219">
        <v>12327.72645966</v>
      </c>
      <c r="M17" s="219">
        <v>1004.80640074</v>
      </c>
      <c r="N17" s="219">
        <v>1961.4379891199999</v>
      </c>
      <c r="O17" s="219">
        <v>15068.653987719998</v>
      </c>
      <c r="P17" s="219">
        <v>130949.09609139001</v>
      </c>
      <c r="Q17" s="219">
        <v>6410.9033870399999</v>
      </c>
      <c r="R17" s="219">
        <v>8825.8080276700002</v>
      </c>
      <c r="S17" s="219">
        <v>1314.44658409</v>
      </c>
      <c r="T17" s="219">
        <v>3837.54374207</v>
      </c>
      <c r="U17" s="219">
        <v>533504.44570445991</v>
      </c>
      <c r="V17" s="219">
        <v>44307.93052442</v>
      </c>
      <c r="W17" s="88">
        <v>5</v>
      </c>
    </row>
    <row r="18" spans="3:27" ht="14.5" customHeight="1" x14ac:dyDescent="0.15">
      <c r="C18" s="144"/>
      <c r="D18" s="299" t="s">
        <v>368</v>
      </c>
      <c r="E18" s="218">
        <v>2345460</v>
      </c>
      <c r="F18" s="219">
        <v>160137.0468295</v>
      </c>
      <c r="G18" s="219">
        <v>19762.614262799998</v>
      </c>
      <c r="H18" s="219">
        <v>50358.310173930004</v>
      </c>
      <c r="I18" s="219">
        <v>8767.8003192399992</v>
      </c>
      <c r="J18" s="219">
        <v>4850.61864694</v>
      </c>
      <c r="K18" s="219">
        <v>4433.4222872700002</v>
      </c>
      <c r="L18" s="219">
        <v>11534.94004308</v>
      </c>
      <c r="M18" s="219">
        <v>1950.1726742999999</v>
      </c>
      <c r="N18" s="219">
        <v>2063.5295381300002</v>
      </c>
      <c r="O18" s="219">
        <v>10881.771680980004</v>
      </c>
      <c r="P18" s="219">
        <v>115704.34056522</v>
      </c>
      <c r="Q18" s="219">
        <v>16553.55944542</v>
      </c>
      <c r="R18" s="219">
        <v>17776.82653568</v>
      </c>
      <c r="S18" s="219">
        <v>2252.8430119600002</v>
      </c>
      <c r="T18" s="219">
        <v>3639.6470898599996</v>
      </c>
      <c r="U18" s="219">
        <v>481946.31842615001</v>
      </c>
      <c r="V18" s="219">
        <v>41246.99514598</v>
      </c>
      <c r="W18" s="88">
        <v>6</v>
      </c>
    </row>
    <row r="19" spans="3:27" ht="14.5" customHeight="1" x14ac:dyDescent="0.15">
      <c r="C19" s="144"/>
      <c r="D19" s="299" t="s">
        <v>369</v>
      </c>
      <c r="E19" s="218">
        <v>929495</v>
      </c>
      <c r="F19" s="219">
        <v>125971.88100368001</v>
      </c>
      <c r="G19" s="219">
        <v>17101.842141499998</v>
      </c>
      <c r="H19" s="219">
        <v>37219.882399440001</v>
      </c>
      <c r="I19" s="219">
        <v>8623.0229962499998</v>
      </c>
      <c r="J19" s="219">
        <v>2005.7529634</v>
      </c>
      <c r="K19" s="219">
        <v>1958.38572886</v>
      </c>
      <c r="L19" s="219">
        <v>7043.4276967899996</v>
      </c>
      <c r="M19" s="219">
        <v>2217.93670251</v>
      </c>
      <c r="N19" s="219">
        <v>1970.5569339099998</v>
      </c>
      <c r="O19" s="219">
        <v>2259.6801647300017</v>
      </c>
      <c r="P19" s="219">
        <v>99928.580375749996</v>
      </c>
      <c r="Q19" s="219">
        <v>21278.377539410001</v>
      </c>
      <c r="R19" s="219">
        <v>20928.107992770001</v>
      </c>
      <c r="S19" s="219">
        <v>1999.1501557500001</v>
      </c>
      <c r="T19" s="219">
        <v>1793.6025543299997</v>
      </c>
      <c r="U19" s="219">
        <v>412865.48904414999</v>
      </c>
      <c r="V19" s="219">
        <v>30681.571582289998</v>
      </c>
      <c r="W19" s="88">
        <v>7</v>
      </c>
    </row>
    <row r="20" spans="3:27" ht="14.5" customHeight="1" x14ac:dyDescent="0.15">
      <c r="C20" s="144"/>
      <c r="D20" s="299" t="s">
        <v>370</v>
      </c>
      <c r="E20" s="218">
        <v>257076</v>
      </c>
      <c r="F20" s="219">
        <v>67336.204204309994</v>
      </c>
      <c r="G20" s="219">
        <v>12279.70358723</v>
      </c>
      <c r="H20" s="219">
        <v>27430.443463260002</v>
      </c>
      <c r="I20" s="219">
        <v>4636.7447218799998</v>
      </c>
      <c r="J20" s="219">
        <v>546.21851144000004</v>
      </c>
      <c r="K20" s="219">
        <v>523.86336342000004</v>
      </c>
      <c r="L20" s="219">
        <v>2557.2708206799998</v>
      </c>
      <c r="M20" s="219">
        <v>1481.5660081600001</v>
      </c>
      <c r="N20" s="219">
        <v>1011.8714238900001</v>
      </c>
      <c r="O20" s="219">
        <v>334.45064285999979</v>
      </c>
      <c r="P20" s="219">
        <v>56244.001604420002</v>
      </c>
      <c r="Q20" s="219">
        <v>13723.934028169999</v>
      </c>
      <c r="R20" s="219">
        <v>13127.045146479999</v>
      </c>
      <c r="S20" s="219">
        <v>1108.94157081</v>
      </c>
      <c r="T20" s="219">
        <v>631.29863209999996</v>
      </c>
      <c r="U20" s="219">
        <v>276174.35632759001</v>
      </c>
      <c r="V20" s="219">
        <v>15781.20205041</v>
      </c>
      <c r="W20" s="88">
        <v>8</v>
      </c>
    </row>
    <row r="21" spans="3:27" ht="14.5" customHeight="1" x14ac:dyDescent="0.15">
      <c r="C21" s="144"/>
      <c r="D21" s="299" t="s">
        <v>371</v>
      </c>
      <c r="E21" s="218">
        <v>35449</v>
      </c>
      <c r="F21" s="219">
        <v>18317.373202809998</v>
      </c>
      <c r="G21" s="219">
        <v>5531.9217786100007</v>
      </c>
      <c r="H21" s="219">
        <v>10475.3977092</v>
      </c>
      <c r="I21" s="219">
        <v>770.04837311000006</v>
      </c>
      <c r="J21" s="219">
        <v>71.908244879999998</v>
      </c>
      <c r="K21" s="219">
        <v>66.225263290000001</v>
      </c>
      <c r="L21" s="219">
        <v>397.73929638999999</v>
      </c>
      <c r="M21" s="219">
        <v>559.75224701000002</v>
      </c>
      <c r="N21" s="219">
        <v>179.68910159000001</v>
      </c>
      <c r="O21" s="219">
        <v>70.362260579999656</v>
      </c>
      <c r="P21" s="219">
        <v>16204.821894419998</v>
      </c>
      <c r="Q21" s="219">
        <v>4212.5354818300002</v>
      </c>
      <c r="R21" s="219">
        <v>3882.6477266399997</v>
      </c>
      <c r="S21" s="219">
        <v>387.57199933999999</v>
      </c>
      <c r="T21" s="219">
        <v>152.73167685999999</v>
      </c>
      <c r="U21" s="219">
        <v>116852.48114854</v>
      </c>
      <c r="V21" s="219">
        <v>5284.8940859100003</v>
      </c>
      <c r="W21" s="88">
        <v>9</v>
      </c>
    </row>
    <row r="22" spans="3:27" ht="14.5" customHeight="1" thickBot="1" x14ac:dyDescent="0.2">
      <c r="C22" s="144"/>
      <c r="D22" s="300" t="s">
        <v>372</v>
      </c>
      <c r="E22" s="221">
        <v>10150</v>
      </c>
      <c r="F22" s="222">
        <v>18837.475815649999</v>
      </c>
      <c r="G22" s="222">
        <v>11658.72382017</v>
      </c>
      <c r="H22" s="222">
        <v>14995.74881103</v>
      </c>
      <c r="I22" s="222">
        <v>413.42694240000003</v>
      </c>
      <c r="J22" s="222">
        <v>21.173737559999999</v>
      </c>
      <c r="K22" s="222">
        <v>18.565806609999999</v>
      </c>
      <c r="L22" s="222">
        <v>136.12774744000001</v>
      </c>
      <c r="M22" s="222">
        <v>2519.14455765</v>
      </c>
      <c r="N22" s="222">
        <v>99.035890439999989</v>
      </c>
      <c r="O22" s="222">
        <v>18.552004879999913</v>
      </c>
      <c r="P22" s="222">
        <v>15612.189806259998</v>
      </c>
      <c r="Q22" s="222">
        <v>4210.8459470200005</v>
      </c>
      <c r="R22" s="222">
        <v>3774.7329879399995</v>
      </c>
      <c r="S22" s="222">
        <v>459.62391765000001</v>
      </c>
      <c r="T22" s="222">
        <v>91.334718469999999</v>
      </c>
      <c r="U22" s="222">
        <v>157753.71118846</v>
      </c>
      <c r="V22" s="222">
        <v>8219.6312574300009</v>
      </c>
      <c r="W22" s="88">
        <v>10</v>
      </c>
    </row>
    <row r="23" spans="3:27" ht="14.5" customHeight="1" thickBot="1" x14ac:dyDescent="0.2">
      <c r="C23" s="144"/>
      <c r="D23" s="223" t="s">
        <v>65</v>
      </c>
      <c r="E23" s="224">
        <v>25772355</v>
      </c>
      <c r="F23" s="224">
        <v>786659.03853995993</v>
      </c>
      <c r="G23" s="224">
        <v>113864.97544569</v>
      </c>
      <c r="H23" s="224">
        <v>363158.24503629003</v>
      </c>
      <c r="I23" s="224">
        <v>39134.991666790003</v>
      </c>
      <c r="J23" s="224">
        <v>24900.098664770001</v>
      </c>
      <c r="K23" s="224">
        <v>14502.66439312</v>
      </c>
      <c r="L23" s="224">
        <v>37511.189098429997</v>
      </c>
      <c r="M23" s="224">
        <v>9864.989337089999</v>
      </c>
      <c r="N23" s="224">
        <v>8106.9077420200001</v>
      </c>
      <c r="O23" s="224">
        <v>56848.374466690002</v>
      </c>
      <c r="P23" s="224">
        <v>598343.63632391999</v>
      </c>
      <c r="Q23" s="224">
        <v>66755.970421589998</v>
      </c>
      <c r="R23" s="224">
        <v>70267.081347950007</v>
      </c>
      <c r="S23" s="224">
        <v>7626.7927957500015</v>
      </c>
      <c r="T23" s="224">
        <v>11882.874812529999</v>
      </c>
      <c r="U23" s="224">
        <v>3025830.2667151298</v>
      </c>
      <c r="V23" s="224">
        <v>211784.27783459003</v>
      </c>
      <c r="W23" s="22"/>
    </row>
    <row r="24" spans="3:27" x14ac:dyDescent="0.15">
      <c r="C24" s="144"/>
      <c r="D24" s="1" t="s">
        <v>445</v>
      </c>
      <c r="F24" s="1" t="s">
        <v>444</v>
      </c>
      <c r="W24" s="22"/>
    </row>
    <row r="25" spans="3:27" x14ac:dyDescent="0.15">
      <c r="C25" s="178"/>
      <c r="D25" s="1">
        <v>0</v>
      </c>
      <c r="E25" s="394">
        <f>E12</f>
        <v>3353442</v>
      </c>
      <c r="F25" s="394">
        <f>(F12-M12)*1000000</f>
        <v>438912322</v>
      </c>
      <c r="G25" s="1">
        <f>F25-M12*1000000</f>
        <v>438857522.80000001</v>
      </c>
      <c r="H25" s="391" t="str">
        <f t="shared" ref="H25:H34" si="0">IF(AND(F25/E25&lt;=D26,F25/E25&gt;=D25), "OK", "ERROR")</f>
        <v>OK</v>
      </c>
      <c r="I25" s="391" t="str">
        <f>IF(AND(G25/E25&lt;=D26,G25/E25&gt;=D25), "OK", "ERROR")</f>
        <v>OK</v>
      </c>
      <c r="W25" s="22"/>
    </row>
    <row r="26" spans="3:27" x14ac:dyDescent="0.15">
      <c r="C26" s="178"/>
      <c r="D26" s="393">
        <v>2490</v>
      </c>
      <c r="E26" s="394">
        <f t="shared" ref="E26:E35" si="1">E13</f>
        <v>1130558</v>
      </c>
      <c r="F26" s="394">
        <f t="shared" ref="F26:F35" si="2">(F13-M13)*1000000</f>
        <v>5061129077.4399996</v>
      </c>
      <c r="G26" s="1">
        <f t="shared" ref="G26:G35" si="3">F26-M13*1000000</f>
        <v>5060737571.04</v>
      </c>
      <c r="H26" s="391" t="str">
        <f t="shared" si="0"/>
        <v>OK</v>
      </c>
      <c r="I26" s="391" t="str">
        <f t="shared" ref="I26:I34" si="4">IF(AND(G26/E26&lt;=D27,G26/E26&gt;=D26), "OK", "ERROR")</f>
        <v>OK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2"/>
    </row>
    <row r="27" spans="3:27" x14ac:dyDescent="0.15">
      <c r="C27" s="178"/>
      <c r="D27" s="392">
        <v>4980</v>
      </c>
      <c r="E27" s="394">
        <f t="shared" si="1"/>
        <v>1660817</v>
      </c>
      <c r="F27" s="394">
        <f t="shared" si="2"/>
        <v>12600174036.210001</v>
      </c>
      <c r="G27" s="1">
        <f t="shared" si="3"/>
        <v>12597915113.820002</v>
      </c>
      <c r="H27" s="391" t="str">
        <f t="shared" si="0"/>
        <v>OK</v>
      </c>
      <c r="I27" s="391" t="str">
        <f t="shared" si="4"/>
        <v>OK</v>
      </c>
      <c r="W27" s="22"/>
    </row>
    <row r="28" spans="3:27" x14ac:dyDescent="0.15">
      <c r="C28" s="178"/>
      <c r="D28" s="392">
        <v>9960</v>
      </c>
      <c r="E28" s="394">
        <f t="shared" si="1"/>
        <v>2308438</v>
      </c>
      <c r="F28" s="394">
        <f t="shared" si="2"/>
        <v>29306542645.820004</v>
      </c>
      <c r="G28" s="1">
        <f t="shared" si="3"/>
        <v>29297354085.150005</v>
      </c>
      <c r="H28" s="391" t="str">
        <f t="shared" si="0"/>
        <v>OK</v>
      </c>
      <c r="I28" s="391" t="str">
        <f t="shared" si="4"/>
        <v>OK</v>
      </c>
      <c r="W28" s="22"/>
    </row>
    <row r="29" spans="3:27" x14ac:dyDescent="0.15">
      <c r="C29" s="178"/>
      <c r="D29" s="392">
        <v>14940</v>
      </c>
      <c r="E29" s="394">
        <f t="shared" si="1"/>
        <v>8244608</v>
      </c>
      <c r="F29" s="394">
        <f t="shared" si="2"/>
        <v>159583050247.10001</v>
      </c>
      <c r="G29" s="1">
        <f t="shared" si="3"/>
        <v>159463333289.04001</v>
      </c>
      <c r="H29" s="391" t="str">
        <f t="shared" si="0"/>
        <v>OK</v>
      </c>
      <c r="I29" s="391" t="str">
        <f t="shared" si="4"/>
        <v>OK</v>
      </c>
      <c r="K29" s="78"/>
      <c r="L29" s="78"/>
      <c r="N29" s="78"/>
      <c r="O29" s="78"/>
      <c r="P29" s="78"/>
      <c r="Q29" s="78"/>
      <c r="R29" s="78"/>
      <c r="S29" s="78"/>
      <c r="T29" s="78"/>
      <c r="U29" s="78"/>
      <c r="V29" s="78"/>
      <c r="W29" s="22"/>
      <c r="AA29" s="118"/>
    </row>
    <row r="30" spans="3:27" x14ac:dyDescent="0.15">
      <c r="C30" s="178"/>
      <c r="D30" s="392">
        <v>24900</v>
      </c>
      <c r="E30" s="394">
        <f t="shared" si="1"/>
        <v>5496862</v>
      </c>
      <c r="F30" s="394">
        <f t="shared" si="2"/>
        <v>187932832007.98001</v>
      </c>
      <c r="G30" s="1">
        <f t="shared" si="3"/>
        <v>186928025607.24002</v>
      </c>
      <c r="H30" s="391" t="str">
        <f t="shared" si="0"/>
        <v>OK</v>
      </c>
      <c r="I30" s="391" t="str">
        <f t="shared" si="4"/>
        <v>OK</v>
      </c>
      <c r="W30" s="22"/>
    </row>
    <row r="31" spans="3:27" x14ac:dyDescent="0.15">
      <c r="C31" s="178"/>
      <c r="D31" s="392">
        <v>49800</v>
      </c>
      <c r="E31" s="394">
        <f t="shared" si="1"/>
        <v>2345460</v>
      </c>
      <c r="F31" s="394">
        <f t="shared" si="2"/>
        <v>158186874155.20001</v>
      </c>
      <c r="G31" s="1">
        <f t="shared" si="3"/>
        <v>156236701480.90002</v>
      </c>
      <c r="H31" s="391" t="str">
        <f t="shared" si="0"/>
        <v>OK</v>
      </c>
      <c r="I31" s="391" t="str">
        <f t="shared" si="4"/>
        <v>OK</v>
      </c>
      <c r="W31" s="22"/>
    </row>
    <row r="32" spans="3:27" x14ac:dyDescent="0.15">
      <c r="C32" s="178"/>
      <c r="D32" s="392">
        <v>99600</v>
      </c>
      <c r="E32" s="394">
        <f t="shared" si="1"/>
        <v>929495</v>
      </c>
      <c r="F32" s="394">
        <f t="shared" si="2"/>
        <v>123753944301.17001</v>
      </c>
      <c r="G32" s="1">
        <f t="shared" si="3"/>
        <v>121536007598.66002</v>
      </c>
      <c r="H32" s="391" t="str">
        <f t="shared" si="0"/>
        <v>OK</v>
      </c>
      <c r="I32" s="391" t="str">
        <f t="shared" si="4"/>
        <v>OK</v>
      </c>
      <c r="W32" s="22"/>
    </row>
    <row r="33" spans="1:23" x14ac:dyDescent="0.15">
      <c r="C33" s="178"/>
      <c r="D33" s="392">
        <v>199200</v>
      </c>
      <c r="E33" s="394">
        <f t="shared" si="1"/>
        <v>257076</v>
      </c>
      <c r="F33" s="394">
        <f t="shared" si="2"/>
        <v>65854638196.149986</v>
      </c>
      <c r="G33" s="1">
        <f t="shared" si="3"/>
        <v>64373072187.989983</v>
      </c>
      <c r="H33" s="391" t="str">
        <f t="shared" si="0"/>
        <v>OK</v>
      </c>
      <c r="I33" s="391" t="str">
        <f t="shared" si="4"/>
        <v>OK</v>
      </c>
      <c r="W33" s="22"/>
    </row>
    <row r="34" spans="1:23" x14ac:dyDescent="0.15">
      <c r="C34" s="178"/>
      <c r="D34" s="392">
        <v>398400</v>
      </c>
      <c r="E34" s="394">
        <f t="shared" si="1"/>
        <v>35449</v>
      </c>
      <c r="F34" s="394">
        <f t="shared" si="2"/>
        <v>17757620955.799995</v>
      </c>
      <c r="G34" s="1">
        <f t="shared" si="3"/>
        <v>17197868708.789997</v>
      </c>
      <c r="H34" s="391" t="str">
        <f t="shared" si="0"/>
        <v>OK</v>
      </c>
      <c r="I34" s="391" t="str">
        <f t="shared" si="4"/>
        <v>OK</v>
      </c>
      <c r="W34" s="22"/>
    </row>
    <row r="35" spans="1:23" x14ac:dyDescent="0.15">
      <c r="C35" s="178"/>
      <c r="D35" s="392">
        <v>796800</v>
      </c>
      <c r="E35" s="394">
        <f t="shared" si="1"/>
        <v>10150</v>
      </c>
      <c r="F35" s="394">
        <f t="shared" si="2"/>
        <v>16318331257.999998</v>
      </c>
      <c r="G35" s="1">
        <f t="shared" si="3"/>
        <v>13799186700.349998</v>
      </c>
      <c r="H35" s="391" t="str">
        <f>IF(AND(F35/E35&gt;=D35), "OK", "ERROR")</f>
        <v>OK</v>
      </c>
      <c r="I35" s="391" t="str">
        <f>IF(AND(G35/E35&gt;=D35), "OK", "ERROR")</f>
        <v>OK</v>
      </c>
      <c r="W35" s="22"/>
    </row>
    <row r="36" spans="1:23" x14ac:dyDescent="0.15">
      <c r="C36" s="178"/>
      <c r="W36" s="22"/>
    </row>
    <row r="37" spans="1:23" x14ac:dyDescent="0.15">
      <c r="C37" s="178"/>
      <c r="W37" s="22"/>
    </row>
    <row r="38" spans="1:23" x14ac:dyDescent="0.15">
      <c r="C38" s="178"/>
      <c r="W38" s="22"/>
    </row>
    <row r="39" spans="1:23" x14ac:dyDescent="0.15">
      <c r="C39" s="178"/>
      <c r="W39" s="22"/>
    </row>
    <row r="40" spans="1:23" x14ac:dyDescent="0.15">
      <c r="C40" s="178"/>
      <c r="W40" s="22"/>
    </row>
    <row r="41" spans="1:23" x14ac:dyDescent="0.15">
      <c r="C41" s="178"/>
      <c r="D41" s="9"/>
      <c r="W41" s="22"/>
    </row>
    <row r="42" spans="1:23" x14ac:dyDescent="0.15">
      <c r="C42" s="178"/>
      <c r="J42" s="1" t="s">
        <v>455</v>
      </c>
      <c r="W42" s="22"/>
    </row>
    <row r="43" spans="1:23" x14ac:dyDescent="0.15">
      <c r="C43" s="178"/>
      <c r="J43" s="68">
        <v>1655.88</v>
      </c>
      <c r="W43" s="22"/>
    </row>
    <row r="44" spans="1:23" x14ac:dyDescent="0.15">
      <c r="C44" s="178"/>
      <c r="J44" s="68"/>
      <c r="W44" s="22"/>
    </row>
    <row r="45" spans="1:23" x14ac:dyDescent="0.15">
      <c r="C45" s="178"/>
      <c r="W45" s="22"/>
    </row>
    <row r="46" spans="1:23" x14ac:dyDescent="0.15">
      <c r="C46" s="178"/>
      <c r="W46" s="22"/>
    </row>
    <row r="47" spans="1:23" x14ac:dyDescent="0.15">
      <c r="H47" s="1" t="s">
        <v>459</v>
      </c>
      <c r="I47" s="1" t="s">
        <v>460</v>
      </c>
      <c r="K47" s="1" t="s">
        <v>482</v>
      </c>
      <c r="L47" s="1" t="s">
        <v>483</v>
      </c>
      <c r="N47" s="1" t="s">
        <v>461</v>
      </c>
      <c r="O47" s="1" t="s">
        <v>462</v>
      </c>
      <c r="W47" s="22"/>
    </row>
    <row r="48" spans="1:23" x14ac:dyDescent="0.15">
      <c r="A48" s="1" t="s">
        <v>464</v>
      </c>
      <c r="D48" s="1">
        <f>D25</f>
        <v>0</v>
      </c>
      <c r="E48" s="78">
        <f>E25</f>
        <v>3353442</v>
      </c>
      <c r="F48" s="1">
        <f>(F12-M12)*1000000</f>
        <v>438912322</v>
      </c>
      <c r="I48" s="1">
        <f>F48/E48</f>
        <v>130.88412502735994</v>
      </c>
      <c r="K48" s="1">
        <f>E48/($A$53)</f>
        <v>2.6476249962734438E-2</v>
      </c>
      <c r="L48" s="1">
        <f t="shared" ref="L48:L57" si="5">K48+L49</f>
        <v>0.20347908599830522</v>
      </c>
      <c r="N48" s="422">
        <f>1-L48</f>
        <v>0.79652091400169478</v>
      </c>
      <c r="O48" s="1">
        <v>0</v>
      </c>
      <c r="W48" s="22"/>
    </row>
    <row r="49" spans="1:23" ht="14" thickBot="1" x14ac:dyDescent="0.2">
      <c r="A49" s="1">
        <f>(F59)/E73</f>
        <v>30140.592476041475</v>
      </c>
      <c r="D49" s="1">
        <f t="shared" ref="D49:E58" si="6">D26</f>
        <v>2490</v>
      </c>
      <c r="E49" s="78">
        <f t="shared" si="6"/>
        <v>1130558</v>
      </c>
      <c r="F49" s="1">
        <f t="shared" ref="F49:F59" si="7">(F13-M13)*1000000</f>
        <v>5061129077.4399996</v>
      </c>
      <c r="H49" s="1">
        <f>(SUM(F49:F58)/SUM(E49:E58))/D49</f>
        <v>13.907418776224477</v>
      </c>
      <c r="I49" s="1">
        <f t="shared" ref="I49:I58" si="8">F49/E49</f>
        <v>4476.6646889765934</v>
      </c>
      <c r="K49" s="1">
        <f t="shared" ref="K49:K58" si="9">E49/($A$53)</f>
        <v>8.9260336708877393E-3</v>
      </c>
      <c r="L49" s="1">
        <f t="shared" si="5"/>
        <v>0.17700283603557079</v>
      </c>
      <c r="N49" s="422">
        <f t="shared" ref="N49:N58" si="10">1-L49</f>
        <v>0.82299716396442923</v>
      </c>
      <c r="O49" s="1">
        <f>SUM(E48)/SUM($E$48:$E$58)</f>
        <v>0.1301177948231739</v>
      </c>
      <c r="P49" s="184"/>
      <c r="Q49" s="184"/>
      <c r="R49" s="184"/>
      <c r="S49" s="184"/>
      <c r="T49" s="184"/>
      <c r="U49" s="184"/>
      <c r="V49" s="184"/>
      <c r="W49" s="27"/>
    </row>
    <row r="50" spans="1:23" x14ac:dyDescent="0.15">
      <c r="D50" s="1">
        <f t="shared" si="6"/>
        <v>4980</v>
      </c>
      <c r="E50" s="78">
        <f t="shared" si="6"/>
        <v>1660817</v>
      </c>
      <c r="F50" s="1">
        <f t="shared" si="7"/>
        <v>12600174036.210001</v>
      </c>
      <c r="H50" s="1">
        <f t="shared" ref="H50:H58" si="11">(SUM(F50:F59)/SUM(E50:E59))/D50</f>
        <v>6.6055326327153798</v>
      </c>
      <c r="I50" s="1">
        <f t="shared" si="8"/>
        <v>7586.7323348749451</v>
      </c>
      <c r="K50" s="1">
        <f t="shared" si="9"/>
        <v>1.3112558986962864E-2</v>
      </c>
      <c r="L50" s="1">
        <f t="shared" si="5"/>
        <v>0.16807680236468306</v>
      </c>
      <c r="N50" s="422">
        <f t="shared" si="10"/>
        <v>0.83192319763531697</v>
      </c>
      <c r="O50" s="1">
        <f>SUM(E$48:E49)/SUM($E$48:$E$58)</f>
        <v>0.17398487643057842</v>
      </c>
    </row>
    <row r="51" spans="1:23" x14ac:dyDescent="0.15">
      <c r="D51" s="1">
        <f t="shared" si="6"/>
        <v>9960</v>
      </c>
      <c r="E51" s="78">
        <f t="shared" si="6"/>
        <v>2308438</v>
      </c>
      <c r="F51" s="1">
        <f t="shared" si="7"/>
        <v>29306542645.820004</v>
      </c>
      <c r="H51" s="1">
        <f t="shared" si="11"/>
        <v>3.3957227629897404</v>
      </c>
      <c r="I51" s="1">
        <f t="shared" si="8"/>
        <v>12695.399506428157</v>
      </c>
      <c r="K51" s="1">
        <f t="shared" si="9"/>
        <v>1.8225686178998998E-2</v>
      </c>
      <c r="L51" s="1">
        <f t="shared" si="5"/>
        <v>0.15496424337772019</v>
      </c>
      <c r="N51" s="422">
        <f t="shared" si="10"/>
        <v>0.84503575662227981</v>
      </c>
      <c r="O51" s="1">
        <f>SUM(E$48:E50)/SUM($E$48:$E$58)</f>
        <v>0.23842667850881302</v>
      </c>
    </row>
    <row r="52" spans="1:23" x14ac:dyDescent="0.15">
      <c r="A52" s="1" t="s">
        <v>479</v>
      </c>
      <c r="D52" s="1">
        <f t="shared" si="6"/>
        <v>14940</v>
      </c>
      <c r="E52" s="78">
        <f t="shared" si="6"/>
        <v>8244608</v>
      </c>
      <c r="F52" s="1">
        <f t="shared" si="7"/>
        <v>159583050247.10001</v>
      </c>
      <c r="H52" s="1">
        <f t="shared" si="11"/>
        <v>2.3395671080956371</v>
      </c>
      <c r="I52" s="1">
        <f t="shared" si="8"/>
        <v>19356.050675435388</v>
      </c>
      <c r="K52" s="1">
        <f t="shared" si="9"/>
        <v>6.50932093809167E-2</v>
      </c>
      <c r="L52" s="1">
        <f t="shared" si="5"/>
        <v>0.13673855719872119</v>
      </c>
      <c r="N52" s="422">
        <f t="shared" si="10"/>
        <v>0.86326144280127881</v>
      </c>
      <c r="O52" s="1">
        <f>SUM(E$48:E51)/SUM($E$48:$E$58)</f>
        <v>0.32799699522996639</v>
      </c>
    </row>
    <row r="53" spans="1:23" x14ac:dyDescent="0.15">
      <c r="A53" s="421">
        <v>126658496</v>
      </c>
      <c r="D53" s="1">
        <f t="shared" si="6"/>
        <v>24900</v>
      </c>
      <c r="E53" s="78">
        <f t="shared" si="6"/>
        <v>5496862</v>
      </c>
      <c r="F53" s="1">
        <f t="shared" si="7"/>
        <v>187932832007.98001</v>
      </c>
      <c r="H53" s="1">
        <f t="shared" si="11"/>
        <v>1.415702943192348</v>
      </c>
      <c r="I53" s="1">
        <f t="shared" si="8"/>
        <v>34189.112262228889</v>
      </c>
      <c r="K53" s="1">
        <f t="shared" si="9"/>
        <v>4.3399078416342475E-2</v>
      </c>
      <c r="L53" s="1">
        <f t="shared" si="5"/>
        <v>7.1645347817804503E-2</v>
      </c>
      <c r="N53" s="422">
        <f t="shared" si="10"/>
        <v>0.92835465218219548</v>
      </c>
      <c r="O53" s="1">
        <f>SUM(E$48:E52)/SUM($E$48:$E$58)</f>
        <v>0.64789822272741471</v>
      </c>
    </row>
    <row r="54" spans="1:23" x14ac:dyDescent="0.15">
      <c r="A54" s="1" t="s">
        <v>480</v>
      </c>
      <c r="D54" s="1">
        <f t="shared" si="6"/>
        <v>49800</v>
      </c>
      <c r="E54" s="78">
        <f t="shared" si="6"/>
        <v>2345460</v>
      </c>
      <c r="F54" s="1">
        <f t="shared" si="7"/>
        <v>158186874155.20001</v>
      </c>
      <c r="H54" s="1">
        <f t="shared" si="11"/>
        <v>0.68766303205484136</v>
      </c>
      <c r="I54" s="1">
        <f t="shared" si="8"/>
        <v>67443.859266497835</v>
      </c>
      <c r="K54" s="1">
        <f t="shared" si="9"/>
        <v>1.8517983981114067E-2</v>
      </c>
      <c r="L54" s="1">
        <f t="shared" si="5"/>
        <v>2.8246269401462024E-2</v>
      </c>
      <c r="N54" s="422">
        <f t="shared" si="10"/>
        <v>0.97175373059853798</v>
      </c>
      <c r="O54" s="1">
        <f>SUM(E$48:E53)/SUM($E$48:$E$58)</f>
        <v>0.86118342697048833</v>
      </c>
    </row>
    <row r="55" spans="1:23" x14ac:dyDescent="0.15">
      <c r="A55" s="78">
        <v>1878659241050.9353</v>
      </c>
      <c r="D55" s="1">
        <f t="shared" si="6"/>
        <v>99600</v>
      </c>
      <c r="E55" s="78">
        <f t="shared" si="6"/>
        <v>929495</v>
      </c>
      <c r="F55" s="1">
        <f t="shared" si="7"/>
        <v>123753944301.17001</v>
      </c>
      <c r="H55" s="1">
        <f t="shared" si="11"/>
        <v>0.30302171467197248</v>
      </c>
      <c r="I55" s="1">
        <f t="shared" si="8"/>
        <v>133141.05433721538</v>
      </c>
      <c r="K55" s="1">
        <f t="shared" si="9"/>
        <v>7.3385917988478249E-3</v>
      </c>
      <c r="L55" s="1">
        <f t="shared" si="5"/>
        <v>9.7282854203479575E-3</v>
      </c>
      <c r="N55" s="422">
        <f t="shared" si="10"/>
        <v>0.99027171457965202</v>
      </c>
      <c r="O55" s="1">
        <f>SUM(E$48:E54)/SUM($E$48:$E$58)</f>
        <v>0.95219024415890596</v>
      </c>
    </row>
    <row r="56" spans="1:23" x14ac:dyDescent="0.15">
      <c r="A56" s="1" t="s">
        <v>481</v>
      </c>
      <c r="D56" s="1">
        <f t="shared" si="6"/>
        <v>199200</v>
      </c>
      <c r="E56" s="78">
        <f t="shared" si="6"/>
        <v>257076</v>
      </c>
      <c r="F56" s="1">
        <f t="shared" si="7"/>
        <v>65854638196.149986</v>
      </c>
      <c r="H56" s="1">
        <f t="shared" si="11"/>
        <v>0.12746743499650212</v>
      </c>
      <c r="I56" s="1">
        <f t="shared" si="8"/>
        <v>256167.9744361589</v>
      </c>
      <c r="K56" s="1">
        <f t="shared" si="9"/>
        <v>2.0296782933534913E-3</v>
      </c>
      <c r="L56" s="1">
        <f t="shared" si="5"/>
        <v>2.3896936215001322E-3</v>
      </c>
      <c r="N56" s="422">
        <f t="shared" si="10"/>
        <v>0.9976103063784999</v>
      </c>
      <c r="O56" s="1">
        <f>SUM(E$48:E55)/SUM($E$48:$E$58)</f>
        <v>0.98825582683460633</v>
      </c>
    </row>
    <row r="57" spans="1:23" x14ac:dyDescent="0.15">
      <c r="A57" s="1">
        <f>A55/(A53)</f>
        <v>14832.477096924751</v>
      </c>
      <c r="D57" s="1">
        <f t="shared" si="6"/>
        <v>398400</v>
      </c>
      <c r="E57" s="78">
        <f t="shared" si="6"/>
        <v>35449</v>
      </c>
      <c r="F57" s="1">
        <f t="shared" si="7"/>
        <v>17757620955.799995</v>
      </c>
      <c r="H57" s="1">
        <f t="shared" si="11"/>
        <v>4.7872206388689706E-2</v>
      </c>
      <c r="I57" s="1">
        <f t="shared" si="8"/>
        <v>500934.32694293198</v>
      </c>
      <c r="K57" s="1">
        <f t="shared" si="9"/>
        <v>2.7987857995724185E-4</v>
      </c>
      <c r="L57" s="1">
        <f t="shared" si="5"/>
        <v>3.6001532814664082E-4</v>
      </c>
      <c r="N57" s="422">
        <f t="shared" si="10"/>
        <v>0.99963998467185333</v>
      </c>
      <c r="O57" s="1">
        <f>SUM(E$48:E56)/SUM($E$48:$E$58)</f>
        <v>0.99823070107485323</v>
      </c>
    </row>
    <row r="58" spans="1:23" x14ac:dyDescent="0.15">
      <c r="D58" s="1">
        <f t="shared" si="6"/>
        <v>796800</v>
      </c>
      <c r="E58" s="78">
        <f t="shared" si="6"/>
        <v>10150</v>
      </c>
      <c r="F58" s="1">
        <f t="shared" si="7"/>
        <v>16318331257.999998</v>
      </c>
      <c r="H58" s="1">
        <f t="shared" si="11"/>
        <v>2.0747032593286439E-2</v>
      </c>
      <c r="I58" s="1">
        <f t="shared" si="8"/>
        <v>1607717.3653201968</v>
      </c>
      <c r="K58" s="1">
        <f t="shared" si="9"/>
        <v>8.0136748189398992E-5</v>
      </c>
      <c r="L58" s="1">
        <f>K58+L59</f>
        <v>8.0136748189398992E-5</v>
      </c>
      <c r="N58" s="422">
        <f t="shared" si="10"/>
        <v>0.99991986325181059</v>
      </c>
      <c r="O58" s="1">
        <f>SUM(E$48:E57)/SUM($E$48:$E$58)</f>
        <v>0.99960616715080941</v>
      </c>
    </row>
    <row r="59" spans="1:23" x14ac:dyDescent="0.15">
      <c r="E59" s="1">
        <f>SUM(E48:E58)</f>
        <v>25772355</v>
      </c>
      <c r="F59" s="1">
        <f t="shared" si="7"/>
        <v>776794049202.86987</v>
      </c>
    </row>
    <row r="61" spans="1:23" x14ac:dyDescent="0.15">
      <c r="E61" s="1" t="s">
        <v>456</v>
      </c>
      <c r="F61" s="1" t="s">
        <v>457</v>
      </c>
      <c r="G61" s="1" t="s">
        <v>463</v>
      </c>
      <c r="H61" s="1" t="s">
        <v>458</v>
      </c>
      <c r="J61" s="1" t="s">
        <v>472</v>
      </c>
      <c r="K61" s="1" t="s">
        <v>460</v>
      </c>
      <c r="L61" s="1" t="s">
        <v>471</v>
      </c>
    </row>
    <row r="62" spans="1:23" x14ac:dyDescent="0.15">
      <c r="D62" s="1">
        <f>D48</f>
        <v>0</v>
      </c>
      <c r="E62" s="78">
        <f>E12</f>
        <v>3353442</v>
      </c>
      <c r="F62" s="1">
        <f>(J12*1000000/$J$43)</f>
        <v>222968.47738966587</v>
      </c>
      <c r="G62" s="1">
        <f>'[1]Tabela 6.2'!J37</f>
        <v>0.31506445777780467</v>
      </c>
      <c r="H62" s="1">
        <f>(F62)*G62</f>
        <v>70249.44243031778</v>
      </c>
      <c r="J62" s="1">
        <f>N48</f>
        <v>0.79652091400169478</v>
      </c>
      <c r="K62" s="1">
        <f>F48/E62</f>
        <v>130.88412502735994</v>
      </c>
      <c r="L62" s="1">
        <f>(E62-H62)/E62</f>
        <v>0.9790515409449998</v>
      </c>
      <c r="M62" s="1">
        <f>(E73-H73)/E73</f>
        <v>0.78819884546384589</v>
      </c>
    </row>
    <row r="63" spans="1:23" x14ac:dyDescent="0.15">
      <c r="D63" s="1">
        <f t="shared" ref="D63:D72" si="12">D49</f>
        <v>2490</v>
      </c>
      <c r="E63" s="78">
        <f t="shared" ref="E63:E72" si="13">E13</f>
        <v>1130558</v>
      </c>
      <c r="F63" s="1">
        <f t="shared" ref="F63:F72" si="14">J13*1000000/$J$43</f>
        <v>78399.914045703787</v>
      </c>
      <c r="G63" s="1">
        <f>'[1]Tabela 6.2'!J38</f>
        <v>0.27485971234633078</v>
      </c>
      <c r="H63" s="1">
        <f t="shared" ref="H63:H71" si="15">F63*G63</f>
        <v>21548.9778225792</v>
      </c>
      <c r="J63" s="1">
        <f t="shared" ref="J63:J72" si="16">N49</f>
        <v>0.82299716396442923</v>
      </c>
      <c r="K63" s="1">
        <f t="shared" ref="K63:K72" si="17">F49/E63</f>
        <v>4476.6646889765934</v>
      </c>
      <c r="L63" s="1">
        <f>(E63-H63)/E63</f>
        <v>0.98093952028769937</v>
      </c>
    </row>
    <row r="64" spans="1:23" x14ac:dyDescent="0.15">
      <c r="D64" s="1">
        <f t="shared" si="12"/>
        <v>4980</v>
      </c>
      <c r="E64" s="78">
        <f t="shared" si="13"/>
        <v>1660817</v>
      </c>
      <c r="F64" s="1">
        <f t="shared" si="14"/>
        <v>171845.14690074162</v>
      </c>
      <c r="G64" s="1">
        <f>'[1]Tabela 6.2'!J39</f>
        <v>0.30297055745498619</v>
      </c>
      <c r="H64" s="1">
        <f t="shared" si="15"/>
        <v>52064.019952451679</v>
      </c>
      <c r="J64" s="1">
        <f t="shared" si="16"/>
        <v>0.83192319763531697</v>
      </c>
      <c r="K64" s="1">
        <f t="shared" si="17"/>
        <v>7586.7323348749451</v>
      </c>
      <c r="L64" s="1">
        <f t="shared" ref="L64:L72" si="18">(E64-H64)/E64</f>
        <v>0.96865156127830365</v>
      </c>
    </row>
    <row r="65" spans="2:15" x14ac:dyDescent="0.15">
      <c r="D65" s="1">
        <f t="shared" si="12"/>
        <v>9960</v>
      </c>
      <c r="E65" s="78">
        <f t="shared" si="13"/>
        <v>2308438</v>
      </c>
      <c r="F65" s="1">
        <f t="shared" si="14"/>
        <v>286390.25899219746</v>
      </c>
      <c r="G65" s="1">
        <f>'[1]Tabela 6.2'!J40</f>
        <v>0.34082931363048513</v>
      </c>
      <c r="H65" s="1">
        <f t="shared" si="15"/>
        <v>97610.195402767538</v>
      </c>
      <c r="J65" s="1">
        <f t="shared" si="16"/>
        <v>0.84503575662227981</v>
      </c>
      <c r="K65" s="1">
        <f t="shared" si="17"/>
        <v>12695.399506428157</v>
      </c>
      <c r="L65" s="1">
        <f t="shared" si="18"/>
        <v>0.95771591205708473</v>
      </c>
    </row>
    <row r="66" spans="2:15" x14ac:dyDescent="0.15">
      <c r="D66" s="1">
        <f t="shared" si="12"/>
        <v>14940</v>
      </c>
      <c r="E66" s="78">
        <f t="shared" si="13"/>
        <v>8244608</v>
      </c>
      <c r="F66" s="1">
        <f t="shared" si="14"/>
        <v>3103916.7053409666</v>
      </c>
      <c r="G66" s="1">
        <f>'[1]Tabela 6.2'!J41</f>
        <v>0.35725535873355591</v>
      </c>
      <c r="H66" s="1">
        <f t="shared" si="15"/>
        <v>1108890.8760456641</v>
      </c>
      <c r="J66" s="1">
        <f t="shared" si="16"/>
        <v>0.86326144280127881</v>
      </c>
      <c r="K66" s="1">
        <f t="shared" si="17"/>
        <v>19356.050675435388</v>
      </c>
      <c r="L66" s="1">
        <f t="shared" si="18"/>
        <v>0.86550107948787092</v>
      </c>
    </row>
    <row r="67" spans="2:15" x14ac:dyDescent="0.15">
      <c r="D67" s="1">
        <f t="shared" si="12"/>
        <v>24900</v>
      </c>
      <c r="E67" s="78">
        <f t="shared" si="13"/>
        <v>5496862</v>
      </c>
      <c r="F67" s="1">
        <f t="shared" si="14"/>
        <v>6647160.56150808</v>
      </c>
      <c r="G67" s="1">
        <f>'[1]Tabela 6.2'!J42</f>
        <v>0.36100766572244475</v>
      </c>
      <c r="H67" s="1">
        <f t="shared" si="15"/>
        <v>2399675.9179923269</v>
      </c>
      <c r="J67" s="1">
        <f t="shared" si="16"/>
        <v>0.92835465218219548</v>
      </c>
      <c r="K67" s="1">
        <f t="shared" si="17"/>
        <v>34189.112262228889</v>
      </c>
      <c r="L67" s="1">
        <f t="shared" si="18"/>
        <v>0.56344621385941163</v>
      </c>
    </row>
    <row r="68" spans="2:15" x14ac:dyDescent="0.15">
      <c r="D68" s="1">
        <f t="shared" si="12"/>
        <v>49800</v>
      </c>
      <c r="E68" s="78">
        <f t="shared" si="13"/>
        <v>2345460</v>
      </c>
      <c r="F68" s="1">
        <f t="shared" si="14"/>
        <v>2929329.8106988426</v>
      </c>
      <c r="G68" s="1">
        <f>'[1]Tabela 6.2'!J43</f>
        <v>0.37473768584186595</v>
      </c>
      <c r="H68" s="1">
        <f t="shared" si="15"/>
        <v>1097730.2743288756</v>
      </c>
      <c r="J68" s="1">
        <f t="shared" si="16"/>
        <v>0.97175373059853798</v>
      </c>
      <c r="K68" s="1">
        <f t="shared" si="17"/>
        <v>67443.859266497835</v>
      </c>
      <c r="L68" s="1">
        <f t="shared" si="18"/>
        <v>0.53197655286004641</v>
      </c>
    </row>
    <row r="69" spans="2:15" x14ac:dyDescent="0.15">
      <c r="D69" s="1">
        <f t="shared" si="12"/>
        <v>99600</v>
      </c>
      <c r="E69" s="78">
        <f t="shared" si="13"/>
        <v>929495</v>
      </c>
      <c r="F69" s="1">
        <f t="shared" si="14"/>
        <v>1211291.2550426358</v>
      </c>
      <c r="G69" s="1">
        <f>'[1]Tabela 6.2'!J44</f>
        <v>0.38240654498235777</v>
      </c>
      <c r="H69" s="1">
        <f t="shared" si="15"/>
        <v>463205.70380819833</v>
      </c>
      <c r="J69" s="1">
        <f t="shared" si="16"/>
        <v>0.99027171457965202</v>
      </c>
      <c r="K69" s="1">
        <f t="shared" si="17"/>
        <v>133141.05433721538</v>
      </c>
      <c r="L69" s="1">
        <f t="shared" si="18"/>
        <v>0.50165874608448857</v>
      </c>
    </row>
    <row r="70" spans="2:15" x14ac:dyDescent="0.15">
      <c r="D70" s="1">
        <f t="shared" si="12"/>
        <v>199200</v>
      </c>
      <c r="E70" s="78">
        <f t="shared" si="13"/>
        <v>257076</v>
      </c>
      <c r="F70" s="1">
        <f t="shared" si="14"/>
        <v>329865.99961349857</v>
      </c>
      <c r="G70" s="1">
        <f>G69</f>
        <v>0.38240654498235777</v>
      </c>
      <c r="H70" s="1">
        <f t="shared" si="15"/>
        <v>126142.91721934975</v>
      </c>
      <c r="J70" s="1">
        <f t="shared" si="16"/>
        <v>0.9976103063784999</v>
      </c>
      <c r="K70" s="1">
        <f t="shared" si="17"/>
        <v>256167.9744361589</v>
      </c>
      <c r="L70" s="1">
        <f t="shared" si="18"/>
        <v>0.50931663313825581</v>
      </c>
    </row>
    <row r="71" spans="2:15" x14ac:dyDescent="0.15">
      <c r="D71" s="1">
        <f t="shared" si="12"/>
        <v>398400</v>
      </c>
      <c r="E71" s="78">
        <f t="shared" si="13"/>
        <v>35449</v>
      </c>
      <c r="F71" s="1">
        <f t="shared" si="14"/>
        <v>43425.999999999993</v>
      </c>
      <c r="G71" s="1">
        <f t="shared" ref="G71:G72" si="19">G70</f>
        <v>0.38240654498235777</v>
      </c>
      <c r="H71" s="1">
        <f t="shared" si="15"/>
        <v>16606.386622403865</v>
      </c>
      <c r="J71" s="1">
        <f t="shared" si="16"/>
        <v>0.99963998467185333</v>
      </c>
      <c r="K71" s="1">
        <f t="shared" si="17"/>
        <v>500934.32694293198</v>
      </c>
      <c r="L71" s="1">
        <f t="shared" si="18"/>
        <v>0.53154146457152907</v>
      </c>
    </row>
    <row r="72" spans="2:15" x14ac:dyDescent="0.15">
      <c r="D72" s="1">
        <f t="shared" si="12"/>
        <v>796800</v>
      </c>
      <c r="E72" s="78">
        <f t="shared" si="13"/>
        <v>10150</v>
      </c>
      <c r="F72" s="1">
        <f t="shared" si="14"/>
        <v>12786.999999999998</v>
      </c>
      <c r="G72" s="1">
        <f t="shared" si="19"/>
        <v>0.38240654498235777</v>
      </c>
      <c r="H72" s="1">
        <f>F72*G72</f>
        <v>4889.8324906894077</v>
      </c>
      <c r="J72" s="1">
        <f t="shared" si="16"/>
        <v>0.99991986325181059</v>
      </c>
      <c r="K72" s="1">
        <f t="shared" si="17"/>
        <v>1607717.3653201968</v>
      </c>
      <c r="L72" s="1">
        <f t="shared" si="18"/>
        <v>0.51824310436557564</v>
      </c>
    </row>
    <row r="73" spans="2:15" x14ac:dyDescent="0.15">
      <c r="E73" s="78">
        <f>SUM(E62:E72)</f>
        <v>25772355</v>
      </c>
      <c r="F73" s="78">
        <f>SUM(F62:F72)</f>
        <v>15037381.129532332</v>
      </c>
      <c r="H73" s="78">
        <f>SUM(H62:H72)</f>
        <v>5458614.5441156244</v>
      </c>
      <c r="O73" s="1" t="s">
        <v>477</v>
      </c>
    </row>
    <row r="74" spans="2:15" x14ac:dyDescent="0.15">
      <c r="E74" s="78">
        <f>E23</f>
        <v>25772355</v>
      </c>
      <c r="F74" s="1">
        <f>J23*1000000/$J$43</f>
        <v>15037381.129532333</v>
      </c>
      <c r="O74" s="78">
        <f>E74+H73</f>
        <v>31230969.544115625</v>
      </c>
    </row>
    <row r="78" spans="2:15" x14ac:dyDescent="0.15">
      <c r="B78" s="78"/>
      <c r="D78" s="418"/>
    </row>
    <row r="79" spans="2:15" x14ac:dyDescent="0.15">
      <c r="E79" s="78"/>
      <c r="F79" s="78"/>
    </row>
    <row r="84" spans="4:13" x14ac:dyDescent="0.15">
      <c r="D84" s="78"/>
      <c r="E84" s="78"/>
      <c r="F84" s="78"/>
      <c r="G84" s="78"/>
      <c r="H84" s="419"/>
      <c r="I84" s="78"/>
      <c r="K84" s="419"/>
      <c r="L84" s="78"/>
      <c r="M84" s="391"/>
    </row>
    <row r="85" spans="4:13" x14ac:dyDescent="0.15">
      <c r="D85" s="78"/>
      <c r="E85" s="78"/>
      <c r="F85" s="78"/>
      <c r="G85" s="78"/>
      <c r="H85" s="419"/>
      <c r="I85" s="78"/>
      <c r="L85" s="78"/>
      <c r="M85" s="391"/>
    </row>
    <row r="86" spans="4:13" x14ac:dyDescent="0.15">
      <c r="D86" s="78"/>
      <c r="E86" s="78"/>
      <c r="F86" s="78"/>
      <c r="G86" s="78"/>
      <c r="H86" s="419"/>
      <c r="I86" s="78"/>
      <c r="L86" s="78"/>
      <c r="M86" s="391"/>
    </row>
    <row r="87" spans="4:13" x14ac:dyDescent="0.15">
      <c r="D87" s="78"/>
      <c r="E87" s="78"/>
      <c r="F87" s="78"/>
      <c r="G87" s="78"/>
      <c r="H87" s="419"/>
      <c r="I87" s="78"/>
      <c r="L87" s="78"/>
      <c r="M87" s="391"/>
    </row>
    <row r="88" spans="4:13" x14ac:dyDescent="0.15">
      <c r="D88" s="78"/>
      <c r="E88" s="78"/>
      <c r="F88" s="78"/>
      <c r="G88" s="78"/>
      <c r="H88" s="419"/>
      <c r="I88" s="78"/>
      <c r="L88" s="78"/>
      <c r="M88" s="391"/>
    </row>
    <row r="89" spans="4:13" x14ac:dyDescent="0.15">
      <c r="D89" s="78"/>
      <c r="E89" s="78"/>
      <c r="F89" s="78"/>
      <c r="G89" s="78"/>
      <c r="H89" s="419"/>
      <c r="I89" s="78"/>
      <c r="L89" s="78"/>
      <c r="M89" s="391"/>
    </row>
    <row r="90" spans="4:13" x14ac:dyDescent="0.15">
      <c r="D90" s="78"/>
      <c r="E90" s="78"/>
      <c r="F90" s="78"/>
      <c r="G90" s="78"/>
      <c r="H90" s="419"/>
      <c r="I90" s="78"/>
      <c r="L90" s="78"/>
      <c r="M90" s="391"/>
    </row>
    <row r="91" spans="4:13" x14ac:dyDescent="0.15">
      <c r="D91" s="78"/>
      <c r="E91" s="78"/>
      <c r="F91" s="78"/>
      <c r="G91" s="78"/>
      <c r="H91" s="419"/>
      <c r="I91" s="78"/>
      <c r="L91" s="78"/>
      <c r="M91" s="391"/>
    </row>
    <row r="92" spans="4:13" x14ac:dyDescent="0.15">
      <c r="D92" s="78"/>
      <c r="E92" s="78"/>
      <c r="F92" s="78"/>
      <c r="G92" s="78"/>
      <c r="H92" s="419"/>
      <c r="I92" s="78"/>
      <c r="L92" s="78"/>
      <c r="M92" s="391"/>
    </row>
    <row r="93" spans="4:13" x14ac:dyDescent="0.15">
      <c r="D93" s="78"/>
      <c r="E93" s="78"/>
      <c r="F93" s="78"/>
      <c r="G93" s="78"/>
      <c r="H93" s="419"/>
      <c r="I93" s="78"/>
      <c r="L93" s="78"/>
    </row>
  </sheetData>
  <mergeCells count="13">
    <mergeCell ref="V10:V11"/>
    <mergeCell ref="U10:U11"/>
    <mergeCell ref="D10:D11"/>
    <mergeCell ref="E10:E11"/>
    <mergeCell ref="F10:F11"/>
    <mergeCell ref="G10:G11"/>
    <mergeCell ref="H10:H11"/>
    <mergeCell ref="I10:O10"/>
    <mergeCell ref="P10:P11"/>
    <mergeCell ref="Q10:Q11"/>
    <mergeCell ref="R10:R11"/>
    <mergeCell ref="S10:S11"/>
    <mergeCell ref="T10:T11"/>
  </mergeCells>
  <conditionalFormatting sqref="L29">
    <cfRule type="cellIs" dxfId="19" priority="4" stopIfTrue="1" operator="equal">
      <formula>0</formula>
    </cfRule>
  </conditionalFormatting>
  <pageMargins left="0.25" right="0.25" top="0.75" bottom="0.75" header="0.3" footer="0.3"/>
  <pageSetup paperSize="9" scale="8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H45"/>
  <sheetViews>
    <sheetView showGridLines="0" topLeftCell="A6" workbookViewId="0">
      <selection activeCell="I25" sqref="I25"/>
    </sheetView>
  </sheetViews>
  <sheetFormatPr baseColWidth="10" defaultColWidth="8.83203125" defaultRowHeight="13" x14ac:dyDescent="0.15"/>
  <cols>
    <col min="1" max="1" width="4.6640625" style="1" customWidth="1"/>
    <col min="2" max="2" width="2" style="1" customWidth="1"/>
    <col min="3" max="3" width="17.83203125" style="1" customWidth="1"/>
    <col min="4" max="4" width="10.5" style="1" customWidth="1"/>
    <col min="5" max="5" width="15" style="1" customWidth="1"/>
    <col min="6" max="6" width="8.33203125" style="1" customWidth="1"/>
    <col min="7" max="7" width="9" style="1" customWidth="1"/>
    <col min="8" max="8" width="8.33203125" style="1" customWidth="1"/>
    <col min="9" max="9" width="11.5" style="1" customWidth="1"/>
    <col min="10" max="10" width="8.5" style="1" customWidth="1"/>
    <col min="11" max="11" width="8" style="1" customWidth="1"/>
    <col min="12" max="12" width="7.1640625" style="1" customWidth="1"/>
    <col min="13" max="13" width="7" style="1" customWidth="1"/>
    <col min="14" max="14" width="8" style="1" customWidth="1"/>
    <col min="15" max="15" width="9" style="1" customWidth="1"/>
    <col min="16" max="17" width="8" style="1" customWidth="1"/>
    <col min="18" max="18" width="7.33203125" style="1" customWidth="1"/>
    <col min="19" max="19" width="7.5" style="1" customWidth="1"/>
    <col min="20" max="21" width="9" style="1" customWidth="1"/>
    <col min="22" max="22" width="2" style="1" customWidth="1"/>
    <col min="23" max="23" width="11" style="1" customWidth="1"/>
    <col min="24" max="24" width="7.6640625" style="1" customWidth="1"/>
    <col min="25" max="25" width="14.33203125" style="1" customWidth="1"/>
    <col min="26" max="30" width="8.83203125" style="1"/>
    <col min="31" max="31" width="17.1640625" style="1" customWidth="1"/>
    <col min="32" max="32" width="16" style="1" customWidth="1"/>
    <col min="33" max="33" width="9.6640625" style="1" customWidth="1"/>
    <col min="34" max="34" width="11.5" style="1" customWidth="1"/>
    <col min="35" max="256" width="8.83203125" style="1"/>
    <col min="257" max="257" width="2.5" style="1" customWidth="1"/>
    <col min="258" max="258" width="2" style="1" customWidth="1"/>
    <col min="259" max="259" width="17.83203125" style="1" customWidth="1"/>
    <col min="260" max="260" width="10.5" style="1" customWidth="1"/>
    <col min="261" max="263" width="9" style="1" customWidth="1"/>
    <col min="264" max="264" width="8.33203125" style="1" customWidth="1"/>
    <col min="265" max="265" width="11.5" style="1" customWidth="1"/>
    <col min="266" max="266" width="8.5" style="1" customWidth="1"/>
    <col min="267" max="268" width="8" style="1" customWidth="1"/>
    <col min="269" max="269" width="7" style="1" customWidth="1"/>
    <col min="270" max="270" width="8" style="1" customWidth="1"/>
    <col min="271" max="271" width="9" style="1" customWidth="1"/>
    <col min="272" max="273" width="8" style="1" customWidth="1"/>
    <col min="274" max="274" width="7.33203125" style="1" customWidth="1"/>
    <col min="275" max="275" width="7.5" style="1" customWidth="1"/>
    <col min="276" max="276" width="10.5" style="1" customWidth="1"/>
    <col min="277" max="277" width="9" style="1" customWidth="1"/>
    <col min="278" max="278" width="2" style="1" customWidth="1"/>
    <col min="279" max="279" width="15.5" style="1" customWidth="1"/>
    <col min="280" max="280" width="8.5" style="1" customWidth="1"/>
    <col min="281" max="281" width="16.5" style="1" bestFit="1" customWidth="1"/>
    <col min="282" max="286" width="8.83203125" style="1"/>
    <col min="287" max="287" width="17.1640625" style="1" customWidth="1"/>
    <col min="288" max="288" width="16" style="1" customWidth="1"/>
    <col min="289" max="289" width="9.6640625" style="1" customWidth="1"/>
    <col min="290" max="290" width="11.5" style="1" customWidth="1"/>
    <col min="291" max="512" width="8.83203125" style="1"/>
    <col min="513" max="513" width="2.5" style="1" customWidth="1"/>
    <col min="514" max="514" width="2" style="1" customWidth="1"/>
    <col min="515" max="515" width="17.83203125" style="1" customWidth="1"/>
    <col min="516" max="516" width="10.5" style="1" customWidth="1"/>
    <col min="517" max="519" width="9" style="1" customWidth="1"/>
    <col min="520" max="520" width="8.33203125" style="1" customWidth="1"/>
    <col min="521" max="521" width="11.5" style="1" customWidth="1"/>
    <col min="522" max="522" width="8.5" style="1" customWidth="1"/>
    <col min="523" max="524" width="8" style="1" customWidth="1"/>
    <col min="525" max="525" width="7" style="1" customWidth="1"/>
    <col min="526" max="526" width="8" style="1" customWidth="1"/>
    <col min="527" max="527" width="9" style="1" customWidth="1"/>
    <col min="528" max="529" width="8" style="1" customWidth="1"/>
    <col min="530" max="530" width="7.33203125" style="1" customWidth="1"/>
    <col min="531" max="531" width="7.5" style="1" customWidth="1"/>
    <col min="532" max="532" width="10.5" style="1" customWidth="1"/>
    <col min="533" max="533" width="9" style="1" customWidth="1"/>
    <col min="534" max="534" width="2" style="1" customWidth="1"/>
    <col min="535" max="535" width="15.5" style="1" customWidth="1"/>
    <col min="536" max="536" width="8.5" style="1" customWidth="1"/>
    <col min="537" max="537" width="16.5" style="1" bestFit="1" customWidth="1"/>
    <col min="538" max="542" width="8.83203125" style="1"/>
    <col min="543" max="543" width="17.1640625" style="1" customWidth="1"/>
    <col min="544" max="544" width="16" style="1" customWidth="1"/>
    <col min="545" max="545" width="9.6640625" style="1" customWidth="1"/>
    <col min="546" max="546" width="11.5" style="1" customWidth="1"/>
    <col min="547" max="768" width="8.83203125" style="1"/>
    <col min="769" max="769" width="2.5" style="1" customWidth="1"/>
    <col min="770" max="770" width="2" style="1" customWidth="1"/>
    <col min="771" max="771" width="17.83203125" style="1" customWidth="1"/>
    <col min="772" max="772" width="10.5" style="1" customWidth="1"/>
    <col min="773" max="775" width="9" style="1" customWidth="1"/>
    <col min="776" max="776" width="8.33203125" style="1" customWidth="1"/>
    <col min="777" max="777" width="11.5" style="1" customWidth="1"/>
    <col min="778" max="778" width="8.5" style="1" customWidth="1"/>
    <col min="779" max="780" width="8" style="1" customWidth="1"/>
    <col min="781" max="781" width="7" style="1" customWidth="1"/>
    <col min="782" max="782" width="8" style="1" customWidth="1"/>
    <col min="783" max="783" width="9" style="1" customWidth="1"/>
    <col min="784" max="785" width="8" style="1" customWidth="1"/>
    <col min="786" max="786" width="7.33203125" style="1" customWidth="1"/>
    <col min="787" max="787" width="7.5" style="1" customWidth="1"/>
    <col min="788" max="788" width="10.5" style="1" customWidth="1"/>
    <col min="789" max="789" width="9" style="1" customWidth="1"/>
    <col min="790" max="790" width="2" style="1" customWidth="1"/>
    <col min="791" max="791" width="15.5" style="1" customWidth="1"/>
    <col min="792" max="792" width="8.5" style="1" customWidth="1"/>
    <col min="793" max="793" width="16.5" style="1" bestFit="1" customWidth="1"/>
    <col min="794" max="798" width="8.83203125" style="1"/>
    <col min="799" max="799" width="17.1640625" style="1" customWidth="1"/>
    <col min="800" max="800" width="16" style="1" customWidth="1"/>
    <col min="801" max="801" width="9.6640625" style="1" customWidth="1"/>
    <col min="802" max="802" width="11.5" style="1" customWidth="1"/>
    <col min="803" max="1024" width="8.83203125" style="1"/>
    <col min="1025" max="1025" width="2.5" style="1" customWidth="1"/>
    <col min="1026" max="1026" width="2" style="1" customWidth="1"/>
    <col min="1027" max="1027" width="17.83203125" style="1" customWidth="1"/>
    <col min="1028" max="1028" width="10.5" style="1" customWidth="1"/>
    <col min="1029" max="1031" width="9" style="1" customWidth="1"/>
    <col min="1032" max="1032" width="8.33203125" style="1" customWidth="1"/>
    <col min="1033" max="1033" width="11.5" style="1" customWidth="1"/>
    <col min="1034" max="1034" width="8.5" style="1" customWidth="1"/>
    <col min="1035" max="1036" width="8" style="1" customWidth="1"/>
    <col min="1037" max="1037" width="7" style="1" customWidth="1"/>
    <col min="1038" max="1038" width="8" style="1" customWidth="1"/>
    <col min="1039" max="1039" width="9" style="1" customWidth="1"/>
    <col min="1040" max="1041" width="8" style="1" customWidth="1"/>
    <col min="1042" max="1042" width="7.33203125" style="1" customWidth="1"/>
    <col min="1043" max="1043" width="7.5" style="1" customWidth="1"/>
    <col min="1044" max="1044" width="10.5" style="1" customWidth="1"/>
    <col min="1045" max="1045" width="9" style="1" customWidth="1"/>
    <col min="1046" max="1046" width="2" style="1" customWidth="1"/>
    <col min="1047" max="1047" width="15.5" style="1" customWidth="1"/>
    <col min="1048" max="1048" width="8.5" style="1" customWidth="1"/>
    <col min="1049" max="1049" width="16.5" style="1" bestFit="1" customWidth="1"/>
    <col min="1050" max="1054" width="8.83203125" style="1"/>
    <col min="1055" max="1055" width="17.1640625" style="1" customWidth="1"/>
    <col min="1056" max="1056" width="16" style="1" customWidth="1"/>
    <col min="1057" max="1057" width="9.6640625" style="1" customWidth="1"/>
    <col min="1058" max="1058" width="11.5" style="1" customWidth="1"/>
    <col min="1059" max="1280" width="8.83203125" style="1"/>
    <col min="1281" max="1281" width="2.5" style="1" customWidth="1"/>
    <col min="1282" max="1282" width="2" style="1" customWidth="1"/>
    <col min="1283" max="1283" width="17.83203125" style="1" customWidth="1"/>
    <col min="1284" max="1284" width="10.5" style="1" customWidth="1"/>
    <col min="1285" max="1287" width="9" style="1" customWidth="1"/>
    <col min="1288" max="1288" width="8.33203125" style="1" customWidth="1"/>
    <col min="1289" max="1289" width="11.5" style="1" customWidth="1"/>
    <col min="1290" max="1290" width="8.5" style="1" customWidth="1"/>
    <col min="1291" max="1292" width="8" style="1" customWidth="1"/>
    <col min="1293" max="1293" width="7" style="1" customWidth="1"/>
    <col min="1294" max="1294" width="8" style="1" customWidth="1"/>
    <col min="1295" max="1295" width="9" style="1" customWidth="1"/>
    <col min="1296" max="1297" width="8" style="1" customWidth="1"/>
    <col min="1298" max="1298" width="7.33203125" style="1" customWidth="1"/>
    <col min="1299" max="1299" width="7.5" style="1" customWidth="1"/>
    <col min="1300" max="1300" width="10.5" style="1" customWidth="1"/>
    <col min="1301" max="1301" width="9" style="1" customWidth="1"/>
    <col min="1302" max="1302" width="2" style="1" customWidth="1"/>
    <col min="1303" max="1303" width="15.5" style="1" customWidth="1"/>
    <col min="1304" max="1304" width="8.5" style="1" customWidth="1"/>
    <col min="1305" max="1305" width="16.5" style="1" bestFit="1" customWidth="1"/>
    <col min="1306" max="1310" width="8.83203125" style="1"/>
    <col min="1311" max="1311" width="17.1640625" style="1" customWidth="1"/>
    <col min="1312" max="1312" width="16" style="1" customWidth="1"/>
    <col min="1313" max="1313" width="9.6640625" style="1" customWidth="1"/>
    <col min="1314" max="1314" width="11.5" style="1" customWidth="1"/>
    <col min="1315" max="1536" width="8.83203125" style="1"/>
    <col min="1537" max="1537" width="2.5" style="1" customWidth="1"/>
    <col min="1538" max="1538" width="2" style="1" customWidth="1"/>
    <col min="1539" max="1539" width="17.83203125" style="1" customWidth="1"/>
    <col min="1540" max="1540" width="10.5" style="1" customWidth="1"/>
    <col min="1541" max="1543" width="9" style="1" customWidth="1"/>
    <col min="1544" max="1544" width="8.33203125" style="1" customWidth="1"/>
    <col min="1545" max="1545" width="11.5" style="1" customWidth="1"/>
    <col min="1546" max="1546" width="8.5" style="1" customWidth="1"/>
    <col min="1547" max="1548" width="8" style="1" customWidth="1"/>
    <col min="1549" max="1549" width="7" style="1" customWidth="1"/>
    <col min="1550" max="1550" width="8" style="1" customWidth="1"/>
    <col min="1551" max="1551" width="9" style="1" customWidth="1"/>
    <col min="1552" max="1553" width="8" style="1" customWidth="1"/>
    <col min="1554" max="1554" width="7.33203125" style="1" customWidth="1"/>
    <col min="1555" max="1555" width="7.5" style="1" customWidth="1"/>
    <col min="1556" max="1556" width="10.5" style="1" customWidth="1"/>
    <col min="1557" max="1557" width="9" style="1" customWidth="1"/>
    <col min="1558" max="1558" width="2" style="1" customWidth="1"/>
    <col min="1559" max="1559" width="15.5" style="1" customWidth="1"/>
    <col min="1560" max="1560" width="8.5" style="1" customWidth="1"/>
    <col min="1561" max="1561" width="16.5" style="1" bestFit="1" customWidth="1"/>
    <col min="1562" max="1566" width="8.83203125" style="1"/>
    <col min="1567" max="1567" width="17.1640625" style="1" customWidth="1"/>
    <col min="1568" max="1568" width="16" style="1" customWidth="1"/>
    <col min="1569" max="1569" width="9.6640625" style="1" customWidth="1"/>
    <col min="1570" max="1570" width="11.5" style="1" customWidth="1"/>
    <col min="1571" max="1792" width="8.83203125" style="1"/>
    <col min="1793" max="1793" width="2.5" style="1" customWidth="1"/>
    <col min="1794" max="1794" width="2" style="1" customWidth="1"/>
    <col min="1795" max="1795" width="17.83203125" style="1" customWidth="1"/>
    <col min="1796" max="1796" width="10.5" style="1" customWidth="1"/>
    <col min="1797" max="1799" width="9" style="1" customWidth="1"/>
    <col min="1800" max="1800" width="8.33203125" style="1" customWidth="1"/>
    <col min="1801" max="1801" width="11.5" style="1" customWidth="1"/>
    <col min="1802" max="1802" width="8.5" style="1" customWidth="1"/>
    <col min="1803" max="1804" width="8" style="1" customWidth="1"/>
    <col min="1805" max="1805" width="7" style="1" customWidth="1"/>
    <col min="1806" max="1806" width="8" style="1" customWidth="1"/>
    <col min="1807" max="1807" width="9" style="1" customWidth="1"/>
    <col min="1808" max="1809" width="8" style="1" customWidth="1"/>
    <col min="1810" max="1810" width="7.33203125" style="1" customWidth="1"/>
    <col min="1811" max="1811" width="7.5" style="1" customWidth="1"/>
    <col min="1812" max="1812" width="10.5" style="1" customWidth="1"/>
    <col min="1813" max="1813" width="9" style="1" customWidth="1"/>
    <col min="1814" max="1814" width="2" style="1" customWidth="1"/>
    <col min="1815" max="1815" width="15.5" style="1" customWidth="1"/>
    <col min="1816" max="1816" width="8.5" style="1" customWidth="1"/>
    <col min="1817" max="1817" width="16.5" style="1" bestFit="1" customWidth="1"/>
    <col min="1818" max="1822" width="8.83203125" style="1"/>
    <col min="1823" max="1823" width="17.1640625" style="1" customWidth="1"/>
    <col min="1824" max="1824" width="16" style="1" customWidth="1"/>
    <col min="1825" max="1825" width="9.6640625" style="1" customWidth="1"/>
    <col min="1826" max="1826" width="11.5" style="1" customWidth="1"/>
    <col min="1827" max="2048" width="8.83203125" style="1"/>
    <col min="2049" max="2049" width="2.5" style="1" customWidth="1"/>
    <col min="2050" max="2050" width="2" style="1" customWidth="1"/>
    <col min="2051" max="2051" width="17.83203125" style="1" customWidth="1"/>
    <col min="2052" max="2052" width="10.5" style="1" customWidth="1"/>
    <col min="2053" max="2055" width="9" style="1" customWidth="1"/>
    <col min="2056" max="2056" width="8.33203125" style="1" customWidth="1"/>
    <col min="2057" max="2057" width="11.5" style="1" customWidth="1"/>
    <col min="2058" max="2058" width="8.5" style="1" customWidth="1"/>
    <col min="2059" max="2060" width="8" style="1" customWidth="1"/>
    <col min="2061" max="2061" width="7" style="1" customWidth="1"/>
    <col min="2062" max="2062" width="8" style="1" customWidth="1"/>
    <col min="2063" max="2063" width="9" style="1" customWidth="1"/>
    <col min="2064" max="2065" width="8" style="1" customWidth="1"/>
    <col min="2066" max="2066" width="7.33203125" style="1" customWidth="1"/>
    <col min="2067" max="2067" width="7.5" style="1" customWidth="1"/>
    <col min="2068" max="2068" width="10.5" style="1" customWidth="1"/>
    <col min="2069" max="2069" width="9" style="1" customWidth="1"/>
    <col min="2070" max="2070" width="2" style="1" customWidth="1"/>
    <col min="2071" max="2071" width="15.5" style="1" customWidth="1"/>
    <col min="2072" max="2072" width="8.5" style="1" customWidth="1"/>
    <col min="2073" max="2073" width="16.5" style="1" bestFit="1" customWidth="1"/>
    <col min="2074" max="2078" width="8.83203125" style="1"/>
    <col min="2079" max="2079" width="17.1640625" style="1" customWidth="1"/>
    <col min="2080" max="2080" width="16" style="1" customWidth="1"/>
    <col min="2081" max="2081" width="9.6640625" style="1" customWidth="1"/>
    <col min="2082" max="2082" width="11.5" style="1" customWidth="1"/>
    <col min="2083" max="2304" width="8.83203125" style="1"/>
    <col min="2305" max="2305" width="2.5" style="1" customWidth="1"/>
    <col min="2306" max="2306" width="2" style="1" customWidth="1"/>
    <col min="2307" max="2307" width="17.83203125" style="1" customWidth="1"/>
    <col min="2308" max="2308" width="10.5" style="1" customWidth="1"/>
    <col min="2309" max="2311" width="9" style="1" customWidth="1"/>
    <col min="2312" max="2312" width="8.33203125" style="1" customWidth="1"/>
    <col min="2313" max="2313" width="11.5" style="1" customWidth="1"/>
    <col min="2314" max="2314" width="8.5" style="1" customWidth="1"/>
    <col min="2315" max="2316" width="8" style="1" customWidth="1"/>
    <col min="2317" max="2317" width="7" style="1" customWidth="1"/>
    <col min="2318" max="2318" width="8" style="1" customWidth="1"/>
    <col min="2319" max="2319" width="9" style="1" customWidth="1"/>
    <col min="2320" max="2321" width="8" style="1" customWidth="1"/>
    <col min="2322" max="2322" width="7.33203125" style="1" customWidth="1"/>
    <col min="2323" max="2323" width="7.5" style="1" customWidth="1"/>
    <col min="2324" max="2324" width="10.5" style="1" customWidth="1"/>
    <col min="2325" max="2325" width="9" style="1" customWidth="1"/>
    <col min="2326" max="2326" width="2" style="1" customWidth="1"/>
    <col min="2327" max="2327" width="15.5" style="1" customWidth="1"/>
    <col min="2328" max="2328" width="8.5" style="1" customWidth="1"/>
    <col min="2329" max="2329" width="16.5" style="1" bestFit="1" customWidth="1"/>
    <col min="2330" max="2334" width="8.83203125" style="1"/>
    <col min="2335" max="2335" width="17.1640625" style="1" customWidth="1"/>
    <col min="2336" max="2336" width="16" style="1" customWidth="1"/>
    <col min="2337" max="2337" width="9.6640625" style="1" customWidth="1"/>
    <col min="2338" max="2338" width="11.5" style="1" customWidth="1"/>
    <col min="2339" max="2560" width="8.83203125" style="1"/>
    <col min="2561" max="2561" width="2.5" style="1" customWidth="1"/>
    <col min="2562" max="2562" width="2" style="1" customWidth="1"/>
    <col min="2563" max="2563" width="17.83203125" style="1" customWidth="1"/>
    <col min="2564" max="2564" width="10.5" style="1" customWidth="1"/>
    <col min="2565" max="2567" width="9" style="1" customWidth="1"/>
    <col min="2568" max="2568" width="8.33203125" style="1" customWidth="1"/>
    <col min="2569" max="2569" width="11.5" style="1" customWidth="1"/>
    <col min="2570" max="2570" width="8.5" style="1" customWidth="1"/>
    <col min="2571" max="2572" width="8" style="1" customWidth="1"/>
    <col min="2573" max="2573" width="7" style="1" customWidth="1"/>
    <col min="2574" max="2574" width="8" style="1" customWidth="1"/>
    <col min="2575" max="2575" width="9" style="1" customWidth="1"/>
    <col min="2576" max="2577" width="8" style="1" customWidth="1"/>
    <col min="2578" max="2578" width="7.33203125" style="1" customWidth="1"/>
    <col min="2579" max="2579" width="7.5" style="1" customWidth="1"/>
    <col min="2580" max="2580" width="10.5" style="1" customWidth="1"/>
    <col min="2581" max="2581" width="9" style="1" customWidth="1"/>
    <col min="2582" max="2582" width="2" style="1" customWidth="1"/>
    <col min="2583" max="2583" width="15.5" style="1" customWidth="1"/>
    <col min="2584" max="2584" width="8.5" style="1" customWidth="1"/>
    <col min="2585" max="2585" width="16.5" style="1" bestFit="1" customWidth="1"/>
    <col min="2586" max="2590" width="8.83203125" style="1"/>
    <col min="2591" max="2591" width="17.1640625" style="1" customWidth="1"/>
    <col min="2592" max="2592" width="16" style="1" customWidth="1"/>
    <col min="2593" max="2593" width="9.6640625" style="1" customWidth="1"/>
    <col min="2594" max="2594" width="11.5" style="1" customWidth="1"/>
    <col min="2595" max="2816" width="8.83203125" style="1"/>
    <col min="2817" max="2817" width="2.5" style="1" customWidth="1"/>
    <col min="2818" max="2818" width="2" style="1" customWidth="1"/>
    <col min="2819" max="2819" width="17.83203125" style="1" customWidth="1"/>
    <col min="2820" max="2820" width="10.5" style="1" customWidth="1"/>
    <col min="2821" max="2823" width="9" style="1" customWidth="1"/>
    <col min="2824" max="2824" width="8.33203125" style="1" customWidth="1"/>
    <col min="2825" max="2825" width="11.5" style="1" customWidth="1"/>
    <col min="2826" max="2826" width="8.5" style="1" customWidth="1"/>
    <col min="2827" max="2828" width="8" style="1" customWidth="1"/>
    <col min="2829" max="2829" width="7" style="1" customWidth="1"/>
    <col min="2830" max="2830" width="8" style="1" customWidth="1"/>
    <col min="2831" max="2831" width="9" style="1" customWidth="1"/>
    <col min="2832" max="2833" width="8" style="1" customWidth="1"/>
    <col min="2834" max="2834" width="7.33203125" style="1" customWidth="1"/>
    <col min="2835" max="2835" width="7.5" style="1" customWidth="1"/>
    <col min="2836" max="2836" width="10.5" style="1" customWidth="1"/>
    <col min="2837" max="2837" width="9" style="1" customWidth="1"/>
    <col min="2838" max="2838" width="2" style="1" customWidth="1"/>
    <col min="2839" max="2839" width="15.5" style="1" customWidth="1"/>
    <col min="2840" max="2840" width="8.5" style="1" customWidth="1"/>
    <col min="2841" max="2841" width="16.5" style="1" bestFit="1" customWidth="1"/>
    <col min="2842" max="2846" width="8.83203125" style="1"/>
    <col min="2847" max="2847" width="17.1640625" style="1" customWidth="1"/>
    <col min="2848" max="2848" width="16" style="1" customWidth="1"/>
    <col min="2849" max="2849" width="9.6640625" style="1" customWidth="1"/>
    <col min="2850" max="2850" width="11.5" style="1" customWidth="1"/>
    <col min="2851" max="3072" width="8.83203125" style="1"/>
    <col min="3073" max="3073" width="2.5" style="1" customWidth="1"/>
    <col min="3074" max="3074" width="2" style="1" customWidth="1"/>
    <col min="3075" max="3075" width="17.83203125" style="1" customWidth="1"/>
    <col min="3076" max="3076" width="10.5" style="1" customWidth="1"/>
    <col min="3077" max="3079" width="9" style="1" customWidth="1"/>
    <col min="3080" max="3080" width="8.33203125" style="1" customWidth="1"/>
    <col min="3081" max="3081" width="11.5" style="1" customWidth="1"/>
    <col min="3082" max="3082" width="8.5" style="1" customWidth="1"/>
    <col min="3083" max="3084" width="8" style="1" customWidth="1"/>
    <col min="3085" max="3085" width="7" style="1" customWidth="1"/>
    <col min="3086" max="3086" width="8" style="1" customWidth="1"/>
    <col min="3087" max="3087" width="9" style="1" customWidth="1"/>
    <col min="3088" max="3089" width="8" style="1" customWidth="1"/>
    <col min="3090" max="3090" width="7.33203125" style="1" customWidth="1"/>
    <col min="3091" max="3091" width="7.5" style="1" customWidth="1"/>
    <col min="3092" max="3092" width="10.5" style="1" customWidth="1"/>
    <col min="3093" max="3093" width="9" style="1" customWidth="1"/>
    <col min="3094" max="3094" width="2" style="1" customWidth="1"/>
    <col min="3095" max="3095" width="15.5" style="1" customWidth="1"/>
    <col min="3096" max="3096" width="8.5" style="1" customWidth="1"/>
    <col min="3097" max="3097" width="16.5" style="1" bestFit="1" customWidth="1"/>
    <col min="3098" max="3102" width="8.83203125" style="1"/>
    <col min="3103" max="3103" width="17.1640625" style="1" customWidth="1"/>
    <col min="3104" max="3104" width="16" style="1" customWidth="1"/>
    <col min="3105" max="3105" width="9.6640625" style="1" customWidth="1"/>
    <col min="3106" max="3106" width="11.5" style="1" customWidth="1"/>
    <col min="3107" max="3328" width="8.83203125" style="1"/>
    <col min="3329" max="3329" width="2.5" style="1" customWidth="1"/>
    <col min="3330" max="3330" width="2" style="1" customWidth="1"/>
    <col min="3331" max="3331" width="17.83203125" style="1" customWidth="1"/>
    <col min="3332" max="3332" width="10.5" style="1" customWidth="1"/>
    <col min="3333" max="3335" width="9" style="1" customWidth="1"/>
    <col min="3336" max="3336" width="8.33203125" style="1" customWidth="1"/>
    <col min="3337" max="3337" width="11.5" style="1" customWidth="1"/>
    <col min="3338" max="3338" width="8.5" style="1" customWidth="1"/>
    <col min="3339" max="3340" width="8" style="1" customWidth="1"/>
    <col min="3341" max="3341" width="7" style="1" customWidth="1"/>
    <col min="3342" max="3342" width="8" style="1" customWidth="1"/>
    <col min="3343" max="3343" width="9" style="1" customWidth="1"/>
    <col min="3344" max="3345" width="8" style="1" customWidth="1"/>
    <col min="3346" max="3346" width="7.33203125" style="1" customWidth="1"/>
    <col min="3347" max="3347" width="7.5" style="1" customWidth="1"/>
    <col min="3348" max="3348" width="10.5" style="1" customWidth="1"/>
    <col min="3349" max="3349" width="9" style="1" customWidth="1"/>
    <col min="3350" max="3350" width="2" style="1" customWidth="1"/>
    <col min="3351" max="3351" width="15.5" style="1" customWidth="1"/>
    <col min="3352" max="3352" width="8.5" style="1" customWidth="1"/>
    <col min="3353" max="3353" width="16.5" style="1" bestFit="1" customWidth="1"/>
    <col min="3354" max="3358" width="8.83203125" style="1"/>
    <col min="3359" max="3359" width="17.1640625" style="1" customWidth="1"/>
    <col min="3360" max="3360" width="16" style="1" customWidth="1"/>
    <col min="3361" max="3361" width="9.6640625" style="1" customWidth="1"/>
    <col min="3362" max="3362" width="11.5" style="1" customWidth="1"/>
    <col min="3363" max="3584" width="8.83203125" style="1"/>
    <col min="3585" max="3585" width="2.5" style="1" customWidth="1"/>
    <col min="3586" max="3586" width="2" style="1" customWidth="1"/>
    <col min="3587" max="3587" width="17.83203125" style="1" customWidth="1"/>
    <col min="3588" max="3588" width="10.5" style="1" customWidth="1"/>
    <col min="3589" max="3591" width="9" style="1" customWidth="1"/>
    <col min="3592" max="3592" width="8.33203125" style="1" customWidth="1"/>
    <col min="3593" max="3593" width="11.5" style="1" customWidth="1"/>
    <col min="3594" max="3594" width="8.5" style="1" customWidth="1"/>
    <col min="3595" max="3596" width="8" style="1" customWidth="1"/>
    <col min="3597" max="3597" width="7" style="1" customWidth="1"/>
    <col min="3598" max="3598" width="8" style="1" customWidth="1"/>
    <col min="3599" max="3599" width="9" style="1" customWidth="1"/>
    <col min="3600" max="3601" width="8" style="1" customWidth="1"/>
    <col min="3602" max="3602" width="7.33203125" style="1" customWidth="1"/>
    <col min="3603" max="3603" width="7.5" style="1" customWidth="1"/>
    <col min="3604" max="3604" width="10.5" style="1" customWidth="1"/>
    <col min="3605" max="3605" width="9" style="1" customWidth="1"/>
    <col min="3606" max="3606" width="2" style="1" customWidth="1"/>
    <col min="3607" max="3607" width="15.5" style="1" customWidth="1"/>
    <col min="3608" max="3608" width="8.5" style="1" customWidth="1"/>
    <col min="3609" max="3609" width="16.5" style="1" bestFit="1" customWidth="1"/>
    <col min="3610" max="3614" width="8.83203125" style="1"/>
    <col min="3615" max="3615" width="17.1640625" style="1" customWidth="1"/>
    <col min="3616" max="3616" width="16" style="1" customWidth="1"/>
    <col min="3617" max="3617" width="9.6640625" style="1" customWidth="1"/>
    <col min="3618" max="3618" width="11.5" style="1" customWidth="1"/>
    <col min="3619" max="3840" width="8.83203125" style="1"/>
    <col min="3841" max="3841" width="2.5" style="1" customWidth="1"/>
    <col min="3842" max="3842" width="2" style="1" customWidth="1"/>
    <col min="3843" max="3843" width="17.83203125" style="1" customWidth="1"/>
    <col min="3844" max="3844" width="10.5" style="1" customWidth="1"/>
    <col min="3845" max="3847" width="9" style="1" customWidth="1"/>
    <col min="3848" max="3848" width="8.33203125" style="1" customWidth="1"/>
    <col min="3849" max="3849" width="11.5" style="1" customWidth="1"/>
    <col min="3850" max="3850" width="8.5" style="1" customWidth="1"/>
    <col min="3851" max="3852" width="8" style="1" customWidth="1"/>
    <col min="3853" max="3853" width="7" style="1" customWidth="1"/>
    <col min="3854" max="3854" width="8" style="1" customWidth="1"/>
    <col min="3855" max="3855" width="9" style="1" customWidth="1"/>
    <col min="3856" max="3857" width="8" style="1" customWidth="1"/>
    <col min="3858" max="3858" width="7.33203125" style="1" customWidth="1"/>
    <col min="3859" max="3859" width="7.5" style="1" customWidth="1"/>
    <col min="3860" max="3860" width="10.5" style="1" customWidth="1"/>
    <col min="3861" max="3861" width="9" style="1" customWidth="1"/>
    <col min="3862" max="3862" width="2" style="1" customWidth="1"/>
    <col min="3863" max="3863" width="15.5" style="1" customWidth="1"/>
    <col min="3864" max="3864" width="8.5" style="1" customWidth="1"/>
    <col min="3865" max="3865" width="16.5" style="1" bestFit="1" customWidth="1"/>
    <col min="3866" max="3870" width="8.83203125" style="1"/>
    <col min="3871" max="3871" width="17.1640625" style="1" customWidth="1"/>
    <col min="3872" max="3872" width="16" style="1" customWidth="1"/>
    <col min="3873" max="3873" width="9.6640625" style="1" customWidth="1"/>
    <col min="3874" max="3874" width="11.5" style="1" customWidth="1"/>
    <col min="3875" max="4096" width="8.83203125" style="1"/>
    <col min="4097" max="4097" width="2.5" style="1" customWidth="1"/>
    <col min="4098" max="4098" width="2" style="1" customWidth="1"/>
    <col min="4099" max="4099" width="17.83203125" style="1" customWidth="1"/>
    <col min="4100" max="4100" width="10.5" style="1" customWidth="1"/>
    <col min="4101" max="4103" width="9" style="1" customWidth="1"/>
    <col min="4104" max="4104" width="8.33203125" style="1" customWidth="1"/>
    <col min="4105" max="4105" width="11.5" style="1" customWidth="1"/>
    <col min="4106" max="4106" width="8.5" style="1" customWidth="1"/>
    <col min="4107" max="4108" width="8" style="1" customWidth="1"/>
    <col min="4109" max="4109" width="7" style="1" customWidth="1"/>
    <col min="4110" max="4110" width="8" style="1" customWidth="1"/>
    <col min="4111" max="4111" width="9" style="1" customWidth="1"/>
    <col min="4112" max="4113" width="8" style="1" customWidth="1"/>
    <col min="4114" max="4114" width="7.33203125" style="1" customWidth="1"/>
    <col min="4115" max="4115" width="7.5" style="1" customWidth="1"/>
    <col min="4116" max="4116" width="10.5" style="1" customWidth="1"/>
    <col min="4117" max="4117" width="9" style="1" customWidth="1"/>
    <col min="4118" max="4118" width="2" style="1" customWidth="1"/>
    <col min="4119" max="4119" width="15.5" style="1" customWidth="1"/>
    <col min="4120" max="4120" width="8.5" style="1" customWidth="1"/>
    <col min="4121" max="4121" width="16.5" style="1" bestFit="1" customWidth="1"/>
    <col min="4122" max="4126" width="8.83203125" style="1"/>
    <col min="4127" max="4127" width="17.1640625" style="1" customWidth="1"/>
    <col min="4128" max="4128" width="16" style="1" customWidth="1"/>
    <col min="4129" max="4129" width="9.6640625" style="1" customWidth="1"/>
    <col min="4130" max="4130" width="11.5" style="1" customWidth="1"/>
    <col min="4131" max="4352" width="8.83203125" style="1"/>
    <col min="4353" max="4353" width="2.5" style="1" customWidth="1"/>
    <col min="4354" max="4354" width="2" style="1" customWidth="1"/>
    <col min="4355" max="4355" width="17.83203125" style="1" customWidth="1"/>
    <col min="4356" max="4356" width="10.5" style="1" customWidth="1"/>
    <col min="4357" max="4359" width="9" style="1" customWidth="1"/>
    <col min="4360" max="4360" width="8.33203125" style="1" customWidth="1"/>
    <col min="4361" max="4361" width="11.5" style="1" customWidth="1"/>
    <col min="4362" max="4362" width="8.5" style="1" customWidth="1"/>
    <col min="4363" max="4364" width="8" style="1" customWidth="1"/>
    <col min="4365" max="4365" width="7" style="1" customWidth="1"/>
    <col min="4366" max="4366" width="8" style="1" customWidth="1"/>
    <col min="4367" max="4367" width="9" style="1" customWidth="1"/>
    <col min="4368" max="4369" width="8" style="1" customWidth="1"/>
    <col min="4370" max="4370" width="7.33203125" style="1" customWidth="1"/>
    <col min="4371" max="4371" width="7.5" style="1" customWidth="1"/>
    <col min="4372" max="4372" width="10.5" style="1" customWidth="1"/>
    <col min="4373" max="4373" width="9" style="1" customWidth="1"/>
    <col min="4374" max="4374" width="2" style="1" customWidth="1"/>
    <col min="4375" max="4375" width="15.5" style="1" customWidth="1"/>
    <col min="4376" max="4376" width="8.5" style="1" customWidth="1"/>
    <col min="4377" max="4377" width="16.5" style="1" bestFit="1" customWidth="1"/>
    <col min="4378" max="4382" width="8.83203125" style="1"/>
    <col min="4383" max="4383" width="17.1640625" style="1" customWidth="1"/>
    <col min="4384" max="4384" width="16" style="1" customWidth="1"/>
    <col min="4385" max="4385" width="9.6640625" style="1" customWidth="1"/>
    <col min="4386" max="4386" width="11.5" style="1" customWidth="1"/>
    <col min="4387" max="4608" width="8.83203125" style="1"/>
    <col min="4609" max="4609" width="2.5" style="1" customWidth="1"/>
    <col min="4610" max="4610" width="2" style="1" customWidth="1"/>
    <col min="4611" max="4611" width="17.83203125" style="1" customWidth="1"/>
    <col min="4612" max="4612" width="10.5" style="1" customWidth="1"/>
    <col min="4613" max="4615" width="9" style="1" customWidth="1"/>
    <col min="4616" max="4616" width="8.33203125" style="1" customWidth="1"/>
    <col min="4617" max="4617" width="11.5" style="1" customWidth="1"/>
    <col min="4618" max="4618" width="8.5" style="1" customWidth="1"/>
    <col min="4619" max="4620" width="8" style="1" customWidth="1"/>
    <col min="4621" max="4621" width="7" style="1" customWidth="1"/>
    <col min="4622" max="4622" width="8" style="1" customWidth="1"/>
    <col min="4623" max="4623" width="9" style="1" customWidth="1"/>
    <col min="4624" max="4625" width="8" style="1" customWidth="1"/>
    <col min="4626" max="4626" width="7.33203125" style="1" customWidth="1"/>
    <col min="4627" max="4627" width="7.5" style="1" customWidth="1"/>
    <col min="4628" max="4628" width="10.5" style="1" customWidth="1"/>
    <col min="4629" max="4629" width="9" style="1" customWidth="1"/>
    <col min="4630" max="4630" width="2" style="1" customWidth="1"/>
    <col min="4631" max="4631" width="15.5" style="1" customWidth="1"/>
    <col min="4632" max="4632" width="8.5" style="1" customWidth="1"/>
    <col min="4633" max="4633" width="16.5" style="1" bestFit="1" customWidth="1"/>
    <col min="4634" max="4638" width="8.83203125" style="1"/>
    <col min="4639" max="4639" width="17.1640625" style="1" customWidth="1"/>
    <col min="4640" max="4640" width="16" style="1" customWidth="1"/>
    <col min="4641" max="4641" width="9.6640625" style="1" customWidth="1"/>
    <col min="4642" max="4642" width="11.5" style="1" customWidth="1"/>
    <col min="4643" max="4864" width="8.83203125" style="1"/>
    <col min="4865" max="4865" width="2.5" style="1" customWidth="1"/>
    <col min="4866" max="4866" width="2" style="1" customWidth="1"/>
    <col min="4867" max="4867" width="17.83203125" style="1" customWidth="1"/>
    <col min="4868" max="4868" width="10.5" style="1" customWidth="1"/>
    <col min="4869" max="4871" width="9" style="1" customWidth="1"/>
    <col min="4872" max="4872" width="8.33203125" style="1" customWidth="1"/>
    <col min="4873" max="4873" width="11.5" style="1" customWidth="1"/>
    <col min="4874" max="4874" width="8.5" style="1" customWidth="1"/>
    <col min="4875" max="4876" width="8" style="1" customWidth="1"/>
    <col min="4877" max="4877" width="7" style="1" customWidth="1"/>
    <col min="4878" max="4878" width="8" style="1" customWidth="1"/>
    <col min="4879" max="4879" width="9" style="1" customWidth="1"/>
    <col min="4880" max="4881" width="8" style="1" customWidth="1"/>
    <col min="4882" max="4882" width="7.33203125" style="1" customWidth="1"/>
    <col min="4883" max="4883" width="7.5" style="1" customWidth="1"/>
    <col min="4884" max="4884" width="10.5" style="1" customWidth="1"/>
    <col min="4885" max="4885" width="9" style="1" customWidth="1"/>
    <col min="4886" max="4886" width="2" style="1" customWidth="1"/>
    <col min="4887" max="4887" width="15.5" style="1" customWidth="1"/>
    <col min="4888" max="4888" width="8.5" style="1" customWidth="1"/>
    <col min="4889" max="4889" width="16.5" style="1" bestFit="1" customWidth="1"/>
    <col min="4890" max="4894" width="8.83203125" style="1"/>
    <col min="4895" max="4895" width="17.1640625" style="1" customWidth="1"/>
    <col min="4896" max="4896" width="16" style="1" customWidth="1"/>
    <col min="4897" max="4897" width="9.6640625" style="1" customWidth="1"/>
    <col min="4898" max="4898" width="11.5" style="1" customWidth="1"/>
    <col min="4899" max="5120" width="8.83203125" style="1"/>
    <col min="5121" max="5121" width="2.5" style="1" customWidth="1"/>
    <col min="5122" max="5122" width="2" style="1" customWidth="1"/>
    <col min="5123" max="5123" width="17.83203125" style="1" customWidth="1"/>
    <col min="5124" max="5124" width="10.5" style="1" customWidth="1"/>
    <col min="5125" max="5127" width="9" style="1" customWidth="1"/>
    <col min="5128" max="5128" width="8.33203125" style="1" customWidth="1"/>
    <col min="5129" max="5129" width="11.5" style="1" customWidth="1"/>
    <col min="5130" max="5130" width="8.5" style="1" customWidth="1"/>
    <col min="5131" max="5132" width="8" style="1" customWidth="1"/>
    <col min="5133" max="5133" width="7" style="1" customWidth="1"/>
    <col min="5134" max="5134" width="8" style="1" customWidth="1"/>
    <col min="5135" max="5135" width="9" style="1" customWidth="1"/>
    <col min="5136" max="5137" width="8" style="1" customWidth="1"/>
    <col min="5138" max="5138" width="7.33203125" style="1" customWidth="1"/>
    <col min="5139" max="5139" width="7.5" style="1" customWidth="1"/>
    <col min="5140" max="5140" width="10.5" style="1" customWidth="1"/>
    <col min="5141" max="5141" width="9" style="1" customWidth="1"/>
    <col min="5142" max="5142" width="2" style="1" customWidth="1"/>
    <col min="5143" max="5143" width="15.5" style="1" customWidth="1"/>
    <col min="5144" max="5144" width="8.5" style="1" customWidth="1"/>
    <col min="5145" max="5145" width="16.5" style="1" bestFit="1" customWidth="1"/>
    <col min="5146" max="5150" width="8.83203125" style="1"/>
    <col min="5151" max="5151" width="17.1640625" style="1" customWidth="1"/>
    <col min="5152" max="5152" width="16" style="1" customWidth="1"/>
    <col min="5153" max="5153" width="9.6640625" style="1" customWidth="1"/>
    <col min="5154" max="5154" width="11.5" style="1" customWidth="1"/>
    <col min="5155" max="5376" width="8.83203125" style="1"/>
    <col min="5377" max="5377" width="2.5" style="1" customWidth="1"/>
    <col min="5378" max="5378" width="2" style="1" customWidth="1"/>
    <col min="5379" max="5379" width="17.83203125" style="1" customWidth="1"/>
    <col min="5380" max="5380" width="10.5" style="1" customWidth="1"/>
    <col min="5381" max="5383" width="9" style="1" customWidth="1"/>
    <col min="5384" max="5384" width="8.33203125" style="1" customWidth="1"/>
    <col min="5385" max="5385" width="11.5" style="1" customWidth="1"/>
    <col min="5386" max="5386" width="8.5" style="1" customWidth="1"/>
    <col min="5387" max="5388" width="8" style="1" customWidth="1"/>
    <col min="5389" max="5389" width="7" style="1" customWidth="1"/>
    <col min="5390" max="5390" width="8" style="1" customWidth="1"/>
    <col min="5391" max="5391" width="9" style="1" customWidth="1"/>
    <col min="5392" max="5393" width="8" style="1" customWidth="1"/>
    <col min="5394" max="5394" width="7.33203125" style="1" customWidth="1"/>
    <col min="5395" max="5395" width="7.5" style="1" customWidth="1"/>
    <col min="5396" max="5396" width="10.5" style="1" customWidth="1"/>
    <col min="5397" max="5397" width="9" style="1" customWidth="1"/>
    <col min="5398" max="5398" width="2" style="1" customWidth="1"/>
    <col min="5399" max="5399" width="15.5" style="1" customWidth="1"/>
    <col min="5400" max="5400" width="8.5" style="1" customWidth="1"/>
    <col min="5401" max="5401" width="16.5" style="1" bestFit="1" customWidth="1"/>
    <col min="5402" max="5406" width="8.83203125" style="1"/>
    <col min="5407" max="5407" width="17.1640625" style="1" customWidth="1"/>
    <col min="5408" max="5408" width="16" style="1" customWidth="1"/>
    <col min="5409" max="5409" width="9.6640625" style="1" customWidth="1"/>
    <col min="5410" max="5410" width="11.5" style="1" customWidth="1"/>
    <col min="5411" max="5632" width="8.83203125" style="1"/>
    <col min="5633" max="5633" width="2.5" style="1" customWidth="1"/>
    <col min="5634" max="5634" width="2" style="1" customWidth="1"/>
    <col min="5635" max="5635" width="17.83203125" style="1" customWidth="1"/>
    <col min="5636" max="5636" width="10.5" style="1" customWidth="1"/>
    <col min="5637" max="5639" width="9" style="1" customWidth="1"/>
    <col min="5640" max="5640" width="8.33203125" style="1" customWidth="1"/>
    <col min="5641" max="5641" width="11.5" style="1" customWidth="1"/>
    <col min="5642" max="5642" width="8.5" style="1" customWidth="1"/>
    <col min="5643" max="5644" width="8" style="1" customWidth="1"/>
    <col min="5645" max="5645" width="7" style="1" customWidth="1"/>
    <col min="5646" max="5646" width="8" style="1" customWidth="1"/>
    <col min="5647" max="5647" width="9" style="1" customWidth="1"/>
    <col min="5648" max="5649" width="8" style="1" customWidth="1"/>
    <col min="5650" max="5650" width="7.33203125" style="1" customWidth="1"/>
    <col min="5651" max="5651" width="7.5" style="1" customWidth="1"/>
    <col min="5652" max="5652" width="10.5" style="1" customWidth="1"/>
    <col min="5653" max="5653" width="9" style="1" customWidth="1"/>
    <col min="5654" max="5654" width="2" style="1" customWidth="1"/>
    <col min="5655" max="5655" width="15.5" style="1" customWidth="1"/>
    <col min="5656" max="5656" width="8.5" style="1" customWidth="1"/>
    <col min="5657" max="5657" width="16.5" style="1" bestFit="1" customWidth="1"/>
    <col min="5658" max="5662" width="8.83203125" style="1"/>
    <col min="5663" max="5663" width="17.1640625" style="1" customWidth="1"/>
    <col min="5664" max="5664" width="16" style="1" customWidth="1"/>
    <col min="5665" max="5665" width="9.6640625" style="1" customWidth="1"/>
    <col min="5666" max="5666" width="11.5" style="1" customWidth="1"/>
    <col min="5667" max="5888" width="8.83203125" style="1"/>
    <col min="5889" max="5889" width="2.5" style="1" customWidth="1"/>
    <col min="5890" max="5890" width="2" style="1" customWidth="1"/>
    <col min="5891" max="5891" width="17.83203125" style="1" customWidth="1"/>
    <col min="5892" max="5892" width="10.5" style="1" customWidth="1"/>
    <col min="5893" max="5895" width="9" style="1" customWidth="1"/>
    <col min="5896" max="5896" width="8.33203125" style="1" customWidth="1"/>
    <col min="5897" max="5897" width="11.5" style="1" customWidth="1"/>
    <col min="5898" max="5898" width="8.5" style="1" customWidth="1"/>
    <col min="5899" max="5900" width="8" style="1" customWidth="1"/>
    <col min="5901" max="5901" width="7" style="1" customWidth="1"/>
    <col min="5902" max="5902" width="8" style="1" customWidth="1"/>
    <col min="5903" max="5903" width="9" style="1" customWidth="1"/>
    <col min="5904" max="5905" width="8" style="1" customWidth="1"/>
    <col min="5906" max="5906" width="7.33203125" style="1" customWidth="1"/>
    <col min="5907" max="5907" width="7.5" style="1" customWidth="1"/>
    <col min="5908" max="5908" width="10.5" style="1" customWidth="1"/>
    <col min="5909" max="5909" width="9" style="1" customWidth="1"/>
    <col min="5910" max="5910" width="2" style="1" customWidth="1"/>
    <col min="5911" max="5911" width="15.5" style="1" customWidth="1"/>
    <col min="5912" max="5912" width="8.5" style="1" customWidth="1"/>
    <col min="5913" max="5913" width="16.5" style="1" bestFit="1" customWidth="1"/>
    <col min="5914" max="5918" width="8.83203125" style="1"/>
    <col min="5919" max="5919" width="17.1640625" style="1" customWidth="1"/>
    <col min="5920" max="5920" width="16" style="1" customWidth="1"/>
    <col min="5921" max="5921" width="9.6640625" style="1" customWidth="1"/>
    <col min="5922" max="5922" width="11.5" style="1" customWidth="1"/>
    <col min="5923" max="6144" width="8.83203125" style="1"/>
    <col min="6145" max="6145" width="2.5" style="1" customWidth="1"/>
    <col min="6146" max="6146" width="2" style="1" customWidth="1"/>
    <col min="6147" max="6147" width="17.83203125" style="1" customWidth="1"/>
    <col min="6148" max="6148" width="10.5" style="1" customWidth="1"/>
    <col min="6149" max="6151" width="9" style="1" customWidth="1"/>
    <col min="6152" max="6152" width="8.33203125" style="1" customWidth="1"/>
    <col min="6153" max="6153" width="11.5" style="1" customWidth="1"/>
    <col min="6154" max="6154" width="8.5" style="1" customWidth="1"/>
    <col min="6155" max="6156" width="8" style="1" customWidth="1"/>
    <col min="6157" max="6157" width="7" style="1" customWidth="1"/>
    <col min="6158" max="6158" width="8" style="1" customWidth="1"/>
    <col min="6159" max="6159" width="9" style="1" customWidth="1"/>
    <col min="6160" max="6161" width="8" style="1" customWidth="1"/>
    <col min="6162" max="6162" width="7.33203125" style="1" customWidth="1"/>
    <col min="6163" max="6163" width="7.5" style="1" customWidth="1"/>
    <col min="6164" max="6164" width="10.5" style="1" customWidth="1"/>
    <col min="6165" max="6165" width="9" style="1" customWidth="1"/>
    <col min="6166" max="6166" width="2" style="1" customWidth="1"/>
    <col min="6167" max="6167" width="15.5" style="1" customWidth="1"/>
    <col min="6168" max="6168" width="8.5" style="1" customWidth="1"/>
    <col min="6169" max="6169" width="16.5" style="1" bestFit="1" customWidth="1"/>
    <col min="6170" max="6174" width="8.83203125" style="1"/>
    <col min="6175" max="6175" width="17.1640625" style="1" customWidth="1"/>
    <col min="6176" max="6176" width="16" style="1" customWidth="1"/>
    <col min="6177" max="6177" width="9.6640625" style="1" customWidth="1"/>
    <col min="6178" max="6178" width="11.5" style="1" customWidth="1"/>
    <col min="6179" max="6400" width="8.83203125" style="1"/>
    <col min="6401" max="6401" width="2.5" style="1" customWidth="1"/>
    <col min="6402" max="6402" width="2" style="1" customWidth="1"/>
    <col min="6403" max="6403" width="17.83203125" style="1" customWidth="1"/>
    <col min="6404" max="6404" width="10.5" style="1" customWidth="1"/>
    <col min="6405" max="6407" width="9" style="1" customWidth="1"/>
    <col min="6408" max="6408" width="8.33203125" style="1" customWidth="1"/>
    <col min="6409" max="6409" width="11.5" style="1" customWidth="1"/>
    <col min="6410" max="6410" width="8.5" style="1" customWidth="1"/>
    <col min="6411" max="6412" width="8" style="1" customWidth="1"/>
    <col min="6413" max="6413" width="7" style="1" customWidth="1"/>
    <col min="6414" max="6414" width="8" style="1" customWidth="1"/>
    <col min="6415" max="6415" width="9" style="1" customWidth="1"/>
    <col min="6416" max="6417" width="8" style="1" customWidth="1"/>
    <col min="6418" max="6418" width="7.33203125" style="1" customWidth="1"/>
    <col min="6419" max="6419" width="7.5" style="1" customWidth="1"/>
    <col min="6420" max="6420" width="10.5" style="1" customWidth="1"/>
    <col min="6421" max="6421" width="9" style="1" customWidth="1"/>
    <col min="6422" max="6422" width="2" style="1" customWidth="1"/>
    <col min="6423" max="6423" width="15.5" style="1" customWidth="1"/>
    <col min="6424" max="6424" width="8.5" style="1" customWidth="1"/>
    <col min="6425" max="6425" width="16.5" style="1" bestFit="1" customWidth="1"/>
    <col min="6426" max="6430" width="8.83203125" style="1"/>
    <col min="6431" max="6431" width="17.1640625" style="1" customWidth="1"/>
    <col min="6432" max="6432" width="16" style="1" customWidth="1"/>
    <col min="6433" max="6433" width="9.6640625" style="1" customWidth="1"/>
    <col min="6434" max="6434" width="11.5" style="1" customWidth="1"/>
    <col min="6435" max="6656" width="8.83203125" style="1"/>
    <col min="6657" max="6657" width="2.5" style="1" customWidth="1"/>
    <col min="6658" max="6658" width="2" style="1" customWidth="1"/>
    <col min="6659" max="6659" width="17.83203125" style="1" customWidth="1"/>
    <col min="6660" max="6660" width="10.5" style="1" customWidth="1"/>
    <col min="6661" max="6663" width="9" style="1" customWidth="1"/>
    <col min="6664" max="6664" width="8.33203125" style="1" customWidth="1"/>
    <col min="6665" max="6665" width="11.5" style="1" customWidth="1"/>
    <col min="6666" max="6666" width="8.5" style="1" customWidth="1"/>
    <col min="6667" max="6668" width="8" style="1" customWidth="1"/>
    <col min="6669" max="6669" width="7" style="1" customWidth="1"/>
    <col min="6670" max="6670" width="8" style="1" customWidth="1"/>
    <col min="6671" max="6671" width="9" style="1" customWidth="1"/>
    <col min="6672" max="6673" width="8" style="1" customWidth="1"/>
    <col min="6674" max="6674" width="7.33203125" style="1" customWidth="1"/>
    <col min="6675" max="6675" width="7.5" style="1" customWidth="1"/>
    <col min="6676" max="6676" width="10.5" style="1" customWidth="1"/>
    <col min="6677" max="6677" width="9" style="1" customWidth="1"/>
    <col min="6678" max="6678" width="2" style="1" customWidth="1"/>
    <col min="6679" max="6679" width="15.5" style="1" customWidth="1"/>
    <col min="6680" max="6680" width="8.5" style="1" customWidth="1"/>
    <col min="6681" max="6681" width="16.5" style="1" bestFit="1" customWidth="1"/>
    <col min="6682" max="6686" width="8.83203125" style="1"/>
    <col min="6687" max="6687" width="17.1640625" style="1" customWidth="1"/>
    <col min="6688" max="6688" width="16" style="1" customWidth="1"/>
    <col min="6689" max="6689" width="9.6640625" style="1" customWidth="1"/>
    <col min="6690" max="6690" width="11.5" style="1" customWidth="1"/>
    <col min="6691" max="6912" width="8.83203125" style="1"/>
    <col min="6913" max="6913" width="2.5" style="1" customWidth="1"/>
    <col min="6914" max="6914" width="2" style="1" customWidth="1"/>
    <col min="6915" max="6915" width="17.83203125" style="1" customWidth="1"/>
    <col min="6916" max="6916" width="10.5" style="1" customWidth="1"/>
    <col min="6917" max="6919" width="9" style="1" customWidth="1"/>
    <col min="6920" max="6920" width="8.33203125" style="1" customWidth="1"/>
    <col min="6921" max="6921" width="11.5" style="1" customWidth="1"/>
    <col min="6922" max="6922" width="8.5" style="1" customWidth="1"/>
    <col min="6923" max="6924" width="8" style="1" customWidth="1"/>
    <col min="6925" max="6925" width="7" style="1" customWidth="1"/>
    <col min="6926" max="6926" width="8" style="1" customWidth="1"/>
    <col min="6927" max="6927" width="9" style="1" customWidth="1"/>
    <col min="6928" max="6929" width="8" style="1" customWidth="1"/>
    <col min="6930" max="6930" width="7.33203125" style="1" customWidth="1"/>
    <col min="6931" max="6931" width="7.5" style="1" customWidth="1"/>
    <col min="6932" max="6932" width="10.5" style="1" customWidth="1"/>
    <col min="6933" max="6933" width="9" style="1" customWidth="1"/>
    <col min="6934" max="6934" width="2" style="1" customWidth="1"/>
    <col min="6935" max="6935" width="15.5" style="1" customWidth="1"/>
    <col min="6936" max="6936" width="8.5" style="1" customWidth="1"/>
    <col min="6937" max="6937" width="16.5" style="1" bestFit="1" customWidth="1"/>
    <col min="6938" max="6942" width="8.83203125" style="1"/>
    <col min="6943" max="6943" width="17.1640625" style="1" customWidth="1"/>
    <col min="6944" max="6944" width="16" style="1" customWidth="1"/>
    <col min="6945" max="6945" width="9.6640625" style="1" customWidth="1"/>
    <col min="6946" max="6946" width="11.5" style="1" customWidth="1"/>
    <col min="6947" max="7168" width="8.83203125" style="1"/>
    <col min="7169" max="7169" width="2.5" style="1" customWidth="1"/>
    <col min="7170" max="7170" width="2" style="1" customWidth="1"/>
    <col min="7171" max="7171" width="17.83203125" style="1" customWidth="1"/>
    <col min="7172" max="7172" width="10.5" style="1" customWidth="1"/>
    <col min="7173" max="7175" width="9" style="1" customWidth="1"/>
    <col min="7176" max="7176" width="8.33203125" style="1" customWidth="1"/>
    <col min="7177" max="7177" width="11.5" style="1" customWidth="1"/>
    <col min="7178" max="7178" width="8.5" style="1" customWidth="1"/>
    <col min="7179" max="7180" width="8" style="1" customWidth="1"/>
    <col min="7181" max="7181" width="7" style="1" customWidth="1"/>
    <col min="7182" max="7182" width="8" style="1" customWidth="1"/>
    <col min="7183" max="7183" width="9" style="1" customWidth="1"/>
    <col min="7184" max="7185" width="8" style="1" customWidth="1"/>
    <col min="7186" max="7186" width="7.33203125" style="1" customWidth="1"/>
    <col min="7187" max="7187" width="7.5" style="1" customWidth="1"/>
    <col min="7188" max="7188" width="10.5" style="1" customWidth="1"/>
    <col min="7189" max="7189" width="9" style="1" customWidth="1"/>
    <col min="7190" max="7190" width="2" style="1" customWidth="1"/>
    <col min="7191" max="7191" width="15.5" style="1" customWidth="1"/>
    <col min="7192" max="7192" width="8.5" style="1" customWidth="1"/>
    <col min="7193" max="7193" width="16.5" style="1" bestFit="1" customWidth="1"/>
    <col min="7194" max="7198" width="8.83203125" style="1"/>
    <col min="7199" max="7199" width="17.1640625" style="1" customWidth="1"/>
    <col min="7200" max="7200" width="16" style="1" customWidth="1"/>
    <col min="7201" max="7201" width="9.6640625" style="1" customWidth="1"/>
    <col min="7202" max="7202" width="11.5" style="1" customWidth="1"/>
    <col min="7203" max="7424" width="8.83203125" style="1"/>
    <col min="7425" max="7425" width="2.5" style="1" customWidth="1"/>
    <col min="7426" max="7426" width="2" style="1" customWidth="1"/>
    <col min="7427" max="7427" width="17.83203125" style="1" customWidth="1"/>
    <col min="7428" max="7428" width="10.5" style="1" customWidth="1"/>
    <col min="7429" max="7431" width="9" style="1" customWidth="1"/>
    <col min="7432" max="7432" width="8.33203125" style="1" customWidth="1"/>
    <col min="7433" max="7433" width="11.5" style="1" customWidth="1"/>
    <col min="7434" max="7434" width="8.5" style="1" customWidth="1"/>
    <col min="7435" max="7436" width="8" style="1" customWidth="1"/>
    <col min="7437" max="7437" width="7" style="1" customWidth="1"/>
    <col min="7438" max="7438" width="8" style="1" customWidth="1"/>
    <col min="7439" max="7439" width="9" style="1" customWidth="1"/>
    <col min="7440" max="7441" width="8" style="1" customWidth="1"/>
    <col min="7442" max="7442" width="7.33203125" style="1" customWidth="1"/>
    <col min="7443" max="7443" width="7.5" style="1" customWidth="1"/>
    <col min="7444" max="7444" width="10.5" style="1" customWidth="1"/>
    <col min="7445" max="7445" width="9" style="1" customWidth="1"/>
    <col min="7446" max="7446" width="2" style="1" customWidth="1"/>
    <col min="7447" max="7447" width="15.5" style="1" customWidth="1"/>
    <col min="7448" max="7448" width="8.5" style="1" customWidth="1"/>
    <col min="7449" max="7449" width="16.5" style="1" bestFit="1" customWidth="1"/>
    <col min="7450" max="7454" width="8.83203125" style="1"/>
    <col min="7455" max="7455" width="17.1640625" style="1" customWidth="1"/>
    <col min="7456" max="7456" width="16" style="1" customWidth="1"/>
    <col min="7457" max="7457" width="9.6640625" style="1" customWidth="1"/>
    <col min="7458" max="7458" width="11.5" style="1" customWidth="1"/>
    <col min="7459" max="7680" width="8.83203125" style="1"/>
    <col min="7681" max="7681" width="2.5" style="1" customWidth="1"/>
    <col min="7682" max="7682" width="2" style="1" customWidth="1"/>
    <col min="7683" max="7683" width="17.83203125" style="1" customWidth="1"/>
    <col min="7684" max="7684" width="10.5" style="1" customWidth="1"/>
    <col min="7685" max="7687" width="9" style="1" customWidth="1"/>
    <col min="7688" max="7688" width="8.33203125" style="1" customWidth="1"/>
    <col min="7689" max="7689" width="11.5" style="1" customWidth="1"/>
    <col min="7690" max="7690" width="8.5" style="1" customWidth="1"/>
    <col min="7691" max="7692" width="8" style="1" customWidth="1"/>
    <col min="7693" max="7693" width="7" style="1" customWidth="1"/>
    <col min="7694" max="7694" width="8" style="1" customWidth="1"/>
    <col min="7695" max="7695" width="9" style="1" customWidth="1"/>
    <col min="7696" max="7697" width="8" style="1" customWidth="1"/>
    <col min="7698" max="7698" width="7.33203125" style="1" customWidth="1"/>
    <col min="7699" max="7699" width="7.5" style="1" customWidth="1"/>
    <col min="7700" max="7700" width="10.5" style="1" customWidth="1"/>
    <col min="7701" max="7701" width="9" style="1" customWidth="1"/>
    <col min="7702" max="7702" width="2" style="1" customWidth="1"/>
    <col min="7703" max="7703" width="15.5" style="1" customWidth="1"/>
    <col min="7704" max="7704" width="8.5" style="1" customWidth="1"/>
    <col min="7705" max="7705" width="16.5" style="1" bestFit="1" customWidth="1"/>
    <col min="7706" max="7710" width="8.83203125" style="1"/>
    <col min="7711" max="7711" width="17.1640625" style="1" customWidth="1"/>
    <col min="7712" max="7712" width="16" style="1" customWidth="1"/>
    <col min="7713" max="7713" width="9.6640625" style="1" customWidth="1"/>
    <col min="7714" max="7714" width="11.5" style="1" customWidth="1"/>
    <col min="7715" max="7936" width="8.83203125" style="1"/>
    <col min="7937" max="7937" width="2.5" style="1" customWidth="1"/>
    <col min="7938" max="7938" width="2" style="1" customWidth="1"/>
    <col min="7939" max="7939" width="17.83203125" style="1" customWidth="1"/>
    <col min="7940" max="7940" width="10.5" style="1" customWidth="1"/>
    <col min="7941" max="7943" width="9" style="1" customWidth="1"/>
    <col min="7944" max="7944" width="8.33203125" style="1" customWidth="1"/>
    <col min="7945" max="7945" width="11.5" style="1" customWidth="1"/>
    <col min="7946" max="7946" width="8.5" style="1" customWidth="1"/>
    <col min="7947" max="7948" width="8" style="1" customWidth="1"/>
    <col min="7949" max="7949" width="7" style="1" customWidth="1"/>
    <col min="7950" max="7950" width="8" style="1" customWidth="1"/>
    <col min="7951" max="7951" width="9" style="1" customWidth="1"/>
    <col min="7952" max="7953" width="8" style="1" customWidth="1"/>
    <col min="7954" max="7954" width="7.33203125" style="1" customWidth="1"/>
    <col min="7955" max="7955" width="7.5" style="1" customWidth="1"/>
    <col min="7956" max="7956" width="10.5" style="1" customWidth="1"/>
    <col min="7957" max="7957" width="9" style="1" customWidth="1"/>
    <col min="7958" max="7958" width="2" style="1" customWidth="1"/>
    <col min="7959" max="7959" width="15.5" style="1" customWidth="1"/>
    <col min="7960" max="7960" width="8.5" style="1" customWidth="1"/>
    <col min="7961" max="7961" width="16.5" style="1" bestFit="1" customWidth="1"/>
    <col min="7962" max="7966" width="8.83203125" style="1"/>
    <col min="7967" max="7967" width="17.1640625" style="1" customWidth="1"/>
    <col min="7968" max="7968" width="16" style="1" customWidth="1"/>
    <col min="7969" max="7969" width="9.6640625" style="1" customWidth="1"/>
    <col min="7970" max="7970" width="11.5" style="1" customWidth="1"/>
    <col min="7971" max="8192" width="8.83203125" style="1"/>
    <col min="8193" max="8193" width="2.5" style="1" customWidth="1"/>
    <col min="8194" max="8194" width="2" style="1" customWidth="1"/>
    <col min="8195" max="8195" width="17.83203125" style="1" customWidth="1"/>
    <col min="8196" max="8196" width="10.5" style="1" customWidth="1"/>
    <col min="8197" max="8199" width="9" style="1" customWidth="1"/>
    <col min="8200" max="8200" width="8.33203125" style="1" customWidth="1"/>
    <col min="8201" max="8201" width="11.5" style="1" customWidth="1"/>
    <col min="8202" max="8202" width="8.5" style="1" customWidth="1"/>
    <col min="8203" max="8204" width="8" style="1" customWidth="1"/>
    <col min="8205" max="8205" width="7" style="1" customWidth="1"/>
    <col min="8206" max="8206" width="8" style="1" customWidth="1"/>
    <col min="8207" max="8207" width="9" style="1" customWidth="1"/>
    <col min="8208" max="8209" width="8" style="1" customWidth="1"/>
    <col min="8210" max="8210" width="7.33203125" style="1" customWidth="1"/>
    <col min="8211" max="8211" width="7.5" style="1" customWidth="1"/>
    <col min="8212" max="8212" width="10.5" style="1" customWidth="1"/>
    <col min="8213" max="8213" width="9" style="1" customWidth="1"/>
    <col min="8214" max="8214" width="2" style="1" customWidth="1"/>
    <col min="8215" max="8215" width="15.5" style="1" customWidth="1"/>
    <col min="8216" max="8216" width="8.5" style="1" customWidth="1"/>
    <col min="8217" max="8217" width="16.5" style="1" bestFit="1" customWidth="1"/>
    <col min="8218" max="8222" width="8.83203125" style="1"/>
    <col min="8223" max="8223" width="17.1640625" style="1" customWidth="1"/>
    <col min="8224" max="8224" width="16" style="1" customWidth="1"/>
    <col min="8225" max="8225" width="9.6640625" style="1" customWidth="1"/>
    <col min="8226" max="8226" width="11.5" style="1" customWidth="1"/>
    <col min="8227" max="8448" width="8.83203125" style="1"/>
    <col min="8449" max="8449" width="2.5" style="1" customWidth="1"/>
    <col min="8450" max="8450" width="2" style="1" customWidth="1"/>
    <col min="8451" max="8451" width="17.83203125" style="1" customWidth="1"/>
    <col min="8452" max="8452" width="10.5" style="1" customWidth="1"/>
    <col min="8453" max="8455" width="9" style="1" customWidth="1"/>
    <col min="8456" max="8456" width="8.33203125" style="1" customWidth="1"/>
    <col min="8457" max="8457" width="11.5" style="1" customWidth="1"/>
    <col min="8458" max="8458" width="8.5" style="1" customWidth="1"/>
    <col min="8459" max="8460" width="8" style="1" customWidth="1"/>
    <col min="8461" max="8461" width="7" style="1" customWidth="1"/>
    <col min="8462" max="8462" width="8" style="1" customWidth="1"/>
    <col min="8463" max="8463" width="9" style="1" customWidth="1"/>
    <col min="8464" max="8465" width="8" style="1" customWidth="1"/>
    <col min="8466" max="8466" width="7.33203125" style="1" customWidth="1"/>
    <col min="8467" max="8467" width="7.5" style="1" customWidth="1"/>
    <col min="8468" max="8468" width="10.5" style="1" customWidth="1"/>
    <col min="8469" max="8469" width="9" style="1" customWidth="1"/>
    <col min="8470" max="8470" width="2" style="1" customWidth="1"/>
    <col min="8471" max="8471" width="15.5" style="1" customWidth="1"/>
    <col min="8472" max="8472" width="8.5" style="1" customWidth="1"/>
    <col min="8473" max="8473" width="16.5" style="1" bestFit="1" customWidth="1"/>
    <col min="8474" max="8478" width="8.83203125" style="1"/>
    <col min="8479" max="8479" width="17.1640625" style="1" customWidth="1"/>
    <col min="8480" max="8480" width="16" style="1" customWidth="1"/>
    <col min="8481" max="8481" width="9.6640625" style="1" customWidth="1"/>
    <col min="8482" max="8482" width="11.5" style="1" customWidth="1"/>
    <col min="8483" max="8704" width="8.83203125" style="1"/>
    <col min="8705" max="8705" width="2.5" style="1" customWidth="1"/>
    <col min="8706" max="8706" width="2" style="1" customWidth="1"/>
    <col min="8707" max="8707" width="17.83203125" style="1" customWidth="1"/>
    <col min="8708" max="8708" width="10.5" style="1" customWidth="1"/>
    <col min="8709" max="8711" width="9" style="1" customWidth="1"/>
    <col min="8712" max="8712" width="8.33203125" style="1" customWidth="1"/>
    <col min="8713" max="8713" width="11.5" style="1" customWidth="1"/>
    <col min="8714" max="8714" width="8.5" style="1" customWidth="1"/>
    <col min="8715" max="8716" width="8" style="1" customWidth="1"/>
    <col min="8717" max="8717" width="7" style="1" customWidth="1"/>
    <col min="8718" max="8718" width="8" style="1" customWidth="1"/>
    <col min="8719" max="8719" width="9" style="1" customWidth="1"/>
    <col min="8720" max="8721" width="8" style="1" customWidth="1"/>
    <col min="8722" max="8722" width="7.33203125" style="1" customWidth="1"/>
    <col min="8723" max="8723" width="7.5" style="1" customWidth="1"/>
    <col min="8724" max="8724" width="10.5" style="1" customWidth="1"/>
    <col min="8725" max="8725" width="9" style="1" customWidth="1"/>
    <col min="8726" max="8726" width="2" style="1" customWidth="1"/>
    <col min="8727" max="8727" width="15.5" style="1" customWidth="1"/>
    <col min="8728" max="8728" width="8.5" style="1" customWidth="1"/>
    <col min="8729" max="8729" width="16.5" style="1" bestFit="1" customWidth="1"/>
    <col min="8730" max="8734" width="8.83203125" style="1"/>
    <col min="8735" max="8735" width="17.1640625" style="1" customWidth="1"/>
    <col min="8736" max="8736" width="16" style="1" customWidth="1"/>
    <col min="8737" max="8737" width="9.6640625" style="1" customWidth="1"/>
    <col min="8738" max="8738" width="11.5" style="1" customWidth="1"/>
    <col min="8739" max="8960" width="8.83203125" style="1"/>
    <col min="8961" max="8961" width="2.5" style="1" customWidth="1"/>
    <col min="8962" max="8962" width="2" style="1" customWidth="1"/>
    <col min="8963" max="8963" width="17.83203125" style="1" customWidth="1"/>
    <col min="8964" max="8964" width="10.5" style="1" customWidth="1"/>
    <col min="8965" max="8967" width="9" style="1" customWidth="1"/>
    <col min="8968" max="8968" width="8.33203125" style="1" customWidth="1"/>
    <col min="8969" max="8969" width="11.5" style="1" customWidth="1"/>
    <col min="8970" max="8970" width="8.5" style="1" customWidth="1"/>
    <col min="8971" max="8972" width="8" style="1" customWidth="1"/>
    <col min="8973" max="8973" width="7" style="1" customWidth="1"/>
    <col min="8974" max="8974" width="8" style="1" customWidth="1"/>
    <col min="8975" max="8975" width="9" style="1" customWidth="1"/>
    <col min="8976" max="8977" width="8" style="1" customWidth="1"/>
    <col min="8978" max="8978" width="7.33203125" style="1" customWidth="1"/>
    <col min="8979" max="8979" width="7.5" style="1" customWidth="1"/>
    <col min="8980" max="8980" width="10.5" style="1" customWidth="1"/>
    <col min="8981" max="8981" width="9" style="1" customWidth="1"/>
    <col min="8982" max="8982" width="2" style="1" customWidth="1"/>
    <col min="8983" max="8983" width="15.5" style="1" customWidth="1"/>
    <col min="8984" max="8984" width="8.5" style="1" customWidth="1"/>
    <col min="8985" max="8985" width="16.5" style="1" bestFit="1" customWidth="1"/>
    <col min="8986" max="8990" width="8.83203125" style="1"/>
    <col min="8991" max="8991" width="17.1640625" style="1" customWidth="1"/>
    <col min="8992" max="8992" width="16" style="1" customWidth="1"/>
    <col min="8993" max="8993" width="9.6640625" style="1" customWidth="1"/>
    <col min="8994" max="8994" width="11.5" style="1" customWidth="1"/>
    <col min="8995" max="9216" width="8.83203125" style="1"/>
    <col min="9217" max="9217" width="2.5" style="1" customWidth="1"/>
    <col min="9218" max="9218" width="2" style="1" customWidth="1"/>
    <col min="9219" max="9219" width="17.83203125" style="1" customWidth="1"/>
    <col min="9220" max="9220" width="10.5" style="1" customWidth="1"/>
    <col min="9221" max="9223" width="9" style="1" customWidth="1"/>
    <col min="9224" max="9224" width="8.33203125" style="1" customWidth="1"/>
    <col min="9225" max="9225" width="11.5" style="1" customWidth="1"/>
    <col min="9226" max="9226" width="8.5" style="1" customWidth="1"/>
    <col min="9227" max="9228" width="8" style="1" customWidth="1"/>
    <col min="9229" max="9229" width="7" style="1" customWidth="1"/>
    <col min="9230" max="9230" width="8" style="1" customWidth="1"/>
    <col min="9231" max="9231" width="9" style="1" customWidth="1"/>
    <col min="9232" max="9233" width="8" style="1" customWidth="1"/>
    <col min="9234" max="9234" width="7.33203125" style="1" customWidth="1"/>
    <col min="9235" max="9235" width="7.5" style="1" customWidth="1"/>
    <col min="9236" max="9236" width="10.5" style="1" customWidth="1"/>
    <col min="9237" max="9237" width="9" style="1" customWidth="1"/>
    <col min="9238" max="9238" width="2" style="1" customWidth="1"/>
    <col min="9239" max="9239" width="15.5" style="1" customWidth="1"/>
    <col min="9240" max="9240" width="8.5" style="1" customWidth="1"/>
    <col min="9241" max="9241" width="16.5" style="1" bestFit="1" customWidth="1"/>
    <col min="9242" max="9246" width="8.83203125" style="1"/>
    <col min="9247" max="9247" width="17.1640625" style="1" customWidth="1"/>
    <col min="9248" max="9248" width="16" style="1" customWidth="1"/>
    <col min="9249" max="9249" width="9.6640625" style="1" customWidth="1"/>
    <col min="9250" max="9250" width="11.5" style="1" customWidth="1"/>
    <col min="9251" max="9472" width="8.83203125" style="1"/>
    <col min="9473" max="9473" width="2.5" style="1" customWidth="1"/>
    <col min="9474" max="9474" width="2" style="1" customWidth="1"/>
    <col min="9475" max="9475" width="17.83203125" style="1" customWidth="1"/>
    <col min="9476" max="9476" width="10.5" style="1" customWidth="1"/>
    <col min="9477" max="9479" width="9" style="1" customWidth="1"/>
    <col min="9480" max="9480" width="8.33203125" style="1" customWidth="1"/>
    <col min="9481" max="9481" width="11.5" style="1" customWidth="1"/>
    <col min="9482" max="9482" width="8.5" style="1" customWidth="1"/>
    <col min="9483" max="9484" width="8" style="1" customWidth="1"/>
    <col min="9485" max="9485" width="7" style="1" customWidth="1"/>
    <col min="9486" max="9486" width="8" style="1" customWidth="1"/>
    <col min="9487" max="9487" width="9" style="1" customWidth="1"/>
    <col min="9488" max="9489" width="8" style="1" customWidth="1"/>
    <col min="9490" max="9490" width="7.33203125" style="1" customWidth="1"/>
    <col min="9491" max="9491" width="7.5" style="1" customWidth="1"/>
    <col min="9492" max="9492" width="10.5" style="1" customWidth="1"/>
    <col min="9493" max="9493" width="9" style="1" customWidth="1"/>
    <col min="9494" max="9494" width="2" style="1" customWidth="1"/>
    <col min="9495" max="9495" width="15.5" style="1" customWidth="1"/>
    <col min="9496" max="9496" width="8.5" style="1" customWidth="1"/>
    <col min="9497" max="9497" width="16.5" style="1" bestFit="1" customWidth="1"/>
    <col min="9498" max="9502" width="8.83203125" style="1"/>
    <col min="9503" max="9503" width="17.1640625" style="1" customWidth="1"/>
    <col min="9504" max="9504" width="16" style="1" customWidth="1"/>
    <col min="9505" max="9505" width="9.6640625" style="1" customWidth="1"/>
    <col min="9506" max="9506" width="11.5" style="1" customWidth="1"/>
    <col min="9507" max="9728" width="8.83203125" style="1"/>
    <col min="9729" max="9729" width="2.5" style="1" customWidth="1"/>
    <col min="9730" max="9730" width="2" style="1" customWidth="1"/>
    <col min="9731" max="9731" width="17.83203125" style="1" customWidth="1"/>
    <col min="9732" max="9732" width="10.5" style="1" customWidth="1"/>
    <col min="9733" max="9735" width="9" style="1" customWidth="1"/>
    <col min="9736" max="9736" width="8.33203125" style="1" customWidth="1"/>
    <col min="9737" max="9737" width="11.5" style="1" customWidth="1"/>
    <col min="9738" max="9738" width="8.5" style="1" customWidth="1"/>
    <col min="9739" max="9740" width="8" style="1" customWidth="1"/>
    <col min="9741" max="9741" width="7" style="1" customWidth="1"/>
    <col min="9742" max="9742" width="8" style="1" customWidth="1"/>
    <col min="9743" max="9743" width="9" style="1" customWidth="1"/>
    <col min="9744" max="9745" width="8" style="1" customWidth="1"/>
    <col min="9746" max="9746" width="7.33203125" style="1" customWidth="1"/>
    <col min="9747" max="9747" width="7.5" style="1" customWidth="1"/>
    <col min="9748" max="9748" width="10.5" style="1" customWidth="1"/>
    <col min="9749" max="9749" width="9" style="1" customWidth="1"/>
    <col min="9750" max="9750" width="2" style="1" customWidth="1"/>
    <col min="9751" max="9751" width="15.5" style="1" customWidth="1"/>
    <col min="9752" max="9752" width="8.5" style="1" customWidth="1"/>
    <col min="9753" max="9753" width="16.5" style="1" bestFit="1" customWidth="1"/>
    <col min="9754" max="9758" width="8.83203125" style="1"/>
    <col min="9759" max="9759" width="17.1640625" style="1" customWidth="1"/>
    <col min="9760" max="9760" width="16" style="1" customWidth="1"/>
    <col min="9761" max="9761" width="9.6640625" style="1" customWidth="1"/>
    <col min="9762" max="9762" width="11.5" style="1" customWidth="1"/>
    <col min="9763" max="9984" width="8.83203125" style="1"/>
    <col min="9985" max="9985" width="2.5" style="1" customWidth="1"/>
    <col min="9986" max="9986" width="2" style="1" customWidth="1"/>
    <col min="9987" max="9987" width="17.83203125" style="1" customWidth="1"/>
    <col min="9988" max="9988" width="10.5" style="1" customWidth="1"/>
    <col min="9989" max="9991" width="9" style="1" customWidth="1"/>
    <col min="9992" max="9992" width="8.33203125" style="1" customWidth="1"/>
    <col min="9993" max="9993" width="11.5" style="1" customWidth="1"/>
    <col min="9994" max="9994" width="8.5" style="1" customWidth="1"/>
    <col min="9995" max="9996" width="8" style="1" customWidth="1"/>
    <col min="9997" max="9997" width="7" style="1" customWidth="1"/>
    <col min="9998" max="9998" width="8" style="1" customWidth="1"/>
    <col min="9999" max="9999" width="9" style="1" customWidth="1"/>
    <col min="10000" max="10001" width="8" style="1" customWidth="1"/>
    <col min="10002" max="10002" width="7.33203125" style="1" customWidth="1"/>
    <col min="10003" max="10003" width="7.5" style="1" customWidth="1"/>
    <col min="10004" max="10004" width="10.5" style="1" customWidth="1"/>
    <col min="10005" max="10005" width="9" style="1" customWidth="1"/>
    <col min="10006" max="10006" width="2" style="1" customWidth="1"/>
    <col min="10007" max="10007" width="15.5" style="1" customWidth="1"/>
    <col min="10008" max="10008" width="8.5" style="1" customWidth="1"/>
    <col min="10009" max="10009" width="16.5" style="1" bestFit="1" customWidth="1"/>
    <col min="10010" max="10014" width="8.83203125" style="1"/>
    <col min="10015" max="10015" width="17.1640625" style="1" customWidth="1"/>
    <col min="10016" max="10016" width="16" style="1" customWidth="1"/>
    <col min="10017" max="10017" width="9.6640625" style="1" customWidth="1"/>
    <col min="10018" max="10018" width="11.5" style="1" customWidth="1"/>
    <col min="10019" max="10240" width="8.83203125" style="1"/>
    <col min="10241" max="10241" width="2.5" style="1" customWidth="1"/>
    <col min="10242" max="10242" width="2" style="1" customWidth="1"/>
    <col min="10243" max="10243" width="17.83203125" style="1" customWidth="1"/>
    <col min="10244" max="10244" width="10.5" style="1" customWidth="1"/>
    <col min="10245" max="10247" width="9" style="1" customWidth="1"/>
    <col min="10248" max="10248" width="8.33203125" style="1" customWidth="1"/>
    <col min="10249" max="10249" width="11.5" style="1" customWidth="1"/>
    <col min="10250" max="10250" width="8.5" style="1" customWidth="1"/>
    <col min="10251" max="10252" width="8" style="1" customWidth="1"/>
    <col min="10253" max="10253" width="7" style="1" customWidth="1"/>
    <col min="10254" max="10254" width="8" style="1" customWidth="1"/>
    <col min="10255" max="10255" width="9" style="1" customWidth="1"/>
    <col min="10256" max="10257" width="8" style="1" customWidth="1"/>
    <col min="10258" max="10258" width="7.33203125" style="1" customWidth="1"/>
    <col min="10259" max="10259" width="7.5" style="1" customWidth="1"/>
    <col min="10260" max="10260" width="10.5" style="1" customWidth="1"/>
    <col min="10261" max="10261" width="9" style="1" customWidth="1"/>
    <col min="10262" max="10262" width="2" style="1" customWidth="1"/>
    <col min="10263" max="10263" width="15.5" style="1" customWidth="1"/>
    <col min="10264" max="10264" width="8.5" style="1" customWidth="1"/>
    <col min="10265" max="10265" width="16.5" style="1" bestFit="1" customWidth="1"/>
    <col min="10266" max="10270" width="8.83203125" style="1"/>
    <col min="10271" max="10271" width="17.1640625" style="1" customWidth="1"/>
    <col min="10272" max="10272" width="16" style="1" customWidth="1"/>
    <col min="10273" max="10273" width="9.6640625" style="1" customWidth="1"/>
    <col min="10274" max="10274" width="11.5" style="1" customWidth="1"/>
    <col min="10275" max="10496" width="8.83203125" style="1"/>
    <col min="10497" max="10497" width="2.5" style="1" customWidth="1"/>
    <col min="10498" max="10498" width="2" style="1" customWidth="1"/>
    <col min="10499" max="10499" width="17.83203125" style="1" customWidth="1"/>
    <col min="10500" max="10500" width="10.5" style="1" customWidth="1"/>
    <col min="10501" max="10503" width="9" style="1" customWidth="1"/>
    <col min="10504" max="10504" width="8.33203125" style="1" customWidth="1"/>
    <col min="10505" max="10505" width="11.5" style="1" customWidth="1"/>
    <col min="10506" max="10506" width="8.5" style="1" customWidth="1"/>
    <col min="10507" max="10508" width="8" style="1" customWidth="1"/>
    <col min="10509" max="10509" width="7" style="1" customWidth="1"/>
    <col min="10510" max="10510" width="8" style="1" customWidth="1"/>
    <col min="10511" max="10511" width="9" style="1" customWidth="1"/>
    <col min="10512" max="10513" width="8" style="1" customWidth="1"/>
    <col min="10514" max="10514" width="7.33203125" style="1" customWidth="1"/>
    <col min="10515" max="10515" width="7.5" style="1" customWidth="1"/>
    <col min="10516" max="10516" width="10.5" style="1" customWidth="1"/>
    <col min="10517" max="10517" width="9" style="1" customWidth="1"/>
    <col min="10518" max="10518" width="2" style="1" customWidth="1"/>
    <col min="10519" max="10519" width="15.5" style="1" customWidth="1"/>
    <col min="10520" max="10520" width="8.5" style="1" customWidth="1"/>
    <col min="10521" max="10521" width="16.5" style="1" bestFit="1" customWidth="1"/>
    <col min="10522" max="10526" width="8.83203125" style="1"/>
    <col min="10527" max="10527" width="17.1640625" style="1" customWidth="1"/>
    <col min="10528" max="10528" width="16" style="1" customWidth="1"/>
    <col min="10529" max="10529" width="9.6640625" style="1" customWidth="1"/>
    <col min="10530" max="10530" width="11.5" style="1" customWidth="1"/>
    <col min="10531" max="10752" width="8.83203125" style="1"/>
    <col min="10753" max="10753" width="2.5" style="1" customWidth="1"/>
    <col min="10754" max="10754" width="2" style="1" customWidth="1"/>
    <col min="10755" max="10755" width="17.83203125" style="1" customWidth="1"/>
    <col min="10756" max="10756" width="10.5" style="1" customWidth="1"/>
    <col min="10757" max="10759" width="9" style="1" customWidth="1"/>
    <col min="10760" max="10760" width="8.33203125" style="1" customWidth="1"/>
    <col min="10761" max="10761" width="11.5" style="1" customWidth="1"/>
    <col min="10762" max="10762" width="8.5" style="1" customWidth="1"/>
    <col min="10763" max="10764" width="8" style="1" customWidth="1"/>
    <col min="10765" max="10765" width="7" style="1" customWidth="1"/>
    <col min="10766" max="10766" width="8" style="1" customWidth="1"/>
    <col min="10767" max="10767" width="9" style="1" customWidth="1"/>
    <col min="10768" max="10769" width="8" style="1" customWidth="1"/>
    <col min="10770" max="10770" width="7.33203125" style="1" customWidth="1"/>
    <col min="10771" max="10771" width="7.5" style="1" customWidth="1"/>
    <col min="10772" max="10772" width="10.5" style="1" customWidth="1"/>
    <col min="10773" max="10773" width="9" style="1" customWidth="1"/>
    <col min="10774" max="10774" width="2" style="1" customWidth="1"/>
    <col min="10775" max="10775" width="15.5" style="1" customWidth="1"/>
    <col min="10776" max="10776" width="8.5" style="1" customWidth="1"/>
    <col min="10777" max="10777" width="16.5" style="1" bestFit="1" customWidth="1"/>
    <col min="10778" max="10782" width="8.83203125" style="1"/>
    <col min="10783" max="10783" width="17.1640625" style="1" customWidth="1"/>
    <col min="10784" max="10784" width="16" style="1" customWidth="1"/>
    <col min="10785" max="10785" width="9.6640625" style="1" customWidth="1"/>
    <col min="10786" max="10786" width="11.5" style="1" customWidth="1"/>
    <col min="10787" max="11008" width="8.83203125" style="1"/>
    <col min="11009" max="11009" width="2.5" style="1" customWidth="1"/>
    <col min="11010" max="11010" width="2" style="1" customWidth="1"/>
    <col min="11011" max="11011" width="17.83203125" style="1" customWidth="1"/>
    <col min="11012" max="11012" width="10.5" style="1" customWidth="1"/>
    <col min="11013" max="11015" width="9" style="1" customWidth="1"/>
    <col min="11016" max="11016" width="8.33203125" style="1" customWidth="1"/>
    <col min="11017" max="11017" width="11.5" style="1" customWidth="1"/>
    <col min="11018" max="11018" width="8.5" style="1" customWidth="1"/>
    <col min="11019" max="11020" width="8" style="1" customWidth="1"/>
    <col min="11021" max="11021" width="7" style="1" customWidth="1"/>
    <col min="11022" max="11022" width="8" style="1" customWidth="1"/>
    <col min="11023" max="11023" width="9" style="1" customWidth="1"/>
    <col min="11024" max="11025" width="8" style="1" customWidth="1"/>
    <col min="11026" max="11026" width="7.33203125" style="1" customWidth="1"/>
    <col min="11027" max="11027" width="7.5" style="1" customWidth="1"/>
    <col min="11028" max="11028" width="10.5" style="1" customWidth="1"/>
    <col min="11029" max="11029" width="9" style="1" customWidth="1"/>
    <col min="11030" max="11030" width="2" style="1" customWidth="1"/>
    <col min="11031" max="11031" width="15.5" style="1" customWidth="1"/>
    <col min="11032" max="11032" width="8.5" style="1" customWidth="1"/>
    <col min="11033" max="11033" width="16.5" style="1" bestFit="1" customWidth="1"/>
    <col min="11034" max="11038" width="8.83203125" style="1"/>
    <col min="11039" max="11039" width="17.1640625" style="1" customWidth="1"/>
    <col min="11040" max="11040" width="16" style="1" customWidth="1"/>
    <col min="11041" max="11041" width="9.6640625" style="1" customWidth="1"/>
    <col min="11042" max="11042" width="11.5" style="1" customWidth="1"/>
    <col min="11043" max="11264" width="8.83203125" style="1"/>
    <col min="11265" max="11265" width="2.5" style="1" customWidth="1"/>
    <col min="11266" max="11266" width="2" style="1" customWidth="1"/>
    <col min="11267" max="11267" width="17.83203125" style="1" customWidth="1"/>
    <col min="11268" max="11268" width="10.5" style="1" customWidth="1"/>
    <col min="11269" max="11271" width="9" style="1" customWidth="1"/>
    <col min="11272" max="11272" width="8.33203125" style="1" customWidth="1"/>
    <col min="11273" max="11273" width="11.5" style="1" customWidth="1"/>
    <col min="11274" max="11274" width="8.5" style="1" customWidth="1"/>
    <col min="11275" max="11276" width="8" style="1" customWidth="1"/>
    <col min="11277" max="11277" width="7" style="1" customWidth="1"/>
    <col min="11278" max="11278" width="8" style="1" customWidth="1"/>
    <col min="11279" max="11279" width="9" style="1" customWidth="1"/>
    <col min="11280" max="11281" width="8" style="1" customWidth="1"/>
    <col min="11282" max="11282" width="7.33203125" style="1" customWidth="1"/>
    <col min="11283" max="11283" width="7.5" style="1" customWidth="1"/>
    <col min="11284" max="11284" width="10.5" style="1" customWidth="1"/>
    <col min="11285" max="11285" width="9" style="1" customWidth="1"/>
    <col min="11286" max="11286" width="2" style="1" customWidth="1"/>
    <col min="11287" max="11287" width="15.5" style="1" customWidth="1"/>
    <col min="11288" max="11288" width="8.5" style="1" customWidth="1"/>
    <col min="11289" max="11289" width="16.5" style="1" bestFit="1" customWidth="1"/>
    <col min="11290" max="11294" width="8.83203125" style="1"/>
    <col min="11295" max="11295" width="17.1640625" style="1" customWidth="1"/>
    <col min="11296" max="11296" width="16" style="1" customWidth="1"/>
    <col min="11297" max="11297" width="9.6640625" style="1" customWidth="1"/>
    <col min="11298" max="11298" width="11.5" style="1" customWidth="1"/>
    <col min="11299" max="11520" width="8.83203125" style="1"/>
    <col min="11521" max="11521" width="2.5" style="1" customWidth="1"/>
    <col min="11522" max="11522" width="2" style="1" customWidth="1"/>
    <col min="11523" max="11523" width="17.83203125" style="1" customWidth="1"/>
    <col min="11524" max="11524" width="10.5" style="1" customWidth="1"/>
    <col min="11525" max="11527" width="9" style="1" customWidth="1"/>
    <col min="11528" max="11528" width="8.33203125" style="1" customWidth="1"/>
    <col min="11529" max="11529" width="11.5" style="1" customWidth="1"/>
    <col min="11530" max="11530" width="8.5" style="1" customWidth="1"/>
    <col min="11531" max="11532" width="8" style="1" customWidth="1"/>
    <col min="11533" max="11533" width="7" style="1" customWidth="1"/>
    <col min="11534" max="11534" width="8" style="1" customWidth="1"/>
    <col min="11535" max="11535" width="9" style="1" customWidth="1"/>
    <col min="11536" max="11537" width="8" style="1" customWidth="1"/>
    <col min="11538" max="11538" width="7.33203125" style="1" customWidth="1"/>
    <col min="11539" max="11539" width="7.5" style="1" customWidth="1"/>
    <col min="11540" max="11540" width="10.5" style="1" customWidth="1"/>
    <col min="11541" max="11541" width="9" style="1" customWidth="1"/>
    <col min="11542" max="11542" width="2" style="1" customWidth="1"/>
    <col min="11543" max="11543" width="15.5" style="1" customWidth="1"/>
    <col min="11544" max="11544" width="8.5" style="1" customWidth="1"/>
    <col min="11545" max="11545" width="16.5" style="1" bestFit="1" customWidth="1"/>
    <col min="11546" max="11550" width="8.83203125" style="1"/>
    <col min="11551" max="11551" width="17.1640625" style="1" customWidth="1"/>
    <col min="11552" max="11552" width="16" style="1" customWidth="1"/>
    <col min="11553" max="11553" width="9.6640625" style="1" customWidth="1"/>
    <col min="11554" max="11554" width="11.5" style="1" customWidth="1"/>
    <col min="11555" max="11776" width="8.83203125" style="1"/>
    <col min="11777" max="11777" width="2.5" style="1" customWidth="1"/>
    <col min="11778" max="11778" width="2" style="1" customWidth="1"/>
    <col min="11779" max="11779" width="17.83203125" style="1" customWidth="1"/>
    <col min="11780" max="11780" width="10.5" style="1" customWidth="1"/>
    <col min="11781" max="11783" width="9" style="1" customWidth="1"/>
    <col min="11784" max="11784" width="8.33203125" style="1" customWidth="1"/>
    <col min="11785" max="11785" width="11.5" style="1" customWidth="1"/>
    <col min="11786" max="11786" width="8.5" style="1" customWidth="1"/>
    <col min="11787" max="11788" width="8" style="1" customWidth="1"/>
    <col min="11789" max="11789" width="7" style="1" customWidth="1"/>
    <col min="11790" max="11790" width="8" style="1" customWidth="1"/>
    <col min="11791" max="11791" width="9" style="1" customWidth="1"/>
    <col min="11792" max="11793" width="8" style="1" customWidth="1"/>
    <col min="11794" max="11794" width="7.33203125" style="1" customWidth="1"/>
    <col min="11795" max="11795" width="7.5" style="1" customWidth="1"/>
    <col min="11796" max="11796" width="10.5" style="1" customWidth="1"/>
    <col min="11797" max="11797" width="9" style="1" customWidth="1"/>
    <col min="11798" max="11798" width="2" style="1" customWidth="1"/>
    <col min="11799" max="11799" width="15.5" style="1" customWidth="1"/>
    <col min="11800" max="11800" width="8.5" style="1" customWidth="1"/>
    <col min="11801" max="11801" width="16.5" style="1" bestFit="1" customWidth="1"/>
    <col min="11802" max="11806" width="8.83203125" style="1"/>
    <col min="11807" max="11807" width="17.1640625" style="1" customWidth="1"/>
    <col min="11808" max="11808" width="16" style="1" customWidth="1"/>
    <col min="11809" max="11809" width="9.6640625" style="1" customWidth="1"/>
    <col min="11810" max="11810" width="11.5" style="1" customWidth="1"/>
    <col min="11811" max="12032" width="8.83203125" style="1"/>
    <col min="12033" max="12033" width="2.5" style="1" customWidth="1"/>
    <col min="12034" max="12034" width="2" style="1" customWidth="1"/>
    <col min="12035" max="12035" width="17.83203125" style="1" customWidth="1"/>
    <col min="12036" max="12036" width="10.5" style="1" customWidth="1"/>
    <col min="12037" max="12039" width="9" style="1" customWidth="1"/>
    <col min="12040" max="12040" width="8.33203125" style="1" customWidth="1"/>
    <col min="12041" max="12041" width="11.5" style="1" customWidth="1"/>
    <col min="12042" max="12042" width="8.5" style="1" customWidth="1"/>
    <col min="12043" max="12044" width="8" style="1" customWidth="1"/>
    <col min="12045" max="12045" width="7" style="1" customWidth="1"/>
    <col min="12046" max="12046" width="8" style="1" customWidth="1"/>
    <col min="12047" max="12047" width="9" style="1" customWidth="1"/>
    <col min="12048" max="12049" width="8" style="1" customWidth="1"/>
    <col min="12050" max="12050" width="7.33203125" style="1" customWidth="1"/>
    <col min="12051" max="12051" width="7.5" style="1" customWidth="1"/>
    <col min="12052" max="12052" width="10.5" style="1" customWidth="1"/>
    <col min="12053" max="12053" width="9" style="1" customWidth="1"/>
    <col min="12054" max="12054" width="2" style="1" customWidth="1"/>
    <col min="12055" max="12055" width="15.5" style="1" customWidth="1"/>
    <col min="12056" max="12056" width="8.5" style="1" customWidth="1"/>
    <col min="12057" max="12057" width="16.5" style="1" bestFit="1" customWidth="1"/>
    <col min="12058" max="12062" width="8.83203125" style="1"/>
    <col min="12063" max="12063" width="17.1640625" style="1" customWidth="1"/>
    <col min="12064" max="12064" width="16" style="1" customWidth="1"/>
    <col min="12065" max="12065" width="9.6640625" style="1" customWidth="1"/>
    <col min="12066" max="12066" width="11.5" style="1" customWidth="1"/>
    <col min="12067" max="12288" width="8.83203125" style="1"/>
    <col min="12289" max="12289" width="2.5" style="1" customWidth="1"/>
    <col min="12290" max="12290" width="2" style="1" customWidth="1"/>
    <col min="12291" max="12291" width="17.83203125" style="1" customWidth="1"/>
    <col min="12292" max="12292" width="10.5" style="1" customWidth="1"/>
    <col min="12293" max="12295" width="9" style="1" customWidth="1"/>
    <col min="12296" max="12296" width="8.33203125" style="1" customWidth="1"/>
    <col min="12297" max="12297" width="11.5" style="1" customWidth="1"/>
    <col min="12298" max="12298" width="8.5" style="1" customWidth="1"/>
    <col min="12299" max="12300" width="8" style="1" customWidth="1"/>
    <col min="12301" max="12301" width="7" style="1" customWidth="1"/>
    <col min="12302" max="12302" width="8" style="1" customWidth="1"/>
    <col min="12303" max="12303" width="9" style="1" customWidth="1"/>
    <col min="12304" max="12305" width="8" style="1" customWidth="1"/>
    <col min="12306" max="12306" width="7.33203125" style="1" customWidth="1"/>
    <col min="12307" max="12307" width="7.5" style="1" customWidth="1"/>
    <col min="12308" max="12308" width="10.5" style="1" customWidth="1"/>
    <col min="12309" max="12309" width="9" style="1" customWidth="1"/>
    <col min="12310" max="12310" width="2" style="1" customWidth="1"/>
    <col min="12311" max="12311" width="15.5" style="1" customWidth="1"/>
    <col min="12312" max="12312" width="8.5" style="1" customWidth="1"/>
    <col min="12313" max="12313" width="16.5" style="1" bestFit="1" customWidth="1"/>
    <col min="12314" max="12318" width="8.83203125" style="1"/>
    <col min="12319" max="12319" width="17.1640625" style="1" customWidth="1"/>
    <col min="12320" max="12320" width="16" style="1" customWidth="1"/>
    <col min="12321" max="12321" width="9.6640625" style="1" customWidth="1"/>
    <col min="12322" max="12322" width="11.5" style="1" customWidth="1"/>
    <col min="12323" max="12544" width="8.83203125" style="1"/>
    <col min="12545" max="12545" width="2.5" style="1" customWidth="1"/>
    <col min="12546" max="12546" width="2" style="1" customWidth="1"/>
    <col min="12547" max="12547" width="17.83203125" style="1" customWidth="1"/>
    <col min="12548" max="12548" width="10.5" style="1" customWidth="1"/>
    <col min="12549" max="12551" width="9" style="1" customWidth="1"/>
    <col min="12552" max="12552" width="8.33203125" style="1" customWidth="1"/>
    <col min="12553" max="12553" width="11.5" style="1" customWidth="1"/>
    <col min="12554" max="12554" width="8.5" style="1" customWidth="1"/>
    <col min="12555" max="12556" width="8" style="1" customWidth="1"/>
    <col min="12557" max="12557" width="7" style="1" customWidth="1"/>
    <col min="12558" max="12558" width="8" style="1" customWidth="1"/>
    <col min="12559" max="12559" width="9" style="1" customWidth="1"/>
    <col min="12560" max="12561" width="8" style="1" customWidth="1"/>
    <col min="12562" max="12562" width="7.33203125" style="1" customWidth="1"/>
    <col min="12563" max="12563" width="7.5" style="1" customWidth="1"/>
    <col min="12564" max="12564" width="10.5" style="1" customWidth="1"/>
    <col min="12565" max="12565" width="9" style="1" customWidth="1"/>
    <col min="12566" max="12566" width="2" style="1" customWidth="1"/>
    <col min="12567" max="12567" width="15.5" style="1" customWidth="1"/>
    <col min="12568" max="12568" width="8.5" style="1" customWidth="1"/>
    <col min="12569" max="12569" width="16.5" style="1" bestFit="1" customWidth="1"/>
    <col min="12570" max="12574" width="8.83203125" style="1"/>
    <col min="12575" max="12575" width="17.1640625" style="1" customWidth="1"/>
    <col min="12576" max="12576" width="16" style="1" customWidth="1"/>
    <col min="12577" max="12577" width="9.6640625" style="1" customWidth="1"/>
    <col min="12578" max="12578" width="11.5" style="1" customWidth="1"/>
    <col min="12579" max="12800" width="8.83203125" style="1"/>
    <col min="12801" max="12801" width="2.5" style="1" customWidth="1"/>
    <col min="12802" max="12802" width="2" style="1" customWidth="1"/>
    <col min="12803" max="12803" width="17.83203125" style="1" customWidth="1"/>
    <col min="12804" max="12804" width="10.5" style="1" customWidth="1"/>
    <col min="12805" max="12807" width="9" style="1" customWidth="1"/>
    <col min="12808" max="12808" width="8.33203125" style="1" customWidth="1"/>
    <col min="12809" max="12809" width="11.5" style="1" customWidth="1"/>
    <col min="12810" max="12810" width="8.5" style="1" customWidth="1"/>
    <col min="12811" max="12812" width="8" style="1" customWidth="1"/>
    <col min="12813" max="12813" width="7" style="1" customWidth="1"/>
    <col min="12814" max="12814" width="8" style="1" customWidth="1"/>
    <col min="12815" max="12815" width="9" style="1" customWidth="1"/>
    <col min="12816" max="12817" width="8" style="1" customWidth="1"/>
    <col min="12818" max="12818" width="7.33203125" style="1" customWidth="1"/>
    <col min="12819" max="12819" width="7.5" style="1" customWidth="1"/>
    <col min="12820" max="12820" width="10.5" style="1" customWidth="1"/>
    <col min="12821" max="12821" width="9" style="1" customWidth="1"/>
    <col min="12822" max="12822" width="2" style="1" customWidth="1"/>
    <col min="12823" max="12823" width="15.5" style="1" customWidth="1"/>
    <col min="12824" max="12824" width="8.5" style="1" customWidth="1"/>
    <col min="12825" max="12825" width="16.5" style="1" bestFit="1" customWidth="1"/>
    <col min="12826" max="12830" width="8.83203125" style="1"/>
    <col min="12831" max="12831" width="17.1640625" style="1" customWidth="1"/>
    <col min="12832" max="12832" width="16" style="1" customWidth="1"/>
    <col min="12833" max="12833" width="9.6640625" style="1" customWidth="1"/>
    <col min="12834" max="12834" width="11.5" style="1" customWidth="1"/>
    <col min="12835" max="13056" width="8.83203125" style="1"/>
    <col min="13057" max="13057" width="2.5" style="1" customWidth="1"/>
    <col min="13058" max="13058" width="2" style="1" customWidth="1"/>
    <col min="13059" max="13059" width="17.83203125" style="1" customWidth="1"/>
    <col min="13060" max="13060" width="10.5" style="1" customWidth="1"/>
    <col min="13061" max="13063" width="9" style="1" customWidth="1"/>
    <col min="13064" max="13064" width="8.33203125" style="1" customWidth="1"/>
    <col min="13065" max="13065" width="11.5" style="1" customWidth="1"/>
    <col min="13066" max="13066" width="8.5" style="1" customWidth="1"/>
    <col min="13067" max="13068" width="8" style="1" customWidth="1"/>
    <col min="13069" max="13069" width="7" style="1" customWidth="1"/>
    <col min="13070" max="13070" width="8" style="1" customWidth="1"/>
    <col min="13071" max="13071" width="9" style="1" customWidth="1"/>
    <col min="13072" max="13073" width="8" style="1" customWidth="1"/>
    <col min="13074" max="13074" width="7.33203125" style="1" customWidth="1"/>
    <col min="13075" max="13075" width="7.5" style="1" customWidth="1"/>
    <col min="13076" max="13076" width="10.5" style="1" customWidth="1"/>
    <col min="13077" max="13077" width="9" style="1" customWidth="1"/>
    <col min="13078" max="13078" width="2" style="1" customWidth="1"/>
    <col min="13079" max="13079" width="15.5" style="1" customWidth="1"/>
    <col min="13080" max="13080" width="8.5" style="1" customWidth="1"/>
    <col min="13081" max="13081" width="16.5" style="1" bestFit="1" customWidth="1"/>
    <col min="13082" max="13086" width="8.83203125" style="1"/>
    <col min="13087" max="13087" width="17.1640625" style="1" customWidth="1"/>
    <col min="13088" max="13088" width="16" style="1" customWidth="1"/>
    <col min="13089" max="13089" width="9.6640625" style="1" customWidth="1"/>
    <col min="13090" max="13090" width="11.5" style="1" customWidth="1"/>
    <col min="13091" max="13312" width="8.83203125" style="1"/>
    <col min="13313" max="13313" width="2.5" style="1" customWidth="1"/>
    <col min="13314" max="13314" width="2" style="1" customWidth="1"/>
    <col min="13315" max="13315" width="17.83203125" style="1" customWidth="1"/>
    <col min="13316" max="13316" width="10.5" style="1" customWidth="1"/>
    <col min="13317" max="13319" width="9" style="1" customWidth="1"/>
    <col min="13320" max="13320" width="8.33203125" style="1" customWidth="1"/>
    <col min="13321" max="13321" width="11.5" style="1" customWidth="1"/>
    <col min="13322" max="13322" width="8.5" style="1" customWidth="1"/>
    <col min="13323" max="13324" width="8" style="1" customWidth="1"/>
    <col min="13325" max="13325" width="7" style="1" customWidth="1"/>
    <col min="13326" max="13326" width="8" style="1" customWidth="1"/>
    <col min="13327" max="13327" width="9" style="1" customWidth="1"/>
    <col min="13328" max="13329" width="8" style="1" customWidth="1"/>
    <col min="13330" max="13330" width="7.33203125" style="1" customWidth="1"/>
    <col min="13331" max="13331" width="7.5" style="1" customWidth="1"/>
    <col min="13332" max="13332" width="10.5" style="1" customWidth="1"/>
    <col min="13333" max="13333" width="9" style="1" customWidth="1"/>
    <col min="13334" max="13334" width="2" style="1" customWidth="1"/>
    <col min="13335" max="13335" width="15.5" style="1" customWidth="1"/>
    <col min="13336" max="13336" width="8.5" style="1" customWidth="1"/>
    <col min="13337" max="13337" width="16.5" style="1" bestFit="1" customWidth="1"/>
    <col min="13338" max="13342" width="8.83203125" style="1"/>
    <col min="13343" max="13343" width="17.1640625" style="1" customWidth="1"/>
    <col min="13344" max="13344" width="16" style="1" customWidth="1"/>
    <col min="13345" max="13345" width="9.6640625" style="1" customWidth="1"/>
    <col min="13346" max="13346" width="11.5" style="1" customWidth="1"/>
    <col min="13347" max="13568" width="8.83203125" style="1"/>
    <col min="13569" max="13569" width="2.5" style="1" customWidth="1"/>
    <col min="13570" max="13570" width="2" style="1" customWidth="1"/>
    <col min="13571" max="13571" width="17.83203125" style="1" customWidth="1"/>
    <col min="13572" max="13572" width="10.5" style="1" customWidth="1"/>
    <col min="13573" max="13575" width="9" style="1" customWidth="1"/>
    <col min="13576" max="13576" width="8.33203125" style="1" customWidth="1"/>
    <col min="13577" max="13577" width="11.5" style="1" customWidth="1"/>
    <col min="13578" max="13578" width="8.5" style="1" customWidth="1"/>
    <col min="13579" max="13580" width="8" style="1" customWidth="1"/>
    <col min="13581" max="13581" width="7" style="1" customWidth="1"/>
    <col min="13582" max="13582" width="8" style="1" customWidth="1"/>
    <col min="13583" max="13583" width="9" style="1" customWidth="1"/>
    <col min="13584" max="13585" width="8" style="1" customWidth="1"/>
    <col min="13586" max="13586" width="7.33203125" style="1" customWidth="1"/>
    <col min="13587" max="13587" width="7.5" style="1" customWidth="1"/>
    <col min="13588" max="13588" width="10.5" style="1" customWidth="1"/>
    <col min="13589" max="13589" width="9" style="1" customWidth="1"/>
    <col min="13590" max="13590" width="2" style="1" customWidth="1"/>
    <col min="13591" max="13591" width="15.5" style="1" customWidth="1"/>
    <col min="13592" max="13592" width="8.5" style="1" customWidth="1"/>
    <col min="13593" max="13593" width="16.5" style="1" bestFit="1" customWidth="1"/>
    <col min="13594" max="13598" width="8.83203125" style="1"/>
    <col min="13599" max="13599" width="17.1640625" style="1" customWidth="1"/>
    <col min="13600" max="13600" width="16" style="1" customWidth="1"/>
    <col min="13601" max="13601" width="9.6640625" style="1" customWidth="1"/>
    <col min="13602" max="13602" width="11.5" style="1" customWidth="1"/>
    <col min="13603" max="13824" width="8.83203125" style="1"/>
    <col min="13825" max="13825" width="2.5" style="1" customWidth="1"/>
    <col min="13826" max="13826" width="2" style="1" customWidth="1"/>
    <col min="13827" max="13827" width="17.83203125" style="1" customWidth="1"/>
    <col min="13828" max="13828" width="10.5" style="1" customWidth="1"/>
    <col min="13829" max="13831" width="9" style="1" customWidth="1"/>
    <col min="13832" max="13832" width="8.33203125" style="1" customWidth="1"/>
    <col min="13833" max="13833" width="11.5" style="1" customWidth="1"/>
    <col min="13834" max="13834" width="8.5" style="1" customWidth="1"/>
    <col min="13835" max="13836" width="8" style="1" customWidth="1"/>
    <col min="13837" max="13837" width="7" style="1" customWidth="1"/>
    <col min="13838" max="13838" width="8" style="1" customWidth="1"/>
    <col min="13839" max="13839" width="9" style="1" customWidth="1"/>
    <col min="13840" max="13841" width="8" style="1" customWidth="1"/>
    <col min="13842" max="13842" width="7.33203125" style="1" customWidth="1"/>
    <col min="13843" max="13843" width="7.5" style="1" customWidth="1"/>
    <col min="13844" max="13844" width="10.5" style="1" customWidth="1"/>
    <col min="13845" max="13845" width="9" style="1" customWidth="1"/>
    <col min="13846" max="13846" width="2" style="1" customWidth="1"/>
    <col min="13847" max="13847" width="15.5" style="1" customWidth="1"/>
    <col min="13848" max="13848" width="8.5" style="1" customWidth="1"/>
    <col min="13849" max="13849" width="16.5" style="1" bestFit="1" customWidth="1"/>
    <col min="13850" max="13854" width="8.83203125" style="1"/>
    <col min="13855" max="13855" width="17.1640625" style="1" customWidth="1"/>
    <col min="13856" max="13856" width="16" style="1" customWidth="1"/>
    <col min="13857" max="13857" width="9.6640625" style="1" customWidth="1"/>
    <col min="13858" max="13858" width="11.5" style="1" customWidth="1"/>
    <col min="13859" max="14080" width="8.83203125" style="1"/>
    <col min="14081" max="14081" width="2.5" style="1" customWidth="1"/>
    <col min="14082" max="14082" width="2" style="1" customWidth="1"/>
    <col min="14083" max="14083" width="17.83203125" style="1" customWidth="1"/>
    <col min="14084" max="14084" width="10.5" style="1" customWidth="1"/>
    <col min="14085" max="14087" width="9" style="1" customWidth="1"/>
    <col min="14088" max="14088" width="8.33203125" style="1" customWidth="1"/>
    <col min="14089" max="14089" width="11.5" style="1" customWidth="1"/>
    <col min="14090" max="14090" width="8.5" style="1" customWidth="1"/>
    <col min="14091" max="14092" width="8" style="1" customWidth="1"/>
    <col min="14093" max="14093" width="7" style="1" customWidth="1"/>
    <col min="14094" max="14094" width="8" style="1" customWidth="1"/>
    <col min="14095" max="14095" width="9" style="1" customWidth="1"/>
    <col min="14096" max="14097" width="8" style="1" customWidth="1"/>
    <col min="14098" max="14098" width="7.33203125" style="1" customWidth="1"/>
    <col min="14099" max="14099" width="7.5" style="1" customWidth="1"/>
    <col min="14100" max="14100" width="10.5" style="1" customWidth="1"/>
    <col min="14101" max="14101" width="9" style="1" customWidth="1"/>
    <col min="14102" max="14102" width="2" style="1" customWidth="1"/>
    <col min="14103" max="14103" width="15.5" style="1" customWidth="1"/>
    <col min="14104" max="14104" width="8.5" style="1" customWidth="1"/>
    <col min="14105" max="14105" width="16.5" style="1" bestFit="1" customWidth="1"/>
    <col min="14106" max="14110" width="8.83203125" style="1"/>
    <col min="14111" max="14111" width="17.1640625" style="1" customWidth="1"/>
    <col min="14112" max="14112" width="16" style="1" customWidth="1"/>
    <col min="14113" max="14113" width="9.6640625" style="1" customWidth="1"/>
    <col min="14114" max="14114" width="11.5" style="1" customWidth="1"/>
    <col min="14115" max="14336" width="8.83203125" style="1"/>
    <col min="14337" max="14337" width="2.5" style="1" customWidth="1"/>
    <col min="14338" max="14338" width="2" style="1" customWidth="1"/>
    <col min="14339" max="14339" width="17.83203125" style="1" customWidth="1"/>
    <col min="14340" max="14340" width="10.5" style="1" customWidth="1"/>
    <col min="14341" max="14343" width="9" style="1" customWidth="1"/>
    <col min="14344" max="14344" width="8.33203125" style="1" customWidth="1"/>
    <col min="14345" max="14345" width="11.5" style="1" customWidth="1"/>
    <col min="14346" max="14346" width="8.5" style="1" customWidth="1"/>
    <col min="14347" max="14348" width="8" style="1" customWidth="1"/>
    <col min="14349" max="14349" width="7" style="1" customWidth="1"/>
    <col min="14350" max="14350" width="8" style="1" customWidth="1"/>
    <col min="14351" max="14351" width="9" style="1" customWidth="1"/>
    <col min="14352" max="14353" width="8" style="1" customWidth="1"/>
    <col min="14354" max="14354" width="7.33203125" style="1" customWidth="1"/>
    <col min="14355" max="14355" width="7.5" style="1" customWidth="1"/>
    <col min="14356" max="14356" width="10.5" style="1" customWidth="1"/>
    <col min="14357" max="14357" width="9" style="1" customWidth="1"/>
    <col min="14358" max="14358" width="2" style="1" customWidth="1"/>
    <col min="14359" max="14359" width="15.5" style="1" customWidth="1"/>
    <col min="14360" max="14360" width="8.5" style="1" customWidth="1"/>
    <col min="14361" max="14361" width="16.5" style="1" bestFit="1" customWidth="1"/>
    <col min="14362" max="14366" width="8.83203125" style="1"/>
    <col min="14367" max="14367" width="17.1640625" style="1" customWidth="1"/>
    <col min="14368" max="14368" width="16" style="1" customWidth="1"/>
    <col min="14369" max="14369" width="9.6640625" style="1" customWidth="1"/>
    <col min="14370" max="14370" width="11.5" style="1" customWidth="1"/>
    <col min="14371" max="14592" width="8.83203125" style="1"/>
    <col min="14593" max="14593" width="2.5" style="1" customWidth="1"/>
    <col min="14594" max="14594" width="2" style="1" customWidth="1"/>
    <col min="14595" max="14595" width="17.83203125" style="1" customWidth="1"/>
    <col min="14596" max="14596" width="10.5" style="1" customWidth="1"/>
    <col min="14597" max="14599" width="9" style="1" customWidth="1"/>
    <col min="14600" max="14600" width="8.33203125" style="1" customWidth="1"/>
    <col min="14601" max="14601" width="11.5" style="1" customWidth="1"/>
    <col min="14602" max="14602" width="8.5" style="1" customWidth="1"/>
    <col min="14603" max="14604" width="8" style="1" customWidth="1"/>
    <col min="14605" max="14605" width="7" style="1" customWidth="1"/>
    <col min="14606" max="14606" width="8" style="1" customWidth="1"/>
    <col min="14607" max="14607" width="9" style="1" customWidth="1"/>
    <col min="14608" max="14609" width="8" style="1" customWidth="1"/>
    <col min="14610" max="14610" width="7.33203125" style="1" customWidth="1"/>
    <col min="14611" max="14611" width="7.5" style="1" customWidth="1"/>
    <col min="14612" max="14612" width="10.5" style="1" customWidth="1"/>
    <col min="14613" max="14613" width="9" style="1" customWidth="1"/>
    <col min="14614" max="14614" width="2" style="1" customWidth="1"/>
    <col min="14615" max="14615" width="15.5" style="1" customWidth="1"/>
    <col min="14616" max="14616" width="8.5" style="1" customWidth="1"/>
    <col min="14617" max="14617" width="16.5" style="1" bestFit="1" customWidth="1"/>
    <col min="14618" max="14622" width="8.83203125" style="1"/>
    <col min="14623" max="14623" width="17.1640625" style="1" customWidth="1"/>
    <col min="14624" max="14624" width="16" style="1" customWidth="1"/>
    <col min="14625" max="14625" width="9.6640625" style="1" customWidth="1"/>
    <col min="14626" max="14626" width="11.5" style="1" customWidth="1"/>
    <col min="14627" max="14848" width="8.83203125" style="1"/>
    <col min="14849" max="14849" width="2.5" style="1" customWidth="1"/>
    <col min="14850" max="14850" width="2" style="1" customWidth="1"/>
    <col min="14851" max="14851" width="17.83203125" style="1" customWidth="1"/>
    <col min="14852" max="14852" width="10.5" style="1" customWidth="1"/>
    <col min="14853" max="14855" width="9" style="1" customWidth="1"/>
    <col min="14856" max="14856" width="8.33203125" style="1" customWidth="1"/>
    <col min="14857" max="14857" width="11.5" style="1" customWidth="1"/>
    <col min="14858" max="14858" width="8.5" style="1" customWidth="1"/>
    <col min="14859" max="14860" width="8" style="1" customWidth="1"/>
    <col min="14861" max="14861" width="7" style="1" customWidth="1"/>
    <col min="14862" max="14862" width="8" style="1" customWidth="1"/>
    <col min="14863" max="14863" width="9" style="1" customWidth="1"/>
    <col min="14864" max="14865" width="8" style="1" customWidth="1"/>
    <col min="14866" max="14866" width="7.33203125" style="1" customWidth="1"/>
    <col min="14867" max="14867" width="7.5" style="1" customWidth="1"/>
    <col min="14868" max="14868" width="10.5" style="1" customWidth="1"/>
    <col min="14869" max="14869" width="9" style="1" customWidth="1"/>
    <col min="14870" max="14870" width="2" style="1" customWidth="1"/>
    <col min="14871" max="14871" width="15.5" style="1" customWidth="1"/>
    <col min="14872" max="14872" width="8.5" style="1" customWidth="1"/>
    <col min="14873" max="14873" width="16.5" style="1" bestFit="1" customWidth="1"/>
    <col min="14874" max="14878" width="8.83203125" style="1"/>
    <col min="14879" max="14879" width="17.1640625" style="1" customWidth="1"/>
    <col min="14880" max="14880" width="16" style="1" customWidth="1"/>
    <col min="14881" max="14881" width="9.6640625" style="1" customWidth="1"/>
    <col min="14882" max="14882" width="11.5" style="1" customWidth="1"/>
    <col min="14883" max="15104" width="8.83203125" style="1"/>
    <col min="15105" max="15105" width="2.5" style="1" customWidth="1"/>
    <col min="15106" max="15106" width="2" style="1" customWidth="1"/>
    <col min="15107" max="15107" width="17.83203125" style="1" customWidth="1"/>
    <col min="15108" max="15108" width="10.5" style="1" customWidth="1"/>
    <col min="15109" max="15111" width="9" style="1" customWidth="1"/>
    <col min="15112" max="15112" width="8.33203125" style="1" customWidth="1"/>
    <col min="15113" max="15113" width="11.5" style="1" customWidth="1"/>
    <col min="15114" max="15114" width="8.5" style="1" customWidth="1"/>
    <col min="15115" max="15116" width="8" style="1" customWidth="1"/>
    <col min="15117" max="15117" width="7" style="1" customWidth="1"/>
    <col min="15118" max="15118" width="8" style="1" customWidth="1"/>
    <col min="15119" max="15119" width="9" style="1" customWidth="1"/>
    <col min="15120" max="15121" width="8" style="1" customWidth="1"/>
    <col min="15122" max="15122" width="7.33203125" style="1" customWidth="1"/>
    <col min="15123" max="15123" width="7.5" style="1" customWidth="1"/>
    <col min="15124" max="15124" width="10.5" style="1" customWidth="1"/>
    <col min="15125" max="15125" width="9" style="1" customWidth="1"/>
    <col min="15126" max="15126" width="2" style="1" customWidth="1"/>
    <col min="15127" max="15127" width="15.5" style="1" customWidth="1"/>
    <col min="15128" max="15128" width="8.5" style="1" customWidth="1"/>
    <col min="15129" max="15129" width="16.5" style="1" bestFit="1" customWidth="1"/>
    <col min="15130" max="15134" width="8.83203125" style="1"/>
    <col min="15135" max="15135" width="17.1640625" style="1" customWidth="1"/>
    <col min="15136" max="15136" width="16" style="1" customWidth="1"/>
    <col min="15137" max="15137" width="9.6640625" style="1" customWidth="1"/>
    <col min="15138" max="15138" width="11.5" style="1" customWidth="1"/>
    <col min="15139" max="15360" width="8.83203125" style="1"/>
    <col min="15361" max="15361" width="2.5" style="1" customWidth="1"/>
    <col min="15362" max="15362" width="2" style="1" customWidth="1"/>
    <col min="15363" max="15363" width="17.83203125" style="1" customWidth="1"/>
    <col min="15364" max="15364" width="10.5" style="1" customWidth="1"/>
    <col min="15365" max="15367" width="9" style="1" customWidth="1"/>
    <col min="15368" max="15368" width="8.33203125" style="1" customWidth="1"/>
    <col min="15369" max="15369" width="11.5" style="1" customWidth="1"/>
    <col min="15370" max="15370" width="8.5" style="1" customWidth="1"/>
    <col min="15371" max="15372" width="8" style="1" customWidth="1"/>
    <col min="15373" max="15373" width="7" style="1" customWidth="1"/>
    <col min="15374" max="15374" width="8" style="1" customWidth="1"/>
    <col min="15375" max="15375" width="9" style="1" customWidth="1"/>
    <col min="15376" max="15377" width="8" style="1" customWidth="1"/>
    <col min="15378" max="15378" width="7.33203125" style="1" customWidth="1"/>
    <col min="15379" max="15379" width="7.5" style="1" customWidth="1"/>
    <col min="15380" max="15380" width="10.5" style="1" customWidth="1"/>
    <col min="15381" max="15381" width="9" style="1" customWidth="1"/>
    <col min="15382" max="15382" width="2" style="1" customWidth="1"/>
    <col min="15383" max="15383" width="15.5" style="1" customWidth="1"/>
    <col min="15384" max="15384" width="8.5" style="1" customWidth="1"/>
    <col min="15385" max="15385" width="16.5" style="1" bestFit="1" customWidth="1"/>
    <col min="15386" max="15390" width="8.83203125" style="1"/>
    <col min="15391" max="15391" width="17.1640625" style="1" customWidth="1"/>
    <col min="15392" max="15392" width="16" style="1" customWidth="1"/>
    <col min="15393" max="15393" width="9.6640625" style="1" customWidth="1"/>
    <col min="15394" max="15394" width="11.5" style="1" customWidth="1"/>
    <col min="15395" max="15616" width="8.83203125" style="1"/>
    <col min="15617" max="15617" width="2.5" style="1" customWidth="1"/>
    <col min="15618" max="15618" width="2" style="1" customWidth="1"/>
    <col min="15619" max="15619" width="17.83203125" style="1" customWidth="1"/>
    <col min="15620" max="15620" width="10.5" style="1" customWidth="1"/>
    <col min="15621" max="15623" width="9" style="1" customWidth="1"/>
    <col min="15624" max="15624" width="8.33203125" style="1" customWidth="1"/>
    <col min="15625" max="15625" width="11.5" style="1" customWidth="1"/>
    <col min="15626" max="15626" width="8.5" style="1" customWidth="1"/>
    <col min="15627" max="15628" width="8" style="1" customWidth="1"/>
    <col min="15629" max="15629" width="7" style="1" customWidth="1"/>
    <col min="15630" max="15630" width="8" style="1" customWidth="1"/>
    <col min="15631" max="15631" width="9" style="1" customWidth="1"/>
    <col min="15632" max="15633" width="8" style="1" customWidth="1"/>
    <col min="15634" max="15634" width="7.33203125" style="1" customWidth="1"/>
    <col min="15635" max="15635" width="7.5" style="1" customWidth="1"/>
    <col min="15636" max="15636" width="10.5" style="1" customWidth="1"/>
    <col min="15637" max="15637" width="9" style="1" customWidth="1"/>
    <col min="15638" max="15638" width="2" style="1" customWidth="1"/>
    <col min="15639" max="15639" width="15.5" style="1" customWidth="1"/>
    <col min="15640" max="15640" width="8.5" style="1" customWidth="1"/>
    <col min="15641" max="15641" width="16.5" style="1" bestFit="1" customWidth="1"/>
    <col min="15642" max="15646" width="8.83203125" style="1"/>
    <col min="15647" max="15647" width="17.1640625" style="1" customWidth="1"/>
    <col min="15648" max="15648" width="16" style="1" customWidth="1"/>
    <col min="15649" max="15649" width="9.6640625" style="1" customWidth="1"/>
    <col min="15650" max="15650" width="11.5" style="1" customWidth="1"/>
    <col min="15651" max="15872" width="8.83203125" style="1"/>
    <col min="15873" max="15873" width="2.5" style="1" customWidth="1"/>
    <col min="15874" max="15874" width="2" style="1" customWidth="1"/>
    <col min="15875" max="15875" width="17.83203125" style="1" customWidth="1"/>
    <col min="15876" max="15876" width="10.5" style="1" customWidth="1"/>
    <col min="15877" max="15879" width="9" style="1" customWidth="1"/>
    <col min="15880" max="15880" width="8.33203125" style="1" customWidth="1"/>
    <col min="15881" max="15881" width="11.5" style="1" customWidth="1"/>
    <col min="15882" max="15882" width="8.5" style="1" customWidth="1"/>
    <col min="15883" max="15884" width="8" style="1" customWidth="1"/>
    <col min="15885" max="15885" width="7" style="1" customWidth="1"/>
    <col min="15886" max="15886" width="8" style="1" customWidth="1"/>
    <col min="15887" max="15887" width="9" style="1" customWidth="1"/>
    <col min="15888" max="15889" width="8" style="1" customWidth="1"/>
    <col min="15890" max="15890" width="7.33203125" style="1" customWidth="1"/>
    <col min="15891" max="15891" width="7.5" style="1" customWidth="1"/>
    <col min="15892" max="15892" width="10.5" style="1" customWidth="1"/>
    <col min="15893" max="15893" width="9" style="1" customWidth="1"/>
    <col min="15894" max="15894" width="2" style="1" customWidth="1"/>
    <col min="15895" max="15895" width="15.5" style="1" customWidth="1"/>
    <col min="15896" max="15896" width="8.5" style="1" customWidth="1"/>
    <col min="15897" max="15897" width="16.5" style="1" bestFit="1" customWidth="1"/>
    <col min="15898" max="15902" width="8.83203125" style="1"/>
    <col min="15903" max="15903" width="17.1640625" style="1" customWidth="1"/>
    <col min="15904" max="15904" width="16" style="1" customWidth="1"/>
    <col min="15905" max="15905" width="9.6640625" style="1" customWidth="1"/>
    <col min="15906" max="15906" width="11.5" style="1" customWidth="1"/>
    <col min="15907" max="16128" width="8.83203125" style="1"/>
    <col min="16129" max="16129" width="2.5" style="1" customWidth="1"/>
    <col min="16130" max="16130" width="2" style="1" customWidth="1"/>
    <col min="16131" max="16131" width="17.83203125" style="1" customWidth="1"/>
    <col min="16132" max="16132" width="10.5" style="1" customWidth="1"/>
    <col min="16133" max="16135" width="9" style="1" customWidth="1"/>
    <col min="16136" max="16136" width="8.33203125" style="1" customWidth="1"/>
    <col min="16137" max="16137" width="11.5" style="1" customWidth="1"/>
    <col min="16138" max="16138" width="8.5" style="1" customWidth="1"/>
    <col min="16139" max="16140" width="8" style="1" customWidth="1"/>
    <col min="16141" max="16141" width="7" style="1" customWidth="1"/>
    <col min="16142" max="16142" width="8" style="1" customWidth="1"/>
    <col min="16143" max="16143" width="9" style="1" customWidth="1"/>
    <col min="16144" max="16145" width="8" style="1" customWidth="1"/>
    <col min="16146" max="16146" width="7.33203125" style="1" customWidth="1"/>
    <col min="16147" max="16147" width="7.5" style="1" customWidth="1"/>
    <col min="16148" max="16148" width="10.5" style="1" customWidth="1"/>
    <col min="16149" max="16149" width="9" style="1" customWidth="1"/>
    <col min="16150" max="16150" width="2" style="1" customWidth="1"/>
    <col min="16151" max="16151" width="15.5" style="1" customWidth="1"/>
    <col min="16152" max="16152" width="8.5" style="1" customWidth="1"/>
    <col min="16153" max="16153" width="16.5" style="1" bestFit="1" customWidth="1"/>
    <col min="16154" max="16158" width="8.83203125" style="1"/>
    <col min="16159" max="16159" width="17.1640625" style="1" customWidth="1"/>
    <col min="16160" max="16160" width="16" style="1" customWidth="1"/>
    <col min="16161" max="16161" width="9.6640625" style="1" customWidth="1"/>
    <col min="16162" max="16162" width="11.5" style="1" customWidth="1"/>
    <col min="16163" max="16384" width="8.83203125" style="1"/>
  </cols>
  <sheetData>
    <row r="2" spans="1:34" ht="15" x14ac:dyDescent="0.15">
      <c r="C2" s="207"/>
    </row>
    <row r="3" spans="1:34" ht="14" thickBot="1" x14ac:dyDescent="0.2">
      <c r="B3" s="183">
        <v>2.5</v>
      </c>
      <c r="C3" s="9">
        <v>26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3">
        <v>2.5</v>
      </c>
      <c r="W3" s="9"/>
      <c r="X3" s="9"/>
      <c r="Y3" s="183"/>
    </row>
    <row r="4" spans="1:34" ht="11.5" customHeight="1" x14ac:dyDescent="0.15">
      <c r="B4" s="227"/>
      <c r="C4" s="228"/>
      <c r="D4" s="229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1"/>
    </row>
    <row r="5" spans="1:34" ht="11.5" customHeight="1" x14ac:dyDescent="0.15">
      <c r="B5" s="232"/>
      <c r="C5" s="233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51" t="s">
        <v>432</v>
      </c>
      <c r="V5" s="235"/>
    </row>
    <row r="6" spans="1:34" ht="11.5" customHeight="1" x14ac:dyDescent="0.15">
      <c r="B6" s="232"/>
      <c r="C6" s="233"/>
      <c r="D6" s="236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5"/>
    </row>
    <row r="7" spans="1:34" ht="11.5" customHeight="1" x14ac:dyDescent="0.15">
      <c r="B7" s="232"/>
      <c r="C7" s="233"/>
      <c r="D7" s="77" t="s">
        <v>430</v>
      </c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  <c r="V7" s="235"/>
    </row>
    <row r="8" spans="1:34" ht="11.5" customHeight="1" x14ac:dyDescent="0.15">
      <c r="A8" s="2"/>
      <c r="B8" s="232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5"/>
    </row>
    <row r="9" spans="1:34" ht="14" customHeight="1" thickBot="1" x14ac:dyDescent="0.2">
      <c r="B9" s="239"/>
      <c r="C9" s="209" t="s">
        <v>382</v>
      </c>
      <c r="D9" s="210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2" t="s">
        <v>373</v>
      </c>
      <c r="V9" s="240"/>
    </row>
    <row r="10" spans="1:34" ht="14" customHeight="1" thickBot="1" x14ac:dyDescent="0.2">
      <c r="B10" s="239"/>
      <c r="C10" s="430" t="s">
        <v>377</v>
      </c>
      <c r="D10" s="430" t="s">
        <v>69</v>
      </c>
      <c r="E10" s="430" t="s">
        <v>345</v>
      </c>
      <c r="F10" s="430" t="s">
        <v>356</v>
      </c>
      <c r="G10" s="430" t="s">
        <v>0</v>
      </c>
      <c r="H10" s="432" t="s">
        <v>7</v>
      </c>
      <c r="I10" s="432"/>
      <c r="J10" s="432"/>
      <c r="K10" s="432"/>
      <c r="L10" s="432"/>
      <c r="M10" s="432"/>
      <c r="N10" s="432"/>
      <c r="O10" s="430" t="s">
        <v>67</v>
      </c>
      <c r="P10" s="430" t="s">
        <v>40</v>
      </c>
      <c r="Q10" s="430" t="s">
        <v>342</v>
      </c>
      <c r="R10" s="430" t="s">
        <v>343</v>
      </c>
      <c r="S10" s="430" t="s">
        <v>344</v>
      </c>
      <c r="T10" s="430" t="s">
        <v>44</v>
      </c>
      <c r="U10" s="430" t="s">
        <v>46</v>
      </c>
      <c r="V10" s="240"/>
      <c r="AH10" s="433"/>
    </row>
    <row r="11" spans="1:34" ht="32" customHeight="1" thickBot="1" x14ac:dyDescent="0.2">
      <c r="B11" s="239"/>
      <c r="C11" s="431"/>
      <c r="D11" s="431"/>
      <c r="E11" s="431"/>
      <c r="F11" s="431"/>
      <c r="G11" s="431"/>
      <c r="H11" s="213" t="s">
        <v>375</v>
      </c>
      <c r="I11" s="213" t="s">
        <v>2</v>
      </c>
      <c r="J11" s="213" t="s">
        <v>3</v>
      </c>
      <c r="K11" s="213" t="s">
        <v>4</v>
      </c>
      <c r="L11" s="213" t="s">
        <v>5</v>
      </c>
      <c r="M11" s="213" t="s">
        <v>376</v>
      </c>
      <c r="N11" s="213" t="s">
        <v>6</v>
      </c>
      <c r="O11" s="431"/>
      <c r="P11" s="431"/>
      <c r="Q11" s="431"/>
      <c r="R11" s="431"/>
      <c r="S11" s="431"/>
      <c r="T11" s="431"/>
      <c r="U11" s="431"/>
      <c r="V11" s="240"/>
      <c r="AH11" s="433"/>
    </row>
    <row r="12" spans="1:34" ht="14.5" customHeight="1" x14ac:dyDescent="0.15">
      <c r="B12" s="239"/>
      <c r="C12" s="259" t="s">
        <v>362</v>
      </c>
      <c r="D12" s="215">
        <v>3211766</v>
      </c>
      <c r="E12" s="216">
        <v>377.82712800000002</v>
      </c>
      <c r="F12" s="216">
        <v>187.11454251999999</v>
      </c>
      <c r="G12" s="216">
        <v>27889.420888090001</v>
      </c>
      <c r="H12" s="216">
        <v>186.21147538</v>
      </c>
      <c r="I12" s="216">
        <v>305.82686161000004</v>
      </c>
      <c r="J12" s="216">
        <v>32.965776920000003</v>
      </c>
      <c r="K12" s="216">
        <v>257.78421756</v>
      </c>
      <c r="L12" s="216">
        <v>4.8174939999999999E-2</v>
      </c>
      <c r="M12" s="216">
        <v>97.485613759999993</v>
      </c>
      <c r="N12" s="216">
        <v>45.037824629999932</v>
      </c>
      <c r="O12" s="216">
        <v>306.34425226999997</v>
      </c>
      <c r="P12" s="216">
        <v>0.88570873999999999</v>
      </c>
      <c r="Q12" s="216">
        <v>58.196448279999998</v>
      </c>
      <c r="R12" s="216">
        <v>8.8467409999999996E-2</v>
      </c>
      <c r="S12" s="216">
        <v>58.049836369999994</v>
      </c>
      <c r="T12" s="216">
        <v>125420.05858369</v>
      </c>
      <c r="U12" s="216">
        <v>9008.6057303500002</v>
      </c>
      <c r="V12" s="241">
        <v>0</v>
      </c>
      <c r="AH12" s="177"/>
    </row>
    <row r="13" spans="1:34" ht="14.5" customHeight="1" x14ac:dyDescent="0.15">
      <c r="B13" s="239"/>
      <c r="C13" s="301" t="s">
        <v>363</v>
      </c>
      <c r="D13" s="218">
        <v>1046108</v>
      </c>
      <c r="E13" s="219">
        <v>4456.4235332299995</v>
      </c>
      <c r="F13" s="219">
        <v>181.57775500000002</v>
      </c>
      <c r="G13" s="219">
        <v>15032.23122401</v>
      </c>
      <c r="H13" s="219">
        <v>102.25727694</v>
      </c>
      <c r="I13" s="219">
        <v>123.03889361</v>
      </c>
      <c r="J13" s="219">
        <v>18.818435760000003</v>
      </c>
      <c r="K13" s="219">
        <v>94.062396000000007</v>
      </c>
      <c r="L13" s="219">
        <v>0.35852079999999997</v>
      </c>
      <c r="M13" s="219">
        <v>27.698225389999998</v>
      </c>
      <c r="N13" s="219">
        <v>648.60675913999989</v>
      </c>
      <c r="O13" s="219">
        <v>3606.0391837799998</v>
      </c>
      <c r="P13" s="219">
        <v>0.61651697999999999</v>
      </c>
      <c r="Q13" s="219">
        <v>31.009601519999997</v>
      </c>
      <c r="R13" s="219">
        <v>2.5240849999999999E-2</v>
      </c>
      <c r="S13" s="219">
        <v>30.977121390000001</v>
      </c>
      <c r="T13" s="219">
        <v>52446.303200490001</v>
      </c>
      <c r="U13" s="219">
        <v>3427.5329964400003</v>
      </c>
      <c r="V13" s="241">
        <v>1</v>
      </c>
      <c r="AH13" s="177"/>
    </row>
    <row r="14" spans="1:34" ht="14.5" customHeight="1" x14ac:dyDescent="0.15">
      <c r="B14" s="239"/>
      <c r="C14" s="301" t="s">
        <v>364</v>
      </c>
      <c r="D14" s="218">
        <v>1647326</v>
      </c>
      <c r="E14" s="219">
        <v>11712.65096006</v>
      </c>
      <c r="F14" s="219">
        <v>645.56073319000006</v>
      </c>
      <c r="G14" s="219">
        <v>19027.86720493</v>
      </c>
      <c r="H14" s="219">
        <v>217.86439842999999</v>
      </c>
      <c r="I14" s="219">
        <v>270.06710126000002</v>
      </c>
      <c r="J14" s="219">
        <v>36.036358340000007</v>
      </c>
      <c r="K14" s="219">
        <v>198.29750622999998</v>
      </c>
      <c r="L14" s="219">
        <v>2.03663493</v>
      </c>
      <c r="M14" s="219">
        <v>53.339933800000004</v>
      </c>
      <c r="N14" s="219">
        <v>1559.76706552</v>
      </c>
      <c r="O14" s="219">
        <v>9594.1769675399992</v>
      </c>
      <c r="P14" s="219">
        <v>2.68907556</v>
      </c>
      <c r="Q14" s="219">
        <v>96.122434310000003</v>
      </c>
      <c r="R14" s="219">
        <v>2.4011879999999999E-2</v>
      </c>
      <c r="S14" s="219">
        <v>96.319073970000005</v>
      </c>
      <c r="T14" s="219">
        <v>85790.015135119989</v>
      </c>
      <c r="U14" s="219">
        <v>4902.0420120700001</v>
      </c>
      <c r="V14" s="241">
        <v>2</v>
      </c>
      <c r="AH14" s="177"/>
    </row>
    <row r="15" spans="1:34" ht="14.5" customHeight="1" x14ac:dyDescent="0.15">
      <c r="B15" s="239"/>
      <c r="C15" s="301" t="s">
        <v>365</v>
      </c>
      <c r="D15" s="218">
        <v>2181157</v>
      </c>
      <c r="E15" s="219">
        <v>26593.149218120001</v>
      </c>
      <c r="F15" s="219">
        <v>1051.5600161</v>
      </c>
      <c r="G15" s="219">
        <v>18625.692874470002</v>
      </c>
      <c r="H15" s="219">
        <v>427.90155357000003</v>
      </c>
      <c r="I15" s="219">
        <v>423.20894939999999</v>
      </c>
      <c r="J15" s="219">
        <v>59.840711679999998</v>
      </c>
      <c r="K15" s="219">
        <v>247.09788162000001</v>
      </c>
      <c r="L15" s="219">
        <v>8.6858197300000004</v>
      </c>
      <c r="M15" s="219">
        <v>53.505411920000007</v>
      </c>
      <c r="N15" s="219">
        <v>3500.0323304800004</v>
      </c>
      <c r="O15" s="219">
        <v>22048.943738639999</v>
      </c>
      <c r="P15" s="219">
        <v>6.0070014199999999</v>
      </c>
      <c r="Q15" s="219">
        <v>160.72009314000002</v>
      </c>
      <c r="R15" s="219">
        <v>0.12426032999999999</v>
      </c>
      <c r="S15" s="219">
        <v>161.47835492999999</v>
      </c>
      <c r="T15" s="219">
        <v>112957.27574137</v>
      </c>
      <c r="U15" s="219">
        <v>6689.9212656</v>
      </c>
      <c r="V15" s="241">
        <v>3</v>
      </c>
      <c r="AH15" s="177"/>
    </row>
    <row r="16" spans="1:34" ht="14.5" customHeight="1" x14ac:dyDescent="0.15">
      <c r="B16" s="239"/>
      <c r="C16" s="301" t="s">
        <v>366</v>
      </c>
      <c r="D16" s="218">
        <v>7800912</v>
      </c>
      <c r="E16" s="219">
        <v>146217.95137835</v>
      </c>
      <c r="F16" s="219">
        <v>6502.32575275</v>
      </c>
      <c r="G16" s="219">
        <v>45509.833295360004</v>
      </c>
      <c r="H16" s="219">
        <v>3400.4526122699995</v>
      </c>
      <c r="I16" s="219">
        <v>4184.2938420700002</v>
      </c>
      <c r="J16" s="219">
        <v>808.81748741000001</v>
      </c>
      <c r="K16" s="219">
        <v>1738.3906828299998</v>
      </c>
      <c r="L16" s="219">
        <v>114.10273466</v>
      </c>
      <c r="M16" s="219">
        <v>435.92120655999997</v>
      </c>
      <c r="N16" s="219">
        <v>20790.049627399996</v>
      </c>
      <c r="O16" s="219">
        <v>115213.81492778999</v>
      </c>
      <c r="P16" s="219">
        <v>204.74242154999999</v>
      </c>
      <c r="Q16" s="219">
        <v>1181.5285510600002</v>
      </c>
      <c r="R16" s="219">
        <v>76.199975839999993</v>
      </c>
      <c r="S16" s="219">
        <v>1086.8974113899999</v>
      </c>
      <c r="T16" s="219">
        <v>405976.25029652007</v>
      </c>
      <c r="U16" s="219">
        <v>29937.333073990001</v>
      </c>
      <c r="V16" s="241">
        <v>4</v>
      </c>
      <c r="AH16" s="177"/>
    </row>
    <row r="17" spans="2:34" ht="14.5" customHeight="1" x14ac:dyDescent="0.15">
      <c r="B17" s="239"/>
      <c r="C17" s="301" t="s">
        <v>367</v>
      </c>
      <c r="D17" s="218">
        <v>5861529</v>
      </c>
      <c r="E17" s="219">
        <v>188330.55018461999</v>
      </c>
      <c r="F17" s="219">
        <v>13482.964901359999</v>
      </c>
      <c r="G17" s="219">
        <v>55485.66400782</v>
      </c>
      <c r="H17" s="219">
        <v>10567.764841200002</v>
      </c>
      <c r="I17" s="219">
        <v>11331.900919420001</v>
      </c>
      <c r="J17" s="219">
        <v>5952.4608519399999</v>
      </c>
      <c r="K17" s="219">
        <v>11621.18779772</v>
      </c>
      <c r="L17" s="219">
        <v>971.75951508000003</v>
      </c>
      <c r="M17" s="219">
        <v>1897.1537193900001</v>
      </c>
      <c r="N17" s="219">
        <v>15188.476131939999</v>
      </c>
      <c r="O17" s="219">
        <v>131168.66342975001</v>
      </c>
      <c r="P17" s="219">
        <v>5567.2411047200003</v>
      </c>
      <c r="Q17" s="219">
        <v>7983.4680186200003</v>
      </c>
      <c r="R17" s="219">
        <v>1168.30004252</v>
      </c>
      <c r="S17" s="219">
        <v>3682.4181130099996</v>
      </c>
      <c r="T17" s="219">
        <v>464599.88141858007</v>
      </c>
      <c r="U17" s="219">
        <v>41224.907695950002</v>
      </c>
      <c r="V17" s="241">
        <v>5</v>
      </c>
      <c r="AH17" s="177"/>
    </row>
    <row r="18" spans="2:34" ht="14.5" customHeight="1" x14ac:dyDescent="0.15">
      <c r="B18" s="239"/>
      <c r="C18" s="301" t="s">
        <v>368</v>
      </c>
      <c r="D18" s="218">
        <v>2569720</v>
      </c>
      <c r="E18" s="219">
        <v>161609.90705202002</v>
      </c>
      <c r="F18" s="219">
        <v>13956.84812346</v>
      </c>
      <c r="G18" s="219">
        <v>48367.885635540006</v>
      </c>
      <c r="H18" s="219">
        <v>8825.8496989599989</v>
      </c>
      <c r="I18" s="219">
        <v>5270.0022147</v>
      </c>
      <c r="J18" s="219">
        <v>4714.2512787100004</v>
      </c>
      <c r="K18" s="219">
        <v>11914.018519249999</v>
      </c>
      <c r="L18" s="219">
        <v>1887.7438679000002</v>
      </c>
      <c r="M18" s="219">
        <v>2050.4803965300002</v>
      </c>
      <c r="N18" s="219">
        <v>11584.444679510008</v>
      </c>
      <c r="O18" s="219">
        <v>115504.68198328999</v>
      </c>
      <c r="P18" s="219">
        <v>15326.545594290001</v>
      </c>
      <c r="Q18" s="219">
        <v>16838.33776224</v>
      </c>
      <c r="R18" s="219">
        <v>2135.6425551900002</v>
      </c>
      <c r="S18" s="219">
        <v>3799.2082584300001</v>
      </c>
      <c r="T18" s="219">
        <v>448762.71185844002</v>
      </c>
      <c r="U18" s="219">
        <v>40166.798036300002</v>
      </c>
      <c r="V18" s="241">
        <v>6</v>
      </c>
      <c r="AH18" s="177"/>
    </row>
    <row r="19" spans="2:34" ht="14.5" customHeight="1" x14ac:dyDescent="0.15">
      <c r="B19" s="239"/>
      <c r="C19" s="301" t="s">
        <v>369</v>
      </c>
      <c r="D19" s="218">
        <v>1047662</v>
      </c>
      <c r="E19" s="219">
        <v>128389.95912885999</v>
      </c>
      <c r="F19" s="219">
        <v>13902.002047070002</v>
      </c>
      <c r="G19" s="219">
        <v>39383.952118009998</v>
      </c>
      <c r="H19" s="219">
        <v>8564.1417698200003</v>
      </c>
      <c r="I19" s="219">
        <v>2192.07581966</v>
      </c>
      <c r="J19" s="219">
        <v>2128.52453952</v>
      </c>
      <c r="K19" s="219">
        <v>7475.5871046700004</v>
      </c>
      <c r="L19" s="219">
        <v>2185.1887897600004</v>
      </c>
      <c r="M19" s="219">
        <v>2008.1234091000001</v>
      </c>
      <c r="N19" s="219">
        <v>2885.6671422799991</v>
      </c>
      <c r="O19" s="219">
        <v>101035.95643154001</v>
      </c>
      <c r="P19" s="219">
        <v>20885.23424387</v>
      </c>
      <c r="Q19" s="219">
        <v>20647.149083599998</v>
      </c>
      <c r="R19" s="219">
        <v>2013.7917255299999</v>
      </c>
      <c r="S19" s="219">
        <v>1921.4677448799998</v>
      </c>
      <c r="T19" s="219">
        <v>412146.16528960003</v>
      </c>
      <c r="U19" s="219">
        <v>31469.750332169999</v>
      </c>
      <c r="V19" s="241">
        <v>7</v>
      </c>
      <c r="AH19" s="177"/>
    </row>
    <row r="20" spans="2:34" ht="14.5" customHeight="1" x14ac:dyDescent="0.15">
      <c r="B20" s="239"/>
      <c r="C20" s="301" t="s">
        <v>370</v>
      </c>
      <c r="D20" s="218">
        <v>328273</v>
      </c>
      <c r="E20" s="219">
        <v>75215.54367744</v>
      </c>
      <c r="F20" s="219">
        <v>11455.211606729999</v>
      </c>
      <c r="G20" s="219">
        <v>28655.394837879998</v>
      </c>
      <c r="H20" s="219">
        <v>5289.4321901700005</v>
      </c>
      <c r="I20" s="219">
        <v>663.06899539999995</v>
      </c>
      <c r="J20" s="219">
        <v>630.20186071000001</v>
      </c>
      <c r="K20" s="219">
        <v>3092.9259543799999</v>
      </c>
      <c r="L20" s="219">
        <v>1557.3774035399999</v>
      </c>
      <c r="M20" s="219">
        <v>1110.6070923099999</v>
      </c>
      <c r="N20" s="219">
        <v>483.6653578200021</v>
      </c>
      <c r="O20" s="219">
        <v>62416.89846330999</v>
      </c>
      <c r="P20" s="219">
        <v>14978.81536615</v>
      </c>
      <c r="Q20" s="219">
        <v>14379.89956294</v>
      </c>
      <c r="R20" s="219">
        <v>1215.15072678</v>
      </c>
      <c r="S20" s="219">
        <v>741.50186169999995</v>
      </c>
      <c r="T20" s="219">
        <v>311556.54032516002</v>
      </c>
      <c r="U20" s="219">
        <v>19229.272502569998</v>
      </c>
      <c r="V20" s="241">
        <v>8</v>
      </c>
      <c r="AH20" s="177"/>
    </row>
    <row r="21" spans="2:34" ht="14.5" customHeight="1" x14ac:dyDescent="0.15">
      <c r="B21" s="239"/>
      <c r="C21" s="301" t="s">
        <v>371</v>
      </c>
      <c r="D21" s="218">
        <v>56095</v>
      </c>
      <c r="E21" s="219">
        <v>21938.524069629999</v>
      </c>
      <c r="F21" s="219">
        <v>7352.7222890899993</v>
      </c>
      <c r="G21" s="219">
        <v>17868.471207809998</v>
      </c>
      <c r="H21" s="219">
        <v>1036.9073457200002</v>
      </c>
      <c r="I21" s="219">
        <v>100.27512516</v>
      </c>
      <c r="J21" s="219">
        <v>90.710093650000005</v>
      </c>
      <c r="K21" s="219">
        <v>599.35372882000001</v>
      </c>
      <c r="L21" s="219">
        <v>602.18358025999999</v>
      </c>
      <c r="M21" s="219">
        <v>233.78429208</v>
      </c>
      <c r="N21" s="219">
        <v>115.05242527999962</v>
      </c>
      <c r="O21" s="219">
        <v>19180.463938100002</v>
      </c>
      <c r="P21" s="219">
        <v>4907.0537987299995</v>
      </c>
      <c r="Q21" s="219">
        <v>4528.9985992900001</v>
      </c>
      <c r="R21" s="219">
        <v>462.33890900000006</v>
      </c>
      <c r="S21" s="219">
        <v>187.63014232999998</v>
      </c>
      <c r="T21" s="219">
        <v>170989.19632057002</v>
      </c>
      <c r="U21" s="219">
        <v>7496.10698503</v>
      </c>
      <c r="V21" s="241">
        <v>9</v>
      </c>
      <c r="AH21" s="177"/>
    </row>
    <row r="22" spans="2:34" ht="14.5" customHeight="1" thickBot="1" x14ac:dyDescent="0.2">
      <c r="B22" s="239"/>
      <c r="C22" s="302" t="s">
        <v>372</v>
      </c>
      <c r="D22" s="221">
        <v>21807</v>
      </c>
      <c r="E22" s="222">
        <v>21816.552209630001</v>
      </c>
      <c r="F22" s="222">
        <v>45147.087678420001</v>
      </c>
      <c r="G22" s="222">
        <v>47311.831742369999</v>
      </c>
      <c r="H22" s="222">
        <v>516.20850432999998</v>
      </c>
      <c r="I22" s="222">
        <v>36.339942479999998</v>
      </c>
      <c r="J22" s="222">
        <v>30.036998480000001</v>
      </c>
      <c r="K22" s="222">
        <v>272.48330935000001</v>
      </c>
      <c r="L22" s="222">
        <v>2535.5042954899995</v>
      </c>
      <c r="M22" s="222">
        <v>138.80844117999999</v>
      </c>
      <c r="N22" s="222">
        <v>47.575122690000626</v>
      </c>
      <c r="O22" s="222">
        <v>18267.653007910001</v>
      </c>
      <c r="P22" s="222">
        <v>4876.1395895799997</v>
      </c>
      <c r="Q22" s="222">
        <v>4361.6511929500002</v>
      </c>
      <c r="R22" s="222">
        <v>555.10688042000004</v>
      </c>
      <c r="S22" s="222">
        <v>116.92689412999999</v>
      </c>
      <c r="T22" s="222">
        <v>435185.86854559003</v>
      </c>
      <c r="U22" s="222">
        <v>18232.00720412</v>
      </c>
      <c r="V22" s="241">
        <v>10</v>
      </c>
      <c r="AH22" s="177"/>
    </row>
    <row r="23" spans="2:34" ht="14.5" customHeight="1" thickBot="1" x14ac:dyDescent="0.2">
      <c r="B23" s="239"/>
      <c r="C23" s="242" t="s">
        <v>65</v>
      </c>
      <c r="D23" s="243">
        <v>25772355</v>
      </c>
      <c r="E23" s="243">
        <v>786659.03853996005</v>
      </c>
      <c r="F23" s="243">
        <v>113864.97544569001</v>
      </c>
      <c r="G23" s="243">
        <v>363158.24503628991</v>
      </c>
      <c r="H23" s="243">
        <v>39134.991666790003</v>
      </c>
      <c r="I23" s="243">
        <v>24900.098664770001</v>
      </c>
      <c r="J23" s="243">
        <v>14502.66439312</v>
      </c>
      <c r="K23" s="243">
        <v>37511.189098429997</v>
      </c>
      <c r="L23" s="243">
        <v>9864.9893370900008</v>
      </c>
      <c r="M23" s="243">
        <v>8106.907742020001</v>
      </c>
      <c r="N23" s="243">
        <v>56848.374466690009</v>
      </c>
      <c r="O23" s="243">
        <v>598343.6363239201</v>
      </c>
      <c r="P23" s="243">
        <v>66755.970421589998</v>
      </c>
      <c r="Q23" s="243">
        <v>70267.081347950007</v>
      </c>
      <c r="R23" s="243">
        <v>7626.7927957500006</v>
      </c>
      <c r="S23" s="243">
        <v>11882.874812529999</v>
      </c>
      <c r="T23" s="243">
        <v>3025830.2667151303</v>
      </c>
      <c r="U23" s="243">
        <v>211784.27783458997</v>
      </c>
      <c r="V23" s="240"/>
    </row>
    <row r="24" spans="2:34" ht="15" customHeight="1" x14ac:dyDescent="0.15">
      <c r="B24" s="239"/>
      <c r="C24" s="244"/>
      <c r="D24" s="244"/>
      <c r="E24" s="244" t="s">
        <v>454</v>
      </c>
      <c r="F24" s="244"/>
      <c r="G24" s="244"/>
      <c r="H24" s="244"/>
      <c r="I24" s="244"/>
      <c r="J24" s="244"/>
      <c r="K24" s="244"/>
      <c r="L24" s="244"/>
      <c r="M24" s="244"/>
      <c r="N24" s="244"/>
      <c r="O24" s="244"/>
      <c r="P24" s="244"/>
      <c r="Q24" s="244"/>
      <c r="R24" s="244"/>
      <c r="S24" s="244"/>
      <c r="T24" s="244"/>
      <c r="U24" s="244"/>
      <c r="V24" s="240"/>
    </row>
    <row r="25" spans="2:34" ht="15" customHeight="1" x14ac:dyDescent="0.15">
      <c r="B25" s="245"/>
      <c r="C25" s="244">
        <v>0</v>
      </c>
      <c r="D25" s="415">
        <f>D12</f>
        <v>3211766</v>
      </c>
      <c r="E25" s="416">
        <f>(E12+F12)*1000000</f>
        <v>564941670.51999998</v>
      </c>
      <c r="F25" s="244">
        <f>E25-L12*1000000</f>
        <v>564893495.57999992</v>
      </c>
      <c r="G25" s="391" t="str">
        <f>IF(AND(E25/D25&lt;=C26,E25/D25&gt;=C25), "OK", "ERROR")</f>
        <v>OK</v>
      </c>
      <c r="H25" s="391" t="str">
        <f>IF(AND(F25/D25&lt;=C26,F25/D25&gt;=C25), "OK", "ERROR")</f>
        <v>OK</v>
      </c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0"/>
    </row>
    <row r="26" spans="2:34" ht="15" customHeight="1" x14ac:dyDescent="0.15">
      <c r="B26" s="245"/>
      <c r="C26" s="413">
        <v>2490</v>
      </c>
      <c r="D26" s="415">
        <f t="shared" ref="D26:D35" si="0">D13</f>
        <v>1046108</v>
      </c>
      <c r="E26" s="416">
        <f t="shared" ref="E26:E35" si="1">(E13+F13)*1000000</f>
        <v>4638001288.2299995</v>
      </c>
      <c r="F26" s="244">
        <f t="shared" ref="F26:F35" si="2">E26-L13*1000000</f>
        <v>4637642767.4299994</v>
      </c>
      <c r="G26" s="391" t="str">
        <f>IF(AND(E26/D26&lt;=C27,E26/D26&gt;=C26), "OK", "ERROR")</f>
        <v>OK</v>
      </c>
      <c r="H26" s="391" t="str">
        <f t="shared" ref="H26:H34" si="3">IF(AND(F26/D26&lt;=C27,F26/D26&gt;=C26), "OK", "ERROR")</f>
        <v>OK</v>
      </c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40"/>
    </row>
    <row r="27" spans="2:34" ht="15" customHeight="1" x14ac:dyDescent="0.15">
      <c r="B27" s="245"/>
      <c r="C27" s="414">
        <v>4980</v>
      </c>
      <c r="D27" s="415">
        <f t="shared" si="0"/>
        <v>1647326</v>
      </c>
      <c r="E27" s="416">
        <f t="shared" si="1"/>
        <v>12358211693.25</v>
      </c>
      <c r="F27" s="244">
        <f t="shared" si="2"/>
        <v>12356175058.32</v>
      </c>
      <c r="G27" s="391" t="str">
        <f t="shared" ref="G27:G34" si="4">IF(AND(E27/D27&lt;=C28,E27/D27&gt;=C27), "OK", "ERROR")</f>
        <v>OK</v>
      </c>
      <c r="H27" s="391" t="str">
        <f t="shared" si="3"/>
        <v>OK</v>
      </c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0"/>
    </row>
    <row r="28" spans="2:34" ht="15" customHeight="1" x14ac:dyDescent="0.15">
      <c r="B28" s="245"/>
      <c r="C28" s="414">
        <v>9960</v>
      </c>
      <c r="D28" s="415">
        <f t="shared" si="0"/>
        <v>2181157</v>
      </c>
      <c r="E28" s="416">
        <f t="shared" si="1"/>
        <v>27644709234.220001</v>
      </c>
      <c r="F28" s="244">
        <f t="shared" si="2"/>
        <v>27636023414.490002</v>
      </c>
      <c r="G28" s="391" t="str">
        <f t="shared" si="4"/>
        <v>OK</v>
      </c>
      <c r="H28" s="391" t="str">
        <f t="shared" si="3"/>
        <v>OK</v>
      </c>
      <c r="I28" s="244"/>
      <c r="J28" s="244"/>
      <c r="K28" s="244"/>
      <c r="L28" s="244"/>
      <c r="M28" s="244"/>
      <c r="N28" s="244"/>
      <c r="O28" s="244"/>
      <c r="P28" s="244"/>
      <c r="Q28" s="244"/>
      <c r="R28" s="244"/>
      <c r="S28" s="244"/>
      <c r="T28" s="244"/>
      <c r="U28" s="244"/>
      <c r="V28" s="240"/>
    </row>
    <row r="29" spans="2:34" ht="15" customHeight="1" x14ac:dyDescent="0.15">
      <c r="B29" s="245"/>
      <c r="C29" s="414">
        <v>14940</v>
      </c>
      <c r="D29" s="415">
        <f t="shared" si="0"/>
        <v>7800912</v>
      </c>
      <c r="E29" s="416">
        <f t="shared" si="1"/>
        <v>152720277131.10001</v>
      </c>
      <c r="F29" s="244">
        <f t="shared" si="2"/>
        <v>152606174396.44</v>
      </c>
      <c r="G29" s="391" t="str">
        <f t="shared" si="4"/>
        <v>OK</v>
      </c>
      <c r="H29" s="391" t="str">
        <f t="shared" si="3"/>
        <v>OK</v>
      </c>
      <c r="I29" s="244"/>
      <c r="J29" s="246"/>
      <c r="K29" s="246"/>
      <c r="L29" s="244"/>
      <c r="M29" s="246"/>
      <c r="N29" s="246"/>
      <c r="O29" s="246"/>
      <c r="P29" s="246"/>
      <c r="Q29" s="246"/>
      <c r="R29" s="246"/>
      <c r="S29" s="246"/>
      <c r="T29" s="246"/>
      <c r="U29" s="246"/>
      <c r="V29" s="240"/>
      <c r="Z29" s="118"/>
    </row>
    <row r="30" spans="2:34" ht="15" customHeight="1" x14ac:dyDescent="0.15">
      <c r="B30" s="245"/>
      <c r="C30" s="414">
        <v>24900</v>
      </c>
      <c r="D30" s="415">
        <f t="shared" si="0"/>
        <v>5861529</v>
      </c>
      <c r="E30" s="416">
        <f t="shared" si="1"/>
        <v>201813515085.98001</v>
      </c>
      <c r="F30" s="244">
        <f t="shared" si="2"/>
        <v>200841755570.90002</v>
      </c>
      <c r="G30" s="391" t="str">
        <f t="shared" si="4"/>
        <v>OK</v>
      </c>
      <c r="H30" s="391" t="str">
        <f t="shared" si="3"/>
        <v>OK</v>
      </c>
      <c r="I30" s="244"/>
      <c r="J30" s="244"/>
      <c r="K30" s="244"/>
      <c r="L30" s="244"/>
      <c r="M30" s="244"/>
      <c r="N30" s="244"/>
      <c r="O30" s="244"/>
      <c r="P30" s="244"/>
      <c r="Q30" s="244"/>
      <c r="R30" s="244"/>
      <c r="S30" s="244"/>
      <c r="T30" s="244"/>
      <c r="U30" s="244"/>
      <c r="V30" s="240"/>
    </row>
    <row r="31" spans="2:34" ht="15" customHeight="1" x14ac:dyDescent="0.15">
      <c r="B31" s="245"/>
      <c r="C31" s="414">
        <v>49800</v>
      </c>
      <c r="D31" s="415">
        <f t="shared" si="0"/>
        <v>2569720</v>
      </c>
      <c r="E31" s="416">
        <f t="shared" si="1"/>
        <v>175566755175.48001</v>
      </c>
      <c r="F31" s="244">
        <f t="shared" si="2"/>
        <v>173679011307.58002</v>
      </c>
      <c r="G31" s="391" t="str">
        <f t="shared" si="4"/>
        <v>OK</v>
      </c>
      <c r="H31" s="391" t="str">
        <f t="shared" si="3"/>
        <v>OK</v>
      </c>
      <c r="I31" s="244"/>
      <c r="J31" s="244"/>
      <c r="K31" s="244"/>
      <c r="L31" s="244"/>
      <c r="M31" s="244"/>
      <c r="N31" s="244"/>
      <c r="O31" s="244"/>
      <c r="P31" s="244"/>
      <c r="Q31" s="244"/>
      <c r="R31" s="244"/>
      <c r="S31" s="244"/>
      <c r="T31" s="244"/>
      <c r="U31" s="244"/>
      <c r="V31" s="240"/>
    </row>
    <row r="32" spans="2:34" ht="15" customHeight="1" x14ac:dyDescent="0.15">
      <c r="B32" s="245"/>
      <c r="C32" s="414">
        <v>99600</v>
      </c>
      <c r="D32" s="415">
        <f t="shared" si="0"/>
        <v>1047662</v>
      </c>
      <c r="E32" s="416">
        <f t="shared" si="1"/>
        <v>142291961175.92999</v>
      </c>
      <c r="F32" s="244">
        <f t="shared" si="2"/>
        <v>140106772386.16998</v>
      </c>
      <c r="G32" s="391" t="str">
        <f t="shared" si="4"/>
        <v>OK</v>
      </c>
      <c r="H32" s="391" t="str">
        <f t="shared" si="3"/>
        <v>OK</v>
      </c>
      <c r="I32" s="244"/>
      <c r="J32" s="244"/>
      <c r="K32" s="244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0"/>
    </row>
    <row r="33" spans="2:22" ht="15" customHeight="1" x14ac:dyDescent="0.15">
      <c r="B33" s="245"/>
      <c r="C33" s="414">
        <v>199200</v>
      </c>
      <c r="D33" s="415">
        <f t="shared" si="0"/>
        <v>328273</v>
      </c>
      <c r="E33" s="416">
        <f t="shared" si="1"/>
        <v>86670755284.169998</v>
      </c>
      <c r="F33" s="244">
        <f t="shared" si="2"/>
        <v>85113377880.630005</v>
      </c>
      <c r="G33" s="391" t="str">
        <f t="shared" si="4"/>
        <v>OK</v>
      </c>
      <c r="H33" s="391" t="str">
        <f t="shared" si="3"/>
        <v>OK</v>
      </c>
      <c r="I33" s="244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0"/>
    </row>
    <row r="34" spans="2:22" ht="15" customHeight="1" x14ac:dyDescent="0.15">
      <c r="B34" s="245"/>
      <c r="C34" s="414">
        <v>398400</v>
      </c>
      <c r="D34" s="415">
        <f t="shared" si="0"/>
        <v>56095</v>
      </c>
      <c r="E34" s="416">
        <f t="shared" si="1"/>
        <v>29291246358.719997</v>
      </c>
      <c r="F34" s="244">
        <f t="shared" si="2"/>
        <v>28689062778.459999</v>
      </c>
      <c r="G34" s="391" t="str">
        <f t="shared" si="4"/>
        <v>OK</v>
      </c>
      <c r="H34" s="391" t="str">
        <f t="shared" si="3"/>
        <v>OK</v>
      </c>
      <c r="I34" s="244"/>
      <c r="J34" s="244"/>
      <c r="K34" s="244"/>
      <c r="L34" s="244"/>
      <c r="M34" s="244"/>
      <c r="N34" s="244"/>
      <c r="O34" s="244"/>
      <c r="P34" s="244"/>
      <c r="Q34" s="244"/>
      <c r="R34" s="244"/>
      <c r="S34" s="244"/>
      <c r="T34" s="244"/>
      <c r="U34" s="244"/>
      <c r="V34" s="240"/>
    </row>
    <row r="35" spans="2:22" ht="15" customHeight="1" x14ac:dyDescent="0.15">
      <c r="B35" s="245"/>
      <c r="C35" s="414">
        <v>796800</v>
      </c>
      <c r="D35" s="415">
        <f t="shared" si="0"/>
        <v>21807</v>
      </c>
      <c r="E35" s="416">
        <f t="shared" si="1"/>
        <v>66963639888.050003</v>
      </c>
      <c r="F35" s="244">
        <f t="shared" si="2"/>
        <v>64428135592.560005</v>
      </c>
      <c r="G35" s="391" t="str">
        <f>IF(AND(E35/D35&gt;=C35), "OK", "ERROR")</f>
        <v>OK</v>
      </c>
      <c r="H35" s="391" t="str">
        <f>IF(AND(F35/D35&gt;=C35), "OK", "ERROR")</f>
        <v>OK</v>
      </c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0"/>
    </row>
    <row r="36" spans="2:22" ht="15" customHeight="1" x14ac:dyDescent="0.15">
      <c r="B36" s="245"/>
      <c r="C36" s="244"/>
      <c r="D36" s="244"/>
      <c r="E36" s="244"/>
      <c r="F36" s="244"/>
      <c r="G36" s="244"/>
      <c r="H36" s="244"/>
      <c r="I36" s="244"/>
      <c r="J36" s="244"/>
      <c r="K36" s="244"/>
      <c r="L36" s="244"/>
      <c r="M36" s="244"/>
      <c r="N36" s="244"/>
      <c r="O36" s="244"/>
      <c r="P36" s="244"/>
      <c r="Q36" s="244"/>
      <c r="R36" s="244"/>
      <c r="S36" s="244"/>
      <c r="T36" s="244"/>
      <c r="U36" s="244"/>
      <c r="V36" s="240"/>
    </row>
    <row r="37" spans="2:22" ht="15" customHeight="1" x14ac:dyDescent="0.15">
      <c r="B37" s="245"/>
      <c r="C37" s="244"/>
      <c r="D37" s="244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0"/>
    </row>
    <row r="38" spans="2:22" ht="15" customHeight="1" x14ac:dyDescent="0.15">
      <c r="B38" s="245"/>
      <c r="C38" s="244"/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0"/>
    </row>
    <row r="39" spans="2:22" ht="15" customHeight="1" x14ac:dyDescent="0.15">
      <c r="B39" s="245"/>
      <c r="C39" s="244"/>
      <c r="D39" s="244"/>
      <c r="E39" s="244"/>
      <c r="F39" s="244"/>
      <c r="G39" s="244"/>
      <c r="H39" s="244"/>
      <c r="I39" s="244"/>
      <c r="J39" s="244"/>
      <c r="K39" s="244"/>
      <c r="L39" s="244"/>
      <c r="M39" s="244"/>
      <c r="N39" s="244"/>
      <c r="O39" s="244"/>
      <c r="P39" s="244"/>
      <c r="Q39" s="244"/>
      <c r="R39" s="244"/>
      <c r="S39" s="244"/>
      <c r="T39" s="244"/>
      <c r="U39" s="244"/>
      <c r="V39" s="240"/>
    </row>
    <row r="40" spans="2:22" ht="15" customHeight="1" x14ac:dyDescent="0.15">
      <c r="B40" s="245"/>
      <c r="C40" s="244"/>
      <c r="D40" s="244"/>
      <c r="E40" s="244"/>
      <c r="F40" s="244"/>
      <c r="G40" s="244"/>
      <c r="H40" s="244"/>
      <c r="I40" s="244"/>
      <c r="J40" s="244"/>
      <c r="K40" s="244"/>
      <c r="L40" s="244"/>
      <c r="M40" s="244"/>
      <c r="N40" s="244"/>
      <c r="O40" s="244"/>
      <c r="P40" s="244"/>
      <c r="Q40" s="244"/>
      <c r="R40" s="244"/>
      <c r="S40" s="244"/>
      <c r="T40" s="244"/>
      <c r="U40" s="244"/>
      <c r="V40" s="240"/>
    </row>
    <row r="41" spans="2:22" ht="15" customHeight="1" x14ac:dyDescent="0.15">
      <c r="B41" s="245"/>
      <c r="C41" s="247"/>
      <c r="D41" s="244"/>
      <c r="E41" s="244"/>
      <c r="F41" s="244"/>
      <c r="G41" s="244"/>
      <c r="H41" s="244"/>
      <c r="I41" s="244"/>
      <c r="J41" s="244"/>
      <c r="K41" s="244"/>
      <c r="L41" s="244"/>
      <c r="M41" s="244"/>
      <c r="N41" s="244"/>
      <c r="O41" s="244"/>
      <c r="P41" s="244"/>
      <c r="Q41" s="244"/>
      <c r="R41" s="244"/>
      <c r="S41" s="244"/>
      <c r="T41" s="244"/>
      <c r="U41" s="244"/>
      <c r="V41" s="240"/>
    </row>
    <row r="42" spans="2:22" ht="15" customHeight="1" x14ac:dyDescent="0.15">
      <c r="B42" s="245"/>
      <c r="C42" s="244"/>
      <c r="D42" s="244"/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0"/>
    </row>
    <row r="43" spans="2:22" ht="15" customHeight="1" x14ac:dyDescent="0.15">
      <c r="B43" s="245"/>
      <c r="C43" s="244"/>
      <c r="D43" s="244"/>
      <c r="E43" s="244"/>
      <c r="F43" s="244"/>
      <c r="G43" s="244"/>
      <c r="H43" s="244"/>
      <c r="I43" s="244"/>
      <c r="J43" s="244"/>
      <c r="K43" s="244"/>
      <c r="L43" s="244"/>
      <c r="M43" s="244"/>
      <c r="N43" s="244"/>
      <c r="O43" s="244"/>
      <c r="P43" s="244"/>
      <c r="Q43" s="244"/>
      <c r="R43" s="244"/>
      <c r="S43" s="244"/>
      <c r="T43" s="244"/>
      <c r="U43" s="244"/>
      <c r="V43" s="240"/>
    </row>
    <row r="44" spans="2:22" ht="15" customHeight="1" x14ac:dyDescent="0.15">
      <c r="B44" s="245"/>
      <c r="C44" s="244"/>
      <c r="D44" s="244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244"/>
      <c r="R44" s="244"/>
      <c r="S44" s="244"/>
      <c r="T44" s="244"/>
      <c r="U44" s="244"/>
      <c r="V44" s="240"/>
    </row>
    <row r="45" spans="2:22" ht="15" customHeight="1" thickBot="1" x14ac:dyDescent="0.2">
      <c r="B45" s="248"/>
      <c r="C45" s="249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50"/>
    </row>
  </sheetData>
  <mergeCells count="14">
    <mergeCell ref="U10:U11"/>
    <mergeCell ref="AH10:AH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18" priority="4" stopIfTrue="1" operator="equal">
      <formula>0</formula>
    </cfRule>
  </conditionalFormatting>
  <pageMargins left="0.25" right="0.25" top="0.75" bottom="0.75" header="0.3" footer="0.3"/>
  <pageSetup paperSize="9" scale="8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M93"/>
  <sheetViews>
    <sheetView showGridLines="0" tabSelected="1" zoomScale="177" workbookViewId="0">
      <selection activeCell="C6" sqref="C1:C1048576"/>
    </sheetView>
  </sheetViews>
  <sheetFormatPr baseColWidth="10" defaultColWidth="8.83203125" defaultRowHeight="13" x14ac:dyDescent="0.15"/>
  <cols>
    <col min="1" max="1" width="16.33203125" style="1" bestFit="1" customWidth="1"/>
    <col min="2" max="2" width="10.33203125" style="1" customWidth="1"/>
    <col min="3" max="3" width="17.83203125" style="1" customWidth="1"/>
    <col min="4" max="4" width="10.5" style="1" customWidth="1"/>
    <col min="5" max="5" width="15.6640625" style="1" customWidth="1"/>
    <col min="6" max="6" width="10.5" style="1" customWidth="1"/>
    <col min="7" max="7" width="9" style="1" customWidth="1"/>
    <col min="8" max="8" width="16.33203125" style="1" bestFit="1" customWidth="1"/>
    <col min="9" max="9" width="11.5" style="1" customWidth="1"/>
    <col min="10" max="10" width="8.5" style="1" customWidth="1"/>
    <col min="11" max="11" width="8.1640625" style="1" customWidth="1"/>
    <col min="12" max="12" width="7.33203125" style="1" customWidth="1"/>
    <col min="13" max="13" width="7.5" style="1" customWidth="1"/>
    <col min="14" max="14" width="8" style="1" customWidth="1"/>
    <col min="15" max="15" width="9" style="1" customWidth="1"/>
    <col min="16" max="16" width="8" style="1" customWidth="1"/>
    <col min="17" max="17" width="20" style="1" customWidth="1"/>
    <col min="18" max="18" width="17.83203125" style="1" customWidth="1"/>
    <col min="19" max="19" width="7.5" style="1" customWidth="1"/>
    <col min="20" max="20" width="10.5" style="1" customWidth="1"/>
    <col min="21" max="21" width="9" style="1" customWidth="1"/>
    <col min="22" max="22" width="2.33203125" style="1" customWidth="1"/>
    <col min="23" max="23" width="9.5" style="1" customWidth="1"/>
    <col min="24" max="24" width="16.1640625" style="1" bestFit="1" customWidth="1"/>
    <col min="25" max="25" width="12.83203125" style="1" bestFit="1" customWidth="1"/>
    <col min="26" max="26" width="5.33203125" style="1" customWidth="1"/>
    <col min="27" max="27" width="12.33203125" style="1" bestFit="1" customWidth="1"/>
    <col min="28" max="28" width="12.83203125" style="1" bestFit="1" customWidth="1"/>
    <col min="29" max="29" width="17.33203125" style="1" bestFit="1" customWidth="1"/>
    <col min="30" max="31" width="9.5" style="1" customWidth="1"/>
    <col min="32" max="32" width="5.33203125" style="1" customWidth="1"/>
    <col min="33" max="33" width="14.5" style="1" customWidth="1"/>
    <col min="34" max="34" width="5.5" style="1" customWidth="1"/>
    <col min="35" max="36" width="12.33203125" style="1" bestFit="1" customWidth="1"/>
    <col min="37" max="37" width="27.6640625" style="1" bestFit="1" customWidth="1"/>
    <col min="38" max="38" width="8.83203125" style="1"/>
    <col min="39" max="39" width="17.1640625" style="1" customWidth="1"/>
    <col min="40" max="40" width="16" style="1" customWidth="1"/>
    <col min="41" max="41" width="9.6640625" style="1" customWidth="1"/>
    <col min="42" max="264" width="8.83203125" style="1"/>
    <col min="265" max="265" width="2.5" style="1" customWidth="1"/>
    <col min="266" max="266" width="2.33203125" style="1" customWidth="1"/>
    <col min="267" max="267" width="17.83203125" style="1" customWidth="1"/>
    <col min="268" max="268" width="10.5" style="1" customWidth="1"/>
    <col min="269" max="269" width="9" style="1" customWidth="1"/>
    <col min="270" max="270" width="8" style="1" customWidth="1"/>
    <col min="271" max="271" width="9" style="1" customWidth="1"/>
    <col min="272" max="272" width="8.5" style="1" customWidth="1"/>
    <col min="273" max="273" width="11.5" style="1" customWidth="1"/>
    <col min="274" max="274" width="8.5" style="1" customWidth="1"/>
    <col min="275" max="275" width="8.1640625" style="1" customWidth="1"/>
    <col min="276" max="276" width="7.33203125" style="1" customWidth="1"/>
    <col min="277" max="277" width="7.5" style="1" customWidth="1"/>
    <col min="278" max="278" width="8" style="1" customWidth="1"/>
    <col min="279" max="279" width="9" style="1" customWidth="1"/>
    <col min="280" max="281" width="8" style="1" customWidth="1"/>
    <col min="282" max="282" width="7.33203125" style="1" customWidth="1"/>
    <col min="283" max="283" width="7.5" style="1" customWidth="1"/>
    <col min="284" max="284" width="10.5" style="1" customWidth="1"/>
    <col min="285" max="285" width="9" style="1" customWidth="1"/>
    <col min="286" max="286" width="2.33203125" style="1" customWidth="1"/>
    <col min="287" max="287" width="15.5" style="1" customWidth="1"/>
    <col min="288" max="288" width="8.5" style="1" customWidth="1"/>
    <col min="289" max="289" width="15" style="1" customWidth="1"/>
    <col min="290" max="294" width="8.83203125" style="1"/>
    <col min="295" max="295" width="17.1640625" style="1" customWidth="1"/>
    <col min="296" max="296" width="16" style="1" customWidth="1"/>
    <col min="297" max="297" width="9.6640625" style="1" customWidth="1"/>
    <col min="298" max="520" width="8.83203125" style="1"/>
    <col min="521" max="521" width="2.5" style="1" customWidth="1"/>
    <col min="522" max="522" width="2.33203125" style="1" customWidth="1"/>
    <col min="523" max="523" width="17.83203125" style="1" customWidth="1"/>
    <col min="524" max="524" width="10.5" style="1" customWidth="1"/>
    <col min="525" max="525" width="9" style="1" customWidth="1"/>
    <col min="526" max="526" width="8" style="1" customWidth="1"/>
    <col min="527" max="527" width="9" style="1" customWidth="1"/>
    <col min="528" max="528" width="8.5" style="1" customWidth="1"/>
    <col min="529" max="529" width="11.5" style="1" customWidth="1"/>
    <col min="530" max="530" width="8.5" style="1" customWidth="1"/>
    <col min="531" max="531" width="8.1640625" style="1" customWidth="1"/>
    <col min="532" max="532" width="7.33203125" style="1" customWidth="1"/>
    <col min="533" max="533" width="7.5" style="1" customWidth="1"/>
    <col min="534" max="534" width="8" style="1" customWidth="1"/>
    <col min="535" max="535" width="9" style="1" customWidth="1"/>
    <col min="536" max="537" width="8" style="1" customWidth="1"/>
    <col min="538" max="538" width="7.33203125" style="1" customWidth="1"/>
    <col min="539" max="539" width="7.5" style="1" customWidth="1"/>
    <col min="540" max="540" width="10.5" style="1" customWidth="1"/>
    <col min="541" max="541" width="9" style="1" customWidth="1"/>
    <col min="542" max="542" width="2.33203125" style="1" customWidth="1"/>
    <col min="543" max="543" width="15.5" style="1" customWidth="1"/>
    <col min="544" max="544" width="8.5" style="1" customWidth="1"/>
    <col min="545" max="545" width="15" style="1" customWidth="1"/>
    <col min="546" max="550" width="8.83203125" style="1"/>
    <col min="551" max="551" width="17.1640625" style="1" customWidth="1"/>
    <col min="552" max="552" width="16" style="1" customWidth="1"/>
    <col min="553" max="553" width="9.6640625" style="1" customWidth="1"/>
    <col min="554" max="776" width="8.83203125" style="1"/>
    <col min="777" max="777" width="2.5" style="1" customWidth="1"/>
    <col min="778" max="778" width="2.33203125" style="1" customWidth="1"/>
    <col min="779" max="779" width="17.83203125" style="1" customWidth="1"/>
    <col min="780" max="780" width="10.5" style="1" customWidth="1"/>
    <col min="781" max="781" width="9" style="1" customWidth="1"/>
    <col min="782" max="782" width="8" style="1" customWidth="1"/>
    <col min="783" max="783" width="9" style="1" customWidth="1"/>
    <col min="784" max="784" width="8.5" style="1" customWidth="1"/>
    <col min="785" max="785" width="11.5" style="1" customWidth="1"/>
    <col min="786" max="786" width="8.5" style="1" customWidth="1"/>
    <col min="787" max="787" width="8.1640625" style="1" customWidth="1"/>
    <col min="788" max="788" width="7.33203125" style="1" customWidth="1"/>
    <col min="789" max="789" width="7.5" style="1" customWidth="1"/>
    <col min="790" max="790" width="8" style="1" customWidth="1"/>
    <col min="791" max="791" width="9" style="1" customWidth="1"/>
    <col min="792" max="793" width="8" style="1" customWidth="1"/>
    <col min="794" max="794" width="7.33203125" style="1" customWidth="1"/>
    <col min="795" max="795" width="7.5" style="1" customWidth="1"/>
    <col min="796" max="796" width="10.5" style="1" customWidth="1"/>
    <col min="797" max="797" width="9" style="1" customWidth="1"/>
    <col min="798" max="798" width="2.33203125" style="1" customWidth="1"/>
    <col min="799" max="799" width="15.5" style="1" customWidth="1"/>
    <col min="800" max="800" width="8.5" style="1" customWidth="1"/>
    <col min="801" max="801" width="15" style="1" customWidth="1"/>
    <col min="802" max="806" width="8.83203125" style="1"/>
    <col min="807" max="807" width="17.1640625" style="1" customWidth="1"/>
    <col min="808" max="808" width="16" style="1" customWidth="1"/>
    <col min="809" max="809" width="9.6640625" style="1" customWidth="1"/>
    <col min="810" max="1032" width="8.83203125" style="1"/>
    <col min="1033" max="1033" width="2.5" style="1" customWidth="1"/>
    <col min="1034" max="1034" width="2.33203125" style="1" customWidth="1"/>
    <col min="1035" max="1035" width="17.83203125" style="1" customWidth="1"/>
    <col min="1036" max="1036" width="10.5" style="1" customWidth="1"/>
    <col min="1037" max="1037" width="9" style="1" customWidth="1"/>
    <col min="1038" max="1038" width="8" style="1" customWidth="1"/>
    <col min="1039" max="1039" width="9" style="1" customWidth="1"/>
    <col min="1040" max="1040" width="8.5" style="1" customWidth="1"/>
    <col min="1041" max="1041" width="11.5" style="1" customWidth="1"/>
    <col min="1042" max="1042" width="8.5" style="1" customWidth="1"/>
    <col min="1043" max="1043" width="8.1640625" style="1" customWidth="1"/>
    <col min="1044" max="1044" width="7.33203125" style="1" customWidth="1"/>
    <col min="1045" max="1045" width="7.5" style="1" customWidth="1"/>
    <col min="1046" max="1046" width="8" style="1" customWidth="1"/>
    <col min="1047" max="1047" width="9" style="1" customWidth="1"/>
    <col min="1048" max="1049" width="8" style="1" customWidth="1"/>
    <col min="1050" max="1050" width="7.33203125" style="1" customWidth="1"/>
    <col min="1051" max="1051" width="7.5" style="1" customWidth="1"/>
    <col min="1052" max="1052" width="10.5" style="1" customWidth="1"/>
    <col min="1053" max="1053" width="9" style="1" customWidth="1"/>
    <col min="1054" max="1054" width="2.33203125" style="1" customWidth="1"/>
    <col min="1055" max="1055" width="15.5" style="1" customWidth="1"/>
    <col min="1056" max="1056" width="8.5" style="1" customWidth="1"/>
    <col min="1057" max="1057" width="15" style="1" customWidth="1"/>
    <col min="1058" max="1062" width="8.83203125" style="1"/>
    <col min="1063" max="1063" width="17.1640625" style="1" customWidth="1"/>
    <col min="1064" max="1064" width="16" style="1" customWidth="1"/>
    <col min="1065" max="1065" width="9.6640625" style="1" customWidth="1"/>
    <col min="1066" max="1288" width="8.83203125" style="1"/>
    <col min="1289" max="1289" width="2.5" style="1" customWidth="1"/>
    <col min="1290" max="1290" width="2.33203125" style="1" customWidth="1"/>
    <col min="1291" max="1291" width="17.83203125" style="1" customWidth="1"/>
    <col min="1292" max="1292" width="10.5" style="1" customWidth="1"/>
    <col min="1293" max="1293" width="9" style="1" customWidth="1"/>
    <col min="1294" max="1294" width="8" style="1" customWidth="1"/>
    <col min="1295" max="1295" width="9" style="1" customWidth="1"/>
    <col min="1296" max="1296" width="8.5" style="1" customWidth="1"/>
    <col min="1297" max="1297" width="11.5" style="1" customWidth="1"/>
    <col min="1298" max="1298" width="8.5" style="1" customWidth="1"/>
    <col min="1299" max="1299" width="8.1640625" style="1" customWidth="1"/>
    <col min="1300" max="1300" width="7.33203125" style="1" customWidth="1"/>
    <col min="1301" max="1301" width="7.5" style="1" customWidth="1"/>
    <col min="1302" max="1302" width="8" style="1" customWidth="1"/>
    <col min="1303" max="1303" width="9" style="1" customWidth="1"/>
    <col min="1304" max="1305" width="8" style="1" customWidth="1"/>
    <col min="1306" max="1306" width="7.33203125" style="1" customWidth="1"/>
    <col min="1307" max="1307" width="7.5" style="1" customWidth="1"/>
    <col min="1308" max="1308" width="10.5" style="1" customWidth="1"/>
    <col min="1309" max="1309" width="9" style="1" customWidth="1"/>
    <col min="1310" max="1310" width="2.33203125" style="1" customWidth="1"/>
    <col min="1311" max="1311" width="15.5" style="1" customWidth="1"/>
    <col min="1312" max="1312" width="8.5" style="1" customWidth="1"/>
    <col min="1313" max="1313" width="15" style="1" customWidth="1"/>
    <col min="1314" max="1318" width="8.83203125" style="1"/>
    <col min="1319" max="1319" width="17.1640625" style="1" customWidth="1"/>
    <col min="1320" max="1320" width="16" style="1" customWidth="1"/>
    <col min="1321" max="1321" width="9.6640625" style="1" customWidth="1"/>
    <col min="1322" max="1544" width="8.83203125" style="1"/>
    <col min="1545" max="1545" width="2.5" style="1" customWidth="1"/>
    <col min="1546" max="1546" width="2.33203125" style="1" customWidth="1"/>
    <col min="1547" max="1547" width="17.83203125" style="1" customWidth="1"/>
    <col min="1548" max="1548" width="10.5" style="1" customWidth="1"/>
    <col min="1549" max="1549" width="9" style="1" customWidth="1"/>
    <col min="1550" max="1550" width="8" style="1" customWidth="1"/>
    <col min="1551" max="1551" width="9" style="1" customWidth="1"/>
    <col min="1552" max="1552" width="8.5" style="1" customWidth="1"/>
    <col min="1553" max="1553" width="11.5" style="1" customWidth="1"/>
    <col min="1554" max="1554" width="8.5" style="1" customWidth="1"/>
    <col min="1555" max="1555" width="8.1640625" style="1" customWidth="1"/>
    <col min="1556" max="1556" width="7.33203125" style="1" customWidth="1"/>
    <col min="1557" max="1557" width="7.5" style="1" customWidth="1"/>
    <col min="1558" max="1558" width="8" style="1" customWidth="1"/>
    <col min="1559" max="1559" width="9" style="1" customWidth="1"/>
    <col min="1560" max="1561" width="8" style="1" customWidth="1"/>
    <col min="1562" max="1562" width="7.33203125" style="1" customWidth="1"/>
    <col min="1563" max="1563" width="7.5" style="1" customWidth="1"/>
    <col min="1564" max="1564" width="10.5" style="1" customWidth="1"/>
    <col min="1565" max="1565" width="9" style="1" customWidth="1"/>
    <col min="1566" max="1566" width="2.33203125" style="1" customWidth="1"/>
    <col min="1567" max="1567" width="15.5" style="1" customWidth="1"/>
    <col min="1568" max="1568" width="8.5" style="1" customWidth="1"/>
    <col min="1569" max="1569" width="15" style="1" customWidth="1"/>
    <col min="1570" max="1574" width="8.83203125" style="1"/>
    <col min="1575" max="1575" width="17.1640625" style="1" customWidth="1"/>
    <col min="1576" max="1576" width="16" style="1" customWidth="1"/>
    <col min="1577" max="1577" width="9.6640625" style="1" customWidth="1"/>
    <col min="1578" max="1800" width="8.83203125" style="1"/>
    <col min="1801" max="1801" width="2.5" style="1" customWidth="1"/>
    <col min="1802" max="1802" width="2.33203125" style="1" customWidth="1"/>
    <col min="1803" max="1803" width="17.83203125" style="1" customWidth="1"/>
    <col min="1804" max="1804" width="10.5" style="1" customWidth="1"/>
    <col min="1805" max="1805" width="9" style="1" customWidth="1"/>
    <col min="1806" max="1806" width="8" style="1" customWidth="1"/>
    <col min="1807" max="1807" width="9" style="1" customWidth="1"/>
    <col min="1808" max="1808" width="8.5" style="1" customWidth="1"/>
    <col min="1809" max="1809" width="11.5" style="1" customWidth="1"/>
    <col min="1810" max="1810" width="8.5" style="1" customWidth="1"/>
    <col min="1811" max="1811" width="8.1640625" style="1" customWidth="1"/>
    <col min="1812" max="1812" width="7.33203125" style="1" customWidth="1"/>
    <col min="1813" max="1813" width="7.5" style="1" customWidth="1"/>
    <col min="1814" max="1814" width="8" style="1" customWidth="1"/>
    <col min="1815" max="1815" width="9" style="1" customWidth="1"/>
    <col min="1816" max="1817" width="8" style="1" customWidth="1"/>
    <col min="1818" max="1818" width="7.33203125" style="1" customWidth="1"/>
    <col min="1819" max="1819" width="7.5" style="1" customWidth="1"/>
    <col min="1820" max="1820" width="10.5" style="1" customWidth="1"/>
    <col min="1821" max="1821" width="9" style="1" customWidth="1"/>
    <col min="1822" max="1822" width="2.33203125" style="1" customWidth="1"/>
    <col min="1823" max="1823" width="15.5" style="1" customWidth="1"/>
    <col min="1824" max="1824" width="8.5" style="1" customWidth="1"/>
    <col min="1825" max="1825" width="15" style="1" customWidth="1"/>
    <col min="1826" max="1830" width="8.83203125" style="1"/>
    <col min="1831" max="1831" width="17.1640625" style="1" customWidth="1"/>
    <col min="1832" max="1832" width="16" style="1" customWidth="1"/>
    <col min="1833" max="1833" width="9.6640625" style="1" customWidth="1"/>
    <col min="1834" max="2056" width="8.83203125" style="1"/>
    <col min="2057" max="2057" width="2.5" style="1" customWidth="1"/>
    <col min="2058" max="2058" width="2.33203125" style="1" customWidth="1"/>
    <col min="2059" max="2059" width="17.83203125" style="1" customWidth="1"/>
    <col min="2060" max="2060" width="10.5" style="1" customWidth="1"/>
    <col min="2061" max="2061" width="9" style="1" customWidth="1"/>
    <col min="2062" max="2062" width="8" style="1" customWidth="1"/>
    <col min="2063" max="2063" width="9" style="1" customWidth="1"/>
    <col min="2064" max="2064" width="8.5" style="1" customWidth="1"/>
    <col min="2065" max="2065" width="11.5" style="1" customWidth="1"/>
    <col min="2066" max="2066" width="8.5" style="1" customWidth="1"/>
    <col min="2067" max="2067" width="8.1640625" style="1" customWidth="1"/>
    <col min="2068" max="2068" width="7.33203125" style="1" customWidth="1"/>
    <col min="2069" max="2069" width="7.5" style="1" customWidth="1"/>
    <col min="2070" max="2070" width="8" style="1" customWidth="1"/>
    <col min="2071" max="2071" width="9" style="1" customWidth="1"/>
    <col min="2072" max="2073" width="8" style="1" customWidth="1"/>
    <col min="2074" max="2074" width="7.33203125" style="1" customWidth="1"/>
    <col min="2075" max="2075" width="7.5" style="1" customWidth="1"/>
    <col min="2076" max="2076" width="10.5" style="1" customWidth="1"/>
    <col min="2077" max="2077" width="9" style="1" customWidth="1"/>
    <col min="2078" max="2078" width="2.33203125" style="1" customWidth="1"/>
    <col min="2079" max="2079" width="15.5" style="1" customWidth="1"/>
    <col min="2080" max="2080" width="8.5" style="1" customWidth="1"/>
    <col min="2081" max="2081" width="15" style="1" customWidth="1"/>
    <col min="2082" max="2086" width="8.83203125" style="1"/>
    <col min="2087" max="2087" width="17.1640625" style="1" customWidth="1"/>
    <col min="2088" max="2088" width="16" style="1" customWidth="1"/>
    <col min="2089" max="2089" width="9.6640625" style="1" customWidth="1"/>
    <col min="2090" max="2312" width="8.83203125" style="1"/>
    <col min="2313" max="2313" width="2.5" style="1" customWidth="1"/>
    <col min="2314" max="2314" width="2.33203125" style="1" customWidth="1"/>
    <col min="2315" max="2315" width="17.83203125" style="1" customWidth="1"/>
    <col min="2316" max="2316" width="10.5" style="1" customWidth="1"/>
    <col min="2317" max="2317" width="9" style="1" customWidth="1"/>
    <col min="2318" max="2318" width="8" style="1" customWidth="1"/>
    <col min="2319" max="2319" width="9" style="1" customWidth="1"/>
    <col min="2320" max="2320" width="8.5" style="1" customWidth="1"/>
    <col min="2321" max="2321" width="11.5" style="1" customWidth="1"/>
    <col min="2322" max="2322" width="8.5" style="1" customWidth="1"/>
    <col min="2323" max="2323" width="8.1640625" style="1" customWidth="1"/>
    <col min="2324" max="2324" width="7.33203125" style="1" customWidth="1"/>
    <col min="2325" max="2325" width="7.5" style="1" customWidth="1"/>
    <col min="2326" max="2326" width="8" style="1" customWidth="1"/>
    <col min="2327" max="2327" width="9" style="1" customWidth="1"/>
    <col min="2328" max="2329" width="8" style="1" customWidth="1"/>
    <col min="2330" max="2330" width="7.33203125" style="1" customWidth="1"/>
    <col min="2331" max="2331" width="7.5" style="1" customWidth="1"/>
    <col min="2332" max="2332" width="10.5" style="1" customWidth="1"/>
    <col min="2333" max="2333" width="9" style="1" customWidth="1"/>
    <col min="2334" max="2334" width="2.33203125" style="1" customWidth="1"/>
    <col min="2335" max="2335" width="15.5" style="1" customWidth="1"/>
    <col min="2336" max="2336" width="8.5" style="1" customWidth="1"/>
    <col min="2337" max="2337" width="15" style="1" customWidth="1"/>
    <col min="2338" max="2342" width="8.83203125" style="1"/>
    <col min="2343" max="2343" width="17.1640625" style="1" customWidth="1"/>
    <col min="2344" max="2344" width="16" style="1" customWidth="1"/>
    <col min="2345" max="2345" width="9.6640625" style="1" customWidth="1"/>
    <col min="2346" max="2568" width="8.83203125" style="1"/>
    <col min="2569" max="2569" width="2.5" style="1" customWidth="1"/>
    <col min="2570" max="2570" width="2.33203125" style="1" customWidth="1"/>
    <col min="2571" max="2571" width="17.83203125" style="1" customWidth="1"/>
    <col min="2572" max="2572" width="10.5" style="1" customWidth="1"/>
    <col min="2573" max="2573" width="9" style="1" customWidth="1"/>
    <col min="2574" max="2574" width="8" style="1" customWidth="1"/>
    <col min="2575" max="2575" width="9" style="1" customWidth="1"/>
    <col min="2576" max="2576" width="8.5" style="1" customWidth="1"/>
    <col min="2577" max="2577" width="11.5" style="1" customWidth="1"/>
    <col min="2578" max="2578" width="8.5" style="1" customWidth="1"/>
    <col min="2579" max="2579" width="8.1640625" style="1" customWidth="1"/>
    <col min="2580" max="2580" width="7.33203125" style="1" customWidth="1"/>
    <col min="2581" max="2581" width="7.5" style="1" customWidth="1"/>
    <col min="2582" max="2582" width="8" style="1" customWidth="1"/>
    <col min="2583" max="2583" width="9" style="1" customWidth="1"/>
    <col min="2584" max="2585" width="8" style="1" customWidth="1"/>
    <col min="2586" max="2586" width="7.33203125" style="1" customWidth="1"/>
    <col min="2587" max="2587" width="7.5" style="1" customWidth="1"/>
    <col min="2588" max="2588" width="10.5" style="1" customWidth="1"/>
    <col min="2589" max="2589" width="9" style="1" customWidth="1"/>
    <col min="2590" max="2590" width="2.33203125" style="1" customWidth="1"/>
    <col min="2591" max="2591" width="15.5" style="1" customWidth="1"/>
    <col min="2592" max="2592" width="8.5" style="1" customWidth="1"/>
    <col min="2593" max="2593" width="15" style="1" customWidth="1"/>
    <col min="2594" max="2598" width="8.83203125" style="1"/>
    <col min="2599" max="2599" width="17.1640625" style="1" customWidth="1"/>
    <col min="2600" max="2600" width="16" style="1" customWidth="1"/>
    <col min="2601" max="2601" width="9.6640625" style="1" customWidth="1"/>
    <col min="2602" max="2824" width="8.83203125" style="1"/>
    <col min="2825" max="2825" width="2.5" style="1" customWidth="1"/>
    <col min="2826" max="2826" width="2.33203125" style="1" customWidth="1"/>
    <col min="2827" max="2827" width="17.83203125" style="1" customWidth="1"/>
    <col min="2828" max="2828" width="10.5" style="1" customWidth="1"/>
    <col min="2829" max="2829" width="9" style="1" customWidth="1"/>
    <col min="2830" max="2830" width="8" style="1" customWidth="1"/>
    <col min="2831" max="2831" width="9" style="1" customWidth="1"/>
    <col min="2832" max="2832" width="8.5" style="1" customWidth="1"/>
    <col min="2833" max="2833" width="11.5" style="1" customWidth="1"/>
    <col min="2834" max="2834" width="8.5" style="1" customWidth="1"/>
    <col min="2835" max="2835" width="8.1640625" style="1" customWidth="1"/>
    <col min="2836" max="2836" width="7.33203125" style="1" customWidth="1"/>
    <col min="2837" max="2837" width="7.5" style="1" customWidth="1"/>
    <col min="2838" max="2838" width="8" style="1" customWidth="1"/>
    <col min="2839" max="2839" width="9" style="1" customWidth="1"/>
    <col min="2840" max="2841" width="8" style="1" customWidth="1"/>
    <col min="2842" max="2842" width="7.33203125" style="1" customWidth="1"/>
    <col min="2843" max="2843" width="7.5" style="1" customWidth="1"/>
    <col min="2844" max="2844" width="10.5" style="1" customWidth="1"/>
    <col min="2845" max="2845" width="9" style="1" customWidth="1"/>
    <col min="2846" max="2846" width="2.33203125" style="1" customWidth="1"/>
    <col min="2847" max="2847" width="15.5" style="1" customWidth="1"/>
    <col min="2848" max="2848" width="8.5" style="1" customWidth="1"/>
    <col min="2849" max="2849" width="15" style="1" customWidth="1"/>
    <col min="2850" max="2854" width="8.83203125" style="1"/>
    <col min="2855" max="2855" width="17.1640625" style="1" customWidth="1"/>
    <col min="2856" max="2856" width="16" style="1" customWidth="1"/>
    <col min="2857" max="2857" width="9.6640625" style="1" customWidth="1"/>
    <col min="2858" max="3080" width="8.83203125" style="1"/>
    <col min="3081" max="3081" width="2.5" style="1" customWidth="1"/>
    <col min="3082" max="3082" width="2.33203125" style="1" customWidth="1"/>
    <col min="3083" max="3083" width="17.83203125" style="1" customWidth="1"/>
    <col min="3084" max="3084" width="10.5" style="1" customWidth="1"/>
    <col min="3085" max="3085" width="9" style="1" customWidth="1"/>
    <col min="3086" max="3086" width="8" style="1" customWidth="1"/>
    <col min="3087" max="3087" width="9" style="1" customWidth="1"/>
    <col min="3088" max="3088" width="8.5" style="1" customWidth="1"/>
    <col min="3089" max="3089" width="11.5" style="1" customWidth="1"/>
    <col min="3090" max="3090" width="8.5" style="1" customWidth="1"/>
    <col min="3091" max="3091" width="8.1640625" style="1" customWidth="1"/>
    <col min="3092" max="3092" width="7.33203125" style="1" customWidth="1"/>
    <col min="3093" max="3093" width="7.5" style="1" customWidth="1"/>
    <col min="3094" max="3094" width="8" style="1" customWidth="1"/>
    <col min="3095" max="3095" width="9" style="1" customWidth="1"/>
    <col min="3096" max="3097" width="8" style="1" customWidth="1"/>
    <col min="3098" max="3098" width="7.33203125" style="1" customWidth="1"/>
    <col min="3099" max="3099" width="7.5" style="1" customWidth="1"/>
    <col min="3100" max="3100" width="10.5" style="1" customWidth="1"/>
    <col min="3101" max="3101" width="9" style="1" customWidth="1"/>
    <col min="3102" max="3102" width="2.33203125" style="1" customWidth="1"/>
    <col min="3103" max="3103" width="15.5" style="1" customWidth="1"/>
    <col min="3104" max="3104" width="8.5" style="1" customWidth="1"/>
    <col min="3105" max="3105" width="15" style="1" customWidth="1"/>
    <col min="3106" max="3110" width="8.83203125" style="1"/>
    <col min="3111" max="3111" width="17.1640625" style="1" customWidth="1"/>
    <col min="3112" max="3112" width="16" style="1" customWidth="1"/>
    <col min="3113" max="3113" width="9.6640625" style="1" customWidth="1"/>
    <col min="3114" max="3336" width="8.83203125" style="1"/>
    <col min="3337" max="3337" width="2.5" style="1" customWidth="1"/>
    <col min="3338" max="3338" width="2.33203125" style="1" customWidth="1"/>
    <col min="3339" max="3339" width="17.83203125" style="1" customWidth="1"/>
    <col min="3340" max="3340" width="10.5" style="1" customWidth="1"/>
    <col min="3341" max="3341" width="9" style="1" customWidth="1"/>
    <col min="3342" max="3342" width="8" style="1" customWidth="1"/>
    <col min="3343" max="3343" width="9" style="1" customWidth="1"/>
    <col min="3344" max="3344" width="8.5" style="1" customWidth="1"/>
    <col min="3345" max="3345" width="11.5" style="1" customWidth="1"/>
    <col min="3346" max="3346" width="8.5" style="1" customWidth="1"/>
    <col min="3347" max="3347" width="8.1640625" style="1" customWidth="1"/>
    <col min="3348" max="3348" width="7.33203125" style="1" customWidth="1"/>
    <col min="3349" max="3349" width="7.5" style="1" customWidth="1"/>
    <col min="3350" max="3350" width="8" style="1" customWidth="1"/>
    <col min="3351" max="3351" width="9" style="1" customWidth="1"/>
    <col min="3352" max="3353" width="8" style="1" customWidth="1"/>
    <col min="3354" max="3354" width="7.33203125" style="1" customWidth="1"/>
    <col min="3355" max="3355" width="7.5" style="1" customWidth="1"/>
    <col min="3356" max="3356" width="10.5" style="1" customWidth="1"/>
    <col min="3357" max="3357" width="9" style="1" customWidth="1"/>
    <col min="3358" max="3358" width="2.33203125" style="1" customWidth="1"/>
    <col min="3359" max="3359" width="15.5" style="1" customWidth="1"/>
    <col min="3360" max="3360" width="8.5" style="1" customWidth="1"/>
    <col min="3361" max="3361" width="15" style="1" customWidth="1"/>
    <col min="3362" max="3366" width="8.83203125" style="1"/>
    <col min="3367" max="3367" width="17.1640625" style="1" customWidth="1"/>
    <col min="3368" max="3368" width="16" style="1" customWidth="1"/>
    <col min="3369" max="3369" width="9.6640625" style="1" customWidth="1"/>
    <col min="3370" max="3592" width="8.83203125" style="1"/>
    <col min="3593" max="3593" width="2.5" style="1" customWidth="1"/>
    <col min="3594" max="3594" width="2.33203125" style="1" customWidth="1"/>
    <col min="3595" max="3595" width="17.83203125" style="1" customWidth="1"/>
    <col min="3596" max="3596" width="10.5" style="1" customWidth="1"/>
    <col min="3597" max="3597" width="9" style="1" customWidth="1"/>
    <col min="3598" max="3598" width="8" style="1" customWidth="1"/>
    <col min="3599" max="3599" width="9" style="1" customWidth="1"/>
    <col min="3600" max="3600" width="8.5" style="1" customWidth="1"/>
    <col min="3601" max="3601" width="11.5" style="1" customWidth="1"/>
    <col min="3602" max="3602" width="8.5" style="1" customWidth="1"/>
    <col min="3603" max="3603" width="8.1640625" style="1" customWidth="1"/>
    <col min="3604" max="3604" width="7.33203125" style="1" customWidth="1"/>
    <col min="3605" max="3605" width="7.5" style="1" customWidth="1"/>
    <col min="3606" max="3606" width="8" style="1" customWidth="1"/>
    <col min="3607" max="3607" width="9" style="1" customWidth="1"/>
    <col min="3608" max="3609" width="8" style="1" customWidth="1"/>
    <col min="3610" max="3610" width="7.33203125" style="1" customWidth="1"/>
    <col min="3611" max="3611" width="7.5" style="1" customWidth="1"/>
    <col min="3612" max="3612" width="10.5" style="1" customWidth="1"/>
    <col min="3613" max="3613" width="9" style="1" customWidth="1"/>
    <col min="3614" max="3614" width="2.33203125" style="1" customWidth="1"/>
    <col min="3615" max="3615" width="15.5" style="1" customWidth="1"/>
    <col min="3616" max="3616" width="8.5" style="1" customWidth="1"/>
    <col min="3617" max="3617" width="15" style="1" customWidth="1"/>
    <col min="3618" max="3622" width="8.83203125" style="1"/>
    <col min="3623" max="3623" width="17.1640625" style="1" customWidth="1"/>
    <col min="3624" max="3624" width="16" style="1" customWidth="1"/>
    <col min="3625" max="3625" width="9.6640625" style="1" customWidth="1"/>
    <col min="3626" max="3848" width="8.83203125" style="1"/>
    <col min="3849" max="3849" width="2.5" style="1" customWidth="1"/>
    <col min="3850" max="3850" width="2.33203125" style="1" customWidth="1"/>
    <col min="3851" max="3851" width="17.83203125" style="1" customWidth="1"/>
    <col min="3852" max="3852" width="10.5" style="1" customWidth="1"/>
    <col min="3853" max="3853" width="9" style="1" customWidth="1"/>
    <col min="3854" max="3854" width="8" style="1" customWidth="1"/>
    <col min="3855" max="3855" width="9" style="1" customWidth="1"/>
    <col min="3856" max="3856" width="8.5" style="1" customWidth="1"/>
    <col min="3857" max="3857" width="11.5" style="1" customWidth="1"/>
    <col min="3858" max="3858" width="8.5" style="1" customWidth="1"/>
    <col min="3859" max="3859" width="8.1640625" style="1" customWidth="1"/>
    <col min="3860" max="3860" width="7.33203125" style="1" customWidth="1"/>
    <col min="3861" max="3861" width="7.5" style="1" customWidth="1"/>
    <col min="3862" max="3862" width="8" style="1" customWidth="1"/>
    <col min="3863" max="3863" width="9" style="1" customWidth="1"/>
    <col min="3864" max="3865" width="8" style="1" customWidth="1"/>
    <col min="3866" max="3866" width="7.33203125" style="1" customWidth="1"/>
    <col min="3867" max="3867" width="7.5" style="1" customWidth="1"/>
    <col min="3868" max="3868" width="10.5" style="1" customWidth="1"/>
    <col min="3869" max="3869" width="9" style="1" customWidth="1"/>
    <col min="3870" max="3870" width="2.33203125" style="1" customWidth="1"/>
    <col min="3871" max="3871" width="15.5" style="1" customWidth="1"/>
    <col min="3872" max="3872" width="8.5" style="1" customWidth="1"/>
    <col min="3873" max="3873" width="15" style="1" customWidth="1"/>
    <col min="3874" max="3878" width="8.83203125" style="1"/>
    <col min="3879" max="3879" width="17.1640625" style="1" customWidth="1"/>
    <col min="3880" max="3880" width="16" style="1" customWidth="1"/>
    <col min="3881" max="3881" width="9.6640625" style="1" customWidth="1"/>
    <col min="3882" max="4104" width="8.83203125" style="1"/>
    <col min="4105" max="4105" width="2.5" style="1" customWidth="1"/>
    <col min="4106" max="4106" width="2.33203125" style="1" customWidth="1"/>
    <col min="4107" max="4107" width="17.83203125" style="1" customWidth="1"/>
    <col min="4108" max="4108" width="10.5" style="1" customWidth="1"/>
    <col min="4109" max="4109" width="9" style="1" customWidth="1"/>
    <col min="4110" max="4110" width="8" style="1" customWidth="1"/>
    <col min="4111" max="4111" width="9" style="1" customWidth="1"/>
    <col min="4112" max="4112" width="8.5" style="1" customWidth="1"/>
    <col min="4113" max="4113" width="11.5" style="1" customWidth="1"/>
    <col min="4114" max="4114" width="8.5" style="1" customWidth="1"/>
    <col min="4115" max="4115" width="8.1640625" style="1" customWidth="1"/>
    <col min="4116" max="4116" width="7.33203125" style="1" customWidth="1"/>
    <col min="4117" max="4117" width="7.5" style="1" customWidth="1"/>
    <col min="4118" max="4118" width="8" style="1" customWidth="1"/>
    <col min="4119" max="4119" width="9" style="1" customWidth="1"/>
    <col min="4120" max="4121" width="8" style="1" customWidth="1"/>
    <col min="4122" max="4122" width="7.33203125" style="1" customWidth="1"/>
    <col min="4123" max="4123" width="7.5" style="1" customWidth="1"/>
    <col min="4124" max="4124" width="10.5" style="1" customWidth="1"/>
    <col min="4125" max="4125" width="9" style="1" customWidth="1"/>
    <col min="4126" max="4126" width="2.33203125" style="1" customWidth="1"/>
    <col min="4127" max="4127" width="15.5" style="1" customWidth="1"/>
    <col min="4128" max="4128" width="8.5" style="1" customWidth="1"/>
    <col min="4129" max="4129" width="15" style="1" customWidth="1"/>
    <col min="4130" max="4134" width="8.83203125" style="1"/>
    <col min="4135" max="4135" width="17.1640625" style="1" customWidth="1"/>
    <col min="4136" max="4136" width="16" style="1" customWidth="1"/>
    <col min="4137" max="4137" width="9.6640625" style="1" customWidth="1"/>
    <col min="4138" max="4360" width="8.83203125" style="1"/>
    <col min="4361" max="4361" width="2.5" style="1" customWidth="1"/>
    <col min="4362" max="4362" width="2.33203125" style="1" customWidth="1"/>
    <col min="4363" max="4363" width="17.83203125" style="1" customWidth="1"/>
    <col min="4364" max="4364" width="10.5" style="1" customWidth="1"/>
    <col min="4365" max="4365" width="9" style="1" customWidth="1"/>
    <col min="4366" max="4366" width="8" style="1" customWidth="1"/>
    <col min="4367" max="4367" width="9" style="1" customWidth="1"/>
    <col min="4368" max="4368" width="8.5" style="1" customWidth="1"/>
    <col min="4369" max="4369" width="11.5" style="1" customWidth="1"/>
    <col min="4370" max="4370" width="8.5" style="1" customWidth="1"/>
    <col min="4371" max="4371" width="8.1640625" style="1" customWidth="1"/>
    <col min="4372" max="4372" width="7.33203125" style="1" customWidth="1"/>
    <col min="4373" max="4373" width="7.5" style="1" customWidth="1"/>
    <col min="4374" max="4374" width="8" style="1" customWidth="1"/>
    <col min="4375" max="4375" width="9" style="1" customWidth="1"/>
    <col min="4376" max="4377" width="8" style="1" customWidth="1"/>
    <col min="4378" max="4378" width="7.33203125" style="1" customWidth="1"/>
    <col min="4379" max="4379" width="7.5" style="1" customWidth="1"/>
    <col min="4380" max="4380" width="10.5" style="1" customWidth="1"/>
    <col min="4381" max="4381" width="9" style="1" customWidth="1"/>
    <col min="4382" max="4382" width="2.33203125" style="1" customWidth="1"/>
    <col min="4383" max="4383" width="15.5" style="1" customWidth="1"/>
    <col min="4384" max="4384" width="8.5" style="1" customWidth="1"/>
    <col min="4385" max="4385" width="15" style="1" customWidth="1"/>
    <col min="4386" max="4390" width="8.83203125" style="1"/>
    <col min="4391" max="4391" width="17.1640625" style="1" customWidth="1"/>
    <col min="4392" max="4392" width="16" style="1" customWidth="1"/>
    <col min="4393" max="4393" width="9.6640625" style="1" customWidth="1"/>
    <col min="4394" max="4616" width="8.83203125" style="1"/>
    <col min="4617" max="4617" width="2.5" style="1" customWidth="1"/>
    <col min="4618" max="4618" width="2.33203125" style="1" customWidth="1"/>
    <col min="4619" max="4619" width="17.83203125" style="1" customWidth="1"/>
    <col min="4620" max="4620" width="10.5" style="1" customWidth="1"/>
    <col min="4621" max="4621" width="9" style="1" customWidth="1"/>
    <col min="4622" max="4622" width="8" style="1" customWidth="1"/>
    <col min="4623" max="4623" width="9" style="1" customWidth="1"/>
    <col min="4624" max="4624" width="8.5" style="1" customWidth="1"/>
    <col min="4625" max="4625" width="11.5" style="1" customWidth="1"/>
    <col min="4626" max="4626" width="8.5" style="1" customWidth="1"/>
    <col min="4627" max="4627" width="8.1640625" style="1" customWidth="1"/>
    <col min="4628" max="4628" width="7.33203125" style="1" customWidth="1"/>
    <col min="4629" max="4629" width="7.5" style="1" customWidth="1"/>
    <col min="4630" max="4630" width="8" style="1" customWidth="1"/>
    <col min="4631" max="4631" width="9" style="1" customWidth="1"/>
    <col min="4632" max="4633" width="8" style="1" customWidth="1"/>
    <col min="4634" max="4634" width="7.33203125" style="1" customWidth="1"/>
    <col min="4635" max="4635" width="7.5" style="1" customWidth="1"/>
    <col min="4636" max="4636" width="10.5" style="1" customWidth="1"/>
    <col min="4637" max="4637" width="9" style="1" customWidth="1"/>
    <col min="4638" max="4638" width="2.33203125" style="1" customWidth="1"/>
    <col min="4639" max="4639" width="15.5" style="1" customWidth="1"/>
    <col min="4640" max="4640" width="8.5" style="1" customWidth="1"/>
    <col min="4641" max="4641" width="15" style="1" customWidth="1"/>
    <col min="4642" max="4646" width="8.83203125" style="1"/>
    <col min="4647" max="4647" width="17.1640625" style="1" customWidth="1"/>
    <col min="4648" max="4648" width="16" style="1" customWidth="1"/>
    <col min="4649" max="4649" width="9.6640625" style="1" customWidth="1"/>
    <col min="4650" max="4872" width="8.83203125" style="1"/>
    <col min="4873" max="4873" width="2.5" style="1" customWidth="1"/>
    <col min="4874" max="4874" width="2.33203125" style="1" customWidth="1"/>
    <col min="4875" max="4875" width="17.83203125" style="1" customWidth="1"/>
    <col min="4876" max="4876" width="10.5" style="1" customWidth="1"/>
    <col min="4877" max="4877" width="9" style="1" customWidth="1"/>
    <col min="4878" max="4878" width="8" style="1" customWidth="1"/>
    <col min="4879" max="4879" width="9" style="1" customWidth="1"/>
    <col min="4880" max="4880" width="8.5" style="1" customWidth="1"/>
    <col min="4881" max="4881" width="11.5" style="1" customWidth="1"/>
    <col min="4882" max="4882" width="8.5" style="1" customWidth="1"/>
    <col min="4883" max="4883" width="8.1640625" style="1" customWidth="1"/>
    <col min="4884" max="4884" width="7.33203125" style="1" customWidth="1"/>
    <col min="4885" max="4885" width="7.5" style="1" customWidth="1"/>
    <col min="4886" max="4886" width="8" style="1" customWidth="1"/>
    <col min="4887" max="4887" width="9" style="1" customWidth="1"/>
    <col min="4888" max="4889" width="8" style="1" customWidth="1"/>
    <col min="4890" max="4890" width="7.33203125" style="1" customWidth="1"/>
    <col min="4891" max="4891" width="7.5" style="1" customWidth="1"/>
    <col min="4892" max="4892" width="10.5" style="1" customWidth="1"/>
    <col min="4893" max="4893" width="9" style="1" customWidth="1"/>
    <col min="4894" max="4894" width="2.33203125" style="1" customWidth="1"/>
    <col min="4895" max="4895" width="15.5" style="1" customWidth="1"/>
    <col min="4896" max="4896" width="8.5" style="1" customWidth="1"/>
    <col min="4897" max="4897" width="15" style="1" customWidth="1"/>
    <col min="4898" max="4902" width="8.83203125" style="1"/>
    <col min="4903" max="4903" width="17.1640625" style="1" customWidth="1"/>
    <col min="4904" max="4904" width="16" style="1" customWidth="1"/>
    <col min="4905" max="4905" width="9.6640625" style="1" customWidth="1"/>
    <col min="4906" max="5128" width="8.83203125" style="1"/>
    <col min="5129" max="5129" width="2.5" style="1" customWidth="1"/>
    <col min="5130" max="5130" width="2.33203125" style="1" customWidth="1"/>
    <col min="5131" max="5131" width="17.83203125" style="1" customWidth="1"/>
    <col min="5132" max="5132" width="10.5" style="1" customWidth="1"/>
    <col min="5133" max="5133" width="9" style="1" customWidth="1"/>
    <col min="5134" max="5134" width="8" style="1" customWidth="1"/>
    <col min="5135" max="5135" width="9" style="1" customWidth="1"/>
    <col min="5136" max="5136" width="8.5" style="1" customWidth="1"/>
    <col min="5137" max="5137" width="11.5" style="1" customWidth="1"/>
    <col min="5138" max="5138" width="8.5" style="1" customWidth="1"/>
    <col min="5139" max="5139" width="8.1640625" style="1" customWidth="1"/>
    <col min="5140" max="5140" width="7.33203125" style="1" customWidth="1"/>
    <col min="5141" max="5141" width="7.5" style="1" customWidth="1"/>
    <col min="5142" max="5142" width="8" style="1" customWidth="1"/>
    <col min="5143" max="5143" width="9" style="1" customWidth="1"/>
    <col min="5144" max="5145" width="8" style="1" customWidth="1"/>
    <col min="5146" max="5146" width="7.33203125" style="1" customWidth="1"/>
    <col min="5147" max="5147" width="7.5" style="1" customWidth="1"/>
    <col min="5148" max="5148" width="10.5" style="1" customWidth="1"/>
    <col min="5149" max="5149" width="9" style="1" customWidth="1"/>
    <col min="5150" max="5150" width="2.33203125" style="1" customWidth="1"/>
    <col min="5151" max="5151" width="15.5" style="1" customWidth="1"/>
    <col min="5152" max="5152" width="8.5" style="1" customWidth="1"/>
    <col min="5153" max="5153" width="15" style="1" customWidth="1"/>
    <col min="5154" max="5158" width="8.83203125" style="1"/>
    <col min="5159" max="5159" width="17.1640625" style="1" customWidth="1"/>
    <col min="5160" max="5160" width="16" style="1" customWidth="1"/>
    <col min="5161" max="5161" width="9.6640625" style="1" customWidth="1"/>
    <col min="5162" max="5384" width="8.83203125" style="1"/>
    <col min="5385" max="5385" width="2.5" style="1" customWidth="1"/>
    <col min="5386" max="5386" width="2.33203125" style="1" customWidth="1"/>
    <col min="5387" max="5387" width="17.83203125" style="1" customWidth="1"/>
    <col min="5388" max="5388" width="10.5" style="1" customWidth="1"/>
    <col min="5389" max="5389" width="9" style="1" customWidth="1"/>
    <col min="5390" max="5390" width="8" style="1" customWidth="1"/>
    <col min="5391" max="5391" width="9" style="1" customWidth="1"/>
    <col min="5392" max="5392" width="8.5" style="1" customWidth="1"/>
    <col min="5393" max="5393" width="11.5" style="1" customWidth="1"/>
    <col min="5394" max="5394" width="8.5" style="1" customWidth="1"/>
    <col min="5395" max="5395" width="8.1640625" style="1" customWidth="1"/>
    <col min="5396" max="5396" width="7.33203125" style="1" customWidth="1"/>
    <col min="5397" max="5397" width="7.5" style="1" customWidth="1"/>
    <col min="5398" max="5398" width="8" style="1" customWidth="1"/>
    <col min="5399" max="5399" width="9" style="1" customWidth="1"/>
    <col min="5400" max="5401" width="8" style="1" customWidth="1"/>
    <col min="5402" max="5402" width="7.33203125" style="1" customWidth="1"/>
    <col min="5403" max="5403" width="7.5" style="1" customWidth="1"/>
    <col min="5404" max="5404" width="10.5" style="1" customWidth="1"/>
    <col min="5405" max="5405" width="9" style="1" customWidth="1"/>
    <col min="5406" max="5406" width="2.33203125" style="1" customWidth="1"/>
    <col min="5407" max="5407" width="15.5" style="1" customWidth="1"/>
    <col min="5408" max="5408" width="8.5" style="1" customWidth="1"/>
    <col min="5409" max="5409" width="15" style="1" customWidth="1"/>
    <col min="5410" max="5414" width="8.83203125" style="1"/>
    <col min="5415" max="5415" width="17.1640625" style="1" customWidth="1"/>
    <col min="5416" max="5416" width="16" style="1" customWidth="1"/>
    <col min="5417" max="5417" width="9.6640625" style="1" customWidth="1"/>
    <col min="5418" max="5640" width="8.83203125" style="1"/>
    <col min="5641" max="5641" width="2.5" style="1" customWidth="1"/>
    <col min="5642" max="5642" width="2.33203125" style="1" customWidth="1"/>
    <col min="5643" max="5643" width="17.83203125" style="1" customWidth="1"/>
    <col min="5644" max="5644" width="10.5" style="1" customWidth="1"/>
    <col min="5645" max="5645" width="9" style="1" customWidth="1"/>
    <col min="5646" max="5646" width="8" style="1" customWidth="1"/>
    <col min="5647" max="5647" width="9" style="1" customWidth="1"/>
    <col min="5648" max="5648" width="8.5" style="1" customWidth="1"/>
    <col min="5649" max="5649" width="11.5" style="1" customWidth="1"/>
    <col min="5650" max="5650" width="8.5" style="1" customWidth="1"/>
    <col min="5651" max="5651" width="8.1640625" style="1" customWidth="1"/>
    <col min="5652" max="5652" width="7.33203125" style="1" customWidth="1"/>
    <col min="5653" max="5653" width="7.5" style="1" customWidth="1"/>
    <col min="5654" max="5654" width="8" style="1" customWidth="1"/>
    <col min="5655" max="5655" width="9" style="1" customWidth="1"/>
    <col min="5656" max="5657" width="8" style="1" customWidth="1"/>
    <col min="5658" max="5658" width="7.33203125" style="1" customWidth="1"/>
    <col min="5659" max="5659" width="7.5" style="1" customWidth="1"/>
    <col min="5660" max="5660" width="10.5" style="1" customWidth="1"/>
    <col min="5661" max="5661" width="9" style="1" customWidth="1"/>
    <col min="5662" max="5662" width="2.33203125" style="1" customWidth="1"/>
    <col min="5663" max="5663" width="15.5" style="1" customWidth="1"/>
    <col min="5664" max="5664" width="8.5" style="1" customWidth="1"/>
    <col min="5665" max="5665" width="15" style="1" customWidth="1"/>
    <col min="5666" max="5670" width="8.83203125" style="1"/>
    <col min="5671" max="5671" width="17.1640625" style="1" customWidth="1"/>
    <col min="5672" max="5672" width="16" style="1" customWidth="1"/>
    <col min="5673" max="5673" width="9.6640625" style="1" customWidth="1"/>
    <col min="5674" max="5896" width="8.83203125" style="1"/>
    <col min="5897" max="5897" width="2.5" style="1" customWidth="1"/>
    <col min="5898" max="5898" width="2.33203125" style="1" customWidth="1"/>
    <col min="5899" max="5899" width="17.83203125" style="1" customWidth="1"/>
    <col min="5900" max="5900" width="10.5" style="1" customWidth="1"/>
    <col min="5901" max="5901" width="9" style="1" customWidth="1"/>
    <col min="5902" max="5902" width="8" style="1" customWidth="1"/>
    <col min="5903" max="5903" width="9" style="1" customWidth="1"/>
    <col min="5904" max="5904" width="8.5" style="1" customWidth="1"/>
    <col min="5905" max="5905" width="11.5" style="1" customWidth="1"/>
    <col min="5906" max="5906" width="8.5" style="1" customWidth="1"/>
    <col min="5907" max="5907" width="8.1640625" style="1" customWidth="1"/>
    <col min="5908" max="5908" width="7.33203125" style="1" customWidth="1"/>
    <col min="5909" max="5909" width="7.5" style="1" customWidth="1"/>
    <col min="5910" max="5910" width="8" style="1" customWidth="1"/>
    <col min="5911" max="5911" width="9" style="1" customWidth="1"/>
    <col min="5912" max="5913" width="8" style="1" customWidth="1"/>
    <col min="5914" max="5914" width="7.33203125" style="1" customWidth="1"/>
    <col min="5915" max="5915" width="7.5" style="1" customWidth="1"/>
    <col min="5916" max="5916" width="10.5" style="1" customWidth="1"/>
    <col min="5917" max="5917" width="9" style="1" customWidth="1"/>
    <col min="5918" max="5918" width="2.33203125" style="1" customWidth="1"/>
    <col min="5919" max="5919" width="15.5" style="1" customWidth="1"/>
    <col min="5920" max="5920" width="8.5" style="1" customWidth="1"/>
    <col min="5921" max="5921" width="15" style="1" customWidth="1"/>
    <col min="5922" max="5926" width="8.83203125" style="1"/>
    <col min="5927" max="5927" width="17.1640625" style="1" customWidth="1"/>
    <col min="5928" max="5928" width="16" style="1" customWidth="1"/>
    <col min="5929" max="5929" width="9.6640625" style="1" customWidth="1"/>
    <col min="5930" max="6152" width="8.83203125" style="1"/>
    <col min="6153" max="6153" width="2.5" style="1" customWidth="1"/>
    <col min="6154" max="6154" width="2.33203125" style="1" customWidth="1"/>
    <col min="6155" max="6155" width="17.83203125" style="1" customWidth="1"/>
    <col min="6156" max="6156" width="10.5" style="1" customWidth="1"/>
    <col min="6157" max="6157" width="9" style="1" customWidth="1"/>
    <col min="6158" max="6158" width="8" style="1" customWidth="1"/>
    <col min="6159" max="6159" width="9" style="1" customWidth="1"/>
    <col min="6160" max="6160" width="8.5" style="1" customWidth="1"/>
    <col min="6161" max="6161" width="11.5" style="1" customWidth="1"/>
    <col min="6162" max="6162" width="8.5" style="1" customWidth="1"/>
    <col min="6163" max="6163" width="8.1640625" style="1" customWidth="1"/>
    <col min="6164" max="6164" width="7.33203125" style="1" customWidth="1"/>
    <col min="6165" max="6165" width="7.5" style="1" customWidth="1"/>
    <col min="6166" max="6166" width="8" style="1" customWidth="1"/>
    <col min="6167" max="6167" width="9" style="1" customWidth="1"/>
    <col min="6168" max="6169" width="8" style="1" customWidth="1"/>
    <col min="6170" max="6170" width="7.33203125" style="1" customWidth="1"/>
    <col min="6171" max="6171" width="7.5" style="1" customWidth="1"/>
    <col min="6172" max="6172" width="10.5" style="1" customWidth="1"/>
    <col min="6173" max="6173" width="9" style="1" customWidth="1"/>
    <col min="6174" max="6174" width="2.33203125" style="1" customWidth="1"/>
    <col min="6175" max="6175" width="15.5" style="1" customWidth="1"/>
    <col min="6176" max="6176" width="8.5" style="1" customWidth="1"/>
    <col min="6177" max="6177" width="15" style="1" customWidth="1"/>
    <col min="6178" max="6182" width="8.83203125" style="1"/>
    <col min="6183" max="6183" width="17.1640625" style="1" customWidth="1"/>
    <col min="6184" max="6184" width="16" style="1" customWidth="1"/>
    <col min="6185" max="6185" width="9.6640625" style="1" customWidth="1"/>
    <col min="6186" max="6408" width="8.83203125" style="1"/>
    <col min="6409" max="6409" width="2.5" style="1" customWidth="1"/>
    <col min="6410" max="6410" width="2.33203125" style="1" customWidth="1"/>
    <col min="6411" max="6411" width="17.83203125" style="1" customWidth="1"/>
    <col min="6412" max="6412" width="10.5" style="1" customWidth="1"/>
    <col min="6413" max="6413" width="9" style="1" customWidth="1"/>
    <col min="6414" max="6414" width="8" style="1" customWidth="1"/>
    <col min="6415" max="6415" width="9" style="1" customWidth="1"/>
    <col min="6416" max="6416" width="8.5" style="1" customWidth="1"/>
    <col min="6417" max="6417" width="11.5" style="1" customWidth="1"/>
    <col min="6418" max="6418" width="8.5" style="1" customWidth="1"/>
    <col min="6419" max="6419" width="8.1640625" style="1" customWidth="1"/>
    <col min="6420" max="6420" width="7.33203125" style="1" customWidth="1"/>
    <col min="6421" max="6421" width="7.5" style="1" customWidth="1"/>
    <col min="6422" max="6422" width="8" style="1" customWidth="1"/>
    <col min="6423" max="6423" width="9" style="1" customWidth="1"/>
    <col min="6424" max="6425" width="8" style="1" customWidth="1"/>
    <col min="6426" max="6426" width="7.33203125" style="1" customWidth="1"/>
    <col min="6427" max="6427" width="7.5" style="1" customWidth="1"/>
    <col min="6428" max="6428" width="10.5" style="1" customWidth="1"/>
    <col min="6429" max="6429" width="9" style="1" customWidth="1"/>
    <col min="6430" max="6430" width="2.33203125" style="1" customWidth="1"/>
    <col min="6431" max="6431" width="15.5" style="1" customWidth="1"/>
    <col min="6432" max="6432" width="8.5" style="1" customWidth="1"/>
    <col min="6433" max="6433" width="15" style="1" customWidth="1"/>
    <col min="6434" max="6438" width="8.83203125" style="1"/>
    <col min="6439" max="6439" width="17.1640625" style="1" customWidth="1"/>
    <col min="6440" max="6440" width="16" style="1" customWidth="1"/>
    <col min="6441" max="6441" width="9.6640625" style="1" customWidth="1"/>
    <col min="6442" max="6664" width="8.83203125" style="1"/>
    <col min="6665" max="6665" width="2.5" style="1" customWidth="1"/>
    <col min="6666" max="6666" width="2.33203125" style="1" customWidth="1"/>
    <col min="6667" max="6667" width="17.83203125" style="1" customWidth="1"/>
    <col min="6668" max="6668" width="10.5" style="1" customWidth="1"/>
    <col min="6669" max="6669" width="9" style="1" customWidth="1"/>
    <col min="6670" max="6670" width="8" style="1" customWidth="1"/>
    <col min="6671" max="6671" width="9" style="1" customWidth="1"/>
    <col min="6672" max="6672" width="8.5" style="1" customWidth="1"/>
    <col min="6673" max="6673" width="11.5" style="1" customWidth="1"/>
    <col min="6674" max="6674" width="8.5" style="1" customWidth="1"/>
    <col min="6675" max="6675" width="8.1640625" style="1" customWidth="1"/>
    <col min="6676" max="6676" width="7.33203125" style="1" customWidth="1"/>
    <col min="6677" max="6677" width="7.5" style="1" customWidth="1"/>
    <col min="6678" max="6678" width="8" style="1" customWidth="1"/>
    <col min="6679" max="6679" width="9" style="1" customWidth="1"/>
    <col min="6680" max="6681" width="8" style="1" customWidth="1"/>
    <col min="6682" max="6682" width="7.33203125" style="1" customWidth="1"/>
    <col min="6683" max="6683" width="7.5" style="1" customWidth="1"/>
    <col min="6684" max="6684" width="10.5" style="1" customWidth="1"/>
    <col min="6685" max="6685" width="9" style="1" customWidth="1"/>
    <col min="6686" max="6686" width="2.33203125" style="1" customWidth="1"/>
    <col min="6687" max="6687" width="15.5" style="1" customWidth="1"/>
    <col min="6688" max="6688" width="8.5" style="1" customWidth="1"/>
    <col min="6689" max="6689" width="15" style="1" customWidth="1"/>
    <col min="6690" max="6694" width="8.83203125" style="1"/>
    <col min="6695" max="6695" width="17.1640625" style="1" customWidth="1"/>
    <col min="6696" max="6696" width="16" style="1" customWidth="1"/>
    <col min="6697" max="6697" width="9.6640625" style="1" customWidth="1"/>
    <col min="6698" max="6920" width="8.83203125" style="1"/>
    <col min="6921" max="6921" width="2.5" style="1" customWidth="1"/>
    <col min="6922" max="6922" width="2.33203125" style="1" customWidth="1"/>
    <col min="6923" max="6923" width="17.83203125" style="1" customWidth="1"/>
    <col min="6924" max="6924" width="10.5" style="1" customWidth="1"/>
    <col min="6925" max="6925" width="9" style="1" customWidth="1"/>
    <col min="6926" max="6926" width="8" style="1" customWidth="1"/>
    <col min="6927" max="6927" width="9" style="1" customWidth="1"/>
    <col min="6928" max="6928" width="8.5" style="1" customWidth="1"/>
    <col min="6929" max="6929" width="11.5" style="1" customWidth="1"/>
    <col min="6930" max="6930" width="8.5" style="1" customWidth="1"/>
    <col min="6931" max="6931" width="8.1640625" style="1" customWidth="1"/>
    <col min="6932" max="6932" width="7.33203125" style="1" customWidth="1"/>
    <col min="6933" max="6933" width="7.5" style="1" customWidth="1"/>
    <col min="6934" max="6934" width="8" style="1" customWidth="1"/>
    <col min="6935" max="6935" width="9" style="1" customWidth="1"/>
    <col min="6936" max="6937" width="8" style="1" customWidth="1"/>
    <col min="6938" max="6938" width="7.33203125" style="1" customWidth="1"/>
    <col min="6939" max="6939" width="7.5" style="1" customWidth="1"/>
    <col min="6940" max="6940" width="10.5" style="1" customWidth="1"/>
    <col min="6941" max="6941" width="9" style="1" customWidth="1"/>
    <col min="6942" max="6942" width="2.33203125" style="1" customWidth="1"/>
    <col min="6943" max="6943" width="15.5" style="1" customWidth="1"/>
    <col min="6944" max="6944" width="8.5" style="1" customWidth="1"/>
    <col min="6945" max="6945" width="15" style="1" customWidth="1"/>
    <col min="6946" max="6950" width="8.83203125" style="1"/>
    <col min="6951" max="6951" width="17.1640625" style="1" customWidth="1"/>
    <col min="6952" max="6952" width="16" style="1" customWidth="1"/>
    <col min="6953" max="6953" width="9.6640625" style="1" customWidth="1"/>
    <col min="6954" max="7176" width="8.83203125" style="1"/>
    <col min="7177" max="7177" width="2.5" style="1" customWidth="1"/>
    <col min="7178" max="7178" width="2.33203125" style="1" customWidth="1"/>
    <col min="7179" max="7179" width="17.83203125" style="1" customWidth="1"/>
    <col min="7180" max="7180" width="10.5" style="1" customWidth="1"/>
    <col min="7181" max="7181" width="9" style="1" customWidth="1"/>
    <col min="7182" max="7182" width="8" style="1" customWidth="1"/>
    <col min="7183" max="7183" width="9" style="1" customWidth="1"/>
    <col min="7184" max="7184" width="8.5" style="1" customWidth="1"/>
    <col min="7185" max="7185" width="11.5" style="1" customWidth="1"/>
    <col min="7186" max="7186" width="8.5" style="1" customWidth="1"/>
    <col min="7187" max="7187" width="8.1640625" style="1" customWidth="1"/>
    <col min="7188" max="7188" width="7.33203125" style="1" customWidth="1"/>
    <col min="7189" max="7189" width="7.5" style="1" customWidth="1"/>
    <col min="7190" max="7190" width="8" style="1" customWidth="1"/>
    <col min="7191" max="7191" width="9" style="1" customWidth="1"/>
    <col min="7192" max="7193" width="8" style="1" customWidth="1"/>
    <col min="7194" max="7194" width="7.33203125" style="1" customWidth="1"/>
    <col min="7195" max="7195" width="7.5" style="1" customWidth="1"/>
    <col min="7196" max="7196" width="10.5" style="1" customWidth="1"/>
    <col min="7197" max="7197" width="9" style="1" customWidth="1"/>
    <col min="7198" max="7198" width="2.33203125" style="1" customWidth="1"/>
    <col min="7199" max="7199" width="15.5" style="1" customWidth="1"/>
    <col min="7200" max="7200" width="8.5" style="1" customWidth="1"/>
    <col min="7201" max="7201" width="15" style="1" customWidth="1"/>
    <col min="7202" max="7206" width="8.83203125" style="1"/>
    <col min="7207" max="7207" width="17.1640625" style="1" customWidth="1"/>
    <col min="7208" max="7208" width="16" style="1" customWidth="1"/>
    <col min="7209" max="7209" width="9.6640625" style="1" customWidth="1"/>
    <col min="7210" max="7432" width="8.83203125" style="1"/>
    <col min="7433" max="7433" width="2.5" style="1" customWidth="1"/>
    <col min="7434" max="7434" width="2.33203125" style="1" customWidth="1"/>
    <col min="7435" max="7435" width="17.83203125" style="1" customWidth="1"/>
    <col min="7436" max="7436" width="10.5" style="1" customWidth="1"/>
    <col min="7437" max="7437" width="9" style="1" customWidth="1"/>
    <col min="7438" max="7438" width="8" style="1" customWidth="1"/>
    <col min="7439" max="7439" width="9" style="1" customWidth="1"/>
    <col min="7440" max="7440" width="8.5" style="1" customWidth="1"/>
    <col min="7441" max="7441" width="11.5" style="1" customWidth="1"/>
    <col min="7442" max="7442" width="8.5" style="1" customWidth="1"/>
    <col min="7443" max="7443" width="8.1640625" style="1" customWidth="1"/>
    <col min="7444" max="7444" width="7.33203125" style="1" customWidth="1"/>
    <col min="7445" max="7445" width="7.5" style="1" customWidth="1"/>
    <col min="7446" max="7446" width="8" style="1" customWidth="1"/>
    <col min="7447" max="7447" width="9" style="1" customWidth="1"/>
    <col min="7448" max="7449" width="8" style="1" customWidth="1"/>
    <col min="7450" max="7450" width="7.33203125" style="1" customWidth="1"/>
    <col min="7451" max="7451" width="7.5" style="1" customWidth="1"/>
    <col min="7452" max="7452" width="10.5" style="1" customWidth="1"/>
    <col min="7453" max="7453" width="9" style="1" customWidth="1"/>
    <col min="7454" max="7454" width="2.33203125" style="1" customWidth="1"/>
    <col min="7455" max="7455" width="15.5" style="1" customWidth="1"/>
    <col min="7456" max="7456" width="8.5" style="1" customWidth="1"/>
    <col min="7457" max="7457" width="15" style="1" customWidth="1"/>
    <col min="7458" max="7462" width="8.83203125" style="1"/>
    <col min="7463" max="7463" width="17.1640625" style="1" customWidth="1"/>
    <col min="7464" max="7464" width="16" style="1" customWidth="1"/>
    <col min="7465" max="7465" width="9.6640625" style="1" customWidth="1"/>
    <col min="7466" max="7688" width="8.83203125" style="1"/>
    <col min="7689" max="7689" width="2.5" style="1" customWidth="1"/>
    <col min="7690" max="7690" width="2.33203125" style="1" customWidth="1"/>
    <col min="7691" max="7691" width="17.83203125" style="1" customWidth="1"/>
    <col min="7692" max="7692" width="10.5" style="1" customWidth="1"/>
    <col min="7693" max="7693" width="9" style="1" customWidth="1"/>
    <col min="7694" max="7694" width="8" style="1" customWidth="1"/>
    <col min="7695" max="7695" width="9" style="1" customWidth="1"/>
    <col min="7696" max="7696" width="8.5" style="1" customWidth="1"/>
    <col min="7697" max="7697" width="11.5" style="1" customWidth="1"/>
    <col min="7698" max="7698" width="8.5" style="1" customWidth="1"/>
    <col min="7699" max="7699" width="8.1640625" style="1" customWidth="1"/>
    <col min="7700" max="7700" width="7.33203125" style="1" customWidth="1"/>
    <col min="7701" max="7701" width="7.5" style="1" customWidth="1"/>
    <col min="7702" max="7702" width="8" style="1" customWidth="1"/>
    <col min="7703" max="7703" width="9" style="1" customWidth="1"/>
    <col min="7704" max="7705" width="8" style="1" customWidth="1"/>
    <col min="7706" max="7706" width="7.33203125" style="1" customWidth="1"/>
    <col min="7707" max="7707" width="7.5" style="1" customWidth="1"/>
    <col min="7708" max="7708" width="10.5" style="1" customWidth="1"/>
    <col min="7709" max="7709" width="9" style="1" customWidth="1"/>
    <col min="7710" max="7710" width="2.33203125" style="1" customWidth="1"/>
    <col min="7711" max="7711" width="15.5" style="1" customWidth="1"/>
    <col min="7712" max="7712" width="8.5" style="1" customWidth="1"/>
    <col min="7713" max="7713" width="15" style="1" customWidth="1"/>
    <col min="7714" max="7718" width="8.83203125" style="1"/>
    <col min="7719" max="7719" width="17.1640625" style="1" customWidth="1"/>
    <col min="7720" max="7720" width="16" style="1" customWidth="1"/>
    <col min="7721" max="7721" width="9.6640625" style="1" customWidth="1"/>
    <col min="7722" max="7944" width="8.83203125" style="1"/>
    <col min="7945" max="7945" width="2.5" style="1" customWidth="1"/>
    <col min="7946" max="7946" width="2.33203125" style="1" customWidth="1"/>
    <col min="7947" max="7947" width="17.83203125" style="1" customWidth="1"/>
    <col min="7948" max="7948" width="10.5" style="1" customWidth="1"/>
    <col min="7949" max="7949" width="9" style="1" customWidth="1"/>
    <col min="7950" max="7950" width="8" style="1" customWidth="1"/>
    <col min="7951" max="7951" width="9" style="1" customWidth="1"/>
    <col min="7952" max="7952" width="8.5" style="1" customWidth="1"/>
    <col min="7953" max="7953" width="11.5" style="1" customWidth="1"/>
    <col min="7954" max="7954" width="8.5" style="1" customWidth="1"/>
    <col min="7955" max="7955" width="8.1640625" style="1" customWidth="1"/>
    <col min="7956" max="7956" width="7.33203125" style="1" customWidth="1"/>
    <col min="7957" max="7957" width="7.5" style="1" customWidth="1"/>
    <col min="7958" max="7958" width="8" style="1" customWidth="1"/>
    <col min="7959" max="7959" width="9" style="1" customWidth="1"/>
    <col min="7960" max="7961" width="8" style="1" customWidth="1"/>
    <col min="7962" max="7962" width="7.33203125" style="1" customWidth="1"/>
    <col min="7963" max="7963" width="7.5" style="1" customWidth="1"/>
    <col min="7964" max="7964" width="10.5" style="1" customWidth="1"/>
    <col min="7965" max="7965" width="9" style="1" customWidth="1"/>
    <col min="7966" max="7966" width="2.33203125" style="1" customWidth="1"/>
    <col min="7967" max="7967" width="15.5" style="1" customWidth="1"/>
    <col min="7968" max="7968" width="8.5" style="1" customWidth="1"/>
    <col min="7969" max="7969" width="15" style="1" customWidth="1"/>
    <col min="7970" max="7974" width="8.83203125" style="1"/>
    <col min="7975" max="7975" width="17.1640625" style="1" customWidth="1"/>
    <col min="7976" max="7976" width="16" style="1" customWidth="1"/>
    <col min="7977" max="7977" width="9.6640625" style="1" customWidth="1"/>
    <col min="7978" max="8200" width="8.83203125" style="1"/>
    <col min="8201" max="8201" width="2.5" style="1" customWidth="1"/>
    <col min="8202" max="8202" width="2.33203125" style="1" customWidth="1"/>
    <col min="8203" max="8203" width="17.83203125" style="1" customWidth="1"/>
    <col min="8204" max="8204" width="10.5" style="1" customWidth="1"/>
    <col min="8205" max="8205" width="9" style="1" customWidth="1"/>
    <col min="8206" max="8206" width="8" style="1" customWidth="1"/>
    <col min="8207" max="8207" width="9" style="1" customWidth="1"/>
    <col min="8208" max="8208" width="8.5" style="1" customWidth="1"/>
    <col min="8209" max="8209" width="11.5" style="1" customWidth="1"/>
    <col min="8210" max="8210" width="8.5" style="1" customWidth="1"/>
    <col min="8211" max="8211" width="8.1640625" style="1" customWidth="1"/>
    <col min="8212" max="8212" width="7.33203125" style="1" customWidth="1"/>
    <col min="8213" max="8213" width="7.5" style="1" customWidth="1"/>
    <col min="8214" max="8214" width="8" style="1" customWidth="1"/>
    <col min="8215" max="8215" width="9" style="1" customWidth="1"/>
    <col min="8216" max="8217" width="8" style="1" customWidth="1"/>
    <col min="8218" max="8218" width="7.33203125" style="1" customWidth="1"/>
    <col min="8219" max="8219" width="7.5" style="1" customWidth="1"/>
    <col min="8220" max="8220" width="10.5" style="1" customWidth="1"/>
    <col min="8221" max="8221" width="9" style="1" customWidth="1"/>
    <col min="8222" max="8222" width="2.33203125" style="1" customWidth="1"/>
    <col min="8223" max="8223" width="15.5" style="1" customWidth="1"/>
    <col min="8224" max="8224" width="8.5" style="1" customWidth="1"/>
    <col min="8225" max="8225" width="15" style="1" customWidth="1"/>
    <col min="8226" max="8230" width="8.83203125" style="1"/>
    <col min="8231" max="8231" width="17.1640625" style="1" customWidth="1"/>
    <col min="8232" max="8232" width="16" style="1" customWidth="1"/>
    <col min="8233" max="8233" width="9.6640625" style="1" customWidth="1"/>
    <col min="8234" max="8456" width="8.83203125" style="1"/>
    <col min="8457" max="8457" width="2.5" style="1" customWidth="1"/>
    <col min="8458" max="8458" width="2.33203125" style="1" customWidth="1"/>
    <col min="8459" max="8459" width="17.83203125" style="1" customWidth="1"/>
    <col min="8460" max="8460" width="10.5" style="1" customWidth="1"/>
    <col min="8461" max="8461" width="9" style="1" customWidth="1"/>
    <col min="8462" max="8462" width="8" style="1" customWidth="1"/>
    <col min="8463" max="8463" width="9" style="1" customWidth="1"/>
    <col min="8464" max="8464" width="8.5" style="1" customWidth="1"/>
    <col min="8465" max="8465" width="11.5" style="1" customWidth="1"/>
    <col min="8466" max="8466" width="8.5" style="1" customWidth="1"/>
    <col min="8467" max="8467" width="8.1640625" style="1" customWidth="1"/>
    <col min="8468" max="8468" width="7.33203125" style="1" customWidth="1"/>
    <col min="8469" max="8469" width="7.5" style="1" customWidth="1"/>
    <col min="8470" max="8470" width="8" style="1" customWidth="1"/>
    <col min="8471" max="8471" width="9" style="1" customWidth="1"/>
    <col min="8472" max="8473" width="8" style="1" customWidth="1"/>
    <col min="8474" max="8474" width="7.33203125" style="1" customWidth="1"/>
    <col min="8475" max="8475" width="7.5" style="1" customWidth="1"/>
    <col min="8476" max="8476" width="10.5" style="1" customWidth="1"/>
    <col min="8477" max="8477" width="9" style="1" customWidth="1"/>
    <col min="8478" max="8478" width="2.33203125" style="1" customWidth="1"/>
    <col min="8479" max="8479" width="15.5" style="1" customWidth="1"/>
    <col min="8480" max="8480" width="8.5" style="1" customWidth="1"/>
    <col min="8481" max="8481" width="15" style="1" customWidth="1"/>
    <col min="8482" max="8486" width="8.83203125" style="1"/>
    <col min="8487" max="8487" width="17.1640625" style="1" customWidth="1"/>
    <col min="8488" max="8488" width="16" style="1" customWidth="1"/>
    <col min="8489" max="8489" width="9.6640625" style="1" customWidth="1"/>
    <col min="8490" max="8712" width="8.83203125" style="1"/>
    <col min="8713" max="8713" width="2.5" style="1" customWidth="1"/>
    <col min="8714" max="8714" width="2.33203125" style="1" customWidth="1"/>
    <col min="8715" max="8715" width="17.83203125" style="1" customWidth="1"/>
    <col min="8716" max="8716" width="10.5" style="1" customWidth="1"/>
    <col min="8717" max="8717" width="9" style="1" customWidth="1"/>
    <col min="8718" max="8718" width="8" style="1" customWidth="1"/>
    <col min="8719" max="8719" width="9" style="1" customWidth="1"/>
    <col min="8720" max="8720" width="8.5" style="1" customWidth="1"/>
    <col min="8721" max="8721" width="11.5" style="1" customWidth="1"/>
    <col min="8722" max="8722" width="8.5" style="1" customWidth="1"/>
    <col min="8723" max="8723" width="8.1640625" style="1" customWidth="1"/>
    <col min="8724" max="8724" width="7.33203125" style="1" customWidth="1"/>
    <col min="8725" max="8725" width="7.5" style="1" customWidth="1"/>
    <col min="8726" max="8726" width="8" style="1" customWidth="1"/>
    <col min="8727" max="8727" width="9" style="1" customWidth="1"/>
    <col min="8728" max="8729" width="8" style="1" customWidth="1"/>
    <col min="8730" max="8730" width="7.33203125" style="1" customWidth="1"/>
    <col min="8731" max="8731" width="7.5" style="1" customWidth="1"/>
    <col min="8732" max="8732" width="10.5" style="1" customWidth="1"/>
    <col min="8733" max="8733" width="9" style="1" customWidth="1"/>
    <col min="8734" max="8734" width="2.33203125" style="1" customWidth="1"/>
    <col min="8735" max="8735" width="15.5" style="1" customWidth="1"/>
    <col min="8736" max="8736" width="8.5" style="1" customWidth="1"/>
    <col min="8737" max="8737" width="15" style="1" customWidth="1"/>
    <col min="8738" max="8742" width="8.83203125" style="1"/>
    <col min="8743" max="8743" width="17.1640625" style="1" customWidth="1"/>
    <col min="8744" max="8744" width="16" style="1" customWidth="1"/>
    <col min="8745" max="8745" width="9.6640625" style="1" customWidth="1"/>
    <col min="8746" max="8968" width="8.83203125" style="1"/>
    <col min="8969" max="8969" width="2.5" style="1" customWidth="1"/>
    <col min="8970" max="8970" width="2.33203125" style="1" customWidth="1"/>
    <col min="8971" max="8971" width="17.83203125" style="1" customWidth="1"/>
    <col min="8972" max="8972" width="10.5" style="1" customWidth="1"/>
    <col min="8973" max="8973" width="9" style="1" customWidth="1"/>
    <col min="8974" max="8974" width="8" style="1" customWidth="1"/>
    <col min="8975" max="8975" width="9" style="1" customWidth="1"/>
    <col min="8976" max="8976" width="8.5" style="1" customWidth="1"/>
    <col min="8977" max="8977" width="11.5" style="1" customWidth="1"/>
    <col min="8978" max="8978" width="8.5" style="1" customWidth="1"/>
    <col min="8979" max="8979" width="8.1640625" style="1" customWidth="1"/>
    <col min="8980" max="8980" width="7.33203125" style="1" customWidth="1"/>
    <col min="8981" max="8981" width="7.5" style="1" customWidth="1"/>
    <col min="8982" max="8982" width="8" style="1" customWidth="1"/>
    <col min="8983" max="8983" width="9" style="1" customWidth="1"/>
    <col min="8984" max="8985" width="8" style="1" customWidth="1"/>
    <col min="8986" max="8986" width="7.33203125" style="1" customWidth="1"/>
    <col min="8987" max="8987" width="7.5" style="1" customWidth="1"/>
    <col min="8988" max="8988" width="10.5" style="1" customWidth="1"/>
    <col min="8989" max="8989" width="9" style="1" customWidth="1"/>
    <col min="8990" max="8990" width="2.33203125" style="1" customWidth="1"/>
    <col min="8991" max="8991" width="15.5" style="1" customWidth="1"/>
    <col min="8992" max="8992" width="8.5" style="1" customWidth="1"/>
    <col min="8993" max="8993" width="15" style="1" customWidth="1"/>
    <col min="8994" max="8998" width="8.83203125" style="1"/>
    <col min="8999" max="8999" width="17.1640625" style="1" customWidth="1"/>
    <col min="9000" max="9000" width="16" style="1" customWidth="1"/>
    <col min="9001" max="9001" width="9.6640625" style="1" customWidth="1"/>
    <col min="9002" max="9224" width="8.83203125" style="1"/>
    <col min="9225" max="9225" width="2.5" style="1" customWidth="1"/>
    <col min="9226" max="9226" width="2.33203125" style="1" customWidth="1"/>
    <col min="9227" max="9227" width="17.83203125" style="1" customWidth="1"/>
    <col min="9228" max="9228" width="10.5" style="1" customWidth="1"/>
    <col min="9229" max="9229" width="9" style="1" customWidth="1"/>
    <col min="9230" max="9230" width="8" style="1" customWidth="1"/>
    <col min="9231" max="9231" width="9" style="1" customWidth="1"/>
    <col min="9232" max="9232" width="8.5" style="1" customWidth="1"/>
    <col min="9233" max="9233" width="11.5" style="1" customWidth="1"/>
    <col min="9234" max="9234" width="8.5" style="1" customWidth="1"/>
    <col min="9235" max="9235" width="8.1640625" style="1" customWidth="1"/>
    <col min="9236" max="9236" width="7.33203125" style="1" customWidth="1"/>
    <col min="9237" max="9237" width="7.5" style="1" customWidth="1"/>
    <col min="9238" max="9238" width="8" style="1" customWidth="1"/>
    <col min="9239" max="9239" width="9" style="1" customWidth="1"/>
    <col min="9240" max="9241" width="8" style="1" customWidth="1"/>
    <col min="9242" max="9242" width="7.33203125" style="1" customWidth="1"/>
    <col min="9243" max="9243" width="7.5" style="1" customWidth="1"/>
    <col min="9244" max="9244" width="10.5" style="1" customWidth="1"/>
    <col min="9245" max="9245" width="9" style="1" customWidth="1"/>
    <col min="9246" max="9246" width="2.33203125" style="1" customWidth="1"/>
    <col min="9247" max="9247" width="15.5" style="1" customWidth="1"/>
    <col min="9248" max="9248" width="8.5" style="1" customWidth="1"/>
    <col min="9249" max="9249" width="15" style="1" customWidth="1"/>
    <col min="9250" max="9254" width="8.83203125" style="1"/>
    <col min="9255" max="9255" width="17.1640625" style="1" customWidth="1"/>
    <col min="9256" max="9256" width="16" style="1" customWidth="1"/>
    <col min="9257" max="9257" width="9.6640625" style="1" customWidth="1"/>
    <col min="9258" max="9480" width="8.83203125" style="1"/>
    <col min="9481" max="9481" width="2.5" style="1" customWidth="1"/>
    <col min="9482" max="9482" width="2.33203125" style="1" customWidth="1"/>
    <col min="9483" max="9483" width="17.83203125" style="1" customWidth="1"/>
    <col min="9484" max="9484" width="10.5" style="1" customWidth="1"/>
    <col min="9485" max="9485" width="9" style="1" customWidth="1"/>
    <col min="9486" max="9486" width="8" style="1" customWidth="1"/>
    <col min="9487" max="9487" width="9" style="1" customWidth="1"/>
    <col min="9488" max="9488" width="8.5" style="1" customWidth="1"/>
    <col min="9489" max="9489" width="11.5" style="1" customWidth="1"/>
    <col min="9490" max="9490" width="8.5" style="1" customWidth="1"/>
    <col min="9491" max="9491" width="8.1640625" style="1" customWidth="1"/>
    <col min="9492" max="9492" width="7.33203125" style="1" customWidth="1"/>
    <col min="9493" max="9493" width="7.5" style="1" customWidth="1"/>
    <col min="9494" max="9494" width="8" style="1" customWidth="1"/>
    <col min="9495" max="9495" width="9" style="1" customWidth="1"/>
    <col min="9496" max="9497" width="8" style="1" customWidth="1"/>
    <col min="9498" max="9498" width="7.33203125" style="1" customWidth="1"/>
    <col min="9499" max="9499" width="7.5" style="1" customWidth="1"/>
    <col min="9500" max="9500" width="10.5" style="1" customWidth="1"/>
    <col min="9501" max="9501" width="9" style="1" customWidth="1"/>
    <col min="9502" max="9502" width="2.33203125" style="1" customWidth="1"/>
    <col min="9503" max="9503" width="15.5" style="1" customWidth="1"/>
    <col min="9504" max="9504" width="8.5" style="1" customWidth="1"/>
    <col min="9505" max="9505" width="15" style="1" customWidth="1"/>
    <col min="9506" max="9510" width="8.83203125" style="1"/>
    <col min="9511" max="9511" width="17.1640625" style="1" customWidth="1"/>
    <col min="9512" max="9512" width="16" style="1" customWidth="1"/>
    <col min="9513" max="9513" width="9.6640625" style="1" customWidth="1"/>
    <col min="9514" max="9736" width="8.83203125" style="1"/>
    <col min="9737" max="9737" width="2.5" style="1" customWidth="1"/>
    <col min="9738" max="9738" width="2.33203125" style="1" customWidth="1"/>
    <col min="9739" max="9739" width="17.83203125" style="1" customWidth="1"/>
    <col min="9740" max="9740" width="10.5" style="1" customWidth="1"/>
    <col min="9741" max="9741" width="9" style="1" customWidth="1"/>
    <col min="9742" max="9742" width="8" style="1" customWidth="1"/>
    <col min="9743" max="9743" width="9" style="1" customWidth="1"/>
    <col min="9744" max="9744" width="8.5" style="1" customWidth="1"/>
    <col min="9745" max="9745" width="11.5" style="1" customWidth="1"/>
    <col min="9746" max="9746" width="8.5" style="1" customWidth="1"/>
    <col min="9747" max="9747" width="8.1640625" style="1" customWidth="1"/>
    <col min="9748" max="9748" width="7.33203125" style="1" customWidth="1"/>
    <col min="9749" max="9749" width="7.5" style="1" customWidth="1"/>
    <col min="9750" max="9750" width="8" style="1" customWidth="1"/>
    <col min="9751" max="9751" width="9" style="1" customWidth="1"/>
    <col min="9752" max="9753" width="8" style="1" customWidth="1"/>
    <col min="9754" max="9754" width="7.33203125" style="1" customWidth="1"/>
    <col min="9755" max="9755" width="7.5" style="1" customWidth="1"/>
    <col min="9756" max="9756" width="10.5" style="1" customWidth="1"/>
    <col min="9757" max="9757" width="9" style="1" customWidth="1"/>
    <col min="9758" max="9758" width="2.33203125" style="1" customWidth="1"/>
    <col min="9759" max="9759" width="15.5" style="1" customWidth="1"/>
    <col min="9760" max="9760" width="8.5" style="1" customWidth="1"/>
    <col min="9761" max="9761" width="15" style="1" customWidth="1"/>
    <col min="9762" max="9766" width="8.83203125" style="1"/>
    <col min="9767" max="9767" width="17.1640625" style="1" customWidth="1"/>
    <col min="9768" max="9768" width="16" style="1" customWidth="1"/>
    <col min="9769" max="9769" width="9.6640625" style="1" customWidth="1"/>
    <col min="9770" max="9992" width="8.83203125" style="1"/>
    <col min="9993" max="9993" width="2.5" style="1" customWidth="1"/>
    <col min="9994" max="9994" width="2.33203125" style="1" customWidth="1"/>
    <col min="9995" max="9995" width="17.83203125" style="1" customWidth="1"/>
    <col min="9996" max="9996" width="10.5" style="1" customWidth="1"/>
    <col min="9997" max="9997" width="9" style="1" customWidth="1"/>
    <col min="9998" max="9998" width="8" style="1" customWidth="1"/>
    <col min="9999" max="9999" width="9" style="1" customWidth="1"/>
    <col min="10000" max="10000" width="8.5" style="1" customWidth="1"/>
    <col min="10001" max="10001" width="11.5" style="1" customWidth="1"/>
    <col min="10002" max="10002" width="8.5" style="1" customWidth="1"/>
    <col min="10003" max="10003" width="8.1640625" style="1" customWidth="1"/>
    <col min="10004" max="10004" width="7.33203125" style="1" customWidth="1"/>
    <col min="10005" max="10005" width="7.5" style="1" customWidth="1"/>
    <col min="10006" max="10006" width="8" style="1" customWidth="1"/>
    <col min="10007" max="10007" width="9" style="1" customWidth="1"/>
    <col min="10008" max="10009" width="8" style="1" customWidth="1"/>
    <col min="10010" max="10010" width="7.33203125" style="1" customWidth="1"/>
    <col min="10011" max="10011" width="7.5" style="1" customWidth="1"/>
    <col min="10012" max="10012" width="10.5" style="1" customWidth="1"/>
    <col min="10013" max="10013" width="9" style="1" customWidth="1"/>
    <col min="10014" max="10014" width="2.33203125" style="1" customWidth="1"/>
    <col min="10015" max="10015" width="15.5" style="1" customWidth="1"/>
    <col min="10016" max="10016" width="8.5" style="1" customWidth="1"/>
    <col min="10017" max="10017" width="15" style="1" customWidth="1"/>
    <col min="10018" max="10022" width="8.83203125" style="1"/>
    <col min="10023" max="10023" width="17.1640625" style="1" customWidth="1"/>
    <col min="10024" max="10024" width="16" style="1" customWidth="1"/>
    <col min="10025" max="10025" width="9.6640625" style="1" customWidth="1"/>
    <col min="10026" max="10248" width="8.83203125" style="1"/>
    <col min="10249" max="10249" width="2.5" style="1" customWidth="1"/>
    <col min="10250" max="10250" width="2.33203125" style="1" customWidth="1"/>
    <col min="10251" max="10251" width="17.83203125" style="1" customWidth="1"/>
    <col min="10252" max="10252" width="10.5" style="1" customWidth="1"/>
    <col min="10253" max="10253" width="9" style="1" customWidth="1"/>
    <col min="10254" max="10254" width="8" style="1" customWidth="1"/>
    <col min="10255" max="10255" width="9" style="1" customWidth="1"/>
    <col min="10256" max="10256" width="8.5" style="1" customWidth="1"/>
    <col min="10257" max="10257" width="11.5" style="1" customWidth="1"/>
    <col min="10258" max="10258" width="8.5" style="1" customWidth="1"/>
    <col min="10259" max="10259" width="8.1640625" style="1" customWidth="1"/>
    <col min="10260" max="10260" width="7.33203125" style="1" customWidth="1"/>
    <col min="10261" max="10261" width="7.5" style="1" customWidth="1"/>
    <col min="10262" max="10262" width="8" style="1" customWidth="1"/>
    <col min="10263" max="10263" width="9" style="1" customWidth="1"/>
    <col min="10264" max="10265" width="8" style="1" customWidth="1"/>
    <col min="10266" max="10266" width="7.33203125" style="1" customWidth="1"/>
    <col min="10267" max="10267" width="7.5" style="1" customWidth="1"/>
    <col min="10268" max="10268" width="10.5" style="1" customWidth="1"/>
    <col min="10269" max="10269" width="9" style="1" customWidth="1"/>
    <col min="10270" max="10270" width="2.33203125" style="1" customWidth="1"/>
    <col min="10271" max="10271" width="15.5" style="1" customWidth="1"/>
    <col min="10272" max="10272" width="8.5" style="1" customWidth="1"/>
    <col min="10273" max="10273" width="15" style="1" customWidth="1"/>
    <col min="10274" max="10278" width="8.83203125" style="1"/>
    <col min="10279" max="10279" width="17.1640625" style="1" customWidth="1"/>
    <col min="10280" max="10280" width="16" style="1" customWidth="1"/>
    <col min="10281" max="10281" width="9.6640625" style="1" customWidth="1"/>
    <col min="10282" max="10504" width="8.83203125" style="1"/>
    <col min="10505" max="10505" width="2.5" style="1" customWidth="1"/>
    <col min="10506" max="10506" width="2.33203125" style="1" customWidth="1"/>
    <col min="10507" max="10507" width="17.83203125" style="1" customWidth="1"/>
    <col min="10508" max="10508" width="10.5" style="1" customWidth="1"/>
    <col min="10509" max="10509" width="9" style="1" customWidth="1"/>
    <col min="10510" max="10510" width="8" style="1" customWidth="1"/>
    <col min="10511" max="10511" width="9" style="1" customWidth="1"/>
    <col min="10512" max="10512" width="8.5" style="1" customWidth="1"/>
    <col min="10513" max="10513" width="11.5" style="1" customWidth="1"/>
    <col min="10514" max="10514" width="8.5" style="1" customWidth="1"/>
    <col min="10515" max="10515" width="8.1640625" style="1" customWidth="1"/>
    <col min="10516" max="10516" width="7.33203125" style="1" customWidth="1"/>
    <col min="10517" max="10517" width="7.5" style="1" customWidth="1"/>
    <col min="10518" max="10518" width="8" style="1" customWidth="1"/>
    <col min="10519" max="10519" width="9" style="1" customWidth="1"/>
    <col min="10520" max="10521" width="8" style="1" customWidth="1"/>
    <col min="10522" max="10522" width="7.33203125" style="1" customWidth="1"/>
    <col min="10523" max="10523" width="7.5" style="1" customWidth="1"/>
    <col min="10524" max="10524" width="10.5" style="1" customWidth="1"/>
    <col min="10525" max="10525" width="9" style="1" customWidth="1"/>
    <col min="10526" max="10526" width="2.33203125" style="1" customWidth="1"/>
    <col min="10527" max="10527" width="15.5" style="1" customWidth="1"/>
    <col min="10528" max="10528" width="8.5" style="1" customWidth="1"/>
    <col min="10529" max="10529" width="15" style="1" customWidth="1"/>
    <col min="10530" max="10534" width="8.83203125" style="1"/>
    <col min="10535" max="10535" width="17.1640625" style="1" customWidth="1"/>
    <col min="10536" max="10536" width="16" style="1" customWidth="1"/>
    <col min="10537" max="10537" width="9.6640625" style="1" customWidth="1"/>
    <col min="10538" max="10760" width="8.83203125" style="1"/>
    <col min="10761" max="10761" width="2.5" style="1" customWidth="1"/>
    <col min="10762" max="10762" width="2.33203125" style="1" customWidth="1"/>
    <col min="10763" max="10763" width="17.83203125" style="1" customWidth="1"/>
    <col min="10764" max="10764" width="10.5" style="1" customWidth="1"/>
    <col min="10765" max="10765" width="9" style="1" customWidth="1"/>
    <col min="10766" max="10766" width="8" style="1" customWidth="1"/>
    <col min="10767" max="10767" width="9" style="1" customWidth="1"/>
    <col min="10768" max="10768" width="8.5" style="1" customWidth="1"/>
    <col min="10769" max="10769" width="11.5" style="1" customWidth="1"/>
    <col min="10770" max="10770" width="8.5" style="1" customWidth="1"/>
    <col min="10771" max="10771" width="8.1640625" style="1" customWidth="1"/>
    <col min="10772" max="10772" width="7.33203125" style="1" customWidth="1"/>
    <col min="10773" max="10773" width="7.5" style="1" customWidth="1"/>
    <col min="10774" max="10774" width="8" style="1" customWidth="1"/>
    <col min="10775" max="10775" width="9" style="1" customWidth="1"/>
    <col min="10776" max="10777" width="8" style="1" customWidth="1"/>
    <col min="10778" max="10778" width="7.33203125" style="1" customWidth="1"/>
    <col min="10779" max="10779" width="7.5" style="1" customWidth="1"/>
    <col min="10780" max="10780" width="10.5" style="1" customWidth="1"/>
    <col min="10781" max="10781" width="9" style="1" customWidth="1"/>
    <col min="10782" max="10782" width="2.33203125" style="1" customWidth="1"/>
    <col min="10783" max="10783" width="15.5" style="1" customWidth="1"/>
    <col min="10784" max="10784" width="8.5" style="1" customWidth="1"/>
    <col min="10785" max="10785" width="15" style="1" customWidth="1"/>
    <col min="10786" max="10790" width="8.83203125" style="1"/>
    <col min="10791" max="10791" width="17.1640625" style="1" customWidth="1"/>
    <col min="10792" max="10792" width="16" style="1" customWidth="1"/>
    <col min="10793" max="10793" width="9.6640625" style="1" customWidth="1"/>
    <col min="10794" max="11016" width="8.83203125" style="1"/>
    <col min="11017" max="11017" width="2.5" style="1" customWidth="1"/>
    <col min="11018" max="11018" width="2.33203125" style="1" customWidth="1"/>
    <col min="11019" max="11019" width="17.83203125" style="1" customWidth="1"/>
    <col min="11020" max="11020" width="10.5" style="1" customWidth="1"/>
    <col min="11021" max="11021" width="9" style="1" customWidth="1"/>
    <col min="11022" max="11022" width="8" style="1" customWidth="1"/>
    <col min="11023" max="11023" width="9" style="1" customWidth="1"/>
    <col min="11024" max="11024" width="8.5" style="1" customWidth="1"/>
    <col min="11025" max="11025" width="11.5" style="1" customWidth="1"/>
    <col min="11026" max="11026" width="8.5" style="1" customWidth="1"/>
    <col min="11027" max="11027" width="8.1640625" style="1" customWidth="1"/>
    <col min="11028" max="11028" width="7.33203125" style="1" customWidth="1"/>
    <col min="11029" max="11029" width="7.5" style="1" customWidth="1"/>
    <col min="11030" max="11030" width="8" style="1" customWidth="1"/>
    <col min="11031" max="11031" width="9" style="1" customWidth="1"/>
    <col min="11032" max="11033" width="8" style="1" customWidth="1"/>
    <col min="11034" max="11034" width="7.33203125" style="1" customWidth="1"/>
    <col min="11035" max="11035" width="7.5" style="1" customWidth="1"/>
    <col min="11036" max="11036" width="10.5" style="1" customWidth="1"/>
    <col min="11037" max="11037" width="9" style="1" customWidth="1"/>
    <col min="11038" max="11038" width="2.33203125" style="1" customWidth="1"/>
    <col min="11039" max="11039" width="15.5" style="1" customWidth="1"/>
    <col min="11040" max="11040" width="8.5" style="1" customWidth="1"/>
    <col min="11041" max="11041" width="15" style="1" customWidth="1"/>
    <col min="11042" max="11046" width="8.83203125" style="1"/>
    <col min="11047" max="11047" width="17.1640625" style="1" customWidth="1"/>
    <col min="11048" max="11048" width="16" style="1" customWidth="1"/>
    <col min="11049" max="11049" width="9.6640625" style="1" customWidth="1"/>
    <col min="11050" max="11272" width="8.83203125" style="1"/>
    <col min="11273" max="11273" width="2.5" style="1" customWidth="1"/>
    <col min="11274" max="11274" width="2.33203125" style="1" customWidth="1"/>
    <col min="11275" max="11275" width="17.83203125" style="1" customWidth="1"/>
    <col min="11276" max="11276" width="10.5" style="1" customWidth="1"/>
    <col min="11277" max="11277" width="9" style="1" customWidth="1"/>
    <col min="11278" max="11278" width="8" style="1" customWidth="1"/>
    <col min="11279" max="11279" width="9" style="1" customWidth="1"/>
    <col min="11280" max="11280" width="8.5" style="1" customWidth="1"/>
    <col min="11281" max="11281" width="11.5" style="1" customWidth="1"/>
    <col min="11282" max="11282" width="8.5" style="1" customWidth="1"/>
    <col min="11283" max="11283" width="8.1640625" style="1" customWidth="1"/>
    <col min="11284" max="11284" width="7.33203125" style="1" customWidth="1"/>
    <col min="11285" max="11285" width="7.5" style="1" customWidth="1"/>
    <col min="11286" max="11286" width="8" style="1" customWidth="1"/>
    <col min="11287" max="11287" width="9" style="1" customWidth="1"/>
    <col min="11288" max="11289" width="8" style="1" customWidth="1"/>
    <col min="11290" max="11290" width="7.33203125" style="1" customWidth="1"/>
    <col min="11291" max="11291" width="7.5" style="1" customWidth="1"/>
    <col min="11292" max="11292" width="10.5" style="1" customWidth="1"/>
    <col min="11293" max="11293" width="9" style="1" customWidth="1"/>
    <col min="11294" max="11294" width="2.33203125" style="1" customWidth="1"/>
    <col min="11295" max="11295" width="15.5" style="1" customWidth="1"/>
    <col min="11296" max="11296" width="8.5" style="1" customWidth="1"/>
    <col min="11297" max="11297" width="15" style="1" customWidth="1"/>
    <col min="11298" max="11302" width="8.83203125" style="1"/>
    <col min="11303" max="11303" width="17.1640625" style="1" customWidth="1"/>
    <col min="11304" max="11304" width="16" style="1" customWidth="1"/>
    <col min="11305" max="11305" width="9.6640625" style="1" customWidth="1"/>
    <col min="11306" max="11528" width="8.83203125" style="1"/>
    <col min="11529" max="11529" width="2.5" style="1" customWidth="1"/>
    <col min="11530" max="11530" width="2.33203125" style="1" customWidth="1"/>
    <col min="11531" max="11531" width="17.83203125" style="1" customWidth="1"/>
    <col min="11532" max="11532" width="10.5" style="1" customWidth="1"/>
    <col min="11533" max="11533" width="9" style="1" customWidth="1"/>
    <col min="11534" max="11534" width="8" style="1" customWidth="1"/>
    <col min="11535" max="11535" width="9" style="1" customWidth="1"/>
    <col min="11536" max="11536" width="8.5" style="1" customWidth="1"/>
    <col min="11537" max="11537" width="11.5" style="1" customWidth="1"/>
    <col min="11538" max="11538" width="8.5" style="1" customWidth="1"/>
    <col min="11539" max="11539" width="8.1640625" style="1" customWidth="1"/>
    <col min="11540" max="11540" width="7.33203125" style="1" customWidth="1"/>
    <col min="11541" max="11541" width="7.5" style="1" customWidth="1"/>
    <col min="11542" max="11542" width="8" style="1" customWidth="1"/>
    <col min="11543" max="11543" width="9" style="1" customWidth="1"/>
    <col min="11544" max="11545" width="8" style="1" customWidth="1"/>
    <col min="11546" max="11546" width="7.33203125" style="1" customWidth="1"/>
    <col min="11547" max="11547" width="7.5" style="1" customWidth="1"/>
    <col min="11548" max="11548" width="10.5" style="1" customWidth="1"/>
    <col min="11549" max="11549" width="9" style="1" customWidth="1"/>
    <col min="11550" max="11550" width="2.33203125" style="1" customWidth="1"/>
    <col min="11551" max="11551" width="15.5" style="1" customWidth="1"/>
    <col min="11552" max="11552" width="8.5" style="1" customWidth="1"/>
    <col min="11553" max="11553" width="15" style="1" customWidth="1"/>
    <col min="11554" max="11558" width="8.83203125" style="1"/>
    <col min="11559" max="11559" width="17.1640625" style="1" customWidth="1"/>
    <col min="11560" max="11560" width="16" style="1" customWidth="1"/>
    <col min="11561" max="11561" width="9.6640625" style="1" customWidth="1"/>
    <col min="11562" max="11784" width="8.83203125" style="1"/>
    <col min="11785" max="11785" width="2.5" style="1" customWidth="1"/>
    <col min="11786" max="11786" width="2.33203125" style="1" customWidth="1"/>
    <col min="11787" max="11787" width="17.83203125" style="1" customWidth="1"/>
    <col min="11788" max="11788" width="10.5" style="1" customWidth="1"/>
    <col min="11789" max="11789" width="9" style="1" customWidth="1"/>
    <col min="11790" max="11790" width="8" style="1" customWidth="1"/>
    <col min="11791" max="11791" width="9" style="1" customWidth="1"/>
    <col min="11792" max="11792" width="8.5" style="1" customWidth="1"/>
    <col min="11793" max="11793" width="11.5" style="1" customWidth="1"/>
    <col min="11794" max="11794" width="8.5" style="1" customWidth="1"/>
    <col min="11795" max="11795" width="8.1640625" style="1" customWidth="1"/>
    <col min="11796" max="11796" width="7.33203125" style="1" customWidth="1"/>
    <col min="11797" max="11797" width="7.5" style="1" customWidth="1"/>
    <col min="11798" max="11798" width="8" style="1" customWidth="1"/>
    <col min="11799" max="11799" width="9" style="1" customWidth="1"/>
    <col min="11800" max="11801" width="8" style="1" customWidth="1"/>
    <col min="11802" max="11802" width="7.33203125" style="1" customWidth="1"/>
    <col min="11803" max="11803" width="7.5" style="1" customWidth="1"/>
    <col min="11804" max="11804" width="10.5" style="1" customWidth="1"/>
    <col min="11805" max="11805" width="9" style="1" customWidth="1"/>
    <col min="11806" max="11806" width="2.33203125" style="1" customWidth="1"/>
    <col min="11807" max="11807" width="15.5" style="1" customWidth="1"/>
    <col min="11808" max="11808" width="8.5" style="1" customWidth="1"/>
    <col min="11809" max="11809" width="15" style="1" customWidth="1"/>
    <col min="11810" max="11814" width="8.83203125" style="1"/>
    <col min="11815" max="11815" width="17.1640625" style="1" customWidth="1"/>
    <col min="11816" max="11816" width="16" style="1" customWidth="1"/>
    <col min="11817" max="11817" width="9.6640625" style="1" customWidth="1"/>
    <col min="11818" max="12040" width="8.83203125" style="1"/>
    <col min="12041" max="12041" width="2.5" style="1" customWidth="1"/>
    <col min="12042" max="12042" width="2.33203125" style="1" customWidth="1"/>
    <col min="12043" max="12043" width="17.83203125" style="1" customWidth="1"/>
    <col min="12044" max="12044" width="10.5" style="1" customWidth="1"/>
    <col min="12045" max="12045" width="9" style="1" customWidth="1"/>
    <col min="12046" max="12046" width="8" style="1" customWidth="1"/>
    <col min="12047" max="12047" width="9" style="1" customWidth="1"/>
    <col min="12048" max="12048" width="8.5" style="1" customWidth="1"/>
    <col min="12049" max="12049" width="11.5" style="1" customWidth="1"/>
    <col min="12050" max="12050" width="8.5" style="1" customWidth="1"/>
    <col min="12051" max="12051" width="8.1640625" style="1" customWidth="1"/>
    <col min="12052" max="12052" width="7.33203125" style="1" customWidth="1"/>
    <col min="12053" max="12053" width="7.5" style="1" customWidth="1"/>
    <col min="12054" max="12054" width="8" style="1" customWidth="1"/>
    <col min="12055" max="12055" width="9" style="1" customWidth="1"/>
    <col min="12056" max="12057" width="8" style="1" customWidth="1"/>
    <col min="12058" max="12058" width="7.33203125" style="1" customWidth="1"/>
    <col min="12059" max="12059" width="7.5" style="1" customWidth="1"/>
    <col min="12060" max="12060" width="10.5" style="1" customWidth="1"/>
    <col min="12061" max="12061" width="9" style="1" customWidth="1"/>
    <col min="12062" max="12062" width="2.33203125" style="1" customWidth="1"/>
    <col min="12063" max="12063" width="15.5" style="1" customWidth="1"/>
    <col min="12064" max="12064" width="8.5" style="1" customWidth="1"/>
    <col min="12065" max="12065" width="15" style="1" customWidth="1"/>
    <col min="12066" max="12070" width="8.83203125" style="1"/>
    <col min="12071" max="12071" width="17.1640625" style="1" customWidth="1"/>
    <col min="12072" max="12072" width="16" style="1" customWidth="1"/>
    <col min="12073" max="12073" width="9.6640625" style="1" customWidth="1"/>
    <col min="12074" max="12296" width="8.83203125" style="1"/>
    <col min="12297" max="12297" width="2.5" style="1" customWidth="1"/>
    <col min="12298" max="12298" width="2.33203125" style="1" customWidth="1"/>
    <col min="12299" max="12299" width="17.83203125" style="1" customWidth="1"/>
    <col min="12300" max="12300" width="10.5" style="1" customWidth="1"/>
    <col min="12301" max="12301" width="9" style="1" customWidth="1"/>
    <col min="12302" max="12302" width="8" style="1" customWidth="1"/>
    <col min="12303" max="12303" width="9" style="1" customWidth="1"/>
    <col min="12304" max="12304" width="8.5" style="1" customWidth="1"/>
    <col min="12305" max="12305" width="11.5" style="1" customWidth="1"/>
    <col min="12306" max="12306" width="8.5" style="1" customWidth="1"/>
    <col min="12307" max="12307" width="8.1640625" style="1" customWidth="1"/>
    <col min="12308" max="12308" width="7.33203125" style="1" customWidth="1"/>
    <col min="12309" max="12309" width="7.5" style="1" customWidth="1"/>
    <col min="12310" max="12310" width="8" style="1" customWidth="1"/>
    <col min="12311" max="12311" width="9" style="1" customWidth="1"/>
    <col min="12312" max="12313" width="8" style="1" customWidth="1"/>
    <col min="12314" max="12314" width="7.33203125" style="1" customWidth="1"/>
    <col min="12315" max="12315" width="7.5" style="1" customWidth="1"/>
    <col min="12316" max="12316" width="10.5" style="1" customWidth="1"/>
    <col min="12317" max="12317" width="9" style="1" customWidth="1"/>
    <col min="12318" max="12318" width="2.33203125" style="1" customWidth="1"/>
    <col min="12319" max="12319" width="15.5" style="1" customWidth="1"/>
    <col min="12320" max="12320" width="8.5" style="1" customWidth="1"/>
    <col min="12321" max="12321" width="15" style="1" customWidth="1"/>
    <col min="12322" max="12326" width="8.83203125" style="1"/>
    <col min="12327" max="12327" width="17.1640625" style="1" customWidth="1"/>
    <col min="12328" max="12328" width="16" style="1" customWidth="1"/>
    <col min="12329" max="12329" width="9.6640625" style="1" customWidth="1"/>
    <col min="12330" max="12552" width="8.83203125" style="1"/>
    <col min="12553" max="12553" width="2.5" style="1" customWidth="1"/>
    <col min="12554" max="12554" width="2.33203125" style="1" customWidth="1"/>
    <col min="12555" max="12555" width="17.83203125" style="1" customWidth="1"/>
    <col min="12556" max="12556" width="10.5" style="1" customWidth="1"/>
    <col min="12557" max="12557" width="9" style="1" customWidth="1"/>
    <col min="12558" max="12558" width="8" style="1" customWidth="1"/>
    <col min="12559" max="12559" width="9" style="1" customWidth="1"/>
    <col min="12560" max="12560" width="8.5" style="1" customWidth="1"/>
    <col min="12561" max="12561" width="11.5" style="1" customWidth="1"/>
    <col min="12562" max="12562" width="8.5" style="1" customWidth="1"/>
    <col min="12563" max="12563" width="8.1640625" style="1" customWidth="1"/>
    <col min="12564" max="12564" width="7.33203125" style="1" customWidth="1"/>
    <col min="12565" max="12565" width="7.5" style="1" customWidth="1"/>
    <col min="12566" max="12566" width="8" style="1" customWidth="1"/>
    <col min="12567" max="12567" width="9" style="1" customWidth="1"/>
    <col min="12568" max="12569" width="8" style="1" customWidth="1"/>
    <col min="12570" max="12570" width="7.33203125" style="1" customWidth="1"/>
    <col min="12571" max="12571" width="7.5" style="1" customWidth="1"/>
    <col min="12572" max="12572" width="10.5" style="1" customWidth="1"/>
    <col min="12573" max="12573" width="9" style="1" customWidth="1"/>
    <col min="12574" max="12574" width="2.33203125" style="1" customWidth="1"/>
    <col min="12575" max="12575" width="15.5" style="1" customWidth="1"/>
    <col min="12576" max="12576" width="8.5" style="1" customWidth="1"/>
    <col min="12577" max="12577" width="15" style="1" customWidth="1"/>
    <col min="12578" max="12582" width="8.83203125" style="1"/>
    <col min="12583" max="12583" width="17.1640625" style="1" customWidth="1"/>
    <col min="12584" max="12584" width="16" style="1" customWidth="1"/>
    <col min="12585" max="12585" width="9.6640625" style="1" customWidth="1"/>
    <col min="12586" max="12808" width="8.83203125" style="1"/>
    <col min="12809" max="12809" width="2.5" style="1" customWidth="1"/>
    <col min="12810" max="12810" width="2.33203125" style="1" customWidth="1"/>
    <col min="12811" max="12811" width="17.83203125" style="1" customWidth="1"/>
    <col min="12812" max="12812" width="10.5" style="1" customWidth="1"/>
    <col min="12813" max="12813" width="9" style="1" customWidth="1"/>
    <col min="12814" max="12814" width="8" style="1" customWidth="1"/>
    <col min="12815" max="12815" width="9" style="1" customWidth="1"/>
    <col min="12816" max="12816" width="8.5" style="1" customWidth="1"/>
    <col min="12817" max="12817" width="11.5" style="1" customWidth="1"/>
    <col min="12818" max="12818" width="8.5" style="1" customWidth="1"/>
    <col min="12819" max="12819" width="8.1640625" style="1" customWidth="1"/>
    <col min="12820" max="12820" width="7.33203125" style="1" customWidth="1"/>
    <col min="12821" max="12821" width="7.5" style="1" customWidth="1"/>
    <col min="12822" max="12822" width="8" style="1" customWidth="1"/>
    <col min="12823" max="12823" width="9" style="1" customWidth="1"/>
    <col min="12824" max="12825" width="8" style="1" customWidth="1"/>
    <col min="12826" max="12826" width="7.33203125" style="1" customWidth="1"/>
    <col min="12827" max="12827" width="7.5" style="1" customWidth="1"/>
    <col min="12828" max="12828" width="10.5" style="1" customWidth="1"/>
    <col min="12829" max="12829" width="9" style="1" customWidth="1"/>
    <col min="12830" max="12830" width="2.33203125" style="1" customWidth="1"/>
    <col min="12831" max="12831" width="15.5" style="1" customWidth="1"/>
    <col min="12832" max="12832" width="8.5" style="1" customWidth="1"/>
    <col min="12833" max="12833" width="15" style="1" customWidth="1"/>
    <col min="12834" max="12838" width="8.83203125" style="1"/>
    <col min="12839" max="12839" width="17.1640625" style="1" customWidth="1"/>
    <col min="12840" max="12840" width="16" style="1" customWidth="1"/>
    <col min="12841" max="12841" width="9.6640625" style="1" customWidth="1"/>
    <col min="12842" max="13064" width="8.83203125" style="1"/>
    <col min="13065" max="13065" width="2.5" style="1" customWidth="1"/>
    <col min="13066" max="13066" width="2.33203125" style="1" customWidth="1"/>
    <col min="13067" max="13067" width="17.83203125" style="1" customWidth="1"/>
    <col min="13068" max="13068" width="10.5" style="1" customWidth="1"/>
    <col min="13069" max="13069" width="9" style="1" customWidth="1"/>
    <col min="13070" max="13070" width="8" style="1" customWidth="1"/>
    <col min="13071" max="13071" width="9" style="1" customWidth="1"/>
    <col min="13072" max="13072" width="8.5" style="1" customWidth="1"/>
    <col min="13073" max="13073" width="11.5" style="1" customWidth="1"/>
    <col min="13074" max="13074" width="8.5" style="1" customWidth="1"/>
    <col min="13075" max="13075" width="8.1640625" style="1" customWidth="1"/>
    <col min="13076" max="13076" width="7.33203125" style="1" customWidth="1"/>
    <col min="13077" max="13077" width="7.5" style="1" customWidth="1"/>
    <col min="13078" max="13078" width="8" style="1" customWidth="1"/>
    <col min="13079" max="13079" width="9" style="1" customWidth="1"/>
    <col min="13080" max="13081" width="8" style="1" customWidth="1"/>
    <col min="13082" max="13082" width="7.33203125" style="1" customWidth="1"/>
    <col min="13083" max="13083" width="7.5" style="1" customWidth="1"/>
    <col min="13084" max="13084" width="10.5" style="1" customWidth="1"/>
    <col min="13085" max="13085" width="9" style="1" customWidth="1"/>
    <col min="13086" max="13086" width="2.33203125" style="1" customWidth="1"/>
    <col min="13087" max="13087" width="15.5" style="1" customWidth="1"/>
    <col min="13088" max="13088" width="8.5" style="1" customWidth="1"/>
    <col min="13089" max="13089" width="15" style="1" customWidth="1"/>
    <col min="13090" max="13094" width="8.83203125" style="1"/>
    <col min="13095" max="13095" width="17.1640625" style="1" customWidth="1"/>
    <col min="13096" max="13096" width="16" style="1" customWidth="1"/>
    <col min="13097" max="13097" width="9.6640625" style="1" customWidth="1"/>
    <col min="13098" max="13320" width="8.83203125" style="1"/>
    <col min="13321" max="13321" width="2.5" style="1" customWidth="1"/>
    <col min="13322" max="13322" width="2.33203125" style="1" customWidth="1"/>
    <col min="13323" max="13323" width="17.83203125" style="1" customWidth="1"/>
    <col min="13324" max="13324" width="10.5" style="1" customWidth="1"/>
    <col min="13325" max="13325" width="9" style="1" customWidth="1"/>
    <col min="13326" max="13326" width="8" style="1" customWidth="1"/>
    <col min="13327" max="13327" width="9" style="1" customWidth="1"/>
    <col min="13328" max="13328" width="8.5" style="1" customWidth="1"/>
    <col min="13329" max="13329" width="11.5" style="1" customWidth="1"/>
    <col min="13330" max="13330" width="8.5" style="1" customWidth="1"/>
    <col min="13331" max="13331" width="8.1640625" style="1" customWidth="1"/>
    <col min="13332" max="13332" width="7.33203125" style="1" customWidth="1"/>
    <col min="13333" max="13333" width="7.5" style="1" customWidth="1"/>
    <col min="13334" max="13334" width="8" style="1" customWidth="1"/>
    <col min="13335" max="13335" width="9" style="1" customWidth="1"/>
    <col min="13336" max="13337" width="8" style="1" customWidth="1"/>
    <col min="13338" max="13338" width="7.33203125" style="1" customWidth="1"/>
    <col min="13339" max="13339" width="7.5" style="1" customWidth="1"/>
    <col min="13340" max="13340" width="10.5" style="1" customWidth="1"/>
    <col min="13341" max="13341" width="9" style="1" customWidth="1"/>
    <col min="13342" max="13342" width="2.33203125" style="1" customWidth="1"/>
    <col min="13343" max="13343" width="15.5" style="1" customWidth="1"/>
    <col min="13344" max="13344" width="8.5" style="1" customWidth="1"/>
    <col min="13345" max="13345" width="15" style="1" customWidth="1"/>
    <col min="13346" max="13350" width="8.83203125" style="1"/>
    <col min="13351" max="13351" width="17.1640625" style="1" customWidth="1"/>
    <col min="13352" max="13352" width="16" style="1" customWidth="1"/>
    <col min="13353" max="13353" width="9.6640625" style="1" customWidth="1"/>
    <col min="13354" max="13576" width="8.83203125" style="1"/>
    <col min="13577" max="13577" width="2.5" style="1" customWidth="1"/>
    <col min="13578" max="13578" width="2.33203125" style="1" customWidth="1"/>
    <col min="13579" max="13579" width="17.83203125" style="1" customWidth="1"/>
    <col min="13580" max="13580" width="10.5" style="1" customWidth="1"/>
    <col min="13581" max="13581" width="9" style="1" customWidth="1"/>
    <col min="13582" max="13582" width="8" style="1" customWidth="1"/>
    <col min="13583" max="13583" width="9" style="1" customWidth="1"/>
    <col min="13584" max="13584" width="8.5" style="1" customWidth="1"/>
    <col min="13585" max="13585" width="11.5" style="1" customWidth="1"/>
    <col min="13586" max="13586" width="8.5" style="1" customWidth="1"/>
    <col min="13587" max="13587" width="8.1640625" style="1" customWidth="1"/>
    <col min="13588" max="13588" width="7.33203125" style="1" customWidth="1"/>
    <col min="13589" max="13589" width="7.5" style="1" customWidth="1"/>
    <col min="13590" max="13590" width="8" style="1" customWidth="1"/>
    <col min="13591" max="13591" width="9" style="1" customWidth="1"/>
    <col min="13592" max="13593" width="8" style="1" customWidth="1"/>
    <col min="13594" max="13594" width="7.33203125" style="1" customWidth="1"/>
    <col min="13595" max="13595" width="7.5" style="1" customWidth="1"/>
    <col min="13596" max="13596" width="10.5" style="1" customWidth="1"/>
    <col min="13597" max="13597" width="9" style="1" customWidth="1"/>
    <col min="13598" max="13598" width="2.33203125" style="1" customWidth="1"/>
    <col min="13599" max="13599" width="15.5" style="1" customWidth="1"/>
    <col min="13600" max="13600" width="8.5" style="1" customWidth="1"/>
    <col min="13601" max="13601" width="15" style="1" customWidth="1"/>
    <col min="13602" max="13606" width="8.83203125" style="1"/>
    <col min="13607" max="13607" width="17.1640625" style="1" customWidth="1"/>
    <col min="13608" max="13608" width="16" style="1" customWidth="1"/>
    <col min="13609" max="13609" width="9.6640625" style="1" customWidth="1"/>
    <col min="13610" max="13832" width="8.83203125" style="1"/>
    <col min="13833" max="13833" width="2.5" style="1" customWidth="1"/>
    <col min="13834" max="13834" width="2.33203125" style="1" customWidth="1"/>
    <col min="13835" max="13835" width="17.83203125" style="1" customWidth="1"/>
    <col min="13836" max="13836" width="10.5" style="1" customWidth="1"/>
    <col min="13837" max="13837" width="9" style="1" customWidth="1"/>
    <col min="13838" max="13838" width="8" style="1" customWidth="1"/>
    <col min="13839" max="13839" width="9" style="1" customWidth="1"/>
    <col min="13840" max="13840" width="8.5" style="1" customWidth="1"/>
    <col min="13841" max="13841" width="11.5" style="1" customWidth="1"/>
    <col min="13842" max="13842" width="8.5" style="1" customWidth="1"/>
    <col min="13843" max="13843" width="8.1640625" style="1" customWidth="1"/>
    <col min="13844" max="13844" width="7.33203125" style="1" customWidth="1"/>
    <col min="13845" max="13845" width="7.5" style="1" customWidth="1"/>
    <col min="13846" max="13846" width="8" style="1" customWidth="1"/>
    <col min="13847" max="13847" width="9" style="1" customWidth="1"/>
    <col min="13848" max="13849" width="8" style="1" customWidth="1"/>
    <col min="13850" max="13850" width="7.33203125" style="1" customWidth="1"/>
    <col min="13851" max="13851" width="7.5" style="1" customWidth="1"/>
    <col min="13852" max="13852" width="10.5" style="1" customWidth="1"/>
    <col min="13853" max="13853" width="9" style="1" customWidth="1"/>
    <col min="13854" max="13854" width="2.33203125" style="1" customWidth="1"/>
    <col min="13855" max="13855" width="15.5" style="1" customWidth="1"/>
    <col min="13856" max="13856" width="8.5" style="1" customWidth="1"/>
    <col min="13857" max="13857" width="15" style="1" customWidth="1"/>
    <col min="13858" max="13862" width="8.83203125" style="1"/>
    <col min="13863" max="13863" width="17.1640625" style="1" customWidth="1"/>
    <col min="13864" max="13864" width="16" style="1" customWidth="1"/>
    <col min="13865" max="13865" width="9.6640625" style="1" customWidth="1"/>
    <col min="13866" max="14088" width="8.83203125" style="1"/>
    <col min="14089" max="14089" width="2.5" style="1" customWidth="1"/>
    <col min="14090" max="14090" width="2.33203125" style="1" customWidth="1"/>
    <col min="14091" max="14091" width="17.83203125" style="1" customWidth="1"/>
    <col min="14092" max="14092" width="10.5" style="1" customWidth="1"/>
    <col min="14093" max="14093" width="9" style="1" customWidth="1"/>
    <col min="14094" max="14094" width="8" style="1" customWidth="1"/>
    <col min="14095" max="14095" width="9" style="1" customWidth="1"/>
    <col min="14096" max="14096" width="8.5" style="1" customWidth="1"/>
    <col min="14097" max="14097" width="11.5" style="1" customWidth="1"/>
    <col min="14098" max="14098" width="8.5" style="1" customWidth="1"/>
    <col min="14099" max="14099" width="8.1640625" style="1" customWidth="1"/>
    <col min="14100" max="14100" width="7.33203125" style="1" customWidth="1"/>
    <col min="14101" max="14101" width="7.5" style="1" customWidth="1"/>
    <col min="14102" max="14102" width="8" style="1" customWidth="1"/>
    <col min="14103" max="14103" width="9" style="1" customWidth="1"/>
    <col min="14104" max="14105" width="8" style="1" customWidth="1"/>
    <col min="14106" max="14106" width="7.33203125" style="1" customWidth="1"/>
    <col min="14107" max="14107" width="7.5" style="1" customWidth="1"/>
    <col min="14108" max="14108" width="10.5" style="1" customWidth="1"/>
    <col min="14109" max="14109" width="9" style="1" customWidth="1"/>
    <col min="14110" max="14110" width="2.33203125" style="1" customWidth="1"/>
    <col min="14111" max="14111" width="15.5" style="1" customWidth="1"/>
    <col min="14112" max="14112" width="8.5" style="1" customWidth="1"/>
    <col min="14113" max="14113" width="15" style="1" customWidth="1"/>
    <col min="14114" max="14118" width="8.83203125" style="1"/>
    <col min="14119" max="14119" width="17.1640625" style="1" customWidth="1"/>
    <col min="14120" max="14120" width="16" style="1" customWidth="1"/>
    <col min="14121" max="14121" width="9.6640625" style="1" customWidth="1"/>
    <col min="14122" max="14344" width="8.83203125" style="1"/>
    <col min="14345" max="14345" width="2.5" style="1" customWidth="1"/>
    <col min="14346" max="14346" width="2.33203125" style="1" customWidth="1"/>
    <col min="14347" max="14347" width="17.83203125" style="1" customWidth="1"/>
    <col min="14348" max="14348" width="10.5" style="1" customWidth="1"/>
    <col min="14349" max="14349" width="9" style="1" customWidth="1"/>
    <col min="14350" max="14350" width="8" style="1" customWidth="1"/>
    <col min="14351" max="14351" width="9" style="1" customWidth="1"/>
    <col min="14352" max="14352" width="8.5" style="1" customWidth="1"/>
    <col min="14353" max="14353" width="11.5" style="1" customWidth="1"/>
    <col min="14354" max="14354" width="8.5" style="1" customWidth="1"/>
    <col min="14355" max="14355" width="8.1640625" style="1" customWidth="1"/>
    <col min="14356" max="14356" width="7.33203125" style="1" customWidth="1"/>
    <col min="14357" max="14357" width="7.5" style="1" customWidth="1"/>
    <col min="14358" max="14358" width="8" style="1" customWidth="1"/>
    <col min="14359" max="14359" width="9" style="1" customWidth="1"/>
    <col min="14360" max="14361" width="8" style="1" customWidth="1"/>
    <col min="14362" max="14362" width="7.33203125" style="1" customWidth="1"/>
    <col min="14363" max="14363" width="7.5" style="1" customWidth="1"/>
    <col min="14364" max="14364" width="10.5" style="1" customWidth="1"/>
    <col min="14365" max="14365" width="9" style="1" customWidth="1"/>
    <col min="14366" max="14366" width="2.33203125" style="1" customWidth="1"/>
    <col min="14367" max="14367" width="15.5" style="1" customWidth="1"/>
    <col min="14368" max="14368" width="8.5" style="1" customWidth="1"/>
    <col min="14369" max="14369" width="15" style="1" customWidth="1"/>
    <col min="14370" max="14374" width="8.83203125" style="1"/>
    <col min="14375" max="14375" width="17.1640625" style="1" customWidth="1"/>
    <col min="14376" max="14376" width="16" style="1" customWidth="1"/>
    <col min="14377" max="14377" width="9.6640625" style="1" customWidth="1"/>
    <col min="14378" max="14600" width="8.83203125" style="1"/>
    <col min="14601" max="14601" width="2.5" style="1" customWidth="1"/>
    <col min="14602" max="14602" width="2.33203125" style="1" customWidth="1"/>
    <col min="14603" max="14603" width="17.83203125" style="1" customWidth="1"/>
    <col min="14604" max="14604" width="10.5" style="1" customWidth="1"/>
    <col min="14605" max="14605" width="9" style="1" customWidth="1"/>
    <col min="14606" max="14606" width="8" style="1" customWidth="1"/>
    <col min="14607" max="14607" width="9" style="1" customWidth="1"/>
    <col min="14608" max="14608" width="8.5" style="1" customWidth="1"/>
    <col min="14609" max="14609" width="11.5" style="1" customWidth="1"/>
    <col min="14610" max="14610" width="8.5" style="1" customWidth="1"/>
    <col min="14611" max="14611" width="8.1640625" style="1" customWidth="1"/>
    <col min="14612" max="14612" width="7.33203125" style="1" customWidth="1"/>
    <col min="14613" max="14613" width="7.5" style="1" customWidth="1"/>
    <col min="14614" max="14614" width="8" style="1" customWidth="1"/>
    <col min="14615" max="14615" width="9" style="1" customWidth="1"/>
    <col min="14616" max="14617" width="8" style="1" customWidth="1"/>
    <col min="14618" max="14618" width="7.33203125" style="1" customWidth="1"/>
    <col min="14619" max="14619" width="7.5" style="1" customWidth="1"/>
    <col min="14620" max="14620" width="10.5" style="1" customWidth="1"/>
    <col min="14621" max="14621" width="9" style="1" customWidth="1"/>
    <col min="14622" max="14622" width="2.33203125" style="1" customWidth="1"/>
    <col min="14623" max="14623" width="15.5" style="1" customWidth="1"/>
    <col min="14624" max="14624" width="8.5" style="1" customWidth="1"/>
    <col min="14625" max="14625" width="15" style="1" customWidth="1"/>
    <col min="14626" max="14630" width="8.83203125" style="1"/>
    <col min="14631" max="14631" width="17.1640625" style="1" customWidth="1"/>
    <col min="14632" max="14632" width="16" style="1" customWidth="1"/>
    <col min="14633" max="14633" width="9.6640625" style="1" customWidth="1"/>
    <col min="14634" max="14856" width="8.83203125" style="1"/>
    <col min="14857" max="14857" width="2.5" style="1" customWidth="1"/>
    <col min="14858" max="14858" width="2.33203125" style="1" customWidth="1"/>
    <col min="14859" max="14859" width="17.83203125" style="1" customWidth="1"/>
    <col min="14860" max="14860" width="10.5" style="1" customWidth="1"/>
    <col min="14861" max="14861" width="9" style="1" customWidth="1"/>
    <col min="14862" max="14862" width="8" style="1" customWidth="1"/>
    <col min="14863" max="14863" width="9" style="1" customWidth="1"/>
    <col min="14864" max="14864" width="8.5" style="1" customWidth="1"/>
    <col min="14865" max="14865" width="11.5" style="1" customWidth="1"/>
    <col min="14866" max="14866" width="8.5" style="1" customWidth="1"/>
    <col min="14867" max="14867" width="8.1640625" style="1" customWidth="1"/>
    <col min="14868" max="14868" width="7.33203125" style="1" customWidth="1"/>
    <col min="14869" max="14869" width="7.5" style="1" customWidth="1"/>
    <col min="14870" max="14870" width="8" style="1" customWidth="1"/>
    <col min="14871" max="14871" width="9" style="1" customWidth="1"/>
    <col min="14872" max="14873" width="8" style="1" customWidth="1"/>
    <col min="14874" max="14874" width="7.33203125" style="1" customWidth="1"/>
    <col min="14875" max="14875" width="7.5" style="1" customWidth="1"/>
    <col min="14876" max="14876" width="10.5" style="1" customWidth="1"/>
    <col min="14877" max="14877" width="9" style="1" customWidth="1"/>
    <col min="14878" max="14878" width="2.33203125" style="1" customWidth="1"/>
    <col min="14879" max="14879" width="15.5" style="1" customWidth="1"/>
    <col min="14880" max="14880" width="8.5" style="1" customWidth="1"/>
    <col min="14881" max="14881" width="15" style="1" customWidth="1"/>
    <col min="14882" max="14886" width="8.83203125" style="1"/>
    <col min="14887" max="14887" width="17.1640625" style="1" customWidth="1"/>
    <col min="14888" max="14888" width="16" style="1" customWidth="1"/>
    <col min="14889" max="14889" width="9.6640625" style="1" customWidth="1"/>
    <col min="14890" max="15112" width="8.83203125" style="1"/>
    <col min="15113" max="15113" width="2.5" style="1" customWidth="1"/>
    <col min="15114" max="15114" width="2.33203125" style="1" customWidth="1"/>
    <col min="15115" max="15115" width="17.83203125" style="1" customWidth="1"/>
    <col min="15116" max="15116" width="10.5" style="1" customWidth="1"/>
    <col min="15117" max="15117" width="9" style="1" customWidth="1"/>
    <col min="15118" max="15118" width="8" style="1" customWidth="1"/>
    <col min="15119" max="15119" width="9" style="1" customWidth="1"/>
    <col min="15120" max="15120" width="8.5" style="1" customWidth="1"/>
    <col min="15121" max="15121" width="11.5" style="1" customWidth="1"/>
    <col min="15122" max="15122" width="8.5" style="1" customWidth="1"/>
    <col min="15123" max="15123" width="8.1640625" style="1" customWidth="1"/>
    <col min="15124" max="15124" width="7.33203125" style="1" customWidth="1"/>
    <col min="15125" max="15125" width="7.5" style="1" customWidth="1"/>
    <col min="15126" max="15126" width="8" style="1" customWidth="1"/>
    <col min="15127" max="15127" width="9" style="1" customWidth="1"/>
    <col min="15128" max="15129" width="8" style="1" customWidth="1"/>
    <col min="15130" max="15130" width="7.33203125" style="1" customWidth="1"/>
    <col min="15131" max="15131" width="7.5" style="1" customWidth="1"/>
    <col min="15132" max="15132" width="10.5" style="1" customWidth="1"/>
    <col min="15133" max="15133" width="9" style="1" customWidth="1"/>
    <col min="15134" max="15134" width="2.33203125" style="1" customWidth="1"/>
    <col min="15135" max="15135" width="15.5" style="1" customWidth="1"/>
    <col min="15136" max="15136" width="8.5" style="1" customWidth="1"/>
    <col min="15137" max="15137" width="15" style="1" customWidth="1"/>
    <col min="15138" max="15142" width="8.83203125" style="1"/>
    <col min="15143" max="15143" width="17.1640625" style="1" customWidth="1"/>
    <col min="15144" max="15144" width="16" style="1" customWidth="1"/>
    <col min="15145" max="15145" width="9.6640625" style="1" customWidth="1"/>
    <col min="15146" max="15368" width="8.83203125" style="1"/>
    <col min="15369" max="15369" width="2.5" style="1" customWidth="1"/>
    <col min="15370" max="15370" width="2.33203125" style="1" customWidth="1"/>
    <col min="15371" max="15371" width="17.83203125" style="1" customWidth="1"/>
    <col min="15372" max="15372" width="10.5" style="1" customWidth="1"/>
    <col min="15373" max="15373" width="9" style="1" customWidth="1"/>
    <col min="15374" max="15374" width="8" style="1" customWidth="1"/>
    <col min="15375" max="15375" width="9" style="1" customWidth="1"/>
    <col min="15376" max="15376" width="8.5" style="1" customWidth="1"/>
    <col min="15377" max="15377" width="11.5" style="1" customWidth="1"/>
    <col min="15378" max="15378" width="8.5" style="1" customWidth="1"/>
    <col min="15379" max="15379" width="8.1640625" style="1" customWidth="1"/>
    <col min="15380" max="15380" width="7.33203125" style="1" customWidth="1"/>
    <col min="15381" max="15381" width="7.5" style="1" customWidth="1"/>
    <col min="15382" max="15382" width="8" style="1" customWidth="1"/>
    <col min="15383" max="15383" width="9" style="1" customWidth="1"/>
    <col min="15384" max="15385" width="8" style="1" customWidth="1"/>
    <col min="15386" max="15386" width="7.33203125" style="1" customWidth="1"/>
    <col min="15387" max="15387" width="7.5" style="1" customWidth="1"/>
    <col min="15388" max="15388" width="10.5" style="1" customWidth="1"/>
    <col min="15389" max="15389" width="9" style="1" customWidth="1"/>
    <col min="15390" max="15390" width="2.33203125" style="1" customWidth="1"/>
    <col min="15391" max="15391" width="15.5" style="1" customWidth="1"/>
    <col min="15392" max="15392" width="8.5" style="1" customWidth="1"/>
    <col min="15393" max="15393" width="15" style="1" customWidth="1"/>
    <col min="15394" max="15398" width="8.83203125" style="1"/>
    <col min="15399" max="15399" width="17.1640625" style="1" customWidth="1"/>
    <col min="15400" max="15400" width="16" style="1" customWidth="1"/>
    <col min="15401" max="15401" width="9.6640625" style="1" customWidth="1"/>
    <col min="15402" max="15624" width="8.83203125" style="1"/>
    <col min="15625" max="15625" width="2.5" style="1" customWidth="1"/>
    <col min="15626" max="15626" width="2.33203125" style="1" customWidth="1"/>
    <col min="15627" max="15627" width="17.83203125" style="1" customWidth="1"/>
    <col min="15628" max="15628" width="10.5" style="1" customWidth="1"/>
    <col min="15629" max="15629" width="9" style="1" customWidth="1"/>
    <col min="15630" max="15630" width="8" style="1" customWidth="1"/>
    <col min="15631" max="15631" width="9" style="1" customWidth="1"/>
    <col min="15632" max="15632" width="8.5" style="1" customWidth="1"/>
    <col min="15633" max="15633" width="11.5" style="1" customWidth="1"/>
    <col min="15634" max="15634" width="8.5" style="1" customWidth="1"/>
    <col min="15635" max="15635" width="8.1640625" style="1" customWidth="1"/>
    <col min="15636" max="15636" width="7.33203125" style="1" customWidth="1"/>
    <col min="15637" max="15637" width="7.5" style="1" customWidth="1"/>
    <col min="15638" max="15638" width="8" style="1" customWidth="1"/>
    <col min="15639" max="15639" width="9" style="1" customWidth="1"/>
    <col min="15640" max="15641" width="8" style="1" customWidth="1"/>
    <col min="15642" max="15642" width="7.33203125" style="1" customWidth="1"/>
    <col min="15643" max="15643" width="7.5" style="1" customWidth="1"/>
    <col min="15644" max="15644" width="10.5" style="1" customWidth="1"/>
    <col min="15645" max="15645" width="9" style="1" customWidth="1"/>
    <col min="15646" max="15646" width="2.33203125" style="1" customWidth="1"/>
    <col min="15647" max="15647" width="15.5" style="1" customWidth="1"/>
    <col min="15648" max="15648" width="8.5" style="1" customWidth="1"/>
    <col min="15649" max="15649" width="15" style="1" customWidth="1"/>
    <col min="15650" max="15654" width="8.83203125" style="1"/>
    <col min="15655" max="15655" width="17.1640625" style="1" customWidth="1"/>
    <col min="15656" max="15656" width="16" style="1" customWidth="1"/>
    <col min="15657" max="15657" width="9.6640625" style="1" customWidth="1"/>
    <col min="15658" max="15880" width="8.83203125" style="1"/>
    <col min="15881" max="15881" width="2.5" style="1" customWidth="1"/>
    <col min="15882" max="15882" width="2.33203125" style="1" customWidth="1"/>
    <col min="15883" max="15883" width="17.83203125" style="1" customWidth="1"/>
    <col min="15884" max="15884" width="10.5" style="1" customWidth="1"/>
    <col min="15885" max="15885" width="9" style="1" customWidth="1"/>
    <col min="15886" max="15886" width="8" style="1" customWidth="1"/>
    <col min="15887" max="15887" width="9" style="1" customWidth="1"/>
    <col min="15888" max="15888" width="8.5" style="1" customWidth="1"/>
    <col min="15889" max="15889" width="11.5" style="1" customWidth="1"/>
    <col min="15890" max="15890" width="8.5" style="1" customWidth="1"/>
    <col min="15891" max="15891" width="8.1640625" style="1" customWidth="1"/>
    <col min="15892" max="15892" width="7.33203125" style="1" customWidth="1"/>
    <col min="15893" max="15893" width="7.5" style="1" customWidth="1"/>
    <col min="15894" max="15894" width="8" style="1" customWidth="1"/>
    <col min="15895" max="15895" width="9" style="1" customWidth="1"/>
    <col min="15896" max="15897" width="8" style="1" customWidth="1"/>
    <col min="15898" max="15898" width="7.33203125" style="1" customWidth="1"/>
    <col min="15899" max="15899" width="7.5" style="1" customWidth="1"/>
    <col min="15900" max="15900" width="10.5" style="1" customWidth="1"/>
    <col min="15901" max="15901" width="9" style="1" customWidth="1"/>
    <col min="15902" max="15902" width="2.33203125" style="1" customWidth="1"/>
    <col min="15903" max="15903" width="15.5" style="1" customWidth="1"/>
    <col min="15904" max="15904" width="8.5" style="1" customWidth="1"/>
    <col min="15905" max="15905" width="15" style="1" customWidth="1"/>
    <col min="15906" max="15910" width="8.83203125" style="1"/>
    <col min="15911" max="15911" width="17.1640625" style="1" customWidth="1"/>
    <col min="15912" max="15912" width="16" style="1" customWidth="1"/>
    <col min="15913" max="15913" width="9.6640625" style="1" customWidth="1"/>
    <col min="15914" max="16136" width="8.83203125" style="1"/>
    <col min="16137" max="16137" width="2.5" style="1" customWidth="1"/>
    <col min="16138" max="16138" width="2.33203125" style="1" customWidth="1"/>
    <col min="16139" max="16139" width="17.83203125" style="1" customWidth="1"/>
    <col min="16140" max="16140" width="10.5" style="1" customWidth="1"/>
    <col min="16141" max="16141" width="9" style="1" customWidth="1"/>
    <col min="16142" max="16142" width="8" style="1" customWidth="1"/>
    <col min="16143" max="16143" width="9" style="1" customWidth="1"/>
    <col min="16144" max="16144" width="8.5" style="1" customWidth="1"/>
    <col min="16145" max="16145" width="11.5" style="1" customWidth="1"/>
    <col min="16146" max="16146" width="8.5" style="1" customWidth="1"/>
    <col min="16147" max="16147" width="8.1640625" style="1" customWidth="1"/>
    <col min="16148" max="16148" width="7.33203125" style="1" customWidth="1"/>
    <col min="16149" max="16149" width="7.5" style="1" customWidth="1"/>
    <col min="16150" max="16150" width="8" style="1" customWidth="1"/>
    <col min="16151" max="16151" width="9" style="1" customWidth="1"/>
    <col min="16152" max="16153" width="8" style="1" customWidth="1"/>
    <col min="16154" max="16154" width="7.33203125" style="1" customWidth="1"/>
    <col min="16155" max="16155" width="7.5" style="1" customWidth="1"/>
    <col min="16156" max="16156" width="10.5" style="1" customWidth="1"/>
    <col min="16157" max="16157" width="9" style="1" customWidth="1"/>
    <col min="16158" max="16158" width="2.33203125" style="1" customWidth="1"/>
    <col min="16159" max="16159" width="15.5" style="1" customWidth="1"/>
    <col min="16160" max="16160" width="8.5" style="1" customWidth="1"/>
    <col min="16161" max="16161" width="15" style="1" customWidth="1"/>
    <col min="16162" max="16166" width="8.83203125" style="1"/>
    <col min="16167" max="16167" width="17.1640625" style="1" customWidth="1"/>
    <col min="16168" max="16168" width="16" style="1" customWidth="1"/>
    <col min="16169" max="16169" width="9.6640625" style="1" customWidth="1"/>
    <col min="16170" max="16384" width="8.83203125" style="1"/>
  </cols>
  <sheetData>
    <row r="2" spans="2:39" ht="15" x14ac:dyDescent="0.15">
      <c r="C2" s="207"/>
      <c r="D2" s="208"/>
    </row>
    <row r="3" spans="2:39" ht="14" thickBot="1" x14ac:dyDescent="0.2">
      <c r="C3" s="9">
        <v>26</v>
      </c>
      <c r="D3" s="9">
        <v>11</v>
      </c>
      <c r="E3" s="9">
        <v>9</v>
      </c>
      <c r="F3" s="9">
        <v>8</v>
      </c>
      <c r="G3" s="9">
        <v>8</v>
      </c>
      <c r="H3" s="9">
        <v>8</v>
      </c>
      <c r="I3" s="9">
        <v>8</v>
      </c>
      <c r="J3" s="9">
        <v>8</v>
      </c>
      <c r="K3" s="9">
        <v>8</v>
      </c>
      <c r="L3" s="9">
        <v>8</v>
      </c>
      <c r="M3" s="9">
        <v>8</v>
      </c>
      <c r="N3" s="9">
        <v>8</v>
      </c>
      <c r="O3" s="9">
        <v>8</v>
      </c>
      <c r="P3" s="9">
        <v>8</v>
      </c>
      <c r="Q3" s="9">
        <v>8</v>
      </c>
      <c r="R3" s="9">
        <v>8</v>
      </c>
      <c r="S3" s="9">
        <v>8</v>
      </c>
      <c r="T3" s="9">
        <v>9</v>
      </c>
      <c r="U3" s="9">
        <v>9</v>
      </c>
      <c r="V3" s="183">
        <v>2.5</v>
      </c>
      <c r="W3" s="9"/>
      <c r="X3" s="9"/>
      <c r="Y3" s="9"/>
      <c r="Z3" s="9"/>
      <c r="AA3" s="9"/>
      <c r="AB3" s="9"/>
      <c r="AC3" s="9"/>
      <c r="AD3" s="9"/>
      <c r="AE3" s="9"/>
      <c r="AF3" s="9"/>
      <c r="AG3" s="183"/>
    </row>
    <row r="4" spans="2:39" ht="11.5" customHeight="1" x14ac:dyDescent="0.15">
      <c r="C4" s="79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2"/>
    </row>
    <row r="5" spans="2:39" ht="11.5" customHeight="1" x14ac:dyDescent="0.15"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251" t="s">
        <v>431</v>
      </c>
      <c r="V5" s="75"/>
    </row>
    <row r="6" spans="2:39" ht="11.5" customHeight="1" x14ac:dyDescent="0.15">
      <c r="C6" s="83"/>
      <c r="D6" s="85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75"/>
    </row>
    <row r="7" spans="2:39" ht="11.5" customHeight="1" x14ac:dyDescent="0.15">
      <c r="C7" s="83"/>
      <c r="D7" s="77" t="s">
        <v>430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7"/>
      <c r="V7" s="75"/>
    </row>
    <row r="8" spans="2:39" ht="11.5" customHeight="1" x14ac:dyDescent="0.15">
      <c r="B8" s="2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75"/>
    </row>
    <row r="9" spans="2:39" ht="14.5" customHeight="1" thickBot="1" x14ac:dyDescent="0.2">
      <c r="C9" s="209" t="s">
        <v>383</v>
      </c>
      <c r="D9" s="210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2" t="s">
        <v>378</v>
      </c>
      <c r="V9" s="22"/>
    </row>
    <row r="10" spans="2:39" ht="14" customHeight="1" thickBot="1" x14ac:dyDescent="0.2">
      <c r="C10" s="430" t="s">
        <v>379</v>
      </c>
      <c r="D10" s="430" t="s">
        <v>69</v>
      </c>
      <c r="E10" s="430" t="s">
        <v>345</v>
      </c>
      <c r="F10" s="430" t="s">
        <v>356</v>
      </c>
      <c r="G10" s="430" t="s">
        <v>0</v>
      </c>
      <c r="H10" s="432" t="s">
        <v>7</v>
      </c>
      <c r="I10" s="432"/>
      <c r="J10" s="432"/>
      <c r="K10" s="432"/>
      <c r="L10" s="432"/>
      <c r="M10" s="432"/>
      <c r="N10" s="432"/>
      <c r="O10" s="430" t="s">
        <v>67</v>
      </c>
      <c r="P10" s="430" t="s">
        <v>40</v>
      </c>
      <c r="Q10" s="430" t="s">
        <v>342</v>
      </c>
      <c r="R10" s="430" t="s">
        <v>343</v>
      </c>
      <c r="S10" s="430" t="s">
        <v>344</v>
      </c>
      <c r="T10" s="430" t="s">
        <v>44</v>
      </c>
      <c r="U10" s="430" t="s">
        <v>46</v>
      </c>
      <c r="V10" s="22"/>
      <c r="W10" s="1" t="s">
        <v>465</v>
      </c>
      <c r="AA10" s="1" t="s">
        <v>466</v>
      </c>
    </row>
    <row r="11" spans="2:39" ht="32" customHeight="1" thickBot="1" x14ac:dyDescent="0.2">
      <c r="C11" s="431"/>
      <c r="D11" s="431"/>
      <c r="E11" s="431"/>
      <c r="F11" s="431"/>
      <c r="G11" s="431"/>
      <c r="H11" s="213" t="s">
        <v>375</v>
      </c>
      <c r="I11" s="213" t="s">
        <v>2</v>
      </c>
      <c r="J11" s="213" t="s">
        <v>3</v>
      </c>
      <c r="K11" s="213" t="s">
        <v>4</v>
      </c>
      <c r="L11" s="213" t="s">
        <v>5</v>
      </c>
      <c r="M11" s="213" t="s">
        <v>68</v>
      </c>
      <c r="N11" s="213" t="s">
        <v>6</v>
      </c>
      <c r="O11" s="431"/>
      <c r="P11" s="431"/>
      <c r="Q11" s="431"/>
      <c r="R11" s="431"/>
      <c r="S11" s="431"/>
      <c r="T11" s="431"/>
      <c r="U11" s="431"/>
      <c r="V11" s="22"/>
      <c r="W11" s="1" t="s">
        <v>467</v>
      </c>
      <c r="X11" s="1" t="s">
        <v>468</v>
      </c>
      <c r="Y11" s="1" t="s">
        <v>469</v>
      </c>
      <c r="AA11" s="1" t="s">
        <v>467</v>
      </c>
      <c r="AB11" s="1" t="s">
        <v>469</v>
      </c>
      <c r="AC11" s="1" t="s">
        <v>470</v>
      </c>
      <c r="AG11" s="1" t="s">
        <v>450</v>
      </c>
      <c r="AI11" s="1" t="s">
        <v>451</v>
      </c>
      <c r="AJ11" s="1" t="s">
        <v>452</v>
      </c>
      <c r="AK11" s="409" t="s">
        <v>449</v>
      </c>
      <c r="AM11" s="409" t="s">
        <v>453</v>
      </c>
    </row>
    <row r="12" spans="2:39" ht="14.5" customHeight="1" x14ac:dyDescent="0.15">
      <c r="C12" s="214" t="s">
        <v>362</v>
      </c>
      <c r="D12" s="303">
        <v>2483264</v>
      </c>
      <c r="E12" s="304">
        <v>204.74731050999998</v>
      </c>
      <c r="F12" s="304">
        <v>18.097361759999998</v>
      </c>
      <c r="G12" s="304">
        <v>65.830653229999996</v>
      </c>
      <c r="H12" s="216">
        <v>15.7951944</v>
      </c>
      <c r="I12" s="216">
        <v>126.37113462000001</v>
      </c>
      <c r="J12" s="216">
        <v>6.3909585099999999</v>
      </c>
      <c r="K12" s="216">
        <v>19.34603345</v>
      </c>
      <c r="L12" s="216">
        <v>3.8900519999999994E-2</v>
      </c>
      <c r="M12" s="216">
        <v>6.2699753999999999</v>
      </c>
      <c r="N12" s="216">
        <v>23.887846760000002</v>
      </c>
      <c r="O12" s="216">
        <v>173.891479</v>
      </c>
      <c r="P12" s="216">
        <v>0.80723869999999998</v>
      </c>
      <c r="Q12" s="216">
        <v>10.690380170000001</v>
      </c>
      <c r="R12" s="216">
        <v>7.9202549999999997E-2</v>
      </c>
      <c r="S12" s="216">
        <v>10.534058609999999</v>
      </c>
      <c r="T12" s="216">
        <v>58988.054427950003</v>
      </c>
      <c r="U12" s="216">
        <v>3782.0766101199997</v>
      </c>
      <c r="V12" s="88">
        <v>0</v>
      </c>
      <c r="W12" s="417">
        <f t="shared" ref="W12:W15" si="0">F12*(W13/F13)</f>
        <v>15.109559430996947</v>
      </c>
      <c r="X12" s="78">
        <f>W12</f>
        <v>15.109559430996947</v>
      </c>
      <c r="Y12" s="78">
        <f>F12-X12</f>
        <v>2.9878023290030509</v>
      </c>
      <c r="AA12" s="78">
        <f>X12*(1+P12/O12)</f>
        <v>15.1797009996511</v>
      </c>
      <c r="AB12" s="78">
        <f>Y12/0.85</f>
        <v>3.5150615635330009</v>
      </c>
      <c r="AC12" s="78">
        <f>AA12+AB12</f>
        <v>18.694762563184099</v>
      </c>
      <c r="AG12" s="1">
        <f>(P49_T20!D$23)*1000*(P14_P15_T9!G12/P14_P15_T9!G$23)</f>
        <v>8.7260093441371822</v>
      </c>
      <c r="AI12" s="1">
        <f>(P48_T19!D$16+P48_T19!D$18+P48_T19!D$20+P48_T19!D$22)*1000*(F12/F$23)</f>
        <v>4.728074081203065</v>
      </c>
      <c r="AJ12" s="1">
        <f>(P49_T20!D$16)*1000*(G12/G$23)</f>
        <v>3.5669415909946833</v>
      </c>
      <c r="AK12" s="412">
        <f>(E12+F12+G12-L12-AG12)*1000</f>
        <v>279910.41563586274</v>
      </c>
      <c r="AM12" s="412">
        <f>AK12-AI12-AJ12</f>
        <v>279902.12062019057</v>
      </c>
    </row>
    <row r="13" spans="2:39" ht="14.5" customHeight="1" x14ac:dyDescent="0.15">
      <c r="C13" s="217" t="s">
        <v>363</v>
      </c>
      <c r="D13" s="305">
        <v>700637</v>
      </c>
      <c r="E13" s="306">
        <v>2927.87180266</v>
      </c>
      <c r="F13" s="306">
        <v>38.46859628</v>
      </c>
      <c r="G13" s="306">
        <v>185.71571065000001</v>
      </c>
      <c r="H13" s="219">
        <v>50.790070729999997</v>
      </c>
      <c r="I13" s="219">
        <v>46.022949509999997</v>
      </c>
      <c r="J13" s="219">
        <v>3.6880587599999997</v>
      </c>
      <c r="K13" s="219">
        <v>8.1712124900000003</v>
      </c>
      <c r="L13" s="219">
        <v>0.27173428000000005</v>
      </c>
      <c r="M13" s="219">
        <v>1.6940354399999999</v>
      </c>
      <c r="N13" s="219">
        <v>430.74561226000009</v>
      </c>
      <c r="O13" s="219">
        <v>2411.4659940399997</v>
      </c>
      <c r="P13" s="219">
        <v>0.37451321000000004</v>
      </c>
      <c r="Q13" s="219">
        <v>8.9821490900000001</v>
      </c>
      <c r="R13" s="219">
        <v>2.5610589999999999E-2</v>
      </c>
      <c r="S13" s="219">
        <v>8.9603195299999996</v>
      </c>
      <c r="T13" s="219">
        <v>17305.264698999999</v>
      </c>
      <c r="U13" s="219">
        <v>997.73326167999994</v>
      </c>
      <c r="V13" s="88">
        <v>1</v>
      </c>
      <c r="W13" s="417">
        <f t="shared" si="0"/>
        <v>32.117584288135937</v>
      </c>
      <c r="X13" s="78">
        <f t="shared" ref="X13:X16" si="1">W13</f>
        <v>32.117584288135937</v>
      </c>
      <c r="Y13" s="78">
        <f t="shared" ref="Y13:Y23" si="2">F13-X13</f>
        <v>6.3510119918640626</v>
      </c>
      <c r="AA13" s="78">
        <f t="shared" ref="AA13:AA22" si="3">X13*(1+P13/O13)</f>
        <v>32.122572316007336</v>
      </c>
      <c r="AB13" s="78">
        <f t="shared" ref="AB13:AB22" si="4">Y13/0.85</f>
        <v>7.4717788139577213</v>
      </c>
      <c r="AC13" s="78">
        <f t="shared" ref="AC13:AC23" si="5">AA13+AB13</f>
        <v>39.594351129965055</v>
      </c>
      <c r="AG13" s="1">
        <f>(P49_T20!D$23)*1000*(P14_P15_T9!G13/P14_P15_T9!G$23)</f>
        <v>24.61705826954282</v>
      </c>
      <c r="AI13" s="1">
        <f>(P48_T19!D$16+P48_T19!D$18+P48_T19!D$20+P48_T19!D$22)*1000*(F13/F$23)</f>
        <v>10.050214800576141</v>
      </c>
      <c r="AJ13" s="1">
        <f>(P49_T20!D$16)*1000*(G13/G$23)</f>
        <v>10.062745239731829</v>
      </c>
      <c r="AK13" s="412">
        <f t="shared" ref="AK13:AK22" si="6">(E13+F13+G13-L13-AG13)*1000</f>
        <v>3127167.3170404569</v>
      </c>
      <c r="AM13" s="412">
        <f t="shared" ref="AM13:AM22" si="7">AK13-AI13-AJ13</f>
        <v>3127147.2040804168</v>
      </c>
    </row>
    <row r="14" spans="2:39" ht="14.5" customHeight="1" x14ac:dyDescent="0.15">
      <c r="C14" s="217" t="s">
        <v>364</v>
      </c>
      <c r="D14" s="305">
        <v>1361844</v>
      </c>
      <c r="E14" s="306">
        <v>8623.9037963999999</v>
      </c>
      <c r="F14" s="306">
        <v>275.67833010000004</v>
      </c>
      <c r="G14" s="306">
        <v>1222.51701407</v>
      </c>
      <c r="H14" s="219">
        <v>124.72780521</v>
      </c>
      <c r="I14" s="219">
        <v>148.50498875</v>
      </c>
      <c r="J14" s="219">
        <v>14.494379439999999</v>
      </c>
      <c r="K14" s="219">
        <v>29.144491500000001</v>
      </c>
      <c r="L14" s="219">
        <v>1.45333406</v>
      </c>
      <c r="M14" s="219">
        <v>5.0173332999999998</v>
      </c>
      <c r="N14" s="219">
        <v>1164.0925864200001</v>
      </c>
      <c r="O14" s="219">
        <v>7178.1343711999998</v>
      </c>
      <c r="P14" s="219">
        <v>1.79356228</v>
      </c>
      <c r="Q14" s="219">
        <v>41.892500460000001</v>
      </c>
      <c r="R14" s="219">
        <v>1.4360470000000002E-2</v>
      </c>
      <c r="S14" s="219">
        <v>41.992101320000003</v>
      </c>
      <c r="T14" s="219">
        <v>34480.859486540001</v>
      </c>
      <c r="U14" s="219">
        <v>2105.5533218800001</v>
      </c>
      <c r="V14" s="88">
        <v>2</v>
      </c>
      <c r="W14" s="417">
        <f t="shared" si="0"/>
        <v>230.16493606767273</v>
      </c>
      <c r="X14" s="78">
        <f t="shared" si="1"/>
        <v>230.16493606767273</v>
      </c>
      <c r="Y14" s="78">
        <f t="shared" si="2"/>
        <v>45.513394032327312</v>
      </c>
      <c r="AA14" s="78">
        <f t="shared" si="3"/>
        <v>230.22244615680756</v>
      </c>
      <c r="AB14" s="78">
        <f t="shared" si="4"/>
        <v>53.545169449796838</v>
      </c>
      <c r="AC14" s="78">
        <f t="shared" si="5"/>
        <v>283.76761560660441</v>
      </c>
      <c r="AG14" s="1">
        <f>(P49_T20!D$23)*1000*(P14_P15_T9!G14/P14_P15_T9!G$23)</f>
        <v>162.04753203451551</v>
      </c>
      <c r="AI14" s="1">
        <f>(P48_T19!D$16+P48_T19!D$18+P48_T19!D$20+P48_T19!D$22)*1000*(F14/F$23)</f>
        <v>72.023070797870432</v>
      </c>
      <c r="AJ14" s="1">
        <f>(P49_T20!D$16)*1000*(G14/G$23)</f>
        <v>66.240369329917343</v>
      </c>
      <c r="AK14" s="412">
        <f t="shared" si="6"/>
        <v>9958598.2744754832</v>
      </c>
      <c r="AM14" s="412">
        <f t="shared" si="7"/>
        <v>9958460.0110353567</v>
      </c>
    </row>
    <row r="15" spans="2:39" ht="14.5" customHeight="1" x14ac:dyDescent="0.15">
      <c r="C15" s="217" t="s">
        <v>365</v>
      </c>
      <c r="D15" s="305">
        <v>1913832</v>
      </c>
      <c r="E15" s="306">
        <v>21460.082090010001</v>
      </c>
      <c r="F15" s="306">
        <v>604.2082224400001</v>
      </c>
      <c r="G15" s="306">
        <v>2192.65703515</v>
      </c>
      <c r="H15" s="219">
        <v>305.34578868000006</v>
      </c>
      <c r="I15" s="219">
        <v>297.94865033999997</v>
      </c>
      <c r="J15" s="219">
        <v>35.028239340000006</v>
      </c>
      <c r="K15" s="219">
        <v>67.877551339999997</v>
      </c>
      <c r="L15" s="219">
        <v>7.4232178099999997</v>
      </c>
      <c r="M15" s="219">
        <v>12.893944420000002</v>
      </c>
      <c r="N15" s="219">
        <v>2839.0500837499999</v>
      </c>
      <c r="O15" s="219">
        <v>17956.762359290002</v>
      </c>
      <c r="P15" s="219">
        <v>4.9267547699999996</v>
      </c>
      <c r="Q15" s="219">
        <v>95.389434859999994</v>
      </c>
      <c r="R15" s="219">
        <v>7.8389489999999992E-2</v>
      </c>
      <c r="S15" s="219">
        <v>95.887192040000002</v>
      </c>
      <c r="T15" s="219">
        <v>60762.426605770001</v>
      </c>
      <c r="U15" s="219">
        <v>3716.8198313299999</v>
      </c>
      <c r="V15" s="88">
        <v>3</v>
      </c>
      <c r="W15" s="417">
        <f t="shared" si="0"/>
        <v>504.45585200338087</v>
      </c>
      <c r="X15" s="78">
        <f t="shared" si="1"/>
        <v>504.45585200338087</v>
      </c>
      <c r="Y15" s="78">
        <f t="shared" si="2"/>
        <v>99.752370436619231</v>
      </c>
      <c r="AA15" s="78">
        <f t="shared" si="3"/>
        <v>504.59425837226763</v>
      </c>
      <c r="AB15" s="78">
        <f t="shared" si="4"/>
        <v>117.35572992543439</v>
      </c>
      <c r="AC15" s="78">
        <f t="shared" si="5"/>
        <v>621.94998829770202</v>
      </c>
      <c r="AG15" s="1">
        <f>(P49_T20!D$23)*1000*(P14_P15_T9!G15/P14_P15_T9!G$23)</f>
        <v>290.64189459520315</v>
      </c>
      <c r="AI15" s="1">
        <f>(P48_T19!D$16+P48_T19!D$18+P48_T19!D$20+P48_T19!D$22)*1000*(F15/F$23)</f>
        <v>157.85401618497244</v>
      </c>
      <c r="AJ15" s="1">
        <f>(P49_T20!D$16)*1000*(G15/G$23)</f>
        <v>118.80604535607804</v>
      </c>
      <c r="AK15" s="412">
        <f t="shared" si="6"/>
        <v>23958882.235194799</v>
      </c>
      <c r="AM15" s="412">
        <f t="shared" si="7"/>
        <v>23958605.575133257</v>
      </c>
    </row>
    <row r="16" spans="2:39" ht="14.5" customHeight="1" x14ac:dyDescent="0.15">
      <c r="C16" s="217" t="s">
        <v>366</v>
      </c>
      <c r="D16" s="305">
        <v>7371132</v>
      </c>
      <c r="E16" s="306">
        <v>129178.30449777</v>
      </c>
      <c r="F16" s="306">
        <v>5378.70835369</v>
      </c>
      <c r="G16" s="306">
        <v>10541.483548209999</v>
      </c>
      <c r="H16" s="219">
        <v>3008.62448004</v>
      </c>
      <c r="I16" s="219">
        <v>3714.77415535</v>
      </c>
      <c r="J16" s="219">
        <v>664.47973364999996</v>
      </c>
      <c r="K16" s="219">
        <v>1199.90838321</v>
      </c>
      <c r="L16" s="219">
        <v>99.237325959999993</v>
      </c>
      <c r="M16" s="219">
        <v>307.47580965000003</v>
      </c>
      <c r="N16" s="219">
        <v>18371.750453879999</v>
      </c>
      <c r="O16" s="219">
        <v>102209.94055008001</v>
      </c>
      <c r="P16" s="219">
        <v>154.45462006999998</v>
      </c>
      <c r="Q16" s="219">
        <v>953.64179025999988</v>
      </c>
      <c r="R16" s="219">
        <v>52.134190620000005</v>
      </c>
      <c r="S16" s="219">
        <v>879.54071094000005</v>
      </c>
      <c r="T16" s="219">
        <v>273884.44525137002</v>
      </c>
      <c r="U16" s="219">
        <v>21169.146972719998</v>
      </c>
      <c r="V16" s="88">
        <v>4</v>
      </c>
      <c r="W16" s="417">
        <f>F16*(W17/F17)</f>
        <v>4490.7050325814344</v>
      </c>
      <c r="X16" s="78">
        <f t="shared" si="1"/>
        <v>4490.7050325814344</v>
      </c>
      <c r="Y16" s="78">
        <f t="shared" si="2"/>
        <v>888.00332110856561</v>
      </c>
      <c r="AA16" s="78">
        <f t="shared" si="3"/>
        <v>4497.4911644969889</v>
      </c>
      <c r="AB16" s="78">
        <f t="shared" si="4"/>
        <v>1044.7097895394891</v>
      </c>
      <c r="AC16" s="78">
        <f t="shared" si="5"/>
        <v>5542.2009540364779</v>
      </c>
      <c r="AG16" s="1">
        <f>(P49_T20!D$23)*1000*(P14_P15_T9!G16/P14_P15_T9!G$23)</f>
        <v>1397.2986660389065</v>
      </c>
      <c r="AI16" s="1">
        <f>(P48_T19!D$16+P48_T19!D$18+P48_T19!D$20+P48_T19!D$22)*1000*(F16/F$23)</f>
        <v>1405.2286678404832</v>
      </c>
      <c r="AJ16" s="1">
        <f>(P49_T20!D$16)*1000*(G16/G$23)</f>
        <v>571.1754973405184</v>
      </c>
      <c r="AK16" s="412">
        <f t="shared" si="6"/>
        <v>143601960.40767109</v>
      </c>
      <c r="AM16" s="412">
        <f t="shared" si="7"/>
        <v>143599984.00350589</v>
      </c>
    </row>
    <row r="17" spans="3:39" ht="14.5" customHeight="1" x14ac:dyDescent="0.15">
      <c r="C17" s="217" t="s">
        <v>367</v>
      </c>
      <c r="D17" s="305">
        <v>6501415</v>
      </c>
      <c r="E17" s="306">
        <v>182612.58238420001</v>
      </c>
      <c r="F17" s="306">
        <v>12024.9081099</v>
      </c>
      <c r="G17" s="306">
        <v>30106.439814640002</v>
      </c>
      <c r="H17" s="219">
        <v>9850.2682750700005</v>
      </c>
      <c r="I17" s="219">
        <v>11077.544479540002</v>
      </c>
      <c r="J17" s="219">
        <v>5480.2636777200005</v>
      </c>
      <c r="K17" s="219">
        <v>10258.11378161</v>
      </c>
      <c r="L17" s="219">
        <v>859.74195055999996</v>
      </c>
      <c r="M17" s="219">
        <v>1718.2032935099999</v>
      </c>
      <c r="N17" s="219">
        <v>15320.014231840003</v>
      </c>
      <c r="O17" s="219">
        <v>128486.93219426001</v>
      </c>
      <c r="P17" s="219">
        <v>4623.3515205399999</v>
      </c>
      <c r="Q17" s="219">
        <v>6978.7699250300002</v>
      </c>
      <c r="R17" s="219">
        <v>898.61173499000006</v>
      </c>
      <c r="S17" s="219">
        <v>3327.9807905100006</v>
      </c>
      <c r="T17" s="219">
        <v>392524.43781576003</v>
      </c>
      <c r="U17" s="219">
        <v>36142.312595059993</v>
      </c>
      <c r="V17" s="88">
        <v>5</v>
      </c>
      <c r="W17" s="78">
        <f t="shared" ref="W17:W22" si="8">$W$23*(E17/$E$23)</f>
        <v>10039.643686650335</v>
      </c>
      <c r="X17" s="78">
        <f>W17+$W$25</f>
        <v>10648.904839945697</v>
      </c>
      <c r="Y17" s="78">
        <f t="shared" si="2"/>
        <v>1376.0032699543026</v>
      </c>
      <c r="AA17" s="78">
        <f t="shared" si="3"/>
        <v>11032.08489991796</v>
      </c>
      <c r="AB17" s="78">
        <f t="shared" si="4"/>
        <v>1618.8273764168266</v>
      </c>
      <c r="AC17" s="78">
        <f t="shared" si="5"/>
        <v>12650.912276334786</v>
      </c>
      <c r="AG17" s="1">
        <f>(P49_T20!D$23)*1000*(P14_P15_T9!G17/P14_P15_T9!G$23)</f>
        <v>3990.6800593850394</v>
      </c>
      <c r="AI17" s="1">
        <f>(P48_T19!D$16+P48_T19!D$18+P48_T19!D$20+P48_T19!D$22)*1000*(F17/F$23)</f>
        <v>3141.599152254927</v>
      </c>
      <c r="AJ17" s="1">
        <f>(P49_T20!D$16)*1000*(G17/G$23)</f>
        <v>1631.2752048263046</v>
      </c>
      <c r="AK17" s="412">
        <f t="shared" si="6"/>
        <v>219893508.29879496</v>
      </c>
      <c r="AM17" s="412">
        <f t="shared" si="7"/>
        <v>219888735.42443785</v>
      </c>
    </row>
    <row r="18" spans="3:39" ht="14.5" customHeight="1" x14ac:dyDescent="0.15">
      <c r="C18" s="217" t="s">
        <v>368</v>
      </c>
      <c r="D18" s="305">
        <v>3207904</v>
      </c>
      <c r="E18" s="306">
        <v>164024.23022336001</v>
      </c>
      <c r="F18" s="306">
        <v>12601.346071689999</v>
      </c>
      <c r="G18" s="306">
        <v>43914.237065300003</v>
      </c>
      <c r="H18" s="219">
        <v>8651.7051088500011</v>
      </c>
      <c r="I18" s="219">
        <v>5714.7451051099997</v>
      </c>
      <c r="J18" s="219">
        <v>4826.6453393700003</v>
      </c>
      <c r="K18" s="219">
        <v>12002.39150722</v>
      </c>
      <c r="L18" s="219">
        <v>1707.0964028599999</v>
      </c>
      <c r="M18" s="219">
        <v>1996.57329218</v>
      </c>
      <c r="N18" s="219">
        <v>12675.847320379995</v>
      </c>
      <c r="O18" s="219">
        <v>116769.91501145001</v>
      </c>
      <c r="P18" s="219">
        <v>13630.388703500001</v>
      </c>
      <c r="Q18" s="219">
        <v>15514.877737100001</v>
      </c>
      <c r="R18" s="219">
        <v>1840.8485686900003</v>
      </c>
      <c r="S18" s="219">
        <v>3853.2938875699997</v>
      </c>
      <c r="T18" s="219">
        <v>435564.96854021004</v>
      </c>
      <c r="U18" s="219">
        <v>40317.286363649997</v>
      </c>
      <c r="V18" s="88">
        <v>6</v>
      </c>
      <c r="W18" s="78">
        <f t="shared" si="8"/>
        <v>9017.69640360837</v>
      </c>
      <c r="X18" s="78">
        <f t="shared" ref="X18:X22" si="9">W18+$W$25</f>
        <v>9626.9575569037315</v>
      </c>
      <c r="Y18" s="78">
        <f t="shared" si="2"/>
        <v>2974.3885147862675</v>
      </c>
      <c r="AA18" s="78">
        <f t="shared" si="3"/>
        <v>10750.6988349532</v>
      </c>
      <c r="AB18" s="78">
        <f t="shared" si="4"/>
        <v>3499.2806056309032</v>
      </c>
      <c r="AC18" s="78">
        <f t="shared" si="5"/>
        <v>14249.979440584104</v>
      </c>
      <c r="AG18" s="1">
        <f>(P49_T20!D$23)*1000*(P14_P15_T9!G18/P14_P15_T9!G$23)</f>
        <v>5820.9363597479105</v>
      </c>
      <c r="AI18" s="1">
        <f>(P48_T19!D$16+P48_T19!D$18+P48_T19!D$20+P48_T19!D$22)*1000*(F18/F$23)</f>
        <v>3292.1979755919715</v>
      </c>
      <c r="AJ18" s="1">
        <f>(P49_T20!D$16)*1000*(G18/G$23)</f>
        <v>2379.4313278002833</v>
      </c>
      <c r="AK18" s="412">
        <f t="shared" si="6"/>
        <v>213011780.59774205</v>
      </c>
      <c r="AM18" s="412">
        <f t="shared" si="7"/>
        <v>213006108.96843866</v>
      </c>
    </row>
    <row r="19" spans="3:39" ht="14.5" customHeight="1" x14ac:dyDescent="0.15">
      <c r="C19" s="217" t="s">
        <v>369</v>
      </c>
      <c r="D19" s="305">
        <v>1458385</v>
      </c>
      <c r="E19" s="306">
        <v>133919.63339773001</v>
      </c>
      <c r="F19" s="306">
        <v>13066.142134310001</v>
      </c>
      <c r="G19" s="306">
        <v>52706.27944785</v>
      </c>
      <c r="H19" s="219">
        <v>8654.7674705299996</v>
      </c>
      <c r="I19" s="219">
        <v>2557.2710549099997</v>
      </c>
      <c r="J19" s="219">
        <v>2381.09203815</v>
      </c>
      <c r="K19" s="219">
        <v>8149.9943365400004</v>
      </c>
      <c r="L19" s="219">
        <v>2072.27721668</v>
      </c>
      <c r="M19" s="219">
        <v>2084.5315329300001</v>
      </c>
      <c r="N19" s="219">
        <v>4367.4367582700033</v>
      </c>
      <c r="O19" s="219">
        <v>104120.11325524999</v>
      </c>
      <c r="P19" s="219">
        <v>20052.428054020002</v>
      </c>
      <c r="Q19" s="219">
        <v>20134.11386342</v>
      </c>
      <c r="R19" s="219">
        <v>1952.5871296999999</v>
      </c>
      <c r="S19" s="219">
        <v>2183.6319668400001</v>
      </c>
      <c r="T19" s="219">
        <v>443408.07325963996</v>
      </c>
      <c r="U19" s="219">
        <v>35871.64041616</v>
      </c>
      <c r="V19" s="88">
        <v>7</v>
      </c>
      <c r="W19" s="78">
        <f t="shared" si="8"/>
        <v>7362.6109680182526</v>
      </c>
      <c r="X19" s="78">
        <f t="shared" si="9"/>
        <v>7971.872121313615</v>
      </c>
      <c r="Y19" s="78">
        <f t="shared" si="2"/>
        <v>5094.270012996386</v>
      </c>
      <c r="AA19" s="78">
        <f t="shared" si="3"/>
        <v>9507.1700303410889</v>
      </c>
      <c r="AB19" s="78">
        <f t="shared" si="4"/>
        <v>5993.258838819278</v>
      </c>
      <c r="AC19" s="78">
        <f t="shared" si="5"/>
        <v>15500.428869160367</v>
      </c>
      <c r="AG19" s="1">
        <f>(P49_T20!D$23)*1000*(P14_P15_T9!G19/P14_P15_T9!G$23)</f>
        <v>6986.3424467289715</v>
      </c>
      <c r="AI19" s="1">
        <f>(P48_T19!D$16+P48_T19!D$18+P48_T19!D$20+P48_T19!D$22)*1000*(F19/F$23)</f>
        <v>3413.6294994716636</v>
      </c>
      <c r="AJ19" s="1">
        <f>(P49_T20!D$16)*1000*(G19/G$23)</f>
        <v>2855.8158098824697</v>
      </c>
      <c r="AK19" s="412">
        <f t="shared" si="6"/>
        <v>190633435.31648105</v>
      </c>
      <c r="AM19" s="412">
        <f t="shared" si="7"/>
        <v>190627165.87117171</v>
      </c>
    </row>
    <row r="20" spans="3:39" ht="14.5" customHeight="1" x14ac:dyDescent="0.15">
      <c r="C20" s="217" t="s">
        <v>370</v>
      </c>
      <c r="D20" s="305">
        <v>555554</v>
      </c>
      <c r="E20" s="306">
        <v>85075.798735250006</v>
      </c>
      <c r="F20" s="306">
        <v>11657.505147399999</v>
      </c>
      <c r="G20" s="306">
        <v>52143.51406247</v>
      </c>
      <c r="H20" s="219">
        <v>6017.5804949499998</v>
      </c>
      <c r="I20" s="219">
        <v>914.63856439999995</v>
      </c>
      <c r="J20" s="219">
        <v>833.48255823</v>
      </c>
      <c r="K20" s="219">
        <v>4015.6079785300003</v>
      </c>
      <c r="L20" s="219">
        <v>1738.5193474</v>
      </c>
      <c r="M20" s="219">
        <v>1305.0138961299999</v>
      </c>
      <c r="N20" s="219">
        <v>1120.4615637499992</v>
      </c>
      <c r="O20" s="219">
        <v>69520.895627820006</v>
      </c>
      <c r="P20" s="219">
        <v>15882.03800348</v>
      </c>
      <c r="Q20" s="219">
        <v>15343.98522069</v>
      </c>
      <c r="R20" s="219">
        <v>1378.84591391</v>
      </c>
      <c r="S20" s="219">
        <v>978.28120872</v>
      </c>
      <c r="T20" s="219">
        <v>376576.49890963</v>
      </c>
      <c r="U20" s="219">
        <v>22117.719032190002</v>
      </c>
      <c r="V20" s="88">
        <v>8</v>
      </c>
      <c r="W20" s="78">
        <f t="shared" si="8"/>
        <v>4677.2828821952435</v>
      </c>
      <c r="X20" s="78">
        <f>W20+$W$25</f>
        <v>5286.5440354906059</v>
      </c>
      <c r="Y20" s="78">
        <f t="shared" si="2"/>
        <v>6370.9611119093934</v>
      </c>
      <c r="AA20" s="78">
        <f t="shared" si="3"/>
        <v>6494.2542141427612</v>
      </c>
      <c r="AB20" s="78">
        <f t="shared" si="4"/>
        <v>7495.248366952228</v>
      </c>
      <c r="AC20" s="78">
        <f t="shared" si="5"/>
        <v>13989.502581094988</v>
      </c>
      <c r="AG20" s="1">
        <f>(P49_T20!D$23)*1000*(P14_P15_T9!G20/P14_P15_T9!G$23)</f>
        <v>6911.7465590924648</v>
      </c>
      <c r="AI20" s="1">
        <f>(P48_T19!D$16+P48_T19!D$18+P48_T19!D$20+P48_T19!D$22)*1000*(F20/F$23)</f>
        <v>3045.6123201746318</v>
      </c>
      <c r="AJ20" s="1">
        <f>(P49_T20!D$16)*1000*(G20/G$23)</f>
        <v>2825.3231569830555</v>
      </c>
      <c r="AK20" s="412">
        <f t="shared" si="6"/>
        <v>140226552.03862756</v>
      </c>
      <c r="AM20" s="412">
        <f t="shared" si="7"/>
        <v>140220681.1031504</v>
      </c>
    </row>
    <row r="21" spans="3:39" ht="14.5" customHeight="1" x14ac:dyDescent="0.15">
      <c r="C21" s="217" t="s">
        <v>371</v>
      </c>
      <c r="D21" s="305">
        <v>146930</v>
      </c>
      <c r="E21" s="306">
        <v>30383.578390839997</v>
      </c>
      <c r="F21" s="306">
        <v>8001.2934183800007</v>
      </c>
      <c r="G21" s="306">
        <v>39687.987063370005</v>
      </c>
      <c r="H21" s="219">
        <v>1683.6252280799999</v>
      </c>
      <c r="I21" s="219">
        <v>209.45226119999998</v>
      </c>
      <c r="J21" s="219">
        <v>181.73427763000001</v>
      </c>
      <c r="K21" s="219">
        <v>1137.8026832799999</v>
      </c>
      <c r="L21" s="219">
        <v>754.35678392999989</v>
      </c>
      <c r="M21" s="219">
        <v>407.76850580000001</v>
      </c>
      <c r="N21" s="219">
        <v>346.22759964999932</v>
      </c>
      <c r="O21" s="219">
        <v>25793.45054007</v>
      </c>
      <c r="P21" s="219">
        <v>6273.9689584000007</v>
      </c>
      <c r="Q21" s="219">
        <v>5842.2058851599995</v>
      </c>
      <c r="R21" s="219">
        <v>629.61538024000004</v>
      </c>
      <c r="S21" s="219">
        <v>314.17605495999999</v>
      </c>
      <c r="T21" s="219">
        <v>235826.49426745999</v>
      </c>
      <c r="U21" s="219">
        <v>11633.55872379</v>
      </c>
      <c r="V21" s="88">
        <v>9</v>
      </c>
      <c r="W21" s="78">
        <f t="shared" si="8"/>
        <v>1670.4232369249657</v>
      </c>
      <c r="X21" s="78">
        <f t="shared" si="9"/>
        <v>2279.6843902203277</v>
      </c>
      <c r="Y21" s="78">
        <f t="shared" si="2"/>
        <v>5721.6090281596735</v>
      </c>
      <c r="AA21" s="78">
        <f t="shared" si="3"/>
        <v>2834.1921741623109</v>
      </c>
      <c r="AB21" s="78">
        <f t="shared" si="4"/>
        <v>6731.3047390113807</v>
      </c>
      <c r="AC21" s="78">
        <f t="shared" si="5"/>
        <v>9565.4969131736907</v>
      </c>
      <c r="AG21" s="1">
        <f>(P49_T20!D$23)*1000*(P14_P15_T9!G21/P14_P15_T9!G$23)</f>
        <v>5260.7368903813367</v>
      </c>
      <c r="AI21" s="1">
        <f>(P48_T19!D$16+P48_T19!D$18+P48_T19!D$20+P48_T19!D$22)*1000*(F21/F$23)</f>
        <v>2090.3990608818535</v>
      </c>
      <c r="AJ21" s="1">
        <f>(P49_T20!D$16)*1000*(G21/G$23)</f>
        <v>2150.4379004806879</v>
      </c>
      <c r="AK21" s="412">
        <f t="shared" si="6"/>
        <v>72057765.19827868</v>
      </c>
      <c r="AM21" s="412">
        <f t="shared" si="7"/>
        <v>72053524.361317322</v>
      </c>
    </row>
    <row r="22" spans="3:39" ht="14.5" customHeight="1" thickBot="1" x14ac:dyDescent="0.2">
      <c r="C22" s="220" t="s">
        <v>372</v>
      </c>
      <c r="D22" s="307">
        <v>71458</v>
      </c>
      <c r="E22" s="308">
        <v>28248.30591123</v>
      </c>
      <c r="F22" s="308">
        <v>50198.619699739997</v>
      </c>
      <c r="G22" s="308">
        <v>130391.58362135</v>
      </c>
      <c r="H22" s="222">
        <v>771.76175024999998</v>
      </c>
      <c r="I22" s="222">
        <v>92.825321040000006</v>
      </c>
      <c r="J22" s="222">
        <v>75.365132319999987</v>
      </c>
      <c r="K22" s="222">
        <v>622.83113925999999</v>
      </c>
      <c r="L22" s="222">
        <v>2624.5731230300003</v>
      </c>
      <c r="M22" s="222">
        <v>261.46612325999996</v>
      </c>
      <c r="N22" s="222">
        <v>188.86040972999945</v>
      </c>
      <c r="O22" s="222">
        <v>23722.134941460001</v>
      </c>
      <c r="P22" s="222">
        <v>6131.43849262</v>
      </c>
      <c r="Q22" s="222">
        <v>5342.5324617099996</v>
      </c>
      <c r="R22" s="222">
        <v>873.95231450000006</v>
      </c>
      <c r="S22" s="222">
        <v>188.59652148999999</v>
      </c>
      <c r="T22" s="222">
        <v>696508.74345179996</v>
      </c>
      <c r="U22" s="222">
        <v>33930.430706010004</v>
      </c>
      <c r="V22" s="88">
        <v>10</v>
      </c>
      <c r="W22" s="78">
        <f t="shared" si="8"/>
        <v>1553.0305874738319</v>
      </c>
      <c r="X22" s="78">
        <f t="shared" si="9"/>
        <v>2162.2917407691939</v>
      </c>
      <c r="Y22" s="78">
        <f t="shared" si="2"/>
        <v>48036.327958970804</v>
      </c>
      <c r="AA22" s="78">
        <f t="shared" si="3"/>
        <v>2721.1773066907986</v>
      </c>
      <c r="AB22" s="78">
        <f t="shared" si="4"/>
        <v>56513.32701055389</v>
      </c>
      <c r="AC22" s="78">
        <f t="shared" si="5"/>
        <v>59234.504317244689</v>
      </c>
      <c r="AG22" s="1">
        <f>(P49_T20!D$23)*1000*(P14_P15_T9!G22/P14_P15_T9!G$23)</f>
        <v>17283.713912141971</v>
      </c>
      <c r="AI22" s="1">
        <f>(P48_T19!D$16+P48_T19!D$18+P48_T19!D$20+P48_T19!D$22)*1000*(F22/F$23)</f>
        <v>13114.773073669845</v>
      </c>
      <c r="AJ22" s="1">
        <f>(P49_T20!D$16)*1000*(G22/G$23)</f>
        <v>7065.0850312799557</v>
      </c>
      <c r="AK22" s="412">
        <f t="shared" si="6"/>
        <v>188930222.19714805</v>
      </c>
      <c r="AM22" s="412">
        <f t="shared" si="7"/>
        <v>188910042.33904311</v>
      </c>
    </row>
    <row r="23" spans="3:39" ht="14.5" customHeight="1" thickBot="1" x14ac:dyDescent="0.2">
      <c r="C23" s="223" t="s">
        <v>65</v>
      </c>
      <c r="D23" s="224">
        <v>25772355</v>
      </c>
      <c r="E23" s="224">
        <v>786659.03853996005</v>
      </c>
      <c r="F23" s="224">
        <v>113864.97544569</v>
      </c>
      <c r="G23" s="224">
        <v>363158.24503629003</v>
      </c>
      <c r="H23" s="224">
        <v>39134.991666790003</v>
      </c>
      <c r="I23" s="224">
        <v>24900.098664770001</v>
      </c>
      <c r="J23" s="224">
        <v>14502.66439312</v>
      </c>
      <c r="K23" s="224">
        <v>37511.189098430004</v>
      </c>
      <c r="L23" s="224">
        <v>9864.9893370900008</v>
      </c>
      <c r="M23" s="224">
        <v>8106.9077420199992</v>
      </c>
      <c r="N23" s="224">
        <v>56848.374466689987</v>
      </c>
      <c r="O23" s="224">
        <v>598343.63632391999</v>
      </c>
      <c r="P23" s="224">
        <v>66755.970421589998</v>
      </c>
      <c r="Q23" s="224">
        <v>70267.081347949992</v>
      </c>
      <c r="R23" s="224">
        <v>7626.7927957500015</v>
      </c>
      <c r="S23" s="224">
        <v>11882.874812530003</v>
      </c>
      <c r="T23" s="224">
        <v>3025830.2667151298</v>
      </c>
      <c r="U23" s="224">
        <v>211784.27783458997</v>
      </c>
      <c r="V23" s="22"/>
      <c r="W23" s="78">
        <f>([2]P48_T19!D14+[2]P48_T19!D21+[2]P48_T19!D23)*1000</f>
        <v>43248.807649014794</v>
      </c>
      <c r="X23" s="78">
        <f>SUM(X12:X22)</f>
        <v>43248.807649014787</v>
      </c>
      <c r="Y23" s="78">
        <f t="shared" si="2"/>
        <v>70616.167796675203</v>
      </c>
      <c r="AA23" s="78">
        <f>SUM(AA12:AA22)</f>
        <v>48619.187602549842</v>
      </c>
      <c r="AB23" s="78">
        <f>SUM(AB12:AB22)</f>
        <v>83077.844466676717</v>
      </c>
      <c r="AC23" s="78">
        <f t="shared" si="5"/>
        <v>131697.03206922655</v>
      </c>
      <c r="AG23" s="1">
        <f>SUM(AG12:AG22)</f>
        <v>48137.487387760004</v>
      </c>
      <c r="AK23" s="412">
        <f>SUM(AK12:AK22)</f>
        <v>1205679782.2970901</v>
      </c>
      <c r="AM23" s="412">
        <f>SUM(AM12:AM22)</f>
        <v>1205630356.9819341</v>
      </c>
    </row>
    <row r="24" spans="3:39" ht="15" customHeight="1" x14ac:dyDescent="0.15">
      <c r="C24" s="1" t="s">
        <v>442</v>
      </c>
      <c r="H24" s="1" t="s">
        <v>443</v>
      </c>
      <c r="K24" s="1" t="s">
        <v>441</v>
      </c>
      <c r="L24" s="1" t="s">
        <v>440</v>
      </c>
      <c r="V24" s="22"/>
      <c r="W24" s="78">
        <f>SUM(W12:W22)</f>
        <v>39593.240729242621</v>
      </c>
      <c r="X24" s="78"/>
      <c r="Y24" s="78"/>
      <c r="Z24" s="78"/>
      <c r="AA24" s="78"/>
      <c r="AB24" s="78"/>
      <c r="AC24" s="78"/>
      <c r="AG24" s="1">
        <f>AG23/(SUM(E23:G23))</f>
        <v>3.809303093723676E-2</v>
      </c>
    </row>
    <row r="25" spans="3:39" ht="15" customHeight="1" x14ac:dyDescent="0.15">
      <c r="C25" s="387">
        <v>0</v>
      </c>
      <c r="D25" s="78">
        <f>D12</f>
        <v>2483264</v>
      </c>
      <c r="E25" s="390">
        <f>E12*1000000</f>
        <v>204747310.50999999</v>
      </c>
      <c r="F25" s="1">
        <f>F12*1000000</f>
        <v>18097361.759999998</v>
      </c>
      <c r="G25" s="1">
        <f>G12*1000000</f>
        <v>65830653.229999997</v>
      </c>
      <c r="H25" s="389">
        <f>E25+F25+G25</f>
        <v>288675325.5</v>
      </c>
      <c r="J25" s="391" t="str">
        <f>IF(AND(H25/D25&lt;=C26,H25/D25&gt;=C25), "OK", "ERROR")</f>
        <v>OK</v>
      </c>
      <c r="K25" s="386">
        <v>415</v>
      </c>
      <c r="L25" s="1">
        <v>4910</v>
      </c>
      <c r="Q25" s="396">
        <f>(Q12+R12-S12)*1000000</f>
        <v>235524.11000000185</v>
      </c>
      <c r="R25" s="397">
        <f>H25-Q25</f>
        <v>288439801.38999999</v>
      </c>
      <c r="V25" s="22"/>
      <c r="W25" s="78">
        <f>(W23-W24)/6</f>
        <v>609.26115329536208</v>
      </c>
      <c r="X25" s="78" t="s">
        <v>473</v>
      </c>
      <c r="Y25" s="78"/>
      <c r="Z25" s="78"/>
      <c r="AA25" s="78" t="s">
        <v>474</v>
      </c>
      <c r="AB25" s="78"/>
      <c r="AC25" s="78"/>
    </row>
    <row r="26" spans="3:39" ht="15" customHeight="1" x14ac:dyDescent="0.15">
      <c r="C26" s="388">
        <f>L26*0.5</f>
        <v>2455</v>
      </c>
      <c r="D26" s="78">
        <f t="shared" ref="D26:D35" si="10">D13</f>
        <v>700637</v>
      </c>
      <c r="E26" s="390">
        <f t="shared" ref="E26:G34" si="11">E13*1000000</f>
        <v>2927871802.6599998</v>
      </c>
      <c r="F26" s="1">
        <f t="shared" si="11"/>
        <v>38468596.280000001</v>
      </c>
      <c r="G26" s="1">
        <f t="shared" si="11"/>
        <v>185715710.65000001</v>
      </c>
      <c r="H26" s="389">
        <f t="shared" ref="H26:H34" si="12">E26+F26+G26</f>
        <v>3152056109.5900002</v>
      </c>
      <c r="I26" s="20"/>
      <c r="J26" s="391" t="str">
        <f t="shared" ref="J26:J34" si="13">IF(AND(H26/D26&lt;=C27,H26/D26&gt;=C26), "OK", "ERROR")</f>
        <v>OK</v>
      </c>
      <c r="K26" s="386">
        <v>415</v>
      </c>
      <c r="L26" s="1">
        <v>4910</v>
      </c>
      <c r="M26" s="20"/>
      <c r="N26" s="20"/>
      <c r="O26" s="20"/>
      <c r="P26" s="20"/>
      <c r="Q26" s="396">
        <f t="shared" ref="Q26:Q35" si="14">(Q13+R13-S13)*1000000</f>
        <v>47440.149999999907</v>
      </c>
      <c r="R26" s="397">
        <f t="shared" ref="R26:R35" si="15">H26-Q26</f>
        <v>3152008669.4400001</v>
      </c>
      <c r="S26" s="20"/>
      <c r="T26" s="20"/>
      <c r="U26" s="20"/>
      <c r="V26" s="22"/>
      <c r="W26" s="78"/>
      <c r="X26" s="1" t="s">
        <v>467</v>
      </c>
      <c r="Y26" s="1" t="s">
        <v>475</v>
      </c>
      <c r="AA26" s="1" t="s">
        <v>467</v>
      </c>
      <c r="AB26" s="78" t="s">
        <v>476</v>
      </c>
      <c r="AC26" s="78"/>
    </row>
    <row r="27" spans="3:39" ht="15" customHeight="1" x14ac:dyDescent="0.15">
      <c r="C27" s="389">
        <f>L27</f>
        <v>4910</v>
      </c>
      <c r="D27" s="78">
        <f t="shared" si="10"/>
        <v>1361844</v>
      </c>
      <c r="E27" s="390">
        <f t="shared" si="11"/>
        <v>8623903796.3999996</v>
      </c>
      <c r="F27" s="1">
        <f t="shared" si="11"/>
        <v>275678330.10000002</v>
      </c>
      <c r="G27" s="1">
        <f t="shared" si="11"/>
        <v>1222517014.0699999</v>
      </c>
      <c r="H27" s="389">
        <f t="shared" si="12"/>
        <v>10122099140.57</v>
      </c>
      <c r="J27" s="391" t="str">
        <f t="shared" si="13"/>
        <v>OK</v>
      </c>
      <c r="K27" s="386">
        <v>415</v>
      </c>
      <c r="L27" s="1">
        <v>4910</v>
      </c>
      <c r="Q27" s="396">
        <f>(Q14+R14-S14)*1000000</f>
        <v>-85240.390000002721</v>
      </c>
      <c r="R27" s="397">
        <f t="shared" si="15"/>
        <v>10122184380.959999</v>
      </c>
      <c r="V27" s="22"/>
      <c r="X27" s="78">
        <f>E23-Y27</f>
        <v>767614.7496579896</v>
      </c>
      <c r="Y27" s="1">
        <f>(E23+(P48_T19!D14+P48_T19!D21+P49_T20!D21+P49_T20!D14*0.7+P49_T20!D15+P49_T20!D18+P49_T20!D19+P49_T20!D20+P49_T20!D24*0.7)*1000)*0.02</f>
        <v>19044.288881970402</v>
      </c>
      <c r="AA27" s="1">
        <f>(P49_T20!D12+P49_T20!D14*0.7+P49_T20!D15+P49_T20!D18*0.7+P49_T20!D19+P49_T20!D20+P49_T20!D24*0.7)*1000</f>
        <v>112690.298323429</v>
      </c>
      <c r="AB27" s="78">
        <f>G23-AG23-AA27</f>
        <v>202330.45932510099</v>
      </c>
    </row>
    <row r="28" spans="3:39" ht="15" customHeight="1" x14ac:dyDescent="0.15">
      <c r="C28" s="389">
        <f>L28*2</f>
        <v>9820</v>
      </c>
      <c r="D28" s="78">
        <f t="shared" si="10"/>
        <v>1913832</v>
      </c>
      <c r="E28" s="390">
        <f t="shared" si="11"/>
        <v>21460082090.010002</v>
      </c>
      <c r="F28" s="1">
        <f t="shared" si="11"/>
        <v>604208222.44000006</v>
      </c>
      <c r="G28" s="1">
        <f t="shared" si="11"/>
        <v>2192657035.1500001</v>
      </c>
      <c r="H28" s="389">
        <f t="shared" si="12"/>
        <v>24256947347.600002</v>
      </c>
      <c r="J28" s="391" t="str">
        <f t="shared" si="13"/>
        <v>OK</v>
      </c>
      <c r="K28" s="386">
        <v>415</v>
      </c>
      <c r="L28" s="1">
        <v>4910</v>
      </c>
      <c r="Q28" s="396">
        <f t="shared" si="14"/>
        <v>-419367.6900000014</v>
      </c>
      <c r="R28" s="397">
        <f t="shared" si="15"/>
        <v>24257366715.290001</v>
      </c>
      <c r="V28" s="22"/>
    </row>
    <row r="29" spans="3:39" ht="15" customHeight="1" x14ac:dyDescent="0.15">
      <c r="C29" s="389">
        <f>L29*3</f>
        <v>14730</v>
      </c>
      <c r="D29" s="78">
        <f t="shared" si="10"/>
        <v>7371132</v>
      </c>
      <c r="E29" s="390">
        <f t="shared" si="11"/>
        <v>129178304497.77</v>
      </c>
      <c r="F29" s="1">
        <f t="shared" si="11"/>
        <v>5378708353.6899996</v>
      </c>
      <c r="G29" s="1">
        <f t="shared" si="11"/>
        <v>10541483548.209999</v>
      </c>
      <c r="H29" s="389">
        <f t="shared" si="12"/>
        <v>145098496399.67001</v>
      </c>
      <c r="J29" s="391" t="str">
        <f t="shared" si="13"/>
        <v>OK</v>
      </c>
      <c r="K29" s="386">
        <v>415</v>
      </c>
      <c r="L29" s="1">
        <v>4910</v>
      </c>
      <c r="M29" s="78"/>
      <c r="N29" s="78"/>
      <c r="O29" s="78"/>
      <c r="P29" s="78"/>
      <c r="Q29" s="396">
        <f t="shared" si="14"/>
        <v>126235269.93999985</v>
      </c>
      <c r="R29" s="397">
        <f t="shared" si="15"/>
        <v>144972261129.73001</v>
      </c>
      <c r="S29" s="78"/>
      <c r="T29" s="78"/>
      <c r="U29" s="78"/>
      <c r="V29" s="22"/>
      <c r="AH29" s="118"/>
    </row>
    <row r="30" spans="3:39" ht="15" customHeight="1" x14ac:dyDescent="0.15">
      <c r="C30" s="389">
        <f>L30*5</f>
        <v>24550</v>
      </c>
      <c r="D30" s="78">
        <f t="shared" si="10"/>
        <v>6501415</v>
      </c>
      <c r="E30" s="390">
        <f t="shared" si="11"/>
        <v>182612582384.20001</v>
      </c>
      <c r="F30" s="1">
        <f t="shared" si="11"/>
        <v>12024908109.9</v>
      </c>
      <c r="G30" s="1">
        <f t="shared" si="11"/>
        <v>30106439814.640003</v>
      </c>
      <c r="H30" s="389">
        <f t="shared" si="12"/>
        <v>224743930308.74002</v>
      </c>
      <c r="J30" s="391" t="str">
        <f t="shared" si="13"/>
        <v>OK</v>
      </c>
      <c r="K30" s="386">
        <v>415</v>
      </c>
      <c r="L30" s="1">
        <v>4910</v>
      </c>
      <c r="Q30" s="396">
        <f t="shared" si="14"/>
        <v>4549400869.5100002</v>
      </c>
      <c r="R30" s="397">
        <f t="shared" si="15"/>
        <v>220194529439.23001</v>
      </c>
      <c r="V30" s="22"/>
    </row>
    <row r="31" spans="3:39" ht="15" customHeight="1" x14ac:dyDescent="0.15">
      <c r="C31" s="389">
        <f>L31*10</f>
        <v>49100</v>
      </c>
      <c r="D31" s="78">
        <f t="shared" si="10"/>
        <v>3207904</v>
      </c>
      <c r="E31" s="390">
        <f t="shared" si="11"/>
        <v>164024230223.36002</v>
      </c>
      <c r="F31" s="1">
        <f t="shared" si="11"/>
        <v>12601346071.689999</v>
      </c>
      <c r="G31" s="1">
        <f t="shared" si="11"/>
        <v>43914237065.300003</v>
      </c>
      <c r="H31" s="389">
        <f t="shared" si="12"/>
        <v>220539813360.35004</v>
      </c>
      <c r="J31" s="391" t="str">
        <f t="shared" si="13"/>
        <v>OK</v>
      </c>
      <c r="K31" s="386">
        <v>415</v>
      </c>
      <c r="L31" s="1">
        <v>4910</v>
      </c>
      <c r="Q31" s="396">
        <f t="shared" si="14"/>
        <v>13502432418.220001</v>
      </c>
      <c r="R31" s="397">
        <f t="shared" si="15"/>
        <v>207037380942.13004</v>
      </c>
      <c r="V31" s="22"/>
    </row>
    <row r="32" spans="3:39" ht="15" customHeight="1" x14ac:dyDescent="0.15">
      <c r="C32" s="389">
        <f>L32*20</f>
        <v>98200</v>
      </c>
      <c r="D32" s="78">
        <f t="shared" si="10"/>
        <v>1458385</v>
      </c>
      <c r="E32" s="390">
        <f t="shared" si="11"/>
        <v>133919633397.73001</v>
      </c>
      <c r="F32" s="1">
        <f t="shared" si="11"/>
        <v>13066142134.310001</v>
      </c>
      <c r="G32" s="1">
        <f t="shared" si="11"/>
        <v>52706279447.849998</v>
      </c>
      <c r="H32" s="389">
        <f t="shared" si="12"/>
        <v>199692054979.89001</v>
      </c>
      <c r="J32" s="391" t="str">
        <f t="shared" si="13"/>
        <v>OK</v>
      </c>
      <c r="K32" s="386">
        <v>415</v>
      </c>
      <c r="L32" s="1">
        <v>4910</v>
      </c>
      <c r="Q32" s="396">
        <f t="shared" si="14"/>
        <v>19903069026.280003</v>
      </c>
      <c r="R32" s="397">
        <f t="shared" si="15"/>
        <v>179788985953.61002</v>
      </c>
      <c r="V32" s="22"/>
    </row>
    <row r="33" spans="1:22" ht="15" customHeight="1" x14ac:dyDescent="0.15">
      <c r="C33" s="389">
        <f>L33*40</f>
        <v>196400</v>
      </c>
      <c r="D33" s="78">
        <f t="shared" si="10"/>
        <v>555554</v>
      </c>
      <c r="E33" s="390">
        <f t="shared" si="11"/>
        <v>85075798735.25</v>
      </c>
      <c r="F33" s="1">
        <f t="shared" si="11"/>
        <v>11657505147.4</v>
      </c>
      <c r="G33" s="1">
        <f t="shared" si="11"/>
        <v>52143514062.470001</v>
      </c>
      <c r="H33" s="389">
        <f t="shared" si="12"/>
        <v>148876817945.12</v>
      </c>
      <c r="J33" s="391" t="str">
        <f t="shared" si="13"/>
        <v>OK</v>
      </c>
      <c r="K33" s="386">
        <v>415</v>
      </c>
      <c r="L33" s="1">
        <v>4910</v>
      </c>
      <c r="Q33" s="396">
        <f t="shared" si="14"/>
        <v>15744549925.880001</v>
      </c>
      <c r="R33" s="397">
        <f t="shared" si="15"/>
        <v>133132268019.23999</v>
      </c>
      <c r="V33" s="22"/>
    </row>
    <row r="34" spans="1:22" ht="15" customHeight="1" x14ac:dyDescent="0.15">
      <c r="C34" s="389">
        <f>L34*80</f>
        <v>392800</v>
      </c>
      <c r="D34" s="78">
        <f t="shared" si="10"/>
        <v>146930</v>
      </c>
      <c r="E34" s="390">
        <f t="shared" si="11"/>
        <v>30383578390.839996</v>
      </c>
      <c r="F34" s="1">
        <f t="shared" si="11"/>
        <v>8001293418.3800011</v>
      </c>
      <c r="G34" s="1">
        <f t="shared" si="11"/>
        <v>39687987063.370003</v>
      </c>
      <c r="H34" s="389">
        <f t="shared" si="12"/>
        <v>78072858872.589996</v>
      </c>
      <c r="J34" s="391" t="str">
        <f t="shared" si="13"/>
        <v>OK</v>
      </c>
      <c r="K34" s="386">
        <v>415</v>
      </c>
      <c r="L34" s="1">
        <v>4910</v>
      </c>
      <c r="Q34" s="396">
        <f t="shared" si="14"/>
        <v>6157645210.4399996</v>
      </c>
      <c r="R34" s="397">
        <f t="shared" si="15"/>
        <v>71915213662.149994</v>
      </c>
      <c r="V34" s="22"/>
    </row>
    <row r="35" spans="1:22" ht="15" customHeight="1" x14ac:dyDescent="0.15">
      <c r="C35" s="389">
        <f>L35*160</f>
        <v>785600</v>
      </c>
      <c r="D35" s="78">
        <f t="shared" si="10"/>
        <v>71458</v>
      </c>
      <c r="E35" s="390">
        <f>E22*1000000</f>
        <v>28248305911.23</v>
      </c>
      <c r="F35" s="1">
        <f>F22*1000000</f>
        <v>50198619699.739998</v>
      </c>
      <c r="G35" s="1">
        <f>G22*1000000</f>
        <v>130391583621.35001</v>
      </c>
      <c r="H35" s="389">
        <f>E35+F35+G35</f>
        <v>208838509232.32001</v>
      </c>
      <c r="J35" s="391" t="str">
        <f>IF(AND(H35/D35&gt;=C35), "OK", "ERROR")</f>
        <v>OK</v>
      </c>
      <c r="K35" s="386">
        <v>415</v>
      </c>
      <c r="L35" s="1">
        <v>4910</v>
      </c>
      <c r="Q35" s="396">
        <f t="shared" si="14"/>
        <v>6027888254.7200003</v>
      </c>
      <c r="R35" s="397">
        <f t="shared" si="15"/>
        <v>202810620977.60001</v>
      </c>
      <c r="V35" s="22"/>
    </row>
    <row r="36" spans="1:22" ht="15" customHeight="1" x14ac:dyDescent="0.15">
      <c r="V36" s="22"/>
    </row>
    <row r="37" spans="1:22" ht="15" customHeight="1" x14ac:dyDescent="0.15">
      <c r="F37" s="1">
        <f>SUM(F25:F35)</f>
        <v>113864975445.69</v>
      </c>
      <c r="G37" s="1">
        <f>SUM(G25:G35)</f>
        <v>363158245036.29004</v>
      </c>
      <c r="H37" s="392">
        <f>SUM(H25:H35)</f>
        <v>1263682259021.9399</v>
      </c>
      <c r="V37" s="22"/>
    </row>
    <row r="38" spans="1:22" ht="15" customHeight="1" x14ac:dyDescent="0.15">
      <c r="F38" s="411">
        <f>F37/H37</f>
        <v>9.010570072718975E-2</v>
      </c>
      <c r="G38" s="411">
        <f>G37/H37</f>
        <v>0.28738097923236328</v>
      </c>
      <c r="H38" s="411">
        <f>H37/1000000</f>
        <v>1263682.2590219399</v>
      </c>
      <c r="V38" s="22"/>
    </row>
    <row r="39" spans="1:22" ht="15" customHeight="1" x14ac:dyDescent="0.15">
      <c r="V39" s="22"/>
    </row>
    <row r="40" spans="1:22" ht="15" customHeight="1" x14ac:dyDescent="0.15">
      <c r="H40" s="1">
        <f>(P49_T20!D$23)*1000</f>
        <v>48137.487387760004</v>
      </c>
      <c r="V40" s="22"/>
    </row>
    <row r="41" spans="1:22" ht="15" customHeight="1" x14ac:dyDescent="0.15">
      <c r="C41" s="9"/>
      <c r="H41" s="411">
        <f>H40/H38</f>
        <v>3.8093030937236767E-2</v>
      </c>
      <c r="V41" s="22"/>
    </row>
    <row r="42" spans="1:22" ht="15" customHeight="1" x14ac:dyDescent="0.15">
      <c r="I42" s="1" t="s">
        <v>455</v>
      </c>
      <c r="V42" s="22"/>
    </row>
    <row r="43" spans="1:22" ht="15" customHeight="1" x14ac:dyDescent="0.15">
      <c r="I43" s="68">
        <v>1655.88</v>
      </c>
      <c r="V43" s="22"/>
    </row>
    <row r="44" spans="1:22" ht="15" customHeight="1" x14ac:dyDescent="0.15">
      <c r="I44" s="68"/>
      <c r="V44" s="22"/>
    </row>
    <row r="45" spans="1:22" ht="15" customHeight="1" thickBot="1" x14ac:dyDescent="0.2"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27"/>
    </row>
    <row r="47" spans="1:22" x14ac:dyDescent="0.15">
      <c r="G47" s="1" t="s">
        <v>459</v>
      </c>
      <c r="H47" s="1" t="s">
        <v>460</v>
      </c>
      <c r="J47" s="1" t="s">
        <v>482</v>
      </c>
      <c r="K47" s="1" t="s">
        <v>483</v>
      </c>
      <c r="M47" s="1" t="s">
        <v>461</v>
      </c>
      <c r="N47" s="1" t="s">
        <v>462</v>
      </c>
      <c r="P47" s="52" t="s">
        <v>484</v>
      </c>
      <c r="Q47" s="423" t="s">
        <v>485</v>
      </c>
      <c r="R47" s="39" t="s">
        <v>486</v>
      </c>
      <c r="S47" s="1" t="s">
        <v>487</v>
      </c>
    </row>
    <row r="48" spans="1:22" x14ac:dyDescent="0.15">
      <c r="A48" s="1" t="s">
        <v>464</v>
      </c>
      <c r="C48" s="1">
        <f>C25</f>
        <v>0</v>
      </c>
      <c r="D48" s="78">
        <f>D25</f>
        <v>2483264</v>
      </c>
      <c r="E48" s="1">
        <f>(E12+AC12+G12-L12-AG12)*1000000</f>
        <v>280507816.43904686</v>
      </c>
      <c r="H48" s="1">
        <f>E48/D48</f>
        <v>112.9593214571817</v>
      </c>
      <c r="J48" s="1">
        <f>D48/($A$53)</f>
        <v>1.9605980478403912E-2</v>
      </c>
      <c r="K48" s="1">
        <f t="shared" ref="K48:K57" si="16">J48+K49</f>
        <v>0.20347908599830525</v>
      </c>
      <c r="M48" s="422">
        <f>1-K48</f>
        <v>0.79652091400169478</v>
      </c>
      <c r="N48" s="1">
        <v>0</v>
      </c>
      <c r="P48" s="424">
        <v>0</v>
      </c>
      <c r="Q48" s="123">
        <f>D48</f>
        <v>2483264</v>
      </c>
      <c r="R48" s="123">
        <f>((E12+F12+G12)*1000000)</f>
        <v>288675325.5</v>
      </c>
      <c r="S48" s="68" t="e">
        <f>SUM(R48:$R$58)/SUM(Q48:$Q$58)/P48</f>
        <v>#DIV/0!</v>
      </c>
      <c r="U48" s="176">
        <f>(P12*1000000/D12)/($P$23*1000000/$D$23)</f>
        <v>1.2549981137091173E-4</v>
      </c>
    </row>
    <row r="49" spans="1:21" x14ac:dyDescent="0.15">
      <c r="A49" s="1">
        <f>(E59)/D73</f>
        <v>47473.808230587638</v>
      </c>
      <c r="C49" s="78">
        <f>SUM($E49:E$58)/SUM($D49:D$58)/S49</f>
        <v>2376.9575503735737</v>
      </c>
      <c r="D49" s="78">
        <f t="shared" ref="D49:D58" si="17">D26</f>
        <v>700637</v>
      </c>
      <c r="E49" s="1">
        <f t="shared" ref="E49:E58" si="18">(E13+AC13+G13-L13-AG13)*1000000</f>
        <v>3128293071.8904223</v>
      </c>
      <c r="G49" s="1">
        <f>(SUM(E49:E58)/SUM(D49:D58))/C49</f>
        <v>22.097067006909029</v>
      </c>
      <c r="H49" s="1">
        <f t="shared" ref="H49:H58" si="19">E49/D49</f>
        <v>4464.92701911321</v>
      </c>
      <c r="J49" s="1">
        <f t="shared" ref="J49:J58" si="20">D49/($A$53)</f>
        <v>5.5317015607069895E-3</v>
      </c>
      <c r="K49" s="1">
        <f t="shared" si="16"/>
        <v>0.18387310551990133</v>
      </c>
      <c r="M49" s="422">
        <f t="shared" ref="M49:M58" si="21">1-K49</f>
        <v>0.81612689448009867</v>
      </c>
      <c r="N49" s="1">
        <f>SUM(D48)/SUM($D$48:$D$58)</f>
        <v>9.6353786838649397E-2</v>
      </c>
      <c r="P49" s="424">
        <v>2455</v>
      </c>
      <c r="Q49" s="123">
        <f t="shared" ref="Q49:Q58" si="22">D49</f>
        <v>700637</v>
      </c>
      <c r="R49" s="123">
        <f t="shared" ref="R49:R58" si="23">((E13+F13+G13)*1000000)</f>
        <v>3152056109.5899997</v>
      </c>
      <c r="S49" s="68">
        <f>SUM(R49:$R$58)/SUM(Q49:$Q$58)/P49</f>
        <v>22.097067006909029</v>
      </c>
      <c r="U49" s="176">
        <f t="shared" ref="U49:U58" si="24">(P13*1000000/D13)/($P$23*1000000/$D$23)</f>
        <v>2.0636596088068756E-4</v>
      </c>
    </row>
    <row r="50" spans="1:21" x14ac:dyDescent="0.15">
      <c r="C50" s="78">
        <f>SUM($E50:E$58)/SUM($D50:D$58)/S50</f>
        <v>4753.6172912900038</v>
      </c>
      <c r="D50" s="78">
        <f t="shared" si="17"/>
        <v>1361844</v>
      </c>
      <c r="E50" s="1">
        <f t="shared" si="18"/>
        <v>9966687559.9820881</v>
      </c>
      <c r="G50" s="1">
        <f t="shared" ref="G50:G58" si="25">(SUM(E50:E59)/SUM(D50:D59))/C50</f>
        <v>10.629552688277544</v>
      </c>
      <c r="H50" s="1">
        <f t="shared" si="19"/>
        <v>7318.5236781761259</v>
      </c>
      <c r="J50" s="1">
        <f t="shared" si="20"/>
        <v>1.0752093566625013E-2</v>
      </c>
      <c r="K50" s="1">
        <f t="shared" si="16"/>
        <v>0.17834140395919434</v>
      </c>
      <c r="M50" s="422">
        <f t="shared" si="21"/>
        <v>0.8216585960408056</v>
      </c>
      <c r="N50" s="1">
        <f>SUM(D$48:D49)/SUM($D$48:$D$58)</f>
        <v>0.12353938939611844</v>
      </c>
      <c r="P50" s="424">
        <v>4910</v>
      </c>
      <c r="Q50" s="123">
        <f t="shared" si="22"/>
        <v>1361844</v>
      </c>
      <c r="R50" s="123">
        <f t="shared" si="23"/>
        <v>10122099140.57</v>
      </c>
      <c r="S50" s="68">
        <f>SUM(R50:$R$58)/SUM(Q50:$Q$58)/P50</f>
        <v>11.362811087354771</v>
      </c>
      <c r="U50" s="176">
        <f t="shared" si="24"/>
        <v>5.0845566611147923E-4</v>
      </c>
    </row>
    <row r="51" spans="1:21" x14ac:dyDescent="0.15">
      <c r="C51" s="78">
        <f>SUM($E51:E$58)/SUM($D51:D$58)/S51</f>
        <v>9505.9229472240695</v>
      </c>
      <c r="D51" s="78">
        <f t="shared" si="17"/>
        <v>1913832</v>
      </c>
      <c r="E51" s="1">
        <f t="shared" si="18"/>
        <v>23976624001.052502</v>
      </c>
      <c r="G51" s="1">
        <f t="shared" si="25"/>
        <v>5.4472237234879008</v>
      </c>
      <c r="H51" s="1">
        <f t="shared" si="19"/>
        <v>12528.071430017108</v>
      </c>
      <c r="J51" s="1">
        <f t="shared" si="20"/>
        <v>1.5110174685794469E-2</v>
      </c>
      <c r="K51" s="1">
        <f t="shared" si="16"/>
        <v>0.16758931039256933</v>
      </c>
      <c r="M51" s="422">
        <f t="shared" si="21"/>
        <v>0.8324106896074307</v>
      </c>
      <c r="N51" s="1">
        <f>SUM(D$48:D50)/SUM($D$48:$D$58)</f>
        <v>0.17638066059543259</v>
      </c>
      <c r="P51" s="424">
        <v>9820</v>
      </c>
      <c r="Q51" s="123">
        <f t="shared" si="22"/>
        <v>1913832</v>
      </c>
      <c r="R51" s="123">
        <f t="shared" si="23"/>
        <v>24256947347.600002</v>
      </c>
      <c r="S51" s="68">
        <f>SUM(R51:$R$58)/SUM(Q51:$Q$58)/P51</f>
        <v>5.9973497472637316</v>
      </c>
      <c r="U51" s="176">
        <f t="shared" si="24"/>
        <v>9.9385064791670478E-4</v>
      </c>
    </row>
    <row r="52" spans="1:21" x14ac:dyDescent="0.15">
      <c r="A52" s="1" t="s">
        <v>479</v>
      </c>
      <c r="C52" s="78">
        <f>SUM($E52:E$58)/SUM($D52:D$58)/S52</f>
        <v>14252.930520609694</v>
      </c>
      <c r="D52" s="78">
        <f t="shared" si="17"/>
        <v>7371132</v>
      </c>
      <c r="E52" s="1">
        <f t="shared" si="18"/>
        <v>143765453008.01755</v>
      </c>
      <c r="G52" s="1">
        <f t="shared" si="25"/>
        <v>3.7499055545277948</v>
      </c>
      <c r="H52" s="1">
        <f t="shared" si="19"/>
        <v>19503.850020324902</v>
      </c>
      <c r="J52" s="1">
        <f t="shared" si="20"/>
        <v>5.8196901374859215E-2</v>
      </c>
      <c r="K52" s="1">
        <f t="shared" si="16"/>
        <v>0.15247913570677485</v>
      </c>
      <c r="M52" s="422">
        <f t="shared" si="21"/>
        <v>0.84752086429322515</v>
      </c>
      <c r="N52" s="1">
        <f>SUM(D$48:D51)/SUM($D$48:$D$58)</f>
        <v>0.25063976497297202</v>
      </c>
      <c r="P52" s="424">
        <v>14730</v>
      </c>
      <c r="Q52" s="123">
        <f t="shared" si="22"/>
        <v>7371132</v>
      </c>
      <c r="R52" s="123">
        <f t="shared" si="23"/>
        <v>145098496399.66998</v>
      </c>
      <c r="S52" s="68">
        <f>SUM(R52:$R$58)/SUM(Q52:$Q$58)/P52</f>
        <v>4.3091762544545062</v>
      </c>
      <c r="U52" s="176">
        <f t="shared" si="24"/>
        <v>8.0896681457064273E-3</v>
      </c>
    </row>
    <row r="53" spans="1:21" x14ac:dyDescent="0.15">
      <c r="A53" s="421">
        <v>126658496</v>
      </c>
      <c r="C53" s="78">
        <f>SUM($E53:E$58)/SUM($D53:D$58)/S53</f>
        <v>23678.416172102214</v>
      </c>
      <c r="D53" s="78">
        <f t="shared" si="17"/>
        <v>6501415</v>
      </c>
      <c r="E53" s="1">
        <f t="shared" si="18"/>
        <v>220519512465.22977</v>
      </c>
      <c r="G53" s="1">
        <f t="shared" si="25"/>
        <v>2.3806347637401468</v>
      </c>
      <c r="H53" s="1">
        <f t="shared" si="19"/>
        <v>33918.695001815722</v>
      </c>
      <c r="J53" s="1">
        <f t="shared" si="20"/>
        <v>5.1330271598993248E-2</v>
      </c>
      <c r="K53" s="1">
        <f t="shared" si="16"/>
        <v>9.428223433191564E-2</v>
      </c>
      <c r="M53" s="422">
        <f t="shared" si="21"/>
        <v>0.90571776566808437</v>
      </c>
      <c r="N53" s="1">
        <f>SUM(D$48:D52)/SUM($D$48:$D$58)</f>
        <v>0.53664901791085839</v>
      </c>
      <c r="P53" s="424">
        <v>24550</v>
      </c>
      <c r="Q53" s="123">
        <f t="shared" si="22"/>
        <v>6501415</v>
      </c>
      <c r="R53" s="123">
        <f t="shared" si="23"/>
        <v>224743930308.73999</v>
      </c>
      <c r="S53" s="68">
        <f>SUM(R53:$R$58)/SUM(Q53:$Q$58)/P53</f>
        <v>3.6865079487503931</v>
      </c>
      <c r="U53" s="176">
        <f t="shared" si="24"/>
        <v>0.27454467026722307</v>
      </c>
    </row>
    <row r="54" spans="1:21" x14ac:dyDescent="0.15">
      <c r="A54" s="1" t="s">
        <v>480</v>
      </c>
      <c r="C54" s="78">
        <f>SUM($E54:E$58)/SUM($D54:D$58)/S54</f>
        <v>47141.478237616902</v>
      </c>
      <c r="D54" s="78">
        <f t="shared" si="17"/>
        <v>3207904</v>
      </c>
      <c r="E54" s="1">
        <f t="shared" si="18"/>
        <v>214660413966.63617</v>
      </c>
      <c r="G54" s="1">
        <f t="shared" si="25"/>
        <v>1.2614154397990536</v>
      </c>
      <c r="H54" s="1">
        <f t="shared" si="19"/>
        <v>66916.096605957093</v>
      </c>
      <c r="J54" s="1">
        <f t="shared" si="20"/>
        <v>2.5327191631898109E-2</v>
      </c>
      <c r="K54" s="1">
        <f t="shared" si="16"/>
        <v>4.2951962732922393E-2</v>
      </c>
      <c r="M54" s="422">
        <f t="shared" si="21"/>
        <v>0.95704803726707766</v>
      </c>
      <c r="N54" s="1">
        <f>SUM(D$48:D53)/SUM($D$48:$D$58)</f>
        <v>0.78891215024781403</v>
      </c>
      <c r="P54" s="424">
        <v>49100</v>
      </c>
      <c r="Q54" s="123">
        <f t="shared" si="22"/>
        <v>3207904</v>
      </c>
      <c r="R54" s="123">
        <f t="shared" si="23"/>
        <v>220539813360.35001</v>
      </c>
      <c r="S54" s="68">
        <f>SUM(R54:$R$58)/SUM(Q54:$Q$58)/P54</f>
        <v>3.2046832190934271</v>
      </c>
      <c r="U54" s="176">
        <f t="shared" si="24"/>
        <v>1.6404041873731283</v>
      </c>
    </row>
    <row r="55" spans="1:21" x14ac:dyDescent="0.15">
      <c r="A55" s="78">
        <v>1878659241050.9399</v>
      </c>
      <c r="C55" s="78">
        <f>SUM($E55:E$58)/SUM($D55:D$58)/S55</f>
        <v>93832.105278115094</v>
      </c>
      <c r="D55" s="78">
        <f t="shared" si="17"/>
        <v>1458385</v>
      </c>
      <c r="E55" s="1">
        <f t="shared" si="18"/>
        <v>193067722051.33142</v>
      </c>
      <c r="G55" s="1">
        <f t="shared" si="25"/>
        <v>0.59939799917649028</v>
      </c>
      <c r="H55" s="1">
        <f t="shared" si="19"/>
        <v>132384.60492348141</v>
      </c>
      <c r="J55" s="1">
        <f t="shared" si="20"/>
        <v>1.1514308522975039E-2</v>
      </c>
      <c r="K55" s="1">
        <f t="shared" si="16"/>
        <v>1.7624771101024284E-2</v>
      </c>
      <c r="M55" s="422">
        <f t="shared" si="21"/>
        <v>0.98237522889897577</v>
      </c>
      <c r="N55" s="1">
        <f>SUM(D$48:D54)/SUM($D$48:$D$58)</f>
        <v>0.91338288643005272</v>
      </c>
      <c r="P55" s="424">
        <v>98200</v>
      </c>
      <c r="Q55" s="123">
        <f t="shared" si="22"/>
        <v>1458385</v>
      </c>
      <c r="R55" s="123">
        <f t="shared" si="23"/>
        <v>199692054979.89001</v>
      </c>
      <c r="S55" s="68">
        <f>SUM(R55:$R$58)/SUM(Q55:$Q$58)/P55</f>
        <v>2.8988967791021891</v>
      </c>
      <c r="U55" s="176">
        <f t="shared" si="24"/>
        <v>5.3083404598726922</v>
      </c>
    </row>
    <row r="56" spans="1:21" x14ac:dyDescent="0.15">
      <c r="A56" s="1" t="s">
        <v>481</v>
      </c>
      <c r="C56" s="78">
        <f>SUM($E56:E$58)/SUM($D56:D$58)/S56</f>
        <v>186646.63189548563</v>
      </c>
      <c r="D56" s="78">
        <f t="shared" si="17"/>
        <v>555554</v>
      </c>
      <c r="E56" s="1">
        <f t="shared" si="18"/>
        <v>142558549472.32254</v>
      </c>
      <c r="G56" s="1">
        <f t="shared" si="25"/>
        <v>0.26583492570069761</v>
      </c>
      <c r="H56" s="1">
        <f t="shared" si="19"/>
        <v>256606.10754728172</v>
      </c>
      <c r="J56" s="1">
        <f t="shared" si="20"/>
        <v>4.38623556685846E-3</v>
      </c>
      <c r="K56" s="1">
        <f t="shared" si="16"/>
        <v>6.1104625780492444E-3</v>
      </c>
      <c r="M56" s="422">
        <f t="shared" si="21"/>
        <v>0.99388953742195074</v>
      </c>
      <c r="N56" s="1">
        <f>SUM(D$48:D55)/SUM($D$48:$D$58)</f>
        <v>0.96997007064352481</v>
      </c>
      <c r="P56" s="424">
        <v>196400</v>
      </c>
      <c r="Q56" s="123">
        <f t="shared" si="22"/>
        <v>555554</v>
      </c>
      <c r="R56" s="123">
        <f t="shared" si="23"/>
        <v>148876817945.12003</v>
      </c>
      <c r="S56" s="68">
        <f>SUM(R56:$R$58)/SUM(Q56:$Q$58)/P56</f>
        <v>2.8669858779712021</v>
      </c>
      <c r="U56" s="176">
        <f t="shared" si="24"/>
        <v>11.036819584848999</v>
      </c>
    </row>
    <row r="57" spans="1:21" x14ac:dyDescent="0.15">
      <c r="A57" s="1">
        <f>A55/(A53)</f>
        <v>14832.477096924789</v>
      </c>
      <c r="C57" s="78">
        <f>SUM($E57:E$58)/SUM($D57:D$58)/S57</f>
        <v>371821.43309297744</v>
      </c>
      <c r="D57" s="78">
        <f t="shared" si="17"/>
        <v>146930</v>
      </c>
      <c r="E57" s="1">
        <f t="shared" si="18"/>
        <v>73621968693.072372</v>
      </c>
      <c r="G57" s="1">
        <f t="shared" si="25"/>
        <v>0.10097630273287456</v>
      </c>
      <c r="H57" s="1">
        <f t="shared" si="19"/>
        <v>501068.32296380843</v>
      </c>
      <c r="J57" s="1">
        <f t="shared" si="20"/>
        <v>1.1600485134451619E-3</v>
      </c>
      <c r="K57" s="1">
        <f t="shared" si="16"/>
        <v>1.7242270111907849E-3</v>
      </c>
      <c r="M57" s="422">
        <f t="shared" si="21"/>
        <v>0.99827577298880921</v>
      </c>
      <c r="N57" s="1">
        <f>SUM(D$48:D56)/SUM($D$48:$D$58)</f>
        <v>0.99152626913605679</v>
      </c>
      <c r="P57" s="424">
        <v>392800</v>
      </c>
      <c r="Q57" s="123">
        <f t="shared" si="22"/>
        <v>146930</v>
      </c>
      <c r="R57" s="123">
        <f t="shared" si="23"/>
        <v>78072858872.590012</v>
      </c>
      <c r="S57" s="68">
        <f>SUM(R57:$R$58)/SUM(Q57:$Q$58)/P57</f>
        <v>3.3446255741163302</v>
      </c>
      <c r="U57" s="176">
        <f t="shared" si="24"/>
        <v>16.485262932767295</v>
      </c>
    </row>
    <row r="58" spans="1:21" x14ac:dyDescent="0.15">
      <c r="C58" s="78">
        <f>SUM($E58:E$58)/SUM($D58:D$58)/S58</f>
        <v>744700.64972826594</v>
      </c>
      <c r="D58" s="78">
        <f t="shared" si="17"/>
        <v>71458</v>
      </c>
      <c r="E58" s="1">
        <f t="shared" si="18"/>
        <v>197966106814.65271</v>
      </c>
      <c r="G58" s="1">
        <f t="shared" si="25"/>
        <v>4.1337624871396784E-2</v>
      </c>
      <c r="H58" s="1">
        <f t="shared" si="19"/>
        <v>2770384.0971571091</v>
      </c>
      <c r="J58" s="1">
        <f t="shared" si="20"/>
        <v>5.6417849774562296E-4</v>
      </c>
      <c r="K58" s="1">
        <f>J58+K59</f>
        <v>5.6417849774562296E-4</v>
      </c>
      <c r="M58" s="422">
        <f t="shared" si="21"/>
        <v>0.99943582150225441</v>
      </c>
      <c r="N58" s="1">
        <f>SUM(D$48:D57)/SUM($D$48:$D$58)</f>
        <v>0.99722733913916672</v>
      </c>
      <c r="P58" s="424">
        <v>785600</v>
      </c>
      <c r="Q58" s="123">
        <f t="shared" si="22"/>
        <v>71458</v>
      </c>
      <c r="R58" s="123">
        <f t="shared" si="23"/>
        <v>208838509232.32001</v>
      </c>
      <c r="S58" s="68">
        <f>SUM(R58:$R$58)/SUM(Q58:$Q$58)/P58</f>
        <v>3.7201311670239519</v>
      </c>
      <c r="U58" s="176">
        <f t="shared" si="24"/>
        <v>33.12649678606455</v>
      </c>
    </row>
    <row r="59" spans="1:21" x14ac:dyDescent="0.15">
      <c r="D59" s="1">
        <f>SUM(D48:D58)</f>
        <v>25772355</v>
      </c>
      <c r="E59" s="1">
        <f>SUM(E48:E58)</f>
        <v>1223511838920.6265</v>
      </c>
    </row>
    <row r="61" spans="1:21" x14ac:dyDescent="0.15">
      <c r="D61" s="1" t="s">
        <v>456</v>
      </c>
      <c r="E61" s="1" t="s">
        <v>457</v>
      </c>
      <c r="F61" s="1" t="s">
        <v>463</v>
      </c>
      <c r="G61" s="1" t="s">
        <v>458</v>
      </c>
      <c r="I61" s="1" t="s">
        <v>472</v>
      </c>
      <c r="J61" s="1" t="s">
        <v>460</v>
      </c>
      <c r="K61" s="1" t="s">
        <v>471</v>
      </c>
    </row>
    <row r="62" spans="1:21" x14ac:dyDescent="0.15">
      <c r="C62" s="1">
        <f>C48</f>
        <v>0</v>
      </c>
      <c r="D62" s="78">
        <f>D12</f>
        <v>2483264</v>
      </c>
      <c r="E62" s="1">
        <f>(I12*1000000/$I$43)</f>
        <v>76316.601818972384</v>
      </c>
      <c r="F62" s="1">
        <f>'[1]Tabela 6.2'!J37</f>
        <v>0.31506445777780467</v>
      </c>
      <c r="G62" s="1">
        <f>(E62)*F62</f>
        <v>24044.648771539156</v>
      </c>
      <c r="I62" s="1">
        <f>M48</f>
        <v>0.79652091400169478</v>
      </c>
      <c r="J62" s="1">
        <f>E48/D62</f>
        <v>112.9593214571817</v>
      </c>
      <c r="K62" s="1">
        <f t="shared" ref="K62:K72" si="26">(D62-G62)/D62</f>
        <v>0.99031732076350343</v>
      </c>
      <c r="L62" s="1">
        <f>(D73-G73)/D73</f>
        <v>0.78653040552682241</v>
      </c>
    </row>
    <row r="63" spans="1:21" x14ac:dyDescent="0.15">
      <c r="C63" s="1">
        <f t="shared" ref="C63:C72" si="27">C49</f>
        <v>2376.9575503735737</v>
      </c>
      <c r="D63" s="78">
        <f t="shared" ref="D63:D72" si="28">D13</f>
        <v>700637</v>
      </c>
      <c r="E63" s="1">
        <f t="shared" ref="E63:E72" si="29">I13*1000000/$I$43</f>
        <v>27793.650210160155</v>
      </c>
      <c r="F63" s="1">
        <f>'[1]Tabela 6.2'!J38</f>
        <v>0.27485971234633078</v>
      </c>
      <c r="G63" s="1">
        <f t="shared" ref="G63:G71" si="30">E63*F63</f>
        <v>7639.3547018191557</v>
      </c>
      <c r="I63" s="1">
        <f t="shared" ref="I63:I72" si="31">M49</f>
        <v>0.81612689448009867</v>
      </c>
      <c r="J63" s="1">
        <f t="shared" ref="J63:J72" si="32">E49/D63</f>
        <v>4464.92701911321</v>
      </c>
      <c r="K63" s="1">
        <f t="shared" si="26"/>
        <v>0.98909655827223064</v>
      </c>
    </row>
    <row r="64" spans="1:21" x14ac:dyDescent="0.15">
      <c r="C64" s="1">
        <f t="shared" si="27"/>
        <v>4753.6172912900038</v>
      </c>
      <c r="D64" s="78">
        <f t="shared" si="28"/>
        <v>1361844</v>
      </c>
      <c r="E64" s="1">
        <f t="shared" si="29"/>
        <v>89683.42437253907</v>
      </c>
      <c r="F64" s="1">
        <f>'[1]Tabela 6.2'!J39</f>
        <v>0.30297055745498619</v>
      </c>
      <c r="G64" s="1">
        <f t="shared" si="30"/>
        <v>27171.437076620256</v>
      </c>
      <c r="I64" s="1">
        <f t="shared" si="31"/>
        <v>0.8216585960408056</v>
      </c>
      <c r="J64" s="1">
        <f t="shared" si="32"/>
        <v>7318.5236781761259</v>
      </c>
      <c r="K64" s="1">
        <f t="shared" si="26"/>
        <v>0.9800480546401642</v>
      </c>
    </row>
    <row r="65" spans="2:14" x14ac:dyDescent="0.15">
      <c r="C65" s="1">
        <f t="shared" si="27"/>
        <v>9505.9229472240695</v>
      </c>
      <c r="D65" s="78">
        <f t="shared" si="28"/>
        <v>1913832</v>
      </c>
      <c r="E65" s="1">
        <f t="shared" si="29"/>
        <v>179933.72124791649</v>
      </c>
      <c r="F65" s="1">
        <f>'[1]Tabela 6.2'!J40</f>
        <v>0.34082931363048513</v>
      </c>
      <c r="G65" s="1">
        <f t="shared" si="30"/>
        <v>61326.686711906412</v>
      </c>
      <c r="I65" s="1">
        <f t="shared" si="31"/>
        <v>0.8324106896074307</v>
      </c>
      <c r="J65" s="1">
        <f t="shared" si="32"/>
        <v>12528.071430017108</v>
      </c>
      <c r="K65" s="1">
        <f t="shared" si="26"/>
        <v>0.96795607623244551</v>
      </c>
    </row>
    <row r="66" spans="2:14" x14ac:dyDescent="0.15">
      <c r="C66" s="1">
        <f t="shared" si="27"/>
        <v>14252.930520609694</v>
      </c>
      <c r="D66" s="78">
        <f t="shared" si="28"/>
        <v>7371132</v>
      </c>
      <c r="E66" s="1">
        <f t="shared" si="29"/>
        <v>2243383.6723373672</v>
      </c>
      <c r="F66" s="1">
        <f>'[1]Tabela 6.2'!J41</f>
        <v>0.35725535873355591</v>
      </c>
      <c r="G66" s="1">
        <f t="shared" si="30"/>
        <v>801460.8386378882</v>
      </c>
      <c r="I66" s="1">
        <f t="shared" si="31"/>
        <v>0.84752086429322515</v>
      </c>
      <c r="J66" s="1">
        <f t="shared" si="32"/>
        <v>19503.850020324902</v>
      </c>
      <c r="K66" s="1">
        <f t="shared" si="26"/>
        <v>0.89127031795959044</v>
      </c>
    </row>
    <row r="67" spans="2:14" x14ac:dyDescent="0.15">
      <c r="C67" s="1">
        <f t="shared" si="27"/>
        <v>23678.416172102214</v>
      </c>
      <c r="D67" s="78">
        <f t="shared" si="28"/>
        <v>6501415</v>
      </c>
      <c r="E67" s="1">
        <f t="shared" si="29"/>
        <v>6689823.2236273158</v>
      </c>
      <c r="F67" s="1">
        <f>'[1]Tabela 6.2'!J42</f>
        <v>0.36100766572244475</v>
      </c>
      <c r="G67" s="1">
        <f t="shared" si="30"/>
        <v>2415077.4660574975</v>
      </c>
      <c r="I67" s="1">
        <f t="shared" si="31"/>
        <v>0.90571776566808437</v>
      </c>
      <c r="J67" s="1">
        <f t="shared" si="32"/>
        <v>33918.695001815722</v>
      </c>
      <c r="K67" s="1">
        <f t="shared" si="26"/>
        <v>0.62853048666213474</v>
      </c>
    </row>
    <row r="68" spans="2:14" x14ac:dyDescent="0.15">
      <c r="C68" s="1">
        <f t="shared" si="27"/>
        <v>47141.478237616902</v>
      </c>
      <c r="D68" s="78">
        <f t="shared" si="28"/>
        <v>3207904</v>
      </c>
      <c r="E68" s="1">
        <f t="shared" si="29"/>
        <v>3451183.1202200637</v>
      </c>
      <c r="F68" s="1">
        <f>'[1]Tabela 6.2'!J43</f>
        <v>0.37473768584186595</v>
      </c>
      <c r="G68" s="1">
        <f t="shared" si="30"/>
        <v>1293288.375887777</v>
      </c>
      <c r="I68" s="1">
        <f t="shared" si="31"/>
        <v>0.95704803726707766</v>
      </c>
      <c r="J68" s="1">
        <f t="shared" si="32"/>
        <v>66916.096605957093</v>
      </c>
      <c r="K68" s="1">
        <f t="shared" si="26"/>
        <v>0.59684317988076419</v>
      </c>
    </row>
    <row r="69" spans="2:14" x14ac:dyDescent="0.15">
      <c r="C69" s="1">
        <f t="shared" si="27"/>
        <v>93832.105278115094</v>
      </c>
      <c r="D69" s="78">
        <f t="shared" si="28"/>
        <v>1458385</v>
      </c>
      <c r="E69" s="1">
        <f t="shared" si="29"/>
        <v>1544357.7160844987</v>
      </c>
      <c r="F69" s="1">
        <f>'[1]Tabela 6.2'!J44</f>
        <v>0.38240654498235777</v>
      </c>
      <c r="G69" s="1">
        <f t="shared" si="30"/>
        <v>590572.49842471816</v>
      </c>
      <c r="I69" s="1">
        <f t="shared" si="31"/>
        <v>0.98237522889897577</v>
      </c>
      <c r="J69" s="1">
        <f t="shared" si="32"/>
        <v>132384.60492348141</v>
      </c>
      <c r="K69" s="1">
        <f t="shared" si="26"/>
        <v>0.59505034786786881</v>
      </c>
    </row>
    <row r="70" spans="2:14" x14ac:dyDescent="0.15">
      <c r="C70" s="1">
        <f t="shared" si="27"/>
        <v>186646.63189548563</v>
      </c>
      <c r="D70" s="78">
        <f t="shared" si="28"/>
        <v>555554</v>
      </c>
      <c r="E70" s="1">
        <f t="shared" si="29"/>
        <v>552357.99961349845</v>
      </c>
      <c r="F70" s="1">
        <f>F69</f>
        <v>0.38240654498235777</v>
      </c>
      <c r="G70" s="1">
        <f t="shared" si="30"/>
        <v>211225.31422556445</v>
      </c>
      <c r="I70" s="1">
        <f t="shared" si="31"/>
        <v>0.99388953742195074</v>
      </c>
      <c r="J70" s="1">
        <f t="shared" si="32"/>
        <v>256606.10754728172</v>
      </c>
      <c r="K70" s="1">
        <f t="shared" si="26"/>
        <v>0.61979336981541944</v>
      </c>
    </row>
    <row r="71" spans="2:14" x14ac:dyDescent="0.15">
      <c r="C71" s="1">
        <f t="shared" si="27"/>
        <v>371821.43309297744</v>
      </c>
      <c r="D71" s="78">
        <f t="shared" si="28"/>
        <v>146930</v>
      </c>
      <c r="E71" s="1">
        <f t="shared" si="29"/>
        <v>126489.99999999999</v>
      </c>
      <c r="F71" s="1">
        <f t="shared" ref="F71:F72" si="33">F70</f>
        <v>0.38240654498235777</v>
      </c>
      <c r="G71" s="1">
        <f t="shared" si="30"/>
        <v>48370.603874818429</v>
      </c>
      <c r="I71" s="1">
        <f t="shared" si="31"/>
        <v>0.99827577298880921</v>
      </c>
      <c r="J71" s="1">
        <f t="shared" si="32"/>
        <v>501068.32296380843</v>
      </c>
      <c r="K71" s="1">
        <f t="shared" si="26"/>
        <v>0.67079150701137669</v>
      </c>
    </row>
    <row r="72" spans="2:14" x14ac:dyDescent="0.15">
      <c r="C72" s="1">
        <f t="shared" si="27"/>
        <v>744700.64972826594</v>
      </c>
      <c r="D72" s="78">
        <f t="shared" si="28"/>
        <v>71458</v>
      </c>
      <c r="E72" s="1">
        <f t="shared" si="29"/>
        <v>56058</v>
      </c>
      <c r="F72" s="1">
        <f t="shared" si="33"/>
        <v>0.38240654498235777</v>
      </c>
      <c r="G72" s="1">
        <f>E72*F72</f>
        <v>21436.946098621011</v>
      </c>
      <c r="I72" s="1">
        <f t="shared" si="31"/>
        <v>0.99943582150225441</v>
      </c>
      <c r="J72" s="1">
        <f t="shared" si="32"/>
        <v>2770384.0971571091</v>
      </c>
      <c r="K72" s="1">
        <f t="shared" si="26"/>
        <v>0.7000063520022809</v>
      </c>
    </row>
    <row r="73" spans="2:14" x14ac:dyDescent="0.15">
      <c r="D73" s="78">
        <f>SUM(D62:D72)</f>
        <v>25772355</v>
      </c>
      <c r="E73" s="78">
        <f>SUM(E62:E72)</f>
        <v>15037381.129532333</v>
      </c>
      <c r="G73" s="78">
        <f>SUM(G62:G72)</f>
        <v>5501614.17046877</v>
      </c>
      <c r="N73" s="1" t="s">
        <v>477</v>
      </c>
    </row>
    <row r="74" spans="2:14" x14ac:dyDescent="0.15">
      <c r="D74" s="78">
        <f>D23</f>
        <v>25772355</v>
      </c>
      <c r="E74" s="1">
        <f>I23*1000000/$I$43</f>
        <v>15037381.129532333</v>
      </c>
      <c r="N74" s="78">
        <f>D74+G73</f>
        <v>31273969.17046877</v>
      </c>
    </row>
    <row r="78" spans="2:14" x14ac:dyDescent="0.15">
      <c r="B78" s="78"/>
      <c r="C78" s="418"/>
    </row>
    <row r="79" spans="2:14" x14ac:dyDescent="0.15">
      <c r="D79" s="78"/>
      <c r="E79" s="78"/>
    </row>
    <row r="84" spans="3:11" x14ac:dyDescent="0.15">
      <c r="C84" s="78"/>
      <c r="D84" s="78"/>
      <c r="E84" s="78"/>
      <c r="F84" s="78"/>
      <c r="G84" s="419"/>
      <c r="H84" s="78"/>
      <c r="J84" s="419"/>
      <c r="K84" s="78"/>
    </row>
    <row r="85" spans="3:11" x14ac:dyDescent="0.15">
      <c r="C85" s="78"/>
      <c r="D85" s="78"/>
      <c r="E85" s="78"/>
      <c r="F85" s="78"/>
      <c r="G85" s="419"/>
      <c r="H85" s="78"/>
      <c r="K85" s="78"/>
    </row>
    <row r="86" spans="3:11" x14ac:dyDescent="0.15">
      <c r="C86" s="78"/>
      <c r="D86" s="78"/>
      <c r="E86" s="78"/>
      <c r="F86" s="78"/>
      <c r="G86" s="419"/>
      <c r="H86" s="78"/>
      <c r="K86" s="78"/>
    </row>
    <row r="87" spans="3:11" x14ac:dyDescent="0.15">
      <c r="C87" s="78"/>
      <c r="D87" s="78"/>
      <c r="E87" s="78"/>
      <c r="F87" s="78"/>
      <c r="G87" s="419"/>
      <c r="H87" s="78"/>
      <c r="K87" s="78"/>
    </row>
    <row r="88" spans="3:11" x14ac:dyDescent="0.15">
      <c r="C88" s="78"/>
      <c r="D88" s="78"/>
      <c r="E88" s="78"/>
      <c r="F88" s="78"/>
      <c r="G88" s="419"/>
      <c r="H88" s="78"/>
      <c r="K88" s="78"/>
    </row>
    <row r="89" spans="3:11" x14ac:dyDescent="0.15">
      <c r="C89" s="78"/>
      <c r="D89" s="78"/>
      <c r="E89" s="78"/>
      <c r="F89" s="78"/>
      <c r="G89" s="419"/>
      <c r="H89" s="78"/>
      <c r="K89" s="78"/>
    </row>
    <row r="90" spans="3:11" x14ac:dyDescent="0.15">
      <c r="C90" s="78"/>
      <c r="D90" s="78"/>
      <c r="E90" s="78"/>
      <c r="F90" s="78"/>
      <c r="G90" s="419"/>
      <c r="H90" s="78"/>
      <c r="K90" s="78"/>
    </row>
    <row r="91" spans="3:11" x14ac:dyDescent="0.15">
      <c r="C91" s="78"/>
      <c r="D91" s="78"/>
      <c r="E91" s="78"/>
      <c r="F91" s="78"/>
      <c r="G91" s="419"/>
      <c r="H91" s="78"/>
      <c r="K91" s="78"/>
    </row>
    <row r="92" spans="3:11" x14ac:dyDescent="0.15">
      <c r="C92" s="78"/>
      <c r="D92" s="78"/>
      <c r="E92" s="78"/>
      <c r="F92" s="78"/>
      <c r="G92" s="419"/>
      <c r="H92" s="78"/>
      <c r="K92" s="78"/>
    </row>
    <row r="93" spans="3:11" x14ac:dyDescent="0.15">
      <c r="C93" s="78"/>
      <c r="D93" s="78"/>
      <c r="E93" s="78"/>
      <c r="F93" s="78"/>
      <c r="G93" s="419"/>
      <c r="H93" s="78"/>
      <c r="K93" s="78"/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pageMargins left="0.25" right="0.25" top="0.75" bottom="0.7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42</vt:i4>
      </vt:variant>
    </vt:vector>
  </HeadingPairs>
  <TitlesOfParts>
    <vt:vector size="67" baseType="lpstr">
      <vt:lpstr>P1_T1</vt:lpstr>
      <vt:lpstr>P2_T2</vt:lpstr>
      <vt:lpstr>P3_T3</vt:lpstr>
      <vt:lpstr>P4_P5_T4</vt:lpstr>
      <vt:lpstr>P6_P7_T5</vt:lpstr>
      <vt:lpstr>P8_P9_T6</vt:lpstr>
      <vt:lpstr>P10_P11_T7</vt:lpstr>
      <vt:lpstr>P12_P13_T8</vt:lpstr>
      <vt:lpstr>P14_P15_T9</vt:lpstr>
      <vt:lpstr>P16_P17_T10</vt:lpstr>
      <vt:lpstr>P18_T11</vt:lpstr>
      <vt:lpstr>P19-26_T12</vt:lpstr>
      <vt:lpstr>P27_40_T13</vt:lpstr>
      <vt:lpstr>P41_T14</vt:lpstr>
      <vt:lpstr>P42_T14</vt:lpstr>
      <vt:lpstr>P43_T14</vt:lpstr>
      <vt:lpstr>P44_T15</vt:lpstr>
      <vt:lpstr>P45_T16</vt:lpstr>
      <vt:lpstr>P46_T17</vt:lpstr>
      <vt:lpstr>P47_T18</vt:lpstr>
      <vt:lpstr>P48_T19</vt:lpstr>
      <vt:lpstr>P49_T20</vt:lpstr>
      <vt:lpstr>P50_T21</vt:lpstr>
      <vt:lpstr>P51_T22</vt:lpstr>
      <vt:lpstr>P52_T23</vt:lpstr>
      <vt:lpstr>P1_T1!__xlnm.Print_Area</vt:lpstr>
      <vt:lpstr>'P19-26_T12'!__xlnm.Print_Area</vt:lpstr>
      <vt:lpstr>P2_T2!__xlnm.Print_Area</vt:lpstr>
      <vt:lpstr>P27_40_T13!__xlnm.Print_Area</vt:lpstr>
      <vt:lpstr>P3_T3!__xlnm.Print_Area</vt:lpstr>
      <vt:lpstr>P4_P5_T4!__xlnm.Print_Area</vt:lpstr>
      <vt:lpstr>P41_T14!__xlnm.Print_Area</vt:lpstr>
      <vt:lpstr>P44_T15!__xlnm.Print_Area</vt:lpstr>
      <vt:lpstr>P45_T16!__xlnm.Print_Area</vt:lpstr>
      <vt:lpstr>P46_T17!__xlnm.Print_Area</vt:lpstr>
      <vt:lpstr>P47_T18!__xlnm.Print_Area</vt:lpstr>
      <vt:lpstr>P48_T19!__xlnm.Print_Area</vt:lpstr>
      <vt:lpstr>P49_T20!__xlnm.Print_Area</vt:lpstr>
      <vt:lpstr>P50_T21!__xlnm.Print_Area</vt:lpstr>
      <vt:lpstr>P51_T22!__xlnm.Print_Area</vt:lpstr>
      <vt:lpstr>P52_T23!__xlnm.Print_Area</vt:lpstr>
      <vt:lpstr>P6_P7_T5!__xlnm.Print_Area</vt:lpstr>
      <vt:lpstr>P1_T1!Área_de_impresión</vt:lpstr>
      <vt:lpstr>P10_P11_T7!Área_de_impresión</vt:lpstr>
      <vt:lpstr>P12_P13_T8!Área_de_impresión</vt:lpstr>
      <vt:lpstr>P14_P15_T9!Área_de_impresión</vt:lpstr>
      <vt:lpstr>P16_P17_T10!Área_de_impresión</vt:lpstr>
      <vt:lpstr>P18_T11!Área_de_impresión</vt:lpstr>
      <vt:lpstr>'P19-26_T12'!Área_de_impresión</vt:lpstr>
      <vt:lpstr>P2_T2!Área_de_impresión</vt:lpstr>
      <vt:lpstr>P27_40_T13!Área_de_impresión</vt:lpstr>
      <vt:lpstr>P3_T3!Área_de_impresión</vt:lpstr>
      <vt:lpstr>P4_P5_T4!Área_de_impresión</vt:lpstr>
      <vt:lpstr>P41_T14!Área_de_impresión</vt:lpstr>
      <vt:lpstr>P42_T14!Área_de_impresión</vt:lpstr>
      <vt:lpstr>P43_T14!Área_de_impresión</vt:lpstr>
      <vt:lpstr>P44_T15!Área_de_impresión</vt:lpstr>
      <vt:lpstr>P45_T16!Área_de_impresión</vt:lpstr>
      <vt:lpstr>P46_T17!Área_de_impresión</vt:lpstr>
      <vt:lpstr>P47_T18!Área_de_impresión</vt:lpstr>
      <vt:lpstr>P48_T19!Área_de_impresión</vt:lpstr>
      <vt:lpstr>P49_T20!Área_de_impresión</vt:lpstr>
      <vt:lpstr>P50_T21!Área_de_impresión</vt:lpstr>
      <vt:lpstr>P51_T22!Área_de_impresión</vt:lpstr>
      <vt:lpstr>P52_T23!Área_de_impresión</vt:lpstr>
      <vt:lpstr>P6_P7_T5!Área_de_impresión</vt:lpstr>
      <vt:lpstr>P8_P9_T6!Área_de_impresión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68467524715</dc:creator>
  <cp:lastModifiedBy>Microsoft Office User</cp:lastModifiedBy>
  <cp:revision>0</cp:revision>
  <cp:lastPrinted>2015-05-28T20:17:46Z</cp:lastPrinted>
  <dcterms:created xsi:type="dcterms:W3CDTF">2012-07-24T16:41:23Z</dcterms:created>
  <dcterms:modified xsi:type="dcterms:W3CDTF">2023-09-22T16:30:58Z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Receita Federal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