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updateLinks="always" codeName="EstaPasta_de_trabalho" autoCompressPictures="0"/>
  <mc:AlternateContent xmlns:mc="http://schemas.openxmlformats.org/markup-compatibility/2006">
    <mc:Choice Requires="x15">
      <x15ac:absPath xmlns:x15ac="http://schemas.microsoft.com/office/spreadsheetml/2010/11/ac" url="/Users/marcmorgan/Dropbox/MS2018_BrazilDINA/Data/Income tax/DIRPF 2007-2016/"/>
    </mc:Choice>
  </mc:AlternateContent>
  <bookViews>
    <workbookView minimized="1" xWindow="420" yWindow="920" windowWidth="27320" windowHeight="13940" tabRatio="886" firstSheet="3" activeTab="8"/>
  </bookViews>
  <sheets>
    <sheet name="P1_T1" sheetId="13182" r:id="rId1"/>
    <sheet name="P2_T2" sheetId="1" r:id="rId2"/>
    <sheet name="P3_T3" sheetId="13183" r:id="rId3"/>
    <sheet name="P4_P5_T4" sheetId="13158" r:id="rId4"/>
    <sheet name="P6_P7_T5" sheetId="13185" r:id="rId5"/>
    <sheet name="P8_P9_T6" sheetId="13203" r:id="rId6"/>
    <sheet name="P10_P11_T7" sheetId="13204" r:id="rId7"/>
    <sheet name="P12_P13_T8" sheetId="13205" r:id="rId8"/>
    <sheet name="P14_P15_T9" sheetId="13206" r:id="rId9"/>
    <sheet name="P16_P17_T10" sheetId="13207" r:id="rId10"/>
    <sheet name="P18_T11" sheetId="13208" r:id="rId11"/>
    <sheet name="P19-26_T12" sheetId="664" r:id="rId12"/>
    <sheet name="P27_40_T13" sheetId="13159" r:id="rId13"/>
    <sheet name="P41_T14" sheetId="13156" r:id="rId14"/>
    <sheet name="P42_T14" sheetId="13160" r:id="rId15"/>
    <sheet name="P43_T14" sheetId="13161" r:id="rId16"/>
    <sheet name="P44_T15" sheetId="536" r:id="rId17"/>
    <sheet name="P45_T16" sheetId="13186" r:id="rId18"/>
    <sheet name="P46_T17" sheetId="13187" r:id="rId19"/>
    <sheet name="P48_T19" sheetId="13188" r:id="rId20"/>
    <sheet name="P47_T18" sheetId="2316" r:id="rId21"/>
    <sheet name="P49_T20" sheetId="13189" r:id="rId22"/>
    <sheet name="P50_T21" sheetId="2049" r:id="rId23"/>
    <sheet name="P51_T22" sheetId="13190" r:id="rId24"/>
    <sheet name="P52_T23" sheetId="13191" r:id="rId25"/>
  </sheets>
  <externalReferences>
    <externalReference r:id="rId26"/>
    <externalReference r:id="rId27"/>
    <externalReference r:id="rId28"/>
  </externalReferences>
  <definedNames>
    <definedName name="__xlnm.Print_Area" localSheetId="0">P1_T1!$B$4:$V$41</definedName>
    <definedName name="__xlnm.Print_Area" localSheetId="11">'P19-26_T12'!$B$4:$G$45</definedName>
    <definedName name="__xlnm.Print_Area" localSheetId="1">P2_T2!$B$4:$V$41</definedName>
    <definedName name="__xlnm.Print_Area" localSheetId="12">P27_40_T13!$B$4:$G$46</definedName>
    <definedName name="__xlnm.Print_Area" localSheetId="2">P3_T3!$B$4:$V$20</definedName>
    <definedName name="__xlnm.Print_Area" localSheetId="3">P4_P5_T4!$B$4:$V$44</definedName>
    <definedName name="__xlnm.Print_Area" localSheetId="13">P41_T14!$B$4:$H$36</definedName>
    <definedName name="__xlnm.Print_Area" localSheetId="14">P42_T14!#REF!</definedName>
    <definedName name="__xlnm.Print_Area" localSheetId="15">P43_T14!#REF!</definedName>
    <definedName name="__xlnm.Print_Area" localSheetId="16">P44_T15!$B$4:$E$29</definedName>
    <definedName name="__xlnm.Print_Area" localSheetId="17">P45_T16!$B$4:$F$25</definedName>
    <definedName name="__xlnm.Print_Area" localSheetId="18">P46_T17!$B$4:$F$27</definedName>
    <definedName name="__xlnm.Print_Area" localSheetId="20">P47_T18!$B$4:$H$24</definedName>
    <definedName name="__xlnm.Print_Area" localSheetId="19">P48_T19!$B$4:$H$28</definedName>
    <definedName name="__xlnm.Print_Area" localSheetId="21">P49_T20!$B$4:$H$40</definedName>
    <definedName name="__xlnm.Print_Area" localSheetId="22">P50_T21!$B$4:$G$41</definedName>
    <definedName name="__xlnm.Print_Area" localSheetId="23">P51_T22!$B$4:$G$26</definedName>
    <definedName name="__xlnm.Print_Area" localSheetId="24">P52_T23!$B$4:$G$54</definedName>
    <definedName name="__xlnm.Print_Area" localSheetId="4">P6_P7_T5!$B$4:$V$46</definedName>
    <definedName name="_xlnm.Print_Area" localSheetId="0">P1_T1!$B$4:$V$40</definedName>
    <definedName name="_xlnm.Print_Area" localSheetId="6">P10_P11_T7!$B$4:$V$49</definedName>
    <definedName name="_xlnm.Print_Area" localSheetId="7">P12_P13_T8!$B$4:$V$45</definedName>
    <definedName name="_xlnm.Print_Area" localSheetId="8">P14_P15_T9!$B$4:$V$45</definedName>
    <definedName name="_xlnm.Print_Area" localSheetId="9">P16_P17_T10!$B$4:$V$45</definedName>
    <definedName name="_xlnm.Print_Area" localSheetId="10">P18_T11!$B$4:$V$52</definedName>
    <definedName name="_xlnm.Print_Area" localSheetId="11">'P19-26_T12'!$B$4:$V$46</definedName>
    <definedName name="_xlnm.Print_Area" localSheetId="1">P2_T2!$B$4:$V$40</definedName>
    <definedName name="_xlnm.Print_Area" localSheetId="12">P27_40_T13!$B$4:$V$47</definedName>
    <definedName name="_xlnm.Print_Area" localSheetId="2">P3_T3!$B$4:$V$42</definedName>
    <definedName name="_xlnm.Print_Area" localSheetId="3">P4_P5_T4!$B$4:$V$45</definedName>
    <definedName name="_xlnm.Print_Area" localSheetId="13">P41_T14!$B$4:$V$64</definedName>
    <definedName name="_xlnm.Print_Area" localSheetId="14">P42_T14!$B$4:$V$64</definedName>
    <definedName name="_xlnm.Print_Area" localSheetId="15">P43_T14!$B$4:$V$63</definedName>
    <definedName name="_xlnm.Print_Area" localSheetId="16">P44_T15!$B$4:$F$32</definedName>
    <definedName name="_xlnm.Print_Area" localSheetId="17">P45_T16!$B$4:$H$25</definedName>
    <definedName name="_xlnm.Print_Area" localSheetId="18">P46_T17!$B$4:$H$27</definedName>
    <definedName name="_xlnm.Print_Area" localSheetId="20">P47_T18!$B$4:$H$24</definedName>
    <definedName name="_xlnm.Print_Area" localSheetId="19">P48_T19!$B$4:$H$28</definedName>
    <definedName name="_xlnm.Print_Area" localSheetId="21">P49_T20!$B$4:$H$40</definedName>
    <definedName name="_xlnm.Print_Area" localSheetId="22">P50_T21!$B$4:$K$40</definedName>
    <definedName name="_xlnm.Print_Area" localSheetId="23">P51_T22!$B$4:$J$25</definedName>
    <definedName name="_xlnm.Print_Area" localSheetId="24">P52_T23!$B$4:$L$53</definedName>
    <definedName name="_xlnm.Print_Area" localSheetId="4">P6_P7_T5!$B$4:$V$47</definedName>
    <definedName name="_xlnm.Print_Area" localSheetId="5">P8_P9_T6!$B$4:$V$46</definedName>
  </definedName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2" i="13206" l="1"/>
  <c r="P49" i="13206"/>
  <c r="P50" i="13206"/>
  <c r="P51" i="13206"/>
  <c r="P52" i="13206"/>
  <c r="P53" i="13206"/>
  <c r="P54" i="13206"/>
  <c r="P55" i="13206"/>
  <c r="P56" i="13206"/>
  <c r="P57" i="13206"/>
  <c r="P58" i="13206"/>
  <c r="P48" i="13206"/>
  <c r="A55" i="13206"/>
  <c r="F72" i="13206"/>
  <c r="G72" i="13206"/>
  <c r="K72" i="13206"/>
  <c r="F71" i="13206"/>
  <c r="G71" i="13206"/>
  <c r="K71" i="13206"/>
  <c r="F70" i="13206"/>
  <c r="G70" i="13206"/>
  <c r="K70" i="13206"/>
  <c r="F69" i="13206"/>
  <c r="G69" i="13206"/>
  <c r="K69" i="13206"/>
  <c r="F68" i="13206"/>
  <c r="G68" i="13206"/>
  <c r="K68" i="13206"/>
  <c r="F67" i="13206"/>
  <c r="G67" i="13206"/>
  <c r="K67" i="13206"/>
  <c r="F66" i="13206"/>
  <c r="G66" i="13206"/>
  <c r="K66" i="13206"/>
  <c r="F65" i="13206"/>
  <c r="G65" i="13206"/>
  <c r="K65" i="13206"/>
  <c r="F64" i="13206"/>
  <c r="G64" i="13206"/>
  <c r="K64" i="13206"/>
  <c r="F63" i="13206"/>
  <c r="G63" i="13206"/>
  <c r="K63" i="13206"/>
  <c r="F62" i="13206"/>
  <c r="G62" i="13206"/>
  <c r="C58" i="13206"/>
  <c r="C57" i="13206"/>
  <c r="C56" i="13206"/>
  <c r="C55" i="13206"/>
  <c r="C54" i="13206"/>
  <c r="C53" i="13206"/>
  <c r="C52" i="13206"/>
  <c r="C51" i="13206"/>
  <c r="C50" i="13206"/>
  <c r="C49" i="13206"/>
  <c r="C48" i="13206"/>
  <c r="S48" i="13206"/>
  <c r="S58" i="13206"/>
  <c r="R58" i="13206"/>
  <c r="T58" i="13206"/>
  <c r="S57" i="13206"/>
  <c r="R57" i="13206"/>
  <c r="T57" i="13206"/>
  <c r="S56" i="13206"/>
  <c r="R56" i="13206"/>
  <c r="T56" i="13206"/>
  <c r="S55" i="13206"/>
  <c r="R55" i="13206"/>
  <c r="T55" i="13206"/>
  <c r="S54" i="13206"/>
  <c r="R54" i="13206"/>
  <c r="T54" i="13206"/>
  <c r="S53" i="13206"/>
  <c r="R53" i="13206"/>
  <c r="T53" i="13206"/>
  <c r="S52" i="13206"/>
  <c r="R52" i="13206"/>
  <c r="T52" i="13206"/>
  <c r="S51" i="13206"/>
  <c r="R51" i="13206"/>
  <c r="T51" i="13206"/>
  <c r="S50" i="13206"/>
  <c r="R50" i="13206"/>
  <c r="T50" i="13206"/>
  <c r="S49" i="13206"/>
  <c r="R49" i="13206"/>
  <c r="T49" i="13206"/>
  <c r="R48" i="13206"/>
  <c r="T48" i="13206"/>
  <c r="D26" i="13206"/>
  <c r="D49" i="13206"/>
  <c r="J49" i="13206"/>
  <c r="D27" i="13206"/>
  <c r="D50" i="13206"/>
  <c r="J50" i="13206"/>
  <c r="D28" i="13206"/>
  <c r="D51" i="13206"/>
  <c r="J51" i="13206"/>
  <c r="D29" i="13206"/>
  <c r="D52" i="13206"/>
  <c r="J52" i="13206"/>
  <c r="D30" i="13206"/>
  <c r="D53" i="13206"/>
  <c r="J53" i="13206"/>
  <c r="D31" i="13206"/>
  <c r="D54" i="13206"/>
  <c r="J54" i="13206"/>
  <c r="D32" i="13206"/>
  <c r="D55" i="13206"/>
  <c r="J55" i="13206"/>
  <c r="D33" i="13206"/>
  <c r="D56" i="13206"/>
  <c r="J56" i="13206"/>
  <c r="D34" i="13206"/>
  <c r="D57" i="13206"/>
  <c r="J57" i="13206"/>
  <c r="D35" i="13206"/>
  <c r="D58" i="13206"/>
  <c r="J58" i="13206"/>
  <c r="D25" i="13206"/>
  <c r="D48" i="13206"/>
  <c r="J48" i="13206"/>
  <c r="D26" i="13204"/>
  <c r="D49" i="13204"/>
  <c r="J49" i="13204"/>
  <c r="D27" i="13204"/>
  <c r="D50" i="13204"/>
  <c r="J50" i="13204"/>
  <c r="D28" i="13204"/>
  <c r="D51" i="13204"/>
  <c r="J51" i="13204"/>
  <c r="D29" i="13204"/>
  <c r="D52" i="13204"/>
  <c r="J52" i="13204"/>
  <c r="D30" i="13204"/>
  <c r="D53" i="13204"/>
  <c r="J53" i="13204"/>
  <c r="D31" i="13204"/>
  <c r="D54" i="13204"/>
  <c r="J54" i="13204"/>
  <c r="D32" i="13204"/>
  <c r="D55" i="13204"/>
  <c r="J55" i="13204"/>
  <c r="D33" i="13204"/>
  <c r="D56" i="13204"/>
  <c r="J56" i="13204"/>
  <c r="D34" i="13204"/>
  <c r="D57" i="13204"/>
  <c r="J57" i="13204"/>
  <c r="D35" i="13204"/>
  <c r="D58" i="13204"/>
  <c r="J58" i="13204"/>
  <c r="D25" i="13204"/>
  <c r="D48" i="13204"/>
  <c r="J48" i="13204"/>
  <c r="A55" i="13204"/>
  <c r="D49" i="13203"/>
  <c r="J49" i="13203"/>
  <c r="D50" i="13203"/>
  <c r="J50" i="13203"/>
  <c r="D51" i="13203"/>
  <c r="J51" i="13203"/>
  <c r="D52" i="13203"/>
  <c r="J52" i="13203"/>
  <c r="D53" i="13203"/>
  <c r="J53" i="13203"/>
  <c r="D54" i="13203"/>
  <c r="J54" i="13203"/>
  <c r="D55" i="13203"/>
  <c r="J55" i="13203"/>
  <c r="D56" i="13203"/>
  <c r="J56" i="13203"/>
  <c r="D57" i="13203"/>
  <c r="J57" i="13203"/>
  <c r="D58" i="13203"/>
  <c r="J58" i="13203"/>
  <c r="D48" i="13203"/>
  <c r="J48" i="13203"/>
  <c r="A55" i="13203"/>
  <c r="K58" i="13203"/>
  <c r="K57" i="13203"/>
  <c r="K56" i="13203"/>
  <c r="K55" i="13203"/>
  <c r="K54" i="13203"/>
  <c r="K53" i="13203"/>
  <c r="K52" i="13203"/>
  <c r="K51" i="13203"/>
  <c r="K50" i="13203"/>
  <c r="K49" i="13203"/>
  <c r="K48" i="13203"/>
  <c r="M48" i="13203"/>
  <c r="M58" i="13203"/>
  <c r="M57" i="13203"/>
  <c r="M56" i="13203"/>
  <c r="M55" i="13203"/>
  <c r="M54" i="13203"/>
  <c r="M53" i="13203"/>
  <c r="M52" i="13203"/>
  <c r="M51" i="13203"/>
  <c r="M50" i="13203"/>
  <c r="M49" i="13203"/>
  <c r="E49" i="13203"/>
  <c r="E50" i="13203"/>
  <c r="E51" i="13203"/>
  <c r="E52" i="13203"/>
  <c r="E53" i="13203"/>
  <c r="E54" i="13203"/>
  <c r="E55" i="13203"/>
  <c r="E56" i="13203"/>
  <c r="E57" i="13203"/>
  <c r="E58" i="13203"/>
  <c r="E59" i="13203"/>
  <c r="E48" i="13203"/>
  <c r="D59" i="13203"/>
  <c r="D74" i="13203"/>
  <c r="E62" i="13203"/>
  <c r="F62" i="13203"/>
  <c r="G62" i="13203"/>
  <c r="E63" i="13203"/>
  <c r="F63" i="13203"/>
  <c r="G63" i="13203"/>
  <c r="K63" i="13203"/>
  <c r="E64" i="13203"/>
  <c r="F64" i="13203"/>
  <c r="G64" i="13203"/>
  <c r="K64" i="13203"/>
  <c r="E65" i="13203"/>
  <c r="F65" i="13203"/>
  <c r="G65" i="13203"/>
  <c r="K65" i="13203"/>
  <c r="E66" i="13203"/>
  <c r="F66" i="13203"/>
  <c r="G66" i="13203"/>
  <c r="K66" i="13203"/>
  <c r="E67" i="13203"/>
  <c r="F67" i="13203"/>
  <c r="G67" i="13203"/>
  <c r="K67" i="13203"/>
  <c r="E68" i="13203"/>
  <c r="F68" i="13203"/>
  <c r="G68" i="13203"/>
  <c r="K68" i="13203"/>
  <c r="E69" i="13203"/>
  <c r="F69" i="13203"/>
  <c r="G69" i="13203"/>
  <c r="K69" i="13203"/>
  <c r="E70" i="13203"/>
  <c r="F70" i="13203"/>
  <c r="G70" i="13203"/>
  <c r="K70" i="13203"/>
  <c r="E71" i="13203"/>
  <c r="F71" i="13203"/>
  <c r="G71" i="13203"/>
  <c r="K71" i="13203"/>
  <c r="E72" i="13203"/>
  <c r="F72" i="13203"/>
  <c r="G72" i="13203"/>
  <c r="K72" i="13203"/>
  <c r="E74" i="13203"/>
  <c r="D62" i="13203"/>
  <c r="D63" i="13203"/>
  <c r="D64" i="13203"/>
  <c r="D65" i="13203"/>
  <c r="D66" i="13203"/>
  <c r="D67" i="13203"/>
  <c r="D68" i="13203"/>
  <c r="D69" i="13203"/>
  <c r="D70" i="13203"/>
  <c r="D71" i="13203"/>
  <c r="D72" i="13203"/>
  <c r="D73" i="13203"/>
  <c r="J72" i="13203"/>
  <c r="I72" i="13203"/>
  <c r="C72" i="13203"/>
  <c r="J71" i="13203"/>
  <c r="I71" i="13203"/>
  <c r="C71" i="13203"/>
  <c r="J70" i="13203"/>
  <c r="I70" i="13203"/>
  <c r="C70" i="13203"/>
  <c r="J69" i="13203"/>
  <c r="I69" i="13203"/>
  <c r="C69" i="13203"/>
  <c r="J68" i="13203"/>
  <c r="I68" i="13203"/>
  <c r="C68" i="13203"/>
  <c r="J67" i="13203"/>
  <c r="I67" i="13203"/>
  <c r="C67" i="13203"/>
  <c r="J66" i="13203"/>
  <c r="I66" i="13203"/>
  <c r="C66" i="13203"/>
  <c r="J65" i="13203"/>
  <c r="I65" i="13203"/>
  <c r="C65" i="13203"/>
  <c r="J64" i="13203"/>
  <c r="I64" i="13203"/>
  <c r="C64" i="13203"/>
  <c r="J63" i="13203"/>
  <c r="I63" i="13203"/>
  <c r="C63" i="13203"/>
  <c r="J62" i="13203"/>
  <c r="I62" i="13203"/>
  <c r="C62" i="13203"/>
  <c r="H58" i="13203"/>
  <c r="G58" i="13203"/>
  <c r="H57" i="13203"/>
  <c r="G57" i="13203"/>
  <c r="H56" i="13203"/>
  <c r="G56" i="13203"/>
  <c r="H55" i="13203"/>
  <c r="G55" i="13203"/>
  <c r="H54" i="13203"/>
  <c r="G54" i="13203"/>
  <c r="H53" i="13203"/>
  <c r="G53" i="13203"/>
  <c r="H52" i="13203"/>
  <c r="G52" i="13203"/>
  <c r="H51" i="13203"/>
  <c r="G51" i="13203"/>
  <c r="H50" i="13203"/>
  <c r="G50" i="13203"/>
  <c r="H49" i="13203"/>
  <c r="G49" i="13203"/>
  <c r="H48" i="13203"/>
  <c r="A48" i="13203"/>
  <c r="F72" i="13204"/>
  <c r="G72" i="13204"/>
  <c r="K72" i="13204"/>
  <c r="E72" i="13204"/>
  <c r="D72" i="13204"/>
  <c r="F62" i="13204"/>
  <c r="G62" i="13204"/>
  <c r="K62" i="13204"/>
  <c r="E62" i="13204"/>
  <c r="F63" i="13204"/>
  <c r="E63" i="13204"/>
  <c r="G63" i="13204"/>
  <c r="K63" i="13204"/>
  <c r="F64" i="13204"/>
  <c r="G64" i="13204"/>
  <c r="E64" i="13204"/>
  <c r="F65" i="13204"/>
  <c r="G65" i="13204"/>
  <c r="K65" i="13204"/>
  <c r="E65" i="13204"/>
  <c r="F66" i="13204"/>
  <c r="E66" i="13204"/>
  <c r="G66" i="13204"/>
  <c r="K66" i="13204"/>
  <c r="F67" i="13204"/>
  <c r="G67" i="13204"/>
  <c r="K67" i="13204"/>
  <c r="E67" i="13204"/>
  <c r="F68" i="13204"/>
  <c r="G68" i="13204"/>
  <c r="K68" i="13204"/>
  <c r="E68" i="13204"/>
  <c r="F69" i="13204"/>
  <c r="G69" i="13204"/>
  <c r="K69" i="13204"/>
  <c r="E69" i="13204"/>
  <c r="F70" i="13204"/>
  <c r="G70" i="13204"/>
  <c r="K70" i="13204"/>
  <c r="E70" i="13204"/>
  <c r="F71" i="13204"/>
  <c r="E71" i="13204"/>
  <c r="G71" i="13204"/>
  <c r="K71" i="13204"/>
  <c r="K58" i="13204"/>
  <c r="M58" i="13204"/>
  <c r="I72" i="13204"/>
  <c r="D71" i="13204"/>
  <c r="K57" i="13204"/>
  <c r="M57" i="13204"/>
  <c r="I71" i="13204"/>
  <c r="D70" i="13204"/>
  <c r="K56" i="13204"/>
  <c r="M56" i="13204"/>
  <c r="I70" i="13204"/>
  <c r="D69" i="13204"/>
  <c r="K55" i="13204"/>
  <c r="M55" i="13204"/>
  <c r="I69" i="13204"/>
  <c r="D68" i="13204"/>
  <c r="K54" i="13204"/>
  <c r="M54" i="13204"/>
  <c r="I68" i="13204"/>
  <c r="D67" i="13204"/>
  <c r="K53" i="13204"/>
  <c r="M53" i="13204"/>
  <c r="I67" i="13204"/>
  <c r="D66" i="13204"/>
  <c r="K52" i="13204"/>
  <c r="M52" i="13204"/>
  <c r="I66" i="13204"/>
  <c r="D65" i="13204"/>
  <c r="K51" i="13204"/>
  <c r="M51" i="13204"/>
  <c r="I65" i="13204"/>
  <c r="D64" i="13204"/>
  <c r="K50" i="13204"/>
  <c r="M50" i="13204"/>
  <c r="I64" i="13204"/>
  <c r="D63" i="13204"/>
  <c r="K49" i="13204"/>
  <c r="M49" i="13204"/>
  <c r="I63" i="13204"/>
  <c r="D62" i="13204"/>
  <c r="D73" i="13204"/>
  <c r="K48" i="13204"/>
  <c r="M48" i="13204"/>
  <c r="I62" i="13204"/>
  <c r="E49" i="13204"/>
  <c r="E50" i="13204"/>
  <c r="E51" i="13204"/>
  <c r="E52" i="13204"/>
  <c r="E53" i="13204"/>
  <c r="E54" i="13204"/>
  <c r="E55" i="13204"/>
  <c r="E56" i="13204"/>
  <c r="E57" i="13204"/>
  <c r="E58" i="13204"/>
  <c r="E59" i="13204"/>
  <c r="E48" i="13204"/>
  <c r="D74" i="13204"/>
  <c r="E74" i="13204"/>
  <c r="J72" i="13204"/>
  <c r="C58" i="13204"/>
  <c r="C72" i="13204"/>
  <c r="J71" i="13204"/>
  <c r="C57" i="13204"/>
  <c r="C71" i="13204"/>
  <c r="J70" i="13204"/>
  <c r="C56" i="13204"/>
  <c r="C70" i="13204"/>
  <c r="J69" i="13204"/>
  <c r="C55" i="13204"/>
  <c r="C69" i="13204"/>
  <c r="J68" i="13204"/>
  <c r="C54" i="13204"/>
  <c r="C68" i="13204"/>
  <c r="J67" i="13204"/>
  <c r="C53" i="13204"/>
  <c r="C67" i="13204"/>
  <c r="J66" i="13204"/>
  <c r="C52" i="13204"/>
  <c r="C66" i="13204"/>
  <c r="J65" i="13204"/>
  <c r="C51" i="13204"/>
  <c r="C65" i="13204"/>
  <c r="J64" i="13204"/>
  <c r="C50" i="13204"/>
  <c r="C64" i="13204"/>
  <c r="J63" i="13204"/>
  <c r="C49" i="13204"/>
  <c r="C63" i="13204"/>
  <c r="J62" i="13204"/>
  <c r="C48" i="13204"/>
  <c r="C62" i="13204"/>
  <c r="D59" i="13204"/>
  <c r="H58" i="13204"/>
  <c r="G58" i="13204"/>
  <c r="H57" i="13204"/>
  <c r="G57" i="13204"/>
  <c r="H56" i="13204"/>
  <c r="G56" i="13204"/>
  <c r="H55" i="13204"/>
  <c r="G55" i="13204"/>
  <c r="H54" i="13204"/>
  <c r="G54" i="13204"/>
  <c r="H53" i="13204"/>
  <c r="G53" i="13204"/>
  <c r="H52" i="13204"/>
  <c r="G52" i="13204"/>
  <c r="H51" i="13204"/>
  <c r="G51" i="13204"/>
  <c r="H50" i="13204"/>
  <c r="G50" i="13204"/>
  <c r="H49" i="13204"/>
  <c r="G49" i="13204"/>
  <c r="H48" i="13204"/>
  <c r="A48" i="13204"/>
  <c r="W23" i="13206"/>
  <c r="W17" i="13206"/>
  <c r="W16" i="13206"/>
  <c r="W15" i="13206"/>
  <c r="W14" i="13206"/>
  <c r="W13" i="13206"/>
  <c r="W12" i="13206"/>
  <c r="X12" i="13206"/>
  <c r="AA12" i="13206"/>
  <c r="Y12" i="13206"/>
  <c r="AB12" i="13206"/>
  <c r="AC12" i="13206"/>
  <c r="AF12" i="13206"/>
  <c r="E48" i="13206"/>
  <c r="D62" i="13206"/>
  <c r="E62" i="13206"/>
  <c r="E63" i="13206"/>
  <c r="E64" i="13206"/>
  <c r="E65" i="13206"/>
  <c r="E66" i="13206"/>
  <c r="E67" i="13206"/>
  <c r="E68" i="13206"/>
  <c r="E69" i="13206"/>
  <c r="E70" i="13206"/>
  <c r="E71" i="13206"/>
  <c r="E72" i="13206"/>
  <c r="K58" i="13206"/>
  <c r="M58" i="13206"/>
  <c r="I72" i="13206"/>
  <c r="K57" i="13206"/>
  <c r="K56" i="13206"/>
  <c r="K55" i="13206"/>
  <c r="K54" i="13206"/>
  <c r="K53" i="13206"/>
  <c r="K52" i="13206"/>
  <c r="K51" i="13206"/>
  <c r="K50" i="13206"/>
  <c r="K49" i="13206"/>
  <c r="M49" i="13206"/>
  <c r="I63" i="13206"/>
  <c r="M50" i="13206"/>
  <c r="I64" i="13206"/>
  <c r="M51" i="13206"/>
  <c r="I65" i="13206"/>
  <c r="M52" i="13206"/>
  <c r="I66" i="13206"/>
  <c r="M53" i="13206"/>
  <c r="I67" i="13206"/>
  <c r="M54" i="13206"/>
  <c r="I68" i="13206"/>
  <c r="M55" i="13206"/>
  <c r="I69" i="13206"/>
  <c r="M56" i="13206"/>
  <c r="I70" i="13206"/>
  <c r="M57" i="13206"/>
  <c r="I71" i="13206"/>
  <c r="K48" i="13206"/>
  <c r="M48" i="13206"/>
  <c r="I62" i="13206"/>
  <c r="X14" i="13159"/>
  <c r="H13" i="2049"/>
  <c r="X13" i="13203"/>
  <c r="Z13" i="13203"/>
  <c r="AA13" i="13203"/>
  <c r="X14" i="13203"/>
  <c r="Z14" i="13203"/>
  <c r="AA14" i="13203"/>
  <c r="X15" i="13203"/>
  <c r="Z15" i="13203"/>
  <c r="AA15" i="13203"/>
  <c r="X16" i="13203"/>
  <c r="Z16" i="13203"/>
  <c r="AA16" i="13203"/>
  <c r="X17" i="13203"/>
  <c r="Z17" i="13203"/>
  <c r="AA17" i="13203"/>
  <c r="X18" i="13203"/>
  <c r="Z18" i="13203"/>
  <c r="AA18" i="13203"/>
  <c r="X19" i="13203"/>
  <c r="Z19" i="13203"/>
  <c r="AA19" i="13203"/>
  <c r="X20" i="13203"/>
  <c r="Z20" i="13203"/>
  <c r="AA20" i="13203"/>
  <c r="X21" i="13203"/>
  <c r="Z21" i="13203"/>
  <c r="AA21" i="13203"/>
  <c r="X22" i="13203"/>
  <c r="Z22" i="13203"/>
  <c r="AA22" i="13203"/>
  <c r="X12" i="13203"/>
  <c r="Z12" i="13203"/>
  <c r="Z23" i="13203"/>
  <c r="AA23" i="13203"/>
  <c r="AA12" i="13203"/>
  <c r="X23" i="13203"/>
  <c r="D74" i="13206"/>
  <c r="D63" i="13206"/>
  <c r="D64" i="13206"/>
  <c r="D65" i="13206"/>
  <c r="D66" i="13206"/>
  <c r="D67" i="13206"/>
  <c r="D68" i="13206"/>
  <c r="D69" i="13206"/>
  <c r="D70" i="13206"/>
  <c r="D71" i="13206"/>
  <c r="D72" i="13206"/>
  <c r="X15" i="13206"/>
  <c r="AA15" i="13206"/>
  <c r="Y15" i="13206"/>
  <c r="AB15" i="13206"/>
  <c r="AC15" i="13206"/>
  <c r="AF15" i="13206"/>
  <c r="E51" i="13206"/>
  <c r="X13" i="13206"/>
  <c r="AA13" i="13206"/>
  <c r="Y13" i="13206"/>
  <c r="AB13" i="13206"/>
  <c r="AC13" i="13206"/>
  <c r="AF13" i="13206"/>
  <c r="E49" i="13206"/>
  <c r="X14" i="13206"/>
  <c r="AA14" i="13206"/>
  <c r="Y14" i="13206"/>
  <c r="AB14" i="13206"/>
  <c r="AC14" i="13206"/>
  <c r="AF14" i="13206"/>
  <c r="E50" i="13206"/>
  <c r="X16" i="13206"/>
  <c r="AA16" i="13206"/>
  <c r="Y16" i="13206"/>
  <c r="AB16" i="13206"/>
  <c r="AC16" i="13206"/>
  <c r="AF16" i="13206"/>
  <c r="E52" i="13206"/>
  <c r="W18" i="13206"/>
  <c r="W19" i="13206"/>
  <c r="W20" i="13206"/>
  <c r="W21" i="13206"/>
  <c r="W22" i="13206"/>
  <c r="W24" i="13206"/>
  <c r="W25" i="13206"/>
  <c r="X17" i="13206"/>
  <c r="AA17" i="13206"/>
  <c r="Y17" i="13206"/>
  <c r="AB17" i="13206"/>
  <c r="AC17" i="13206"/>
  <c r="AF17" i="13206"/>
  <c r="E53" i="13206"/>
  <c r="X18" i="13206"/>
  <c r="AA18" i="13206"/>
  <c r="Y18" i="13206"/>
  <c r="AB18" i="13206"/>
  <c r="AC18" i="13206"/>
  <c r="AF18" i="13206"/>
  <c r="E54" i="13206"/>
  <c r="X19" i="13206"/>
  <c r="AA19" i="13206"/>
  <c r="Y19" i="13206"/>
  <c r="AB19" i="13206"/>
  <c r="AC19" i="13206"/>
  <c r="AF19" i="13206"/>
  <c r="E55" i="13206"/>
  <c r="X20" i="13206"/>
  <c r="AA20" i="13206"/>
  <c r="Y20" i="13206"/>
  <c r="AB20" i="13206"/>
  <c r="AC20" i="13206"/>
  <c r="AF20" i="13206"/>
  <c r="E56" i="13206"/>
  <c r="X21" i="13206"/>
  <c r="AA21" i="13206"/>
  <c r="Y21" i="13206"/>
  <c r="AB21" i="13206"/>
  <c r="AC21" i="13206"/>
  <c r="AF21" i="13206"/>
  <c r="E57" i="13206"/>
  <c r="X22" i="13206"/>
  <c r="AA22" i="13206"/>
  <c r="Y22" i="13206"/>
  <c r="AB22" i="13206"/>
  <c r="AC22" i="13206"/>
  <c r="AF22" i="13206"/>
  <c r="E58" i="13206"/>
  <c r="E59" i="13206"/>
  <c r="C35" i="13206"/>
  <c r="C72" i="13206"/>
  <c r="C34" i="13206"/>
  <c r="C71" i="13206"/>
  <c r="C33" i="13206"/>
  <c r="C70" i="13206"/>
  <c r="C32" i="13206"/>
  <c r="C69" i="13206"/>
  <c r="C31" i="13206"/>
  <c r="C68" i="13206"/>
  <c r="C30" i="13206"/>
  <c r="C67" i="13206"/>
  <c r="C29" i="13206"/>
  <c r="C66" i="13206"/>
  <c r="C28" i="13206"/>
  <c r="C65" i="13206"/>
  <c r="C62" i="13206"/>
  <c r="D73" i="13206"/>
  <c r="AA23" i="13206"/>
  <c r="AB23" i="13206"/>
  <c r="Y27" i="13206"/>
  <c r="AF23" i="13206"/>
  <c r="AA27" i="13206"/>
  <c r="AB27" i="13206"/>
  <c r="X27" i="13206"/>
  <c r="A48" i="13206"/>
  <c r="J63" i="13206"/>
  <c r="J64" i="13206"/>
  <c r="J65" i="13206"/>
  <c r="J66" i="13206"/>
  <c r="J67" i="13206"/>
  <c r="J68" i="13206"/>
  <c r="J69" i="13206"/>
  <c r="J70" i="13206"/>
  <c r="J71" i="13206"/>
  <c r="J72" i="13206"/>
  <c r="C26" i="13206"/>
  <c r="C63" i="13206"/>
  <c r="C27" i="13206"/>
  <c r="C64" i="13206"/>
  <c r="N50" i="13206"/>
  <c r="N49" i="13206"/>
  <c r="AC23" i="13206"/>
  <c r="X23" i="13206"/>
  <c r="Y23" i="13206"/>
  <c r="D59" i="13206"/>
  <c r="E74" i="13206"/>
  <c r="H58" i="13206"/>
  <c r="G58" i="13206"/>
  <c r="H57" i="13206"/>
  <c r="G57" i="13206"/>
  <c r="H56" i="13206"/>
  <c r="G56" i="13206"/>
  <c r="H55" i="13206"/>
  <c r="G55" i="13206"/>
  <c r="H54" i="13206"/>
  <c r="G54" i="13206"/>
  <c r="H53" i="13206"/>
  <c r="G53" i="13206"/>
  <c r="H52" i="13206"/>
  <c r="G52" i="13206"/>
  <c r="H51" i="13206"/>
  <c r="G51" i="13206"/>
  <c r="H50" i="13206"/>
  <c r="G50" i="13206"/>
  <c r="H49" i="13206"/>
  <c r="G49" i="13206"/>
  <c r="H48" i="13206"/>
  <c r="N58" i="13206"/>
  <c r="N51" i="13206"/>
  <c r="N53" i="13206"/>
  <c r="N55" i="13206"/>
  <c r="N57" i="13206"/>
  <c r="N52" i="13206"/>
  <c r="N54" i="13206"/>
  <c r="N56" i="13206"/>
  <c r="E26" i="13205"/>
  <c r="F26" i="13205"/>
  <c r="D26" i="13205"/>
  <c r="H26" i="13205"/>
  <c r="E27" i="13205"/>
  <c r="F27" i="13205"/>
  <c r="D27" i="13205"/>
  <c r="H27" i="13205"/>
  <c r="E28" i="13205"/>
  <c r="F28" i="13205"/>
  <c r="D28" i="13205"/>
  <c r="H28" i="13205"/>
  <c r="E29" i="13205"/>
  <c r="F29" i="13205"/>
  <c r="D29" i="13205"/>
  <c r="H29" i="13205"/>
  <c r="E30" i="13205"/>
  <c r="F30" i="13205"/>
  <c r="D30" i="13205"/>
  <c r="H30" i="13205"/>
  <c r="E31" i="13205"/>
  <c r="F31" i="13205"/>
  <c r="D31" i="13205"/>
  <c r="H31" i="13205"/>
  <c r="E32" i="13205"/>
  <c r="F32" i="13205"/>
  <c r="D32" i="13205"/>
  <c r="H32" i="13205"/>
  <c r="E33" i="13205"/>
  <c r="F33" i="13205"/>
  <c r="D33" i="13205"/>
  <c r="H33" i="13205"/>
  <c r="E34" i="13205"/>
  <c r="F34" i="13205"/>
  <c r="D34" i="13205"/>
  <c r="H34" i="13205"/>
  <c r="E35" i="13205"/>
  <c r="F35" i="13205"/>
  <c r="D35" i="13205"/>
  <c r="H35" i="13205"/>
  <c r="E25" i="13205"/>
  <c r="D25" i="13205"/>
  <c r="G25" i="13205"/>
  <c r="I40" i="13206"/>
  <c r="AJ12" i="13206"/>
  <c r="AH12" i="13206"/>
  <c r="AI12" i="13206"/>
  <c r="AL12" i="13206"/>
  <c r="AI13" i="13206"/>
  <c r="AI14" i="13206"/>
  <c r="AI15" i="13206"/>
  <c r="AI16" i="13206"/>
  <c r="AI17" i="13206"/>
  <c r="AI18" i="13206"/>
  <c r="AI19" i="13206"/>
  <c r="AI20" i="13206"/>
  <c r="AI21" i="13206"/>
  <c r="AI22" i="13206"/>
  <c r="AH13" i="13206"/>
  <c r="AH14" i="13206"/>
  <c r="AH15" i="13206"/>
  <c r="AH16" i="13206"/>
  <c r="AH17" i="13206"/>
  <c r="AH18" i="13206"/>
  <c r="AH19" i="13206"/>
  <c r="AH20" i="13206"/>
  <c r="AH21" i="13206"/>
  <c r="AH22" i="13206"/>
  <c r="AJ13" i="13206"/>
  <c r="AL13" i="13206"/>
  <c r="AJ14" i="13206"/>
  <c r="AL14" i="13206"/>
  <c r="AJ15" i="13206"/>
  <c r="AL15" i="13206"/>
  <c r="AJ16" i="13206"/>
  <c r="AL16" i="13206"/>
  <c r="AJ17" i="13206"/>
  <c r="AL17" i="13206"/>
  <c r="AJ18" i="13206"/>
  <c r="AL18" i="13206"/>
  <c r="AJ19" i="13206"/>
  <c r="AL19" i="13206"/>
  <c r="AJ20" i="13206"/>
  <c r="AL20" i="13206"/>
  <c r="AJ21" i="13206"/>
  <c r="AL21" i="13206"/>
  <c r="AJ22" i="13206"/>
  <c r="AL22" i="13206"/>
  <c r="E25" i="13206"/>
  <c r="F25" i="13206"/>
  <c r="G25" i="13206"/>
  <c r="H25" i="13206"/>
  <c r="E26" i="13206"/>
  <c r="F26" i="13206"/>
  <c r="G26" i="13206"/>
  <c r="H26" i="13206"/>
  <c r="E27" i="13206"/>
  <c r="F27" i="13206"/>
  <c r="G27" i="13206"/>
  <c r="H27" i="13206"/>
  <c r="E28" i="13206"/>
  <c r="F28" i="13206"/>
  <c r="G28" i="13206"/>
  <c r="H28" i="13206"/>
  <c r="E29" i="13206"/>
  <c r="F29" i="13206"/>
  <c r="G29" i="13206"/>
  <c r="H29" i="13206"/>
  <c r="E30" i="13206"/>
  <c r="F30" i="13206"/>
  <c r="F31" i="13206"/>
  <c r="F32" i="13206"/>
  <c r="F33" i="13206"/>
  <c r="F34" i="13206"/>
  <c r="F35" i="13206"/>
  <c r="F40" i="13206"/>
  <c r="G30" i="13206"/>
  <c r="H30" i="13206"/>
  <c r="E31" i="13206"/>
  <c r="G31" i="13206"/>
  <c r="H31" i="13206"/>
  <c r="E32" i="13206"/>
  <c r="G32" i="13206"/>
  <c r="H32" i="13206"/>
  <c r="E33" i="13206"/>
  <c r="G33" i="13206"/>
  <c r="H33" i="13206"/>
  <c r="E34" i="13206"/>
  <c r="G34" i="13206"/>
  <c r="H34" i="13206"/>
  <c r="E35" i="13206"/>
  <c r="G35" i="13206"/>
  <c r="H35" i="13206"/>
  <c r="G40" i="13206"/>
  <c r="Q27" i="13204"/>
  <c r="Q28" i="13204"/>
  <c r="Q29" i="13204"/>
  <c r="Q30" i="13204"/>
  <c r="Q31" i="13204"/>
  <c r="Q32" i="13204"/>
  <c r="Q33" i="13204"/>
  <c r="Q34" i="13204"/>
  <c r="Q35" i="13204"/>
  <c r="Q26" i="13204"/>
  <c r="Q26" i="13206"/>
  <c r="R26" i="13206"/>
  <c r="Q27" i="13206"/>
  <c r="R27" i="13206"/>
  <c r="Q28" i="13206"/>
  <c r="R28" i="13206"/>
  <c r="Q29" i="13206"/>
  <c r="R29" i="13206"/>
  <c r="Q30" i="13206"/>
  <c r="R30" i="13206"/>
  <c r="Q31" i="13206"/>
  <c r="R31" i="13206"/>
  <c r="Q32" i="13206"/>
  <c r="R32" i="13206"/>
  <c r="Q33" i="13206"/>
  <c r="R33" i="13206"/>
  <c r="Q34" i="13206"/>
  <c r="R34" i="13206"/>
  <c r="Q35" i="13206"/>
  <c r="R35" i="13206"/>
  <c r="Q25" i="13206"/>
  <c r="E25" i="13204"/>
  <c r="F25" i="13204"/>
  <c r="H25" i="13204"/>
  <c r="G25" i="13204"/>
  <c r="E35" i="13204"/>
  <c r="F35" i="13204"/>
  <c r="H35" i="13204"/>
  <c r="G35" i="13204"/>
  <c r="E34" i="13204"/>
  <c r="F34" i="13204"/>
  <c r="H34" i="13204"/>
  <c r="G34" i="13204"/>
  <c r="E33" i="13204"/>
  <c r="F33" i="13204"/>
  <c r="H33" i="13204"/>
  <c r="G33" i="13204"/>
  <c r="E32" i="13204"/>
  <c r="F32" i="13204"/>
  <c r="H32" i="13204"/>
  <c r="G32" i="13204"/>
  <c r="E31" i="13204"/>
  <c r="F31" i="13204"/>
  <c r="H31" i="13204"/>
  <c r="G31" i="13204"/>
  <c r="E30" i="13204"/>
  <c r="F30" i="13204"/>
  <c r="H30" i="13204"/>
  <c r="G30" i="13204"/>
  <c r="E29" i="13204"/>
  <c r="F29" i="13204"/>
  <c r="H29" i="13204"/>
  <c r="G29" i="13204"/>
  <c r="E28" i="13204"/>
  <c r="F28" i="13204"/>
  <c r="H28" i="13204"/>
  <c r="G28" i="13204"/>
  <c r="E27" i="13204"/>
  <c r="F27" i="13204"/>
  <c r="H27" i="13204"/>
  <c r="G27" i="13204"/>
  <c r="E26" i="13204"/>
  <c r="F26" i="13204"/>
  <c r="H26" i="13204"/>
  <c r="G26" i="13204"/>
  <c r="J35" i="13206"/>
  <c r="J34" i="13206"/>
  <c r="J33" i="13206"/>
  <c r="J32" i="13206"/>
  <c r="J31" i="13206"/>
  <c r="J30" i="13206"/>
  <c r="J29" i="13206"/>
  <c r="J28" i="13206"/>
  <c r="J27" i="13206"/>
  <c r="J26" i="13206"/>
  <c r="L25" i="13206"/>
  <c r="H37" i="13206"/>
  <c r="J25" i="13206"/>
  <c r="R25" i="13206"/>
  <c r="AL23" i="13206"/>
  <c r="G26" i="13205"/>
  <c r="G28" i="13205"/>
  <c r="G30" i="13205"/>
  <c r="G32" i="13205"/>
  <c r="G34" i="13205"/>
  <c r="F25" i="13205"/>
  <c r="H25" i="13205"/>
  <c r="AJ23" i="13206"/>
  <c r="G27" i="13205"/>
  <c r="G29" i="13205"/>
  <c r="G31" i="13205"/>
  <c r="G33" i="13205"/>
  <c r="G35" i="13205"/>
  <c r="I37" i="13206"/>
  <c r="I41" i="13206"/>
  <c r="H39" i="13206"/>
  <c r="G41" i="13206"/>
  <c r="F41" i="13206"/>
  <c r="G73" i="13206"/>
  <c r="L62" i="13206"/>
  <c r="L74" i="13206"/>
  <c r="G73" i="13204"/>
  <c r="K64" i="13204"/>
  <c r="G73" i="13203"/>
  <c r="K62" i="13203"/>
  <c r="K62" i="13206"/>
  <c r="L74" i="13204"/>
  <c r="L62" i="13204"/>
  <c r="L74" i="13203"/>
  <c r="L62" i="13203"/>
</calcChain>
</file>

<file path=xl/sharedStrings.xml><?xml version="1.0" encoding="utf-8"?>
<sst xmlns="http://schemas.openxmlformats.org/spreadsheetml/2006/main" count="973" uniqueCount="505">
  <si>
    <t>Rendim. Isentos</t>
  </si>
  <si>
    <t>Contrib. Previdenciária</t>
  </si>
  <si>
    <t>Dependentes</t>
  </si>
  <si>
    <t>Instrução</t>
  </si>
  <si>
    <t>Médicas</t>
  </si>
  <si>
    <t>Livro Caixa</t>
  </si>
  <si>
    <t>Desc. Padrão</t>
  </si>
  <si>
    <t>DEDUÇÕES</t>
  </si>
  <si>
    <t>Simplificado</t>
  </si>
  <si>
    <t>Completo</t>
  </si>
  <si>
    <t>Tabela 1 - Resumo das Declarações Por Tipo de Formulário:</t>
  </si>
  <si>
    <t>Tabela 2 - Resumo das Declarações Por Situação Fiscal</t>
  </si>
  <si>
    <t>Faixa Etária</t>
  </si>
  <si>
    <t>Faixa de BC Anual</t>
  </si>
  <si>
    <t>UF Declarante</t>
  </si>
  <si>
    <t>Natureza da Ocupação</t>
  </si>
  <si>
    <t xml:space="preserve">   Deduções Legais</t>
  </si>
  <si>
    <t xml:space="preserve">   Dedução de Incentivo</t>
  </si>
  <si>
    <t xml:space="preserve">   IR Devido I</t>
  </si>
  <si>
    <t xml:space="preserve">   Ded. Empr. Domést.</t>
  </si>
  <si>
    <t xml:space="preserve">   IR Devido II</t>
  </si>
  <si>
    <t xml:space="preserve">   IR Devido RRA</t>
  </si>
  <si>
    <t xml:space="preserve">   Total IR Devido</t>
  </si>
  <si>
    <t>Tabela 4 - Resumo das Declarações Por Faixa Etária do Declarante</t>
  </si>
  <si>
    <t>Continua na página seguinte</t>
  </si>
  <si>
    <t>Total:</t>
  </si>
  <si>
    <t>Masculino</t>
  </si>
  <si>
    <t>Feminino</t>
  </si>
  <si>
    <t>R$ bilhões</t>
  </si>
  <si>
    <t xml:space="preserve">   Rendimentos Tributáveis</t>
  </si>
  <si>
    <t xml:space="preserve">   Base de Cáculo</t>
  </si>
  <si>
    <t xml:space="preserve">   IR Devido</t>
  </si>
  <si>
    <t xml:space="preserve">   IR Pago</t>
  </si>
  <si>
    <t xml:space="preserve">       IR a Pagar</t>
  </si>
  <si>
    <t xml:space="preserve">       IR a Restituir</t>
  </si>
  <si>
    <t xml:space="preserve">   Tributáveis</t>
  </si>
  <si>
    <t xml:space="preserve">   Isentos e não-Tributáveis</t>
  </si>
  <si>
    <t xml:space="preserve">   Sujeitos à Trib. Exclusiva/Definitiva</t>
  </si>
  <si>
    <t xml:space="preserve">   Totais</t>
  </si>
  <si>
    <t>Valores em R$ bilhões</t>
  </si>
  <si>
    <t>Imposto Devido</t>
  </si>
  <si>
    <t>Tipo de Pagamento / Doação</t>
  </si>
  <si>
    <t>Valor</t>
  </si>
  <si>
    <t>% do Total</t>
  </si>
  <si>
    <t>Bens e Direitos</t>
  </si>
  <si>
    <t>Tipo do Bem/Direito</t>
  </si>
  <si>
    <t>Dívidas e Ônus</t>
  </si>
  <si>
    <t>Tipo de Dívida</t>
  </si>
  <si>
    <t>Outros bens e direitos</t>
  </si>
  <si>
    <t>Capital das apólices de seguro ou pecúlio pago por morte...</t>
  </si>
  <si>
    <t>Indenizações por rescisão de contrato de trabalho e FGTS</t>
  </si>
  <si>
    <t>Lucro na alienação de bens e direitos de pequeno valor...</t>
  </si>
  <si>
    <t>Lucros e dividendos recebidos pelo titular e pelos depends.</t>
  </si>
  <si>
    <t>Parc. isenta prov. aposentadoria, declarantes 65 anos/mais</t>
  </si>
  <si>
    <t>Pensão, prov. aposentadoria/reforma por moléstia grave...</t>
  </si>
  <si>
    <t>Rend. caderneta de poupança e letras hipotecárias</t>
  </si>
  <si>
    <t>Rend. sócio/titular microempresa ou empresa peq. porte...</t>
  </si>
  <si>
    <t>Parc. isenta correspondente à atividade rural</t>
  </si>
  <si>
    <t>13º salário</t>
  </si>
  <si>
    <t>Ganho Cap. na alienação de bens ou direitos</t>
  </si>
  <si>
    <t>Ganho Cap. alien. bens/dir. e aplic. adquir. moeda estrang.</t>
  </si>
  <si>
    <t>Rend. de Aplicações Financeiras</t>
  </si>
  <si>
    <t>Ocupação Principal do Declarante</t>
  </si>
  <si>
    <t>Tipo de Formulário</t>
  </si>
  <si>
    <t xml:space="preserve">    Total</t>
  </si>
  <si>
    <t>Situação Fiscal</t>
  </si>
  <si>
    <t>Base de Cálculo (RTL)</t>
  </si>
  <si>
    <t>Pensão Aliment.</t>
  </si>
  <si>
    <t>Qtde Declarantes</t>
  </si>
  <si>
    <t>Rendimentos recebidos acumuladamente</t>
  </si>
  <si>
    <t>Outros rendimentos recebidos pelo Titular</t>
  </si>
  <si>
    <t>Outros rendimentos recebidos pelos dependentes</t>
  </si>
  <si>
    <t>IR anos calendário ant. compensado jud. neste ano calendário</t>
  </si>
  <si>
    <t>Incorporação de Reservas ao Capital/Bonificações em Ações</t>
  </si>
  <si>
    <t>Transferências patrimoniais - doações e heranças</t>
  </si>
  <si>
    <t>Outros (especifique)</t>
  </si>
  <si>
    <t>Demais Pagamentos e Doações</t>
  </si>
  <si>
    <t>Tabela 5 - Resumo das Declarações Por Faixa Base de Cálculo Anual</t>
  </si>
  <si>
    <t>Escolha o Ano:</t>
  </si>
  <si>
    <t>NI / Inválido</t>
  </si>
  <si>
    <t>Maior que R$ 44.918,28</t>
  </si>
  <si>
    <t>Até R$ 17.989,80</t>
  </si>
  <si>
    <t>Exterior</t>
  </si>
  <si>
    <t>Roraima</t>
  </si>
  <si>
    <t>Acre</t>
  </si>
  <si>
    <t>Amapá</t>
  </si>
  <si>
    <t>Tocantins</t>
  </si>
  <si>
    <t>Rondônia</t>
  </si>
  <si>
    <t>Piauí</t>
  </si>
  <si>
    <t>Alagoas</t>
  </si>
  <si>
    <t>Sergipe</t>
  </si>
  <si>
    <t>Paraíba</t>
  </si>
  <si>
    <t>Rio Grande do Norte</t>
  </si>
  <si>
    <t>Maranhão</t>
  </si>
  <si>
    <t>Amazonas</t>
  </si>
  <si>
    <t>Mato Grosso do Sul</t>
  </si>
  <si>
    <t>Mato Grosso</t>
  </si>
  <si>
    <t>Espírito Santo</t>
  </si>
  <si>
    <t>Pará</t>
  </si>
  <si>
    <t>Ceará</t>
  </si>
  <si>
    <t>Goiás</t>
  </si>
  <si>
    <t>Pernambuco</t>
  </si>
  <si>
    <t>Santa Catarina</t>
  </si>
  <si>
    <t>Bahia</t>
  </si>
  <si>
    <t>Distrito Federal</t>
  </si>
  <si>
    <t>Paraná</t>
  </si>
  <si>
    <t>Rio Grande do Sul</t>
  </si>
  <si>
    <t>Minas Gerais</t>
  </si>
  <si>
    <t>Rio de Janeiro</t>
  </si>
  <si>
    <t>São Paulo</t>
  </si>
  <si>
    <t>Não informado</t>
  </si>
  <si>
    <t>Inválido</t>
  </si>
  <si>
    <t>Microempreendedor Individual - MEI</t>
  </si>
  <si>
    <t>Natureza da ocupação não especificada anteriormente</t>
  </si>
  <si>
    <t>Espólio</t>
  </si>
  <si>
    <t>Adaptação: Bolsista ou beneficiário pensão aliment. judicial</t>
  </si>
  <si>
    <t>Bolsista</t>
  </si>
  <si>
    <t>Beneficiário de pensão alimentícia</t>
  </si>
  <si>
    <t>Adaptação: Apos., mil. refor. ou pens., incl. com mol. grave</t>
  </si>
  <si>
    <t>Aposentado, militar refor. ou pens. prev. com moléstia grave</t>
  </si>
  <si>
    <t>Aposentado, militar res. ou refor., pens. prev., exc. cd. 62</t>
  </si>
  <si>
    <t>Militar</t>
  </si>
  <si>
    <t>Adaptação: Empreg. emp. púb. ou mista qquer esf. inc. finan.</t>
  </si>
  <si>
    <t>Adaptação: Servidor púb. autarquia ou fund. qualquer esfera</t>
  </si>
  <si>
    <t>Adaptação: Membro ou servidor púb. adm. direta qquer esfera</t>
  </si>
  <si>
    <t>Empregado de empr. púb. ou soc. de economia mista municipal</t>
  </si>
  <si>
    <t>Servidor público de autarquia ou fundação municipal</t>
  </si>
  <si>
    <t>Membro ou servidor público da administração direta municipal</t>
  </si>
  <si>
    <t>Empregado empr. púb. ou ec. mista est. e DF, exc. inst. fin.</t>
  </si>
  <si>
    <t>Servidor público de autarquia ou fundação estadual e do DF</t>
  </si>
  <si>
    <t>Membro ou servidor público da admin. direta estadual e do DF</t>
  </si>
  <si>
    <t>Empregado empr. púb. ou econ. mista fed., exc. inst. financ.</t>
  </si>
  <si>
    <t>Servidor público de autarquia ou fundação federal</t>
  </si>
  <si>
    <t>Membro ou servidor público da administração direta federal</t>
  </si>
  <si>
    <t>Capitalista que auferiu rendim. de capital, inclus. aluguéis</t>
  </si>
  <si>
    <t>Proprietário de empr. ou firma indiv. ou empregador-titular</t>
  </si>
  <si>
    <t>Profissional liberal ou autônomo sem vínculo de emprego</t>
  </si>
  <si>
    <t>Empregado ou contratado de organismo internacional ou de ONG</t>
  </si>
  <si>
    <t>Empregado de instituições financeiras públicas e privadas</t>
  </si>
  <si>
    <t>Adaptação: Empregado empresa priv., inclusive inst. financ.</t>
  </si>
  <si>
    <t>Empregado de empresa setor privado, exceto instit. financ.</t>
  </si>
  <si>
    <t>Técnico de conservação, dissecação e empalhamento de corpos</t>
  </si>
  <si>
    <t>Apresentador, artistas de artes populares e modelos</t>
  </si>
  <si>
    <t>Técnico da ciência da saúde animal</t>
  </si>
  <si>
    <t>Montador de aparelhos e instrumentos de precisão e musicais</t>
  </si>
  <si>
    <t>Filósofo</t>
  </si>
  <si>
    <t>Pescador, caçador e extrativista florestal</t>
  </si>
  <si>
    <t>Técnico em biologia</t>
  </si>
  <si>
    <t>Decorador e vitrinista</t>
  </si>
  <si>
    <t>Antropólogo e arqueólogo</t>
  </si>
  <si>
    <t>Técnico de bioquímica e da biotecnologia</t>
  </si>
  <si>
    <t>Cenógrafo, decorador de interiores</t>
  </si>
  <si>
    <t>Cantor e compositor</t>
  </si>
  <si>
    <t>Técnico de serviços culturais</t>
  </si>
  <si>
    <t>Técnico em operação aparelho sonoriz., cenografia e projeção</t>
  </si>
  <si>
    <t>Locutor, comentarista</t>
  </si>
  <si>
    <t>Empresário e produtor de espetáculos</t>
  </si>
  <si>
    <t>Historiador</t>
  </si>
  <si>
    <t>Tradutor, intérprete, filólogo</t>
  </si>
  <si>
    <t>Geógrafo</t>
  </si>
  <si>
    <t>Escritor, crítico, redator</t>
  </si>
  <si>
    <t>Técnico em mineralogia e geologia</t>
  </si>
  <si>
    <t>Dirigente ou adm. part. político, organização patronal etc</t>
  </si>
  <si>
    <t>Cinegrafista, fotógrafos e técnicos em máq. tratam. de dados</t>
  </si>
  <si>
    <t>Diplomata e afins</t>
  </si>
  <si>
    <t>Ator, diretor de espetáculos</t>
  </si>
  <si>
    <t>Técnico em operação de estações de rádio e televisão</t>
  </si>
  <si>
    <t>Trabalhador dos serviços domésticos em geral</t>
  </si>
  <si>
    <t>Operador de máquina agropecuária e florestal</t>
  </si>
  <si>
    <t>Sociólogo e cientista político</t>
  </si>
  <si>
    <t>Agente de Bolsa de Valores, câmbio e outros serviços financ.</t>
  </si>
  <si>
    <t>Músico, arranjador, regente de orquestra ou coral</t>
  </si>
  <si>
    <t>Presidente, diretor, gerente, superv. organ. internac. e ONG</t>
  </si>
  <si>
    <t>Joalheiro, vidreiro, ceramista e afins</t>
  </si>
  <si>
    <t>Presidente e diretor empresa pública e soc. economia mista</t>
  </si>
  <si>
    <t>Membro do Poder Executivo</t>
  </si>
  <si>
    <t>Profissional da educação física (exceto professor)</t>
  </si>
  <si>
    <t>Atleta, desportista e afins</t>
  </si>
  <si>
    <t>Outros profissionais do espetáculo e das artes</t>
  </si>
  <si>
    <t>Técnico da produção agropecuária</t>
  </si>
  <si>
    <t>Trabalhador das indústrias de madeira e do mobiliário</t>
  </si>
  <si>
    <t>Desenhista técnico e modelista</t>
  </si>
  <si>
    <t>Técnico de inspeção, fiscalização e coordenação administrat.</t>
  </si>
  <si>
    <t>Trabalhador de outras instalações agroindustriais</t>
  </si>
  <si>
    <t>Técnico em transportes (logística)</t>
  </si>
  <si>
    <t>Bibliotecário, documentalista, arquivólogo, museólogo</t>
  </si>
  <si>
    <t>Comissário de bordo, guia de turismo, ag. de viagens e afins</t>
  </si>
  <si>
    <t>Desenhista industrial, escultor, pintor artístico e afins</t>
  </si>
  <si>
    <t>Matemático, estatístico, atuário e afins</t>
  </si>
  <si>
    <t>Servidor das carreiras do Banco Central, CVM e Susep</t>
  </si>
  <si>
    <t>Técnico em ciências físicas e químicas</t>
  </si>
  <si>
    <t>Trabalhador de instal. e máq. de fabric. de celulose e papel</t>
  </si>
  <si>
    <t>Trabalhador na exploração agropecuária</t>
  </si>
  <si>
    <t>Trabalhador dos serviços de hotelaria e alimentação</t>
  </si>
  <si>
    <t>Técnico em navegação aérea, marítima, fluvial e metrofer.</t>
  </si>
  <si>
    <t>Servidor das carreiras de ciência e tecnologia</t>
  </si>
  <si>
    <t>Técnico em constr. civil, edificações e obras de infra-est.</t>
  </si>
  <si>
    <t>Trabalhador dos serv. de embelezamento e cuidados pessoais</t>
  </si>
  <si>
    <t>Técnico de labor., Raios-X e outros equipamentos diagnóstico</t>
  </si>
  <si>
    <t>Sacerdote ou membro de ordens ou seitas religiosas</t>
  </si>
  <si>
    <t>Instrutor e professor de escolas livres</t>
  </si>
  <si>
    <t>Trabalhador da fabricação e instalação eletro-eletrônica</t>
  </si>
  <si>
    <t>Trabalhador dos serviços de admin., conserv. e manut. edif.</t>
  </si>
  <si>
    <t>Membro do Poder Legislativo</t>
  </si>
  <si>
    <t>Condutor e operador de robôs, veículos e equip. movim. carga</t>
  </si>
  <si>
    <t>Servidor das carreiras de gestão governamental, analista etc</t>
  </si>
  <si>
    <t>Operador de instalações de prod. e distribuição de energia</t>
  </si>
  <si>
    <t>Piloto de aeronaves, comandante de embarc., oficiais de máq.</t>
  </si>
  <si>
    <t>Professor do ensino profissional</t>
  </si>
  <si>
    <t>Servidor das carreiras do Ministério Público</t>
  </si>
  <si>
    <t>Veterinário, patologista (veterinário) e zootecnista</t>
  </si>
  <si>
    <t>Técnico em metalmecânica</t>
  </si>
  <si>
    <t>Agente e representante comercial, corretor, leiloeiro, afins</t>
  </si>
  <si>
    <t>Biólogo, biomédico e afins</t>
  </si>
  <si>
    <t>Técnico em informática</t>
  </si>
  <si>
    <t>Trabalhador de instal. siderúr. e de materiais de construção</t>
  </si>
  <si>
    <t>Assistente social e economista doméstico</t>
  </si>
  <si>
    <t>Trabalhador das indústrias têxteis, do curtimento, vest. etc</t>
  </si>
  <si>
    <t>Jornalista e repórter</t>
  </si>
  <si>
    <t>Técnico da ciência da saúde humana</t>
  </si>
  <si>
    <t>Militar da Aeronáutica</t>
  </si>
  <si>
    <t>Agrônomo e afins</t>
  </si>
  <si>
    <t>Bombeiro Militar</t>
  </si>
  <si>
    <t>Trabalhador da fabric. de alim., beb., fumo e agroindústrias</t>
  </si>
  <si>
    <t>Militar da Marinha</t>
  </si>
  <si>
    <t>Dirigente superior da adm. pública, inclusive fundações etc</t>
  </si>
  <si>
    <t>Físico, químico, meteorolog., geólogo, oceanógrafo e afins</t>
  </si>
  <si>
    <t>Trabalhador dos serviços de proteção e segur. (exc. militar)</t>
  </si>
  <si>
    <t>Profissional de marketing, publicidade e da comercialização</t>
  </si>
  <si>
    <t>Membro do Ministério Público (Procurador e Promotor)</t>
  </si>
  <si>
    <t>Fonoaudiólogo, fisioterapeuta, terapeuta ocupacional e afins</t>
  </si>
  <si>
    <t>Psicólogo e psicanalista</t>
  </si>
  <si>
    <t>Outros técnicos nível médio ciências fís., quím., engenharia</t>
  </si>
  <si>
    <t>Trabalhador de atendim. ao público, caixa, despachante etc</t>
  </si>
  <si>
    <t>Trabalhador da indústria extrativa e da construção civil</t>
  </si>
  <si>
    <t>Gerente ou superv. empresa pública e soc. de economia mista</t>
  </si>
  <si>
    <t>Advogado do setor público, Proc. Fazenda, Cons. Jurídico etc</t>
  </si>
  <si>
    <t>Servidor das carreiras do Poder Legislativo</t>
  </si>
  <si>
    <t>Técnico em eletro-eletrônica e fotônica</t>
  </si>
  <si>
    <t>Membro do Poder Judiciário e de Tribunal de Contas</t>
  </si>
  <si>
    <t>Pedagogo, orientador educacional</t>
  </si>
  <si>
    <t>Técnico das ciências administrativas e contábeis</t>
  </si>
  <si>
    <t>Trabalhador dos serviços de saúde</t>
  </si>
  <si>
    <t>Professor na educação infantil</t>
  </si>
  <si>
    <t>Militar do Exército</t>
  </si>
  <si>
    <t>Titular de Cartório</t>
  </si>
  <si>
    <t>Motorista e condutor do transporte de passageiros</t>
  </si>
  <si>
    <t>Trabalhador das indústrias química, petroquím., borracha etc</t>
  </si>
  <si>
    <t>Deleg. de Polícia e serv. carreiras de polícia, exc. militar</t>
  </si>
  <si>
    <t>Odontólogo</t>
  </si>
  <si>
    <t>Trabalhador de reparação e manutenção</t>
  </si>
  <si>
    <t>Produtor na exploração agropecuária</t>
  </si>
  <si>
    <t>Trabalhador da transformação de metais e compósitos</t>
  </si>
  <si>
    <t>Servidor das carreiras de auditoria fiscal e de fiscalização</t>
  </si>
  <si>
    <t>Enfermeiro nível sup., nutricionista, farmacêutico e afins</t>
  </si>
  <si>
    <t>Advogado</t>
  </si>
  <si>
    <t>Outros trabalhadores de serviços diversos</t>
  </si>
  <si>
    <t>Analista de sist., desenv.de soft., adm.de redes e banco etc</t>
  </si>
  <si>
    <t>Professor do ensino superior</t>
  </si>
  <si>
    <t>Policial Militar</t>
  </si>
  <si>
    <t>Outros técnicos de nível médio</t>
  </si>
  <si>
    <t>Servidor das carreiras do Poder Judiciário, Of. Justiça etc</t>
  </si>
  <si>
    <t>Professor do ensino médio</t>
  </si>
  <si>
    <t>Vendedor e prestador de serviços do comércio, ambulante etc</t>
  </si>
  <si>
    <t>Servidor das demais carreiras da admin. pública direta etc</t>
  </si>
  <si>
    <t>Economista, administrador, contador, auditor e afins</t>
  </si>
  <si>
    <t>Professor do ensino fundamental</t>
  </si>
  <si>
    <t>Engenheiro, arquiteto e afins</t>
  </si>
  <si>
    <t>Gerente ou superv. empresa indust., comerc. ou prest. serv.</t>
  </si>
  <si>
    <t>Médico</t>
  </si>
  <si>
    <t>Bancário, economiário, escriturário, agente, assistente etc</t>
  </si>
  <si>
    <t>Dirigente, pres., diretor emp. indust., com. ou prest. serv.</t>
  </si>
  <si>
    <t>Outras ocupações não especificadas anteriormente</t>
  </si>
  <si>
    <t>13º salário recebido pelos dependentes</t>
  </si>
  <si>
    <t>Ganhos líquidos em renda variável</t>
  </si>
  <si>
    <t>Bolsa de estudo e pesquisa</t>
  </si>
  <si>
    <t>Demais Rend. isentos e não-tributáveis dos dependentes</t>
  </si>
  <si>
    <t>Outros bens imóveis</t>
  </si>
  <si>
    <t>Sala ou conjunto</t>
  </si>
  <si>
    <t>Prédio comercial</t>
  </si>
  <si>
    <t>Outros fundos</t>
  </si>
  <si>
    <t>Depósito bancário em conta corrente no país</t>
  </si>
  <si>
    <t>Construção</t>
  </si>
  <si>
    <t>Prédio residencial</t>
  </si>
  <si>
    <t>Fundo de Curto Prazo</t>
  </si>
  <si>
    <t>VGBL - Vida gerador de benefício livre</t>
  </si>
  <si>
    <t>Outras aplicações e investimentos</t>
  </si>
  <si>
    <t>Crédito decorrente de empréstimo</t>
  </si>
  <si>
    <t>Dinheiro em espécie - Moeda nacional</t>
  </si>
  <si>
    <t>Terra nua</t>
  </si>
  <si>
    <t>Caderneta de poupança</t>
  </si>
  <si>
    <t>Ações (inclusive as provenientes de linha telefônica)</t>
  </si>
  <si>
    <t>Terreno</t>
  </si>
  <si>
    <t>Aplicação de renda fixa (CDB, RDB e outros)</t>
  </si>
  <si>
    <t>Veículo automotor terrestre: caminhão,automóvel, moto, etc.</t>
  </si>
  <si>
    <t>Quotas ou quinhões de capital</t>
  </si>
  <si>
    <t>Casa</t>
  </si>
  <si>
    <t>Apartamento</t>
  </si>
  <si>
    <t>Fundos Ações, Mútuos Privat., Invest. Emp. Emerg., Invest. Participação e Invest. Ind. Mercado....</t>
  </si>
  <si>
    <t>Fundo de Longo Prazo e Fundo de Investimentos em Direitos Creditórios (FIDC)</t>
  </si>
  <si>
    <t>Empréstimos contraídos no exterior</t>
  </si>
  <si>
    <t>Outras dívidas e ônus reais</t>
  </si>
  <si>
    <t>Outras pessoas jurídicas</t>
  </si>
  <si>
    <t>Pessoas físicas</t>
  </si>
  <si>
    <t>Soc. de crédito, financiamento e investimento</t>
  </si>
  <si>
    <t>Estabelecimento bancário comercial</t>
  </si>
  <si>
    <t>Incentivo à atividade audiovisual</t>
  </si>
  <si>
    <t>Fisioterapeutas no exterior</t>
  </si>
  <si>
    <t>Psicólogos no exterior</t>
  </si>
  <si>
    <t>Fonoaudiólogos no exterior</t>
  </si>
  <si>
    <t>Incentivo ao desporto</t>
  </si>
  <si>
    <t>Pensão al. - sep./div. escritura púb. paga não-res. Brasil</t>
  </si>
  <si>
    <t>Dentistas no exterior</t>
  </si>
  <si>
    <t>Médicos no exterior</t>
  </si>
  <si>
    <t>Incentivo à cultura</t>
  </si>
  <si>
    <t>Pensão al. judicial paga não-res. Brasil</t>
  </si>
  <si>
    <t>Doações - Estatuto da criança e do adolescente</t>
  </si>
  <si>
    <t>Hospitais, clínicas e laboratórios no exterior</t>
  </si>
  <si>
    <t>Terapeutas ocupacionais no Brasil</t>
  </si>
  <si>
    <t>Fonoaudiólogos no Brasil</t>
  </si>
  <si>
    <t>Arrendamento rural</t>
  </si>
  <si>
    <t>Advogados (demais honorários)</t>
  </si>
  <si>
    <t>Advogados (hon. rel. a ações judic., exceto trabalhistas)</t>
  </si>
  <si>
    <t>Psicólogos no Brasil</t>
  </si>
  <si>
    <t>Fisioterapeutas no Brasil</t>
  </si>
  <si>
    <t>C. patronal paga à Prev. Social pelo empregador doméstico</t>
  </si>
  <si>
    <t>Pensão al. - sep./div. escritura púb. paga Brasil</t>
  </si>
  <si>
    <t>Advogados (hon. rel. a ações judiciais trabalhistas)</t>
  </si>
  <si>
    <t>Médicos no Brasil</t>
  </si>
  <si>
    <t>FAPI - F. de Aposentadoria Programada Individual</t>
  </si>
  <si>
    <t>Doações em bens e direitos</t>
  </si>
  <si>
    <t>Aluguéis de imóveis</t>
  </si>
  <si>
    <t>Dentistas no Brasil</t>
  </si>
  <si>
    <t>Hospitais, clínicas e laboratórios no Brasil</t>
  </si>
  <si>
    <t>Doações em espécie</t>
  </si>
  <si>
    <t>Pensão al. judicial paga residente Brasil</t>
  </si>
  <si>
    <t>Planos de saúde no Brasil</t>
  </si>
  <si>
    <t>Desp. instrução no exterior</t>
  </si>
  <si>
    <t>Eng., Arquit. e demais prof. liberais, exceto advogados</t>
  </si>
  <si>
    <t>Administrador de imóvel</t>
  </si>
  <si>
    <t>Contribuições a Entidades de Previdência Complementar</t>
  </si>
  <si>
    <t>Outros</t>
  </si>
  <si>
    <t>Desp. instrução no Brasil</t>
  </si>
  <si>
    <t>Contrib. Prev. Oficial</t>
  </si>
  <si>
    <t>Contrib. Prev. Privada e FAPI</t>
  </si>
  <si>
    <t>Despesas com Instrução</t>
  </si>
  <si>
    <t>Despesas Médicas</t>
  </si>
  <si>
    <t>Pensão Alimentícia Escritura</t>
  </si>
  <si>
    <t>Pensão Alimentícia Judicial</t>
  </si>
  <si>
    <t>Pensão Alimentícia Judicial RRA</t>
  </si>
  <si>
    <t>Tot. Deduções/Desc. Simplif.</t>
  </si>
  <si>
    <t>Contrib. Prev. Oficial RRA</t>
  </si>
  <si>
    <t>Valor Receb. de PF Exterior</t>
  </si>
  <si>
    <t>Valor Resultado Tribut. Ativ. Rural</t>
  </si>
  <si>
    <t>Valor Receb. de PJ Depend.</t>
  </si>
  <si>
    <t>Valor Total de Rend. Tribut.</t>
  </si>
  <si>
    <t>% Acum.</t>
  </si>
  <si>
    <t>Imposto Pago</t>
  </si>
  <si>
    <t>Imposto a Pagar</t>
  </si>
  <si>
    <t>Imposto a Restituir</t>
  </si>
  <si>
    <t>Rendim. Tribut.</t>
  </si>
  <si>
    <t>Depen dentes</t>
  </si>
  <si>
    <t>Instru ção</t>
  </si>
  <si>
    <t>Até 18 anos</t>
  </si>
  <si>
    <t>19 a 30 anos</t>
  </si>
  <si>
    <t>31 a 40 anos</t>
  </si>
  <si>
    <t>41 a 50 anos</t>
  </si>
  <si>
    <t>51 a 60 anos</t>
  </si>
  <si>
    <t>61 a 70 anos</t>
  </si>
  <si>
    <t>71 a 80 anos</t>
  </si>
  <si>
    <t>Acima de 80 anos</t>
  </si>
  <si>
    <t>Rendim. Tribut. Exclus.</t>
  </si>
  <si>
    <t>Valor Receb. de PJ Titular</t>
  </si>
  <si>
    <t>Valor Rend. RRA Depend.</t>
  </si>
  <si>
    <t>Valor Rend. RRA Titular</t>
  </si>
  <si>
    <t>Gênero</t>
  </si>
  <si>
    <t>Tabela 3 - Resumo das Declarações Por Gênero</t>
  </si>
  <si>
    <t>Até 1/2 Salário Mín.</t>
  </si>
  <si>
    <t>1/2 a 1 Salário Mín.</t>
  </si>
  <si>
    <t>1 a 2 Salários Mín.</t>
  </si>
  <si>
    <t>2 a 3 Salários Mín.</t>
  </si>
  <si>
    <t>3 a 5 Salários Mín.</t>
  </si>
  <si>
    <t>5 a 10 Salários Mín.</t>
  </si>
  <si>
    <t>10 a 20 Salários Mín.</t>
  </si>
  <si>
    <t>20 a 40 Salários Mín.</t>
  </si>
  <si>
    <t>40 a 80 Salários Mín.</t>
  </si>
  <si>
    <t>80 a 160 Salários Mín.</t>
  </si>
  <si>
    <t>&gt; 160 Salários Mín.</t>
  </si>
  <si>
    <t>Valores em R$ milhões</t>
  </si>
  <si>
    <t>Faixa de Rend.Trib.Bruto</t>
  </si>
  <si>
    <t>Contrib. Previden.</t>
  </si>
  <si>
    <t>Pensão Alimen.</t>
  </si>
  <si>
    <t>Faixa Rend.Trib.+Trib.Exc.</t>
  </si>
  <si>
    <t>Valores R$ milhões</t>
  </si>
  <si>
    <t>Faixa de Rendimento Total</t>
  </si>
  <si>
    <t>Tabela 6 - Resumo das Declarações Por Faixa de Base de Cálculo</t>
  </si>
  <si>
    <t>Tabela 7 - Resumo das Declarações Por Faixa de Rendimento Tributável Bruto</t>
  </si>
  <si>
    <t>Tabela 8 - Resumo das Declarações Por Faixa de Rendimentos Tributáveis + Tributação Exclusiva</t>
  </si>
  <si>
    <t>Tabela 9 - Resumo das Declarações Por Faixa de Rendimentos Totais</t>
  </si>
  <si>
    <t>Tabela 10 - Declarações de Recebedores de Lucros e Dividendos + Rend.Sócio e Titular Microempresa por Faixa de Rendimento Total</t>
  </si>
  <si>
    <t>Total</t>
  </si>
  <si>
    <t>Tabela 12 - Resumo das Declarações Por UF de Residência do Declarante</t>
  </si>
  <si>
    <t>Tabela 13 - Resumo da Declaração por Natureza de Ocupação</t>
  </si>
  <si>
    <t>Tabela 14 - Resumo da Declaração por Ocupação Principal do Declarante</t>
  </si>
  <si>
    <t>Tabela 14 - Resumo da Declaração por Ocupação Principal do Declarante (Continuação)</t>
  </si>
  <si>
    <t>Tabela 15 - Rendimentos</t>
  </si>
  <si>
    <t>Tabela 16 - Deduções</t>
  </si>
  <si>
    <t>Tabela 17 - Cálculo do Imposto</t>
  </si>
  <si>
    <t>Tabela 18 - Rendimentos Tributáveis</t>
  </si>
  <si>
    <t>Tabela 19 -  Rendim. Sujeitos à Tributação Exclusiva/Definitiva</t>
  </si>
  <si>
    <t>Tabela 20 - Rendimentos Isentos e Não Tributáveis</t>
  </si>
  <si>
    <t>Tabela 21 - Bens e Direitos</t>
  </si>
  <si>
    <t>Tabela 22 - Dívidas e Ônus</t>
  </si>
  <si>
    <t>Tabela 23 - Pagamentos e Doações</t>
  </si>
  <si>
    <t xml:space="preserve">IR Devido &gt; 0 </t>
  </si>
  <si>
    <t>IR Devido &lt;= 0</t>
  </si>
  <si>
    <t>Tabela 11 - Declarações de Recebedores de Lucros e Dividendos + Rend.Sócio e Titular Microempresa por Ocupação Principal</t>
  </si>
  <si>
    <t>Outros (demais ocupações)</t>
  </si>
  <si>
    <t>Valor Total Rend. Tributação Exclusiva</t>
  </si>
  <si>
    <t>Total Rendimentos Isentos e Não Tributáveis:</t>
  </si>
  <si>
    <t>Total Bens e Direitos:</t>
  </si>
  <si>
    <t>De R$ 17.989,81 a R$ 26.961,00</t>
  </si>
  <si>
    <t>De R$ 26.961,01 a R$ 35.948,40</t>
  </si>
  <si>
    <t>De R$35.948,41 a R$ 44.918,28</t>
  </si>
  <si>
    <t>75% rend. trab. assal. receb. em ME por serv. de autarquias ou repartições do gov. brasileiro sit. no ext., convertidos em R$</t>
  </si>
  <si>
    <t>Participação nos lucros ou resultados</t>
  </si>
  <si>
    <t>Demais Bens e Direitos</t>
  </si>
  <si>
    <t>Pág 52 de 52</t>
  </si>
  <si>
    <t>GRANDES NÚMEROS DIRPF 2011 - ANO-CALENDÁRIO 2010</t>
  </si>
  <si>
    <t>Pág 51 de 52</t>
  </si>
  <si>
    <t>Pág 50 de 52</t>
  </si>
  <si>
    <t>Pág 49 de 52</t>
  </si>
  <si>
    <t>Pág 48 de 52</t>
  </si>
  <si>
    <t>erro</t>
  </si>
  <si>
    <t>Pág 47 de 52</t>
  </si>
  <si>
    <t>Pág 46 de 52</t>
  </si>
  <si>
    <t/>
  </si>
  <si>
    <t>Pág 45 de 52</t>
  </si>
  <si>
    <t xml:space="preserve">                          GRANDES NÚMEROS DIRPF 2011 - ANO-CALENDÁRIO 2010</t>
  </si>
  <si>
    <t>Pág 44 de 52</t>
  </si>
  <si>
    <t xml:space="preserve">                       GRANDES NÚMEROS DIRPF 2011 - ANO-CALENDÁRIO 2010</t>
  </si>
  <si>
    <t>Pág 43 de 52</t>
  </si>
  <si>
    <t>Pág 42 de 52</t>
  </si>
  <si>
    <t>Pág 41 de 52</t>
  </si>
  <si>
    <t>Pág 27 de 52</t>
  </si>
  <si>
    <t>Pág 19 de 52</t>
  </si>
  <si>
    <t>Pág 18 de 52</t>
  </si>
  <si>
    <t>Pág 16 de 52</t>
  </si>
  <si>
    <t>GRANDES NÚMEROS DIRPF 2011 - ANO CALENDÁRIO 2010</t>
  </si>
  <si>
    <t>Pág 14 de 52</t>
  </si>
  <si>
    <t>Pág 12 de 52</t>
  </si>
  <si>
    <t>Pág 10 de 52</t>
  </si>
  <si>
    <t>Pág 8 de 52</t>
  </si>
  <si>
    <t>Pág 6 de 52</t>
  </si>
  <si>
    <t>Pág 4 de 52</t>
  </si>
  <si>
    <t>Pág 3 de 52</t>
  </si>
  <si>
    <t>Pág 2 de 52</t>
  </si>
  <si>
    <t>Pág 1 de 52</t>
  </si>
  <si>
    <t>Salário min annual</t>
  </si>
  <si>
    <t>Salário min mensal</t>
  </si>
  <si>
    <t>Brackets of gross total income</t>
  </si>
  <si>
    <t>Gross total income</t>
  </si>
  <si>
    <t>Gross taxable income</t>
  </si>
  <si>
    <t>Gross taxable income brackets</t>
  </si>
  <si>
    <t>Declarantes</t>
  </si>
  <si>
    <t>Total income tax returns 2010</t>
  </si>
  <si>
    <t>Total income national accounts 2010</t>
  </si>
  <si>
    <t>Adjusted assessed income ('000)</t>
  </si>
  <si>
    <t>Property transfers</t>
  </si>
  <si>
    <t>Capital gains 1</t>
  </si>
  <si>
    <t>Capital gains 2</t>
  </si>
  <si>
    <t>Adjusted assessed income - excl. capital gains ('000)</t>
  </si>
  <si>
    <t>Valor limite do abatimento por dependente</t>
  </si>
  <si>
    <t># filers</t>
  </si>
  <si>
    <t># dependents (spouses, children &amp; other family members)</t>
  </si>
  <si>
    <t>Share of spouses in dependents (from PNAD 2013 tabela 6.2)</t>
  </si>
  <si>
    <t>Number of spouses in dependents (joint filers)</t>
  </si>
  <si>
    <t>Emprical inverted pareto coefficients</t>
  </si>
  <si>
    <t>bracketavg</t>
  </si>
  <si>
    <t>Percentiles</t>
  </si>
  <si>
    <t>p (taxpaying population)</t>
  </si>
  <si>
    <t>averinc</t>
  </si>
  <si>
    <t>Withheld income (post-tax)</t>
  </si>
  <si>
    <t>Pre-tax</t>
  </si>
  <si>
    <t>Labour income</t>
  </si>
  <si>
    <t>Labour income (adj)</t>
  </si>
  <si>
    <t xml:space="preserve">Capital income </t>
  </si>
  <si>
    <t>Total withheld income</t>
  </si>
  <si>
    <t>s</t>
  </si>
  <si>
    <t>p</t>
  </si>
  <si>
    <t>Taxable income</t>
  </si>
  <si>
    <t>Exempt income</t>
  </si>
  <si>
    <t>Capital income (based on 2% share of property rent in fiscal taxable income from SNA)</t>
  </si>
  <si>
    <t>Capital income</t>
  </si>
  <si>
    <t>Number of adults in tax returns</t>
  </si>
  <si>
    <t>Conta própia (pro-labore share in income)</t>
  </si>
  <si>
    <t>Adult population</t>
  </si>
  <si>
    <t>Control total for income</t>
  </si>
  <si>
    <t>Control total for average income</t>
  </si>
  <si>
    <t>Freq</t>
  </si>
  <si>
    <t>Cumul freq</t>
  </si>
  <si>
    <t>Brackets</t>
  </si>
  <si>
    <t>Declarations</t>
  </si>
  <si>
    <t>Total income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</si>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</sst>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164" formatCode="_-* #,##0.00_-;\-* #,##0.00_-;_-* &quot;-&quot;??_-;_-@_-"/>
    <numFmt numFmtId="165" formatCode="&quot;R$&quot;\ #,##0;[Red]\-&quot;R$&quot;\ #,##0"/>
    <numFmt numFmtId="166" formatCode="&quot;R$&quot;\ #,##0.00;[Red]\-&quot;R$&quot;\ #,##0.00"/>
    <numFmt numFmtId="167" formatCode="@*."/>
    <numFmt numFmtId="168" formatCode="#,##0.00_ ;[Red]\-#,##0.00\ "/>
    <numFmt numFmtId="169" formatCode="#,##0;\(#,##0\)"/>
    <numFmt numFmtId="170" formatCode="#,##0_ ;[Red]\-#,##0\ "/>
    <numFmt numFmtId="171" formatCode="0.000"/>
    <numFmt numFmtId="172" formatCode="0.00000"/>
    <numFmt numFmtId="173" formatCode="0.0"/>
    <numFmt numFmtId="174" formatCode="#,##0.0_ ;[Red]\-#,##0.0\ "/>
    <numFmt numFmtId="175" formatCode="#,##0.0"/>
    <numFmt numFmtId="176" formatCode="_-* #,##0_-;\-* #,##0_-;_-* &quot;-&quot;??_-;_-@_-"/>
    <numFmt numFmtId="177" formatCode="_ * #,##0_ ;_ * \-#,##0_ ;_ * &quot;-&quot;??_ ;_ @_ "/>
    <numFmt numFmtId="178" formatCode="#,##0.0000"/>
  </numFmts>
  <fonts count="45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  <charset val="1"/>
    </font>
    <font>
      <b/>
      <sz val="12"/>
      <name val="Arial"/>
      <family val="2"/>
    </font>
    <font>
      <sz val="10"/>
      <color theme="0"/>
      <name val="Arial"/>
      <family val="2"/>
      <charset val="1"/>
    </font>
    <font>
      <sz val="8"/>
      <color indexed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theme="1"/>
      <name val="Arial"/>
      <family val="2"/>
      <charset val="1"/>
    </font>
    <font>
      <b/>
      <sz val="16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  <charset val="1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"/>
      <name val="Arial"/>
      <family val="2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9"/>
      <color theme="0"/>
      <name val="Arial"/>
      <family val="2"/>
      <charset val="1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indexed="8"/>
      </top>
      <bottom/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/>
      <top style="hair">
        <color auto="1"/>
      </top>
      <bottom/>
      <diagonal/>
    </border>
    <border>
      <left/>
      <right/>
      <top style="medium">
        <color indexed="8"/>
      </top>
      <bottom style="medium">
        <color auto="1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auto="1"/>
      </left>
      <right/>
      <top/>
      <bottom/>
      <diagonal/>
    </border>
    <border>
      <left/>
      <right/>
      <top style="hair">
        <color indexed="8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/>
      <bottom/>
      <diagonal/>
    </border>
  </borders>
  <cellStyleXfs count="98">
    <xf numFmtId="0" fontId="0" fillId="0" borderId="0"/>
    <xf numFmtId="9" fontId="15" fillId="0" borderId="0" applyFill="0" applyBorder="0" applyProtection="0"/>
    <xf numFmtId="0" fontId="12" fillId="0" borderId="0"/>
    <xf numFmtId="9" fontId="21" fillId="0" borderId="0" applyFont="0" applyFill="0" applyBorder="0" applyAlignment="0" applyProtection="0"/>
    <xf numFmtId="0" fontId="11" fillId="0" borderId="0"/>
    <xf numFmtId="164" fontId="11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7" fillId="0" borderId="0"/>
    <xf numFmtId="164" fontId="7" fillId="0" borderId="0" applyFont="0" applyFill="0" applyBorder="0" applyAlignment="0" applyProtection="0"/>
    <xf numFmtId="0" fontId="17" fillId="0" borderId="0"/>
    <xf numFmtId="164" fontId="17" fillId="0" borderId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4" fontId="15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0" applyNumberFormat="0" applyFill="0" applyBorder="0" applyAlignment="0" applyProtection="0"/>
  </cellStyleXfs>
  <cellXfs count="521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vertical="center"/>
    </xf>
    <xf numFmtId="9" fontId="0" fillId="0" borderId="0" xfId="1" applyFont="1" applyFill="1" applyBorder="1" applyAlignment="1" applyProtection="1">
      <alignment vertical="center"/>
    </xf>
    <xf numFmtId="0" fontId="0" fillId="0" borderId="3" xfId="0" applyFont="1" applyBorder="1" applyAlignment="1">
      <alignment vertical="center"/>
    </xf>
    <xf numFmtId="9" fontId="0" fillId="0" borderId="0" xfId="1" applyFont="1" applyFill="1" applyBorder="1" applyAlignment="1" applyProtection="1">
      <alignment horizontal="right" vertical="center"/>
    </xf>
    <xf numFmtId="167" fontId="0" fillId="0" borderId="0" xfId="0" applyNumberFormat="1" applyFont="1" applyFill="1" applyBorder="1" applyAlignment="1">
      <alignment horizontal="center" vertical="center"/>
    </xf>
    <xf numFmtId="4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ont="1" applyFill="1" applyAlignment="1">
      <alignment horizontal="center" vertical="center"/>
    </xf>
    <xf numFmtId="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right"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6" fillId="2" borderId="6" xfId="0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vertical="center"/>
    </xf>
    <xf numFmtId="4" fontId="16" fillId="2" borderId="6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3" fontId="16" fillId="0" borderId="0" xfId="0" applyNumberFormat="1" applyFont="1" applyFill="1" applyBorder="1" applyAlignment="1">
      <alignment vertical="center"/>
    </xf>
    <xf numFmtId="4" fontId="16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16" fillId="0" borderId="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vertical="center"/>
    </xf>
    <xf numFmtId="0" fontId="0" fillId="0" borderId="11" xfId="0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16" fillId="0" borderId="6" xfId="0" applyFont="1" applyFill="1" applyBorder="1" applyAlignment="1">
      <alignment horizontal="center" vertical="center"/>
    </xf>
    <xf numFmtId="3" fontId="16" fillId="0" borderId="6" xfId="0" applyNumberFormat="1" applyFont="1" applyFill="1" applyBorder="1" applyAlignment="1">
      <alignment vertical="center"/>
    </xf>
    <xf numFmtId="4" fontId="16" fillId="0" borderId="6" xfId="0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11" xfId="0" applyFont="1" applyFill="1" applyBorder="1" applyAlignment="1">
      <alignment horizontal="left" vertical="center"/>
    </xf>
    <xf numFmtId="0" fontId="18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9" fontId="0" fillId="0" borderId="6" xfId="1" applyFont="1" applyFill="1" applyBorder="1" applyAlignment="1" applyProtection="1">
      <alignment vertical="center"/>
    </xf>
    <xf numFmtId="2" fontId="0" fillId="0" borderId="10" xfId="0" applyNumberFormat="1" applyFont="1" applyFill="1" applyBorder="1" applyAlignment="1">
      <alignment horizontal="left" vertical="center"/>
    </xf>
    <xf numFmtId="0" fontId="0" fillId="0" borderId="10" xfId="0" applyNumberFormat="1" applyFont="1" applyFill="1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4" fontId="13" fillId="0" borderId="0" xfId="0" applyNumberFormat="1" applyFont="1" applyFill="1" applyBorder="1" applyAlignment="1">
      <alignment vertical="center"/>
    </xf>
    <xf numFmtId="0" fontId="0" fillId="0" borderId="7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" fontId="13" fillId="0" borderId="0" xfId="0" applyNumberFormat="1" applyFont="1" applyFill="1" applyBorder="1" applyAlignment="1">
      <alignment horizontal="center" vertical="center"/>
    </xf>
    <xf numFmtId="4" fontId="0" fillId="0" borderId="0" xfId="0" applyNumberFormat="1" applyFont="1" applyBorder="1" applyAlignment="1">
      <alignment horizontal="center" vertical="center"/>
    </xf>
    <xf numFmtId="169" fontId="0" fillId="0" borderId="0" xfId="0" applyNumberFormat="1" applyFont="1" applyBorder="1" applyAlignment="1">
      <alignment horizontal="center" vertical="center"/>
    </xf>
    <xf numFmtId="169" fontId="0" fillId="0" borderId="6" xfId="0" applyNumberFormat="1" applyFont="1" applyBorder="1" applyAlignment="1">
      <alignment horizontal="center" vertical="center"/>
    </xf>
    <xf numFmtId="4" fontId="0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3" fontId="19" fillId="0" borderId="0" xfId="0" applyNumberFormat="1" applyFont="1" applyFill="1" applyBorder="1" applyAlignment="1">
      <alignment horizontal="centerContinuous" vertical="center"/>
    </xf>
    <xf numFmtId="0" fontId="0" fillId="0" borderId="19" xfId="0" applyFont="1" applyBorder="1" applyAlignment="1">
      <alignment vertical="center"/>
    </xf>
    <xf numFmtId="4" fontId="0" fillId="0" borderId="0" xfId="0" applyNumberFormat="1" applyFont="1" applyBorder="1" applyAlignment="1">
      <alignment horizontal="left" vertical="center"/>
    </xf>
    <xf numFmtId="0" fontId="18" fillId="0" borderId="0" xfId="0" applyFont="1" applyBorder="1" applyAlignment="1">
      <alignment horizontal="centerContinuous" vertical="center" wrapText="1"/>
    </xf>
    <xf numFmtId="0" fontId="0" fillId="0" borderId="0" xfId="0" applyFont="1" applyBorder="1" applyAlignment="1">
      <alignment horizontal="centerContinuous" vertical="center"/>
    </xf>
    <xf numFmtId="0" fontId="0" fillId="0" borderId="0" xfId="0" applyBorder="1" applyAlignment="1">
      <alignment horizontal="centerContinuous" vertical="center"/>
    </xf>
    <xf numFmtId="4" fontId="14" fillId="0" borderId="6" xfId="0" applyNumberFormat="1" applyFont="1" applyBorder="1" applyAlignment="1">
      <alignment vertical="center"/>
    </xf>
    <xf numFmtId="0" fontId="0" fillId="0" borderId="0" xfId="0" applyAlignment="1">
      <alignment horizontal="centerContinuous" vertical="center"/>
    </xf>
    <xf numFmtId="0" fontId="13" fillId="0" borderId="0" xfId="0" applyFont="1" applyFill="1" applyBorder="1" applyAlignment="1">
      <alignment horizontal="center" vertical="center"/>
    </xf>
    <xf numFmtId="3" fontId="13" fillId="0" borderId="0" xfId="0" applyNumberFormat="1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4" fontId="13" fillId="3" borderId="21" xfId="0" applyNumberFormat="1" applyFont="1" applyFill="1" applyBorder="1" applyAlignment="1">
      <alignment vertical="center"/>
    </xf>
    <xf numFmtId="0" fontId="0" fillId="3" borderId="21" xfId="0" applyFont="1" applyFill="1" applyBorder="1" applyAlignment="1">
      <alignment vertical="center"/>
    </xf>
    <xf numFmtId="0" fontId="13" fillId="3" borderId="21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vertical="center"/>
    </xf>
    <xf numFmtId="168" fontId="0" fillId="0" borderId="7" xfId="0" applyNumberFormat="1" applyFont="1" applyBorder="1" applyAlignment="1">
      <alignment horizontal="right" vertical="center"/>
    </xf>
    <xf numFmtId="170" fontId="0" fillId="0" borderId="7" xfId="0" applyNumberFormat="1" applyFont="1" applyFill="1" applyBorder="1" applyAlignment="1">
      <alignment horizontal="center" vertical="center"/>
    </xf>
    <xf numFmtId="168" fontId="0" fillId="0" borderId="11" xfId="0" applyNumberFormat="1" applyFont="1" applyBorder="1" applyAlignment="1">
      <alignment vertical="center"/>
    </xf>
    <xf numFmtId="168" fontId="0" fillId="0" borderId="11" xfId="0" applyNumberFormat="1" applyFont="1" applyBorder="1" applyAlignment="1">
      <alignment horizontal="right" vertical="center"/>
    </xf>
    <xf numFmtId="168" fontId="0" fillId="0" borderId="0" xfId="0" applyNumberFormat="1" applyFont="1" applyFill="1" applyBorder="1" applyAlignment="1">
      <alignment horizontal="right" vertical="center"/>
    </xf>
    <xf numFmtId="170" fontId="0" fillId="0" borderId="0" xfId="0" applyNumberFormat="1" applyFont="1" applyFill="1" applyBorder="1" applyAlignment="1">
      <alignment horizontal="right" vertical="center"/>
    </xf>
    <xf numFmtId="3" fontId="13" fillId="3" borderId="20" xfId="0" applyNumberFormat="1" applyFont="1" applyFill="1" applyBorder="1" applyAlignment="1">
      <alignment horizontal="right" vertical="center"/>
    </xf>
    <xf numFmtId="168" fontId="0" fillId="0" borderId="7" xfId="0" applyNumberFormat="1" applyFont="1" applyBorder="1" applyAlignment="1">
      <alignment vertical="center"/>
    </xf>
    <xf numFmtId="9" fontId="15" fillId="0" borderId="10" xfId="1" applyFill="1" applyBorder="1" applyProtection="1"/>
    <xf numFmtId="0" fontId="16" fillId="4" borderId="23" xfId="0" applyFont="1" applyFill="1" applyBorder="1" applyAlignment="1">
      <alignment vertical="center"/>
    </xf>
    <xf numFmtId="4" fontId="0" fillId="0" borderId="0" xfId="0" applyNumberFormat="1" applyFont="1" applyBorder="1" applyAlignment="1">
      <alignment vertical="center"/>
    </xf>
    <xf numFmtId="4" fontId="0" fillId="0" borderId="0" xfId="0" applyNumberFormat="1" applyFont="1" applyAlignment="1">
      <alignment vertical="center"/>
    </xf>
    <xf numFmtId="0" fontId="0" fillId="5" borderId="4" xfId="0" applyFont="1" applyFill="1" applyBorder="1" applyAlignment="1">
      <alignment vertical="center"/>
    </xf>
    <xf numFmtId="0" fontId="0" fillId="5" borderId="5" xfId="0" applyFont="1" applyFill="1" applyBorder="1" applyAlignment="1">
      <alignment vertical="center"/>
    </xf>
    <xf numFmtId="0" fontId="0" fillId="5" borderId="16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13" fillId="5" borderId="0" xfId="0" applyFont="1" applyFill="1" applyBorder="1" applyAlignment="1">
      <alignment horizontal="center" vertical="center"/>
    </xf>
    <xf numFmtId="0" fontId="0" fillId="5" borderId="8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8" fillId="5" borderId="0" xfId="0" applyFont="1" applyFill="1" applyBorder="1" applyAlignment="1">
      <alignment horizontal="centerContinuous" vertical="center"/>
    </xf>
    <xf numFmtId="0" fontId="0" fillId="5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3" fontId="0" fillId="0" borderId="0" xfId="0" applyNumberFormat="1" applyFont="1" applyAlignment="1">
      <alignment vertical="center"/>
    </xf>
    <xf numFmtId="0" fontId="16" fillId="5" borderId="5" xfId="0" applyFont="1" applyFill="1" applyBorder="1" applyAlignment="1">
      <alignment horizontal="center" vertical="center"/>
    </xf>
    <xf numFmtId="3" fontId="16" fillId="5" borderId="5" xfId="0" applyNumberFormat="1" applyFont="1" applyFill="1" applyBorder="1" applyAlignment="1">
      <alignment vertical="center"/>
    </xf>
    <xf numFmtId="4" fontId="16" fillId="5" borderId="5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0" fontId="16" fillId="5" borderId="0" xfId="0" applyFont="1" applyFill="1" applyBorder="1" applyAlignment="1">
      <alignment horizontal="center" vertical="center"/>
    </xf>
    <xf numFmtId="4" fontId="16" fillId="5" borderId="0" xfId="0" applyNumberFormat="1" applyFont="1" applyFill="1" applyBorder="1" applyAlignment="1">
      <alignment vertical="center"/>
    </xf>
    <xf numFmtId="3" fontId="16" fillId="5" borderId="0" xfId="0" applyNumberFormat="1" applyFont="1" applyFill="1" applyBorder="1" applyAlignment="1">
      <alignment vertical="center"/>
    </xf>
    <xf numFmtId="3" fontId="19" fillId="5" borderId="0" xfId="0" applyNumberFormat="1" applyFont="1" applyFill="1" applyBorder="1" applyAlignment="1">
      <alignment horizontal="centerContinuous" vertical="center"/>
    </xf>
    <xf numFmtId="4" fontId="16" fillId="5" borderId="0" xfId="0" applyNumberFormat="1" applyFont="1" applyFill="1" applyBorder="1" applyAlignment="1">
      <alignment horizontal="centerContinuous" vertical="center"/>
    </xf>
    <xf numFmtId="0" fontId="20" fillId="0" borderId="8" xfId="0" applyFont="1" applyBorder="1" applyAlignment="1">
      <alignment vertical="center"/>
    </xf>
    <xf numFmtId="3" fontId="16" fillId="2" borderId="13" xfId="0" applyNumberFormat="1" applyFont="1" applyFill="1" applyBorder="1" applyAlignment="1">
      <alignment horizontal="right" vertical="center"/>
    </xf>
    <xf numFmtId="168" fontId="16" fillId="2" borderId="13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0" fontId="0" fillId="5" borderId="16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5" borderId="0" xfId="0" applyFont="1" applyFill="1" applyBorder="1" applyAlignment="1">
      <alignment horizontal="centerContinuous" vertical="center"/>
    </xf>
    <xf numFmtId="0" fontId="0" fillId="5" borderId="0" xfId="0" applyFill="1" applyBorder="1" applyAlignment="1">
      <alignment horizontal="centerContinuous" vertical="center"/>
    </xf>
    <xf numFmtId="0" fontId="0" fillId="5" borderId="5" xfId="0" applyFont="1" applyFill="1" applyBorder="1" applyAlignment="1">
      <alignment horizontal="center" vertical="center"/>
    </xf>
    <xf numFmtId="169" fontId="0" fillId="5" borderId="5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169" fontId="0" fillId="5" borderId="0" xfId="0" applyNumberFormat="1" applyFont="1" applyFill="1" applyBorder="1" applyAlignment="1">
      <alignment horizontal="center" vertical="center"/>
    </xf>
    <xf numFmtId="4" fontId="0" fillId="5" borderId="0" xfId="0" applyNumberFormat="1" applyFont="1" applyFill="1" applyBorder="1" applyAlignment="1">
      <alignment horizontal="center" vertical="center"/>
    </xf>
    <xf numFmtId="169" fontId="0" fillId="5" borderId="0" xfId="0" applyNumberFormat="1" applyFont="1" applyFill="1" applyBorder="1" applyAlignment="1">
      <alignment horizontal="centerContinuous" vertical="center"/>
    </xf>
    <xf numFmtId="4" fontId="0" fillId="5" borderId="0" xfId="0" applyNumberFormat="1" applyFont="1" applyFill="1" applyBorder="1" applyAlignment="1">
      <alignment horizontal="centerContinuous" vertical="center"/>
    </xf>
    <xf numFmtId="0" fontId="0" fillId="5" borderId="0" xfId="0" applyFont="1" applyFill="1" applyAlignment="1">
      <alignment horizontal="centerContinuous" vertical="center"/>
    </xf>
    <xf numFmtId="3" fontId="20" fillId="0" borderId="0" xfId="0" applyNumberFormat="1" applyFont="1" applyFill="1" applyBorder="1" applyAlignment="1">
      <alignment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right" vertical="center"/>
    </xf>
    <xf numFmtId="0" fontId="18" fillId="5" borderId="0" xfId="0" applyFont="1" applyFill="1" applyBorder="1" applyAlignment="1">
      <alignment horizontal="center" vertical="center" wrapText="1"/>
    </xf>
    <xf numFmtId="0" fontId="18" fillId="5" borderId="0" xfId="0" applyFont="1" applyFill="1" applyBorder="1" applyAlignment="1">
      <alignment horizontal="centerContinuous" vertical="center" wrapText="1"/>
    </xf>
    <xf numFmtId="0" fontId="20" fillId="0" borderId="0" xfId="0" applyFont="1" applyBorder="1" applyAlignment="1">
      <alignment vertical="center"/>
    </xf>
    <xf numFmtId="170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2" fontId="0" fillId="0" borderId="0" xfId="0" applyNumberFormat="1" applyFont="1" applyFill="1" applyBorder="1" applyAlignment="1">
      <alignment horizontal="left" vertical="center"/>
    </xf>
    <xf numFmtId="2" fontId="24" fillId="0" borderId="10" xfId="0" applyNumberFormat="1" applyFont="1" applyFill="1" applyBorder="1" applyAlignment="1">
      <alignment horizontal="left" vertical="center"/>
    </xf>
    <xf numFmtId="171" fontId="0" fillId="0" borderId="0" xfId="0" applyNumberFormat="1" applyFont="1" applyAlignment="1">
      <alignment vertical="center"/>
    </xf>
    <xf numFmtId="172" fontId="0" fillId="0" borderId="0" xfId="0" applyNumberFormat="1" applyFont="1" applyAlignment="1">
      <alignment vertical="center"/>
    </xf>
    <xf numFmtId="2" fontId="0" fillId="0" borderId="10" xfId="0" applyNumberFormat="1" applyFont="1" applyFill="1" applyBorder="1" applyAlignment="1">
      <alignment horizontal="right" vertical="center"/>
    </xf>
    <xf numFmtId="2" fontId="24" fillId="0" borderId="10" xfId="0" applyNumberFormat="1" applyFont="1" applyFill="1" applyBorder="1" applyAlignment="1">
      <alignment horizontal="right" vertical="center"/>
    </xf>
    <xf numFmtId="3" fontId="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center" vertical="center" wrapText="1"/>
    </xf>
    <xf numFmtId="3" fontId="0" fillId="0" borderId="0" xfId="0" applyNumberFormat="1" applyFont="1" applyFill="1" applyBorder="1" applyAlignment="1">
      <alignment vertical="center"/>
    </xf>
    <xf numFmtId="38" fontId="0" fillId="0" borderId="0" xfId="0" applyNumberFormat="1" applyFont="1" applyFill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0" xfId="0" applyNumberFormat="1" applyFont="1" applyFill="1" applyBorder="1" applyAlignment="1">
      <alignment vertical="center"/>
    </xf>
    <xf numFmtId="168" fontId="0" fillId="0" borderId="0" xfId="0" applyNumberFormat="1" applyFill="1" applyBorder="1" applyAlignment="1">
      <alignment vertical="center"/>
    </xf>
    <xf numFmtId="9" fontId="0" fillId="0" borderId="0" xfId="0" applyNumberFormat="1" applyAlignment="1">
      <alignment vertical="center"/>
    </xf>
    <xf numFmtId="9" fontId="0" fillId="0" borderId="0" xfId="0" applyNumberFormat="1" applyFont="1" applyAlignment="1">
      <alignment vertical="center"/>
    </xf>
    <xf numFmtId="166" fontId="0" fillId="0" borderId="0" xfId="0" applyNumberFormat="1" applyFont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165" fontId="0" fillId="0" borderId="0" xfId="0" applyNumberFormat="1" applyAlignment="1">
      <alignment vertical="center"/>
    </xf>
    <xf numFmtId="168" fontId="0" fillId="0" borderId="0" xfId="0" applyNumberFormat="1" applyFont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4" fontId="0" fillId="0" borderId="0" xfId="0" applyNumberFormat="1" applyFont="1" applyFill="1" applyBorder="1" applyAlignment="1">
      <alignment vertical="center"/>
    </xf>
    <xf numFmtId="0" fontId="0" fillId="0" borderId="26" xfId="0" applyFont="1" applyBorder="1" applyAlignment="1">
      <alignment vertical="center"/>
    </xf>
    <xf numFmtId="0" fontId="17" fillId="0" borderId="0" xfId="0" applyFont="1" applyFill="1" applyBorder="1" applyAlignment="1">
      <alignment horizontal="left" vertical="center"/>
    </xf>
    <xf numFmtId="170" fontId="17" fillId="0" borderId="0" xfId="0" applyNumberFormat="1" applyFont="1" applyFill="1" applyBorder="1" applyAlignment="1">
      <alignment vertical="center"/>
    </xf>
    <xf numFmtId="168" fontId="17" fillId="0" borderId="0" xfId="0" applyNumberFormat="1" applyFont="1" applyFill="1" applyBorder="1" applyAlignment="1">
      <alignment vertical="center"/>
    </xf>
    <xf numFmtId="4" fontId="17" fillId="0" borderId="0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169" fontId="0" fillId="0" borderId="0" xfId="0" applyNumberFormat="1" applyFont="1" applyFill="1" applyBorder="1" applyAlignment="1">
      <alignment horizontal="centerContinuous" vertical="center"/>
    </xf>
    <xf numFmtId="4" fontId="0" fillId="0" borderId="0" xfId="0" applyNumberFormat="1" applyFont="1" applyFill="1" applyBorder="1" applyAlignment="1">
      <alignment horizontal="centerContinuous" vertical="center"/>
    </xf>
    <xf numFmtId="0" fontId="0" fillId="0" borderId="0" xfId="0" applyFont="1" applyFill="1" applyAlignment="1">
      <alignment horizontal="centerContinuous" vertical="center"/>
    </xf>
    <xf numFmtId="40" fontId="0" fillId="0" borderId="0" xfId="0" applyNumberFormat="1" applyFont="1" applyFill="1" applyBorder="1" applyAlignment="1">
      <alignment horizontal="right" vertical="center"/>
    </xf>
    <xf numFmtId="0" fontId="16" fillId="5" borderId="0" xfId="0" applyFont="1" applyFill="1" applyAlignment="1">
      <alignment horizontal="right"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6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6" fillId="0" borderId="9" xfId="0" applyNumberFormat="1" applyFont="1" applyFill="1" applyBorder="1" applyAlignment="1">
      <alignment vertical="center"/>
    </xf>
    <xf numFmtId="0" fontId="26" fillId="0" borderId="10" xfId="0" applyNumberFormat="1" applyFont="1" applyFill="1" applyBorder="1" applyAlignment="1">
      <alignment vertical="center"/>
    </xf>
    <xf numFmtId="0" fontId="26" fillId="0" borderId="27" xfId="0" applyNumberFormat="1" applyFont="1" applyFill="1" applyBorder="1" applyAlignment="1">
      <alignment vertical="center"/>
    </xf>
    <xf numFmtId="0" fontId="25" fillId="6" borderId="6" xfId="0" applyNumberFormat="1" applyFont="1" applyFill="1" applyBorder="1" applyAlignment="1">
      <alignment vertical="center"/>
    </xf>
    <xf numFmtId="4" fontId="25" fillId="6" borderId="6" xfId="0" applyNumberFormat="1" applyFont="1" applyFill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5" borderId="3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0" xfId="0" applyFont="1" applyFill="1" applyBorder="1" applyAlignment="1">
      <alignment horizontal="right" vertical="center"/>
    </xf>
    <xf numFmtId="0" fontId="0" fillId="0" borderId="30" xfId="0" applyFont="1" applyBorder="1" applyAlignment="1">
      <alignment vertical="center"/>
    </xf>
    <xf numFmtId="0" fontId="19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horizontal="right" vertical="center"/>
    </xf>
    <xf numFmtId="168" fontId="26" fillId="0" borderId="0" xfId="0" applyNumberFormat="1" applyFont="1" applyFill="1" applyBorder="1" applyAlignment="1">
      <alignment horizontal="right" vertical="center"/>
    </xf>
    <xf numFmtId="9" fontId="16" fillId="0" borderId="0" xfId="1" applyFont="1"/>
    <xf numFmtId="0" fontId="18" fillId="0" borderId="0" xfId="0" applyFont="1" applyFill="1" applyBorder="1" applyAlignment="1">
      <alignment horizontal="center" vertical="center" wrapText="1"/>
    </xf>
    <xf numFmtId="168" fontId="16" fillId="0" borderId="0" xfId="0" applyNumberFormat="1" applyFont="1" applyFill="1" applyBorder="1" applyAlignment="1">
      <alignment vertical="center"/>
    </xf>
    <xf numFmtId="0" fontId="25" fillId="0" borderId="0" xfId="0" applyFont="1" applyBorder="1" applyAlignment="1">
      <alignment horizontal="center" vertical="center" wrapText="1"/>
    </xf>
    <xf numFmtId="0" fontId="26" fillId="0" borderId="0" xfId="0" applyFont="1" applyBorder="1" applyAlignment="1">
      <alignment vertical="center"/>
    </xf>
    <xf numFmtId="168" fontId="26" fillId="0" borderId="7" xfId="0" applyNumberFormat="1" applyFont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6" fillId="0" borderId="0" xfId="0" applyNumberFormat="1" applyFont="1" applyFill="1" applyBorder="1" applyAlignment="1">
      <alignment horizontal="left" vertical="center"/>
    </xf>
    <xf numFmtId="40" fontId="26" fillId="0" borderId="0" xfId="0" applyNumberFormat="1" applyFont="1" applyFill="1" applyBorder="1" applyAlignment="1">
      <alignment vertical="center"/>
    </xf>
    <xf numFmtId="0" fontId="18" fillId="0" borderId="0" xfId="0" applyFont="1" applyFill="1" applyBorder="1" applyAlignment="1">
      <alignment horizontal="centerContinuous" vertical="center" wrapText="1"/>
    </xf>
    <xf numFmtId="0" fontId="16" fillId="5" borderId="5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Continuous" vertical="center"/>
    </xf>
    <xf numFmtId="9" fontId="15" fillId="0" borderId="0" xfId="1" applyFill="1" applyBorder="1" applyProtection="1"/>
    <xf numFmtId="2" fontId="24" fillId="0" borderId="0" xfId="0" applyNumberFormat="1" applyFont="1" applyFill="1" applyBorder="1" applyAlignment="1">
      <alignment horizontal="left" vertical="center"/>
    </xf>
    <xf numFmtId="0" fontId="13" fillId="7" borderId="0" xfId="0" applyFont="1" applyFill="1" applyBorder="1" applyAlignment="1">
      <alignment horizontal="center" vertical="center" wrapText="1"/>
    </xf>
    <xf numFmtId="2" fontId="0" fillId="7" borderId="0" xfId="0" applyNumberFormat="1" applyFont="1" applyFill="1" applyBorder="1" applyAlignment="1">
      <alignment horizontal="left" vertical="center"/>
    </xf>
    <xf numFmtId="2" fontId="0" fillId="7" borderId="0" xfId="0" applyNumberFormat="1" applyFont="1" applyFill="1" applyBorder="1" applyAlignment="1">
      <alignment horizontal="right" vertical="center"/>
    </xf>
    <xf numFmtId="9" fontId="15" fillId="7" borderId="0" xfId="1" applyFill="1" applyBorder="1"/>
    <xf numFmtId="9" fontId="15" fillId="7" borderId="0" xfId="1" applyFill="1" applyBorder="1" applyProtection="1"/>
    <xf numFmtId="0" fontId="30" fillId="0" borderId="18" xfId="0" applyNumberFormat="1" applyFont="1" applyFill="1" applyBorder="1" applyAlignment="1">
      <alignment horizontal="left" vertical="center"/>
    </xf>
    <xf numFmtId="168" fontId="30" fillId="0" borderId="18" xfId="0" applyNumberFormat="1" applyFont="1" applyFill="1" applyBorder="1" applyAlignment="1">
      <alignment horizontal="right" vertical="center"/>
    </xf>
    <xf numFmtId="9" fontId="30" fillId="0" borderId="18" xfId="1" applyFont="1" applyFill="1" applyBorder="1" applyAlignment="1" applyProtection="1">
      <alignment vertical="center"/>
    </xf>
    <xf numFmtId="0" fontId="30" fillId="0" borderId="10" xfId="0" applyNumberFormat="1" applyFont="1" applyFill="1" applyBorder="1" applyAlignment="1">
      <alignment horizontal="left" vertical="center"/>
    </xf>
    <xf numFmtId="168" fontId="30" fillId="0" borderId="10" xfId="0" applyNumberFormat="1" applyFont="1" applyFill="1" applyBorder="1" applyAlignment="1">
      <alignment horizontal="right" vertical="center"/>
    </xf>
    <xf numFmtId="9" fontId="30" fillId="0" borderId="10" xfId="1" applyFont="1" applyFill="1" applyBorder="1" applyAlignment="1" applyProtection="1">
      <alignment vertical="center"/>
    </xf>
    <xf numFmtId="0" fontId="30" fillId="0" borderId="0" xfId="0" applyFont="1" applyAlignment="1">
      <alignment vertical="center"/>
    </xf>
    <xf numFmtId="168" fontId="30" fillId="0" borderId="0" xfId="0" applyNumberFormat="1" applyFont="1" applyAlignment="1">
      <alignment horizontal="right" vertical="center"/>
    </xf>
    <xf numFmtId="0" fontId="18" fillId="3" borderId="21" xfId="0" applyFont="1" applyFill="1" applyBorder="1" applyAlignment="1">
      <alignment horizontal="center" vertical="center"/>
    </xf>
    <xf numFmtId="4" fontId="18" fillId="3" borderId="21" xfId="0" applyNumberFormat="1" applyFont="1" applyFill="1" applyBorder="1" applyAlignment="1">
      <alignment vertical="center"/>
    </xf>
    <xf numFmtId="0" fontId="30" fillId="3" borderId="21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horizontal="center" vertical="center"/>
    </xf>
    <xf numFmtId="9" fontId="15" fillId="0" borderId="0" xfId="1"/>
    <xf numFmtId="0" fontId="16" fillId="0" borderId="0" xfId="0" applyFont="1" applyFill="1" applyBorder="1" applyAlignment="1">
      <alignment horizontal="center" vertical="center" wrapText="1"/>
    </xf>
    <xf numFmtId="2" fontId="0" fillId="0" borderId="0" xfId="0" applyNumberFormat="1" applyFont="1" applyAlignment="1">
      <alignment vertical="center"/>
    </xf>
    <xf numFmtId="0" fontId="0" fillId="0" borderId="31" xfId="0" applyFont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4" fontId="18" fillId="0" borderId="0" xfId="0" applyNumberFormat="1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168" fontId="0" fillId="0" borderId="0" xfId="0" applyNumberFormat="1" applyFont="1" applyAlignment="1">
      <alignment vertical="center"/>
    </xf>
    <xf numFmtId="4" fontId="16" fillId="0" borderId="33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3" fontId="33" fillId="0" borderId="0" xfId="0" applyNumberFormat="1" applyFont="1" applyAlignment="1">
      <alignment vertical="center"/>
    </xf>
    <xf numFmtId="173" fontId="33" fillId="0" borderId="0" xfId="0" applyNumberFormat="1" applyFont="1" applyBorder="1" applyAlignment="1">
      <alignment vertical="center"/>
    </xf>
    <xf numFmtId="173" fontId="33" fillId="0" borderId="0" xfId="0" applyNumberFormat="1" applyFont="1" applyAlignment="1">
      <alignment horizontal="center" vertical="center"/>
    </xf>
    <xf numFmtId="173" fontId="3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3" xfId="0" applyBorder="1" applyAlignment="1">
      <alignment vertical="center"/>
    </xf>
    <xf numFmtId="40" fontId="13" fillId="3" borderId="20" xfId="0" applyNumberFormat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9" fontId="30" fillId="0" borderId="18" xfId="1" applyNumberFormat="1" applyFont="1" applyFill="1" applyBorder="1" applyAlignment="1" applyProtection="1">
      <alignment vertical="center"/>
    </xf>
    <xf numFmtId="9" fontId="30" fillId="0" borderId="10" xfId="1" applyNumberFormat="1" applyFont="1" applyFill="1" applyBorder="1" applyAlignment="1" applyProtection="1">
      <alignment vertical="center"/>
    </xf>
    <xf numFmtId="9" fontId="30" fillId="0" borderId="25" xfId="1" applyFont="1" applyFill="1" applyBorder="1" applyAlignment="1" applyProtection="1">
      <alignment vertical="center"/>
    </xf>
    <xf numFmtId="9" fontId="30" fillId="0" borderId="25" xfId="1" applyNumberFormat="1" applyFont="1" applyFill="1" applyBorder="1" applyAlignment="1" applyProtection="1">
      <alignment vertical="center"/>
    </xf>
    <xf numFmtId="0" fontId="30" fillId="0" borderId="10" xfId="0" applyFont="1" applyBorder="1" applyAlignment="1">
      <alignment vertical="center"/>
    </xf>
    <xf numFmtId="168" fontId="30" fillId="0" borderId="10" xfId="0" applyNumberFormat="1" applyFont="1" applyBorder="1" applyAlignment="1">
      <alignment horizontal="right" vertical="center"/>
    </xf>
    <xf numFmtId="168" fontId="25" fillId="4" borderId="13" xfId="0" applyNumberFormat="1" applyFont="1" applyFill="1" applyBorder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0" fillId="0" borderId="22" xfId="0" applyNumberFormat="1" applyFill="1" applyBorder="1" applyAlignment="1">
      <alignment vertical="center"/>
    </xf>
    <xf numFmtId="170" fontId="0" fillId="0" borderId="22" xfId="0" applyNumberFormat="1" applyFont="1" applyFill="1" applyBorder="1" applyAlignment="1">
      <alignment horizontal="center" vertical="center"/>
    </xf>
    <xf numFmtId="168" fontId="0" fillId="0" borderId="22" xfId="0" applyNumberFormat="1" applyFont="1" applyBorder="1" applyAlignment="1">
      <alignment horizontal="right" vertical="center"/>
    </xf>
    <xf numFmtId="1" fontId="0" fillId="0" borderId="9" xfId="0" applyNumberFormat="1" applyFont="1" applyFill="1" applyBorder="1" applyAlignment="1">
      <alignment horizontal="left" vertical="center"/>
    </xf>
    <xf numFmtId="1" fontId="0" fillId="0" borderId="10" xfId="0" applyNumberFormat="1" applyFont="1" applyFill="1" applyBorder="1" applyAlignment="1">
      <alignment horizontal="left" vertical="center"/>
    </xf>
    <xf numFmtId="168" fontId="0" fillId="0" borderId="10" xfId="0" applyNumberFormat="1" applyFont="1" applyBorder="1" applyAlignment="1">
      <alignment horizontal="right" vertical="center"/>
    </xf>
    <xf numFmtId="1" fontId="0" fillId="0" borderId="34" xfId="0" applyNumberFormat="1" applyFont="1" applyFill="1" applyBorder="1" applyAlignment="1">
      <alignment horizontal="left" vertical="center"/>
    </xf>
    <xf numFmtId="168" fontId="0" fillId="0" borderId="34" xfId="0" applyNumberFormat="1" applyFont="1" applyBorder="1" applyAlignment="1">
      <alignment horizontal="right" vertical="center"/>
    </xf>
    <xf numFmtId="0" fontId="0" fillId="0" borderId="9" xfId="0" applyFont="1" applyBorder="1" applyAlignment="1">
      <alignment vertical="center"/>
    </xf>
    <xf numFmtId="168" fontId="0" fillId="0" borderId="9" xfId="0" applyNumberFormat="1" applyFont="1" applyBorder="1" applyAlignment="1">
      <alignment horizontal="right" vertical="center"/>
    </xf>
    <xf numFmtId="2" fontId="0" fillId="0" borderId="9" xfId="0" applyNumberFormat="1" applyFont="1" applyFill="1" applyBorder="1" applyAlignment="1">
      <alignment horizontal="left" vertical="center"/>
    </xf>
    <xf numFmtId="2" fontId="0" fillId="0" borderId="9" xfId="0" applyNumberFormat="1" applyFont="1" applyFill="1" applyBorder="1" applyAlignment="1">
      <alignment horizontal="right" vertical="center"/>
    </xf>
    <xf numFmtId="9" fontId="15" fillId="0" borderId="9" xfId="1" applyFill="1" applyBorder="1"/>
    <xf numFmtId="0" fontId="0" fillId="0" borderId="34" xfId="0" applyFont="1" applyFill="1" applyBorder="1" applyAlignment="1">
      <alignment vertical="center"/>
    </xf>
    <xf numFmtId="2" fontId="0" fillId="0" borderId="34" xfId="0" applyNumberFormat="1" applyFont="1" applyFill="1" applyBorder="1" applyAlignment="1">
      <alignment horizontal="right" vertical="center"/>
    </xf>
    <xf numFmtId="9" fontId="15" fillId="0" borderId="34" xfId="1" applyFill="1" applyBorder="1" applyProtection="1"/>
    <xf numFmtId="0" fontId="16" fillId="0" borderId="0" xfId="0" applyFont="1" applyFill="1" applyBorder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5" fillId="0" borderId="0" xfId="0" applyFont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3" fontId="23" fillId="0" borderId="0" xfId="0" applyNumberFormat="1" applyFont="1" applyFill="1" applyBorder="1" applyAlignment="1">
      <alignment vertical="center"/>
    </xf>
    <xf numFmtId="4" fontId="23" fillId="0" borderId="0" xfId="0" applyNumberFormat="1" applyFont="1" applyFill="1" applyBorder="1" applyAlignment="1">
      <alignment vertical="center"/>
    </xf>
    <xf numFmtId="4" fontId="22" fillId="0" borderId="0" xfId="0" applyNumberFormat="1" applyFont="1" applyFill="1" applyBorder="1" applyAlignment="1">
      <alignment horizontal="right" vertical="center"/>
    </xf>
    <xf numFmtId="0" fontId="23" fillId="2" borderId="13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left" vertical="center"/>
    </xf>
    <xf numFmtId="170" fontId="36" fillId="0" borderId="7" xfId="0" applyNumberFormat="1" applyFont="1" applyFill="1" applyBorder="1" applyAlignment="1">
      <alignment horizontal="center" vertical="center"/>
    </xf>
    <xf numFmtId="174" fontId="36" fillId="0" borderId="7" xfId="0" applyNumberFormat="1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170" fontId="36" fillId="0" borderId="11" xfId="0" applyNumberFormat="1" applyFont="1" applyFill="1" applyBorder="1" applyAlignment="1">
      <alignment horizontal="center" vertical="center"/>
    </xf>
    <xf numFmtId="174" fontId="36" fillId="0" borderId="11" xfId="0" applyNumberFormat="1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left" vertical="center"/>
    </xf>
    <xf numFmtId="170" fontId="36" fillId="0" borderId="22" xfId="0" applyNumberFormat="1" applyFont="1" applyFill="1" applyBorder="1" applyAlignment="1">
      <alignment horizontal="center" vertical="center"/>
    </xf>
    <xf numFmtId="174" fontId="36" fillId="0" borderId="22" xfId="0" applyNumberFormat="1" applyFont="1" applyFill="1" applyBorder="1" applyAlignment="1">
      <alignment horizontal="center" vertical="center"/>
    </xf>
    <xf numFmtId="0" fontId="23" fillId="2" borderId="33" xfId="0" applyFont="1" applyFill="1" applyBorder="1" applyAlignment="1">
      <alignment horizontal="center" vertical="center"/>
    </xf>
    <xf numFmtId="3" fontId="23" fillId="2" borderId="33" xfId="0" applyNumberFormat="1" applyFont="1" applyFill="1" applyBorder="1" applyAlignment="1">
      <alignment horizontal="center" vertical="center"/>
    </xf>
    <xf numFmtId="0" fontId="0" fillId="0" borderId="35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3" fontId="19" fillId="5" borderId="0" xfId="0" applyNumberFormat="1" applyFont="1" applyFill="1" applyBorder="1" applyAlignment="1">
      <alignment horizontal="left" vertical="center"/>
    </xf>
    <xf numFmtId="0" fontId="37" fillId="5" borderId="4" xfId="0" applyFont="1" applyFill="1" applyBorder="1" applyAlignment="1">
      <alignment vertical="center"/>
    </xf>
    <xf numFmtId="0" fontId="23" fillId="5" borderId="5" xfId="0" applyFont="1" applyFill="1" applyBorder="1" applyAlignment="1">
      <alignment horizontal="center" vertical="center"/>
    </xf>
    <xf numFmtId="3" fontId="23" fillId="5" borderId="5" xfId="0" applyNumberFormat="1" applyFont="1" applyFill="1" applyBorder="1" applyAlignment="1">
      <alignment vertical="center"/>
    </xf>
    <xf numFmtId="4" fontId="23" fillId="5" borderId="5" xfId="0" applyNumberFormat="1" applyFont="1" applyFill="1" applyBorder="1" applyAlignment="1">
      <alignment vertical="center"/>
    </xf>
    <xf numFmtId="0" fontId="37" fillId="5" borderId="36" xfId="0" applyFont="1" applyFill="1" applyBorder="1" applyAlignment="1">
      <alignment vertical="center"/>
    </xf>
    <xf numFmtId="0" fontId="37" fillId="5" borderId="1" xfId="0" applyFont="1" applyFill="1" applyBorder="1" applyAlignment="1">
      <alignment vertical="center"/>
    </xf>
    <xf numFmtId="0" fontId="23" fillId="5" borderId="0" xfId="0" applyFont="1" applyFill="1" applyBorder="1" applyAlignment="1">
      <alignment horizontal="center" vertical="center"/>
    </xf>
    <xf numFmtId="4" fontId="23" fillId="5" borderId="0" xfId="0" applyNumberFormat="1" applyFont="1" applyFill="1" applyBorder="1" applyAlignment="1">
      <alignment vertical="center"/>
    </xf>
    <xf numFmtId="0" fontId="37" fillId="5" borderId="37" xfId="0" applyFont="1" applyFill="1" applyBorder="1" applyAlignment="1">
      <alignment vertical="center"/>
    </xf>
    <xf numFmtId="3" fontId="23" fillId="5" borderId="0" xfId="0" applyNumberFormat="1" applyFont="1" applyFill="1" applyBorder="1" applyAlignment="1">
      <alignment vertical="center"/>
    </xf>
    <xf numFmtId="3" fontId="23" fillId="5" borderId="0" xfId="0" applyNumberFormat="1" applyFont="1" applyFill="1" applyBorder="1" applyAlignment="1">
      <alignment horizontal="centerContinuous" vertical="center"/>
    </xf>
    <xf numFmtId="4" fontId="23" fillId="5" borderId="0" xfId="0" applyNumberFormat="1" applyFont="1" applyFill="1" applyBorder="1" applyAlignment="1">
      <alignment horizontal="centerContinuous" vertical="center"/>
    </xf>
    <xf numFmtId="0" fontId="37" fillId="0" borderId="1" xfId="0" applyFont="1" applyBorder="1" applyAlignment="1">
      <alignment vertical="center"/>
    </xf>
    <xf numFmtId="0" fontId="37" fillId="0" borderId="37" xfId="0" applyFont="1" applyBorder="1" applyAlignment="1">
      <alignment vertical="center"/>
    </xf>
    <xf numFmtId="0" fontId="38" fillId="0" borderId="37" xfId="0" applyFont="1" applyBorder="1" applyAlignment="1">
      <alignment vertical="center"/>
    </xf>
    <xf numFmtId="0" fontId="23" fillId="2" borderId="13" xfId="0" applyFont="1" applyFill="1" applyBorder="1" applyAlignment="1">
      <alignment horizontal="center" vertical="center"/>
    </xf>
    <xf numFmtId="3" fontId="23" fillId="2" borderId="13" xfId="0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35" xfId="0" applyFont="1" applyBorder="1" applyAlignment="1">
      <alignment vertical="center"/>
    </xf>
    <xf numFmtId="3" fontId="37" fillId="0" borderId="0" xfId="0" applyNumberFormat="1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0" borderId="28" xfId="0" applyFont="1" applyBorder="1" applyAlignment="1">
      <alignment vertical="center"/>
    </xf>
    <xf numFmtId="0" fontId="37" fillId="0" borderId="33" xfId="0" applyFont="1" applyBorder="1" applyAlignment="1">
      <alignment vertical="center"/>
    </xf>
    <xf numFmtId="0" fontId="37" fillId="0" borderId="38" xfId="0" applyFont="1" applyBorder="1" applyAlignment="1">
      <alignment vertical="center"/>
    </xf>
    <xf numFmtId="0" fontId="13" fillId="5" borderId="0" xfId="0" applyFont="1" applyFill="1" applyBorder="1" applyAlignment="1">
      <alignment horizontal="right"/>
    </xf>
    <xf numFmtId="0" fontId="39" fillId="5" borderId="4" xfId="0" applyFont="1" applyFill="1" applyBorder="1" applyAlignment="1">
      <alignment vertical="center"/>
    </xf>
    <xf numFmtId="0" fontId="39" fillId="5" borderId="17" xfId="0" applyFont="1" applyFill="1" applyBorder="1" applyAlignment="1">
      <alignment vertical="center"/>
    </xf>
    <xf numFmtId="0" fontId="39" fillId="5" borderId="1" xfId="0" applyFont="1" applyFill="1" applyBorder="1" applyAlignment="1">
      <alignment vertical="center"/>
    </xf>
    <xf numFmtId="0" fontId="39" fillId="5" borderId="8" xfId="0" applyFont="1" applyFill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0" borderId="8" xfId="0" applyFont="1" applyBorder="1" applyAlignment="1">
      <alignment vertical="center"/>
    </xf>
    <xf numFmtId="0" fontId="40" fillId="0" borderId="8" xfId="0" applyFont="1" applyBorder="1" applyAlignment="1">
      <alignment vertical="center"/>
    </xf>
    <xf numFmtId="174" fontId="36" fillId="0" borderId="7" xfId="0" applyNumberFormat="1" applyFont="1" applyFill="1" applyBorder="1" applyAlignment="1">
      <alignment horizontal="left" vertical="center"/>
    </xf>
    <xf numFmtId="0" fontId="23" fillId="2" borderId="12" xfId="0" applyFont="1" applyFill="1" applyBorder="1" applyAlignment="1">
      <alignment horizontal="center" vertical="center" wrapText="1"/>
    </xf>
    <xf numFmtId="170" fontId="37" fillId="0" borderId="7" xfId="0" applyNumberFormat="1" applyFont="1" applyBorder="1" applyAlignment="1">
      <alignment horizontal="left" vertical="center"/>
    </xf>
    <xf numFmtId="0" fontId="38" fillId="0" borderId="8" xfId="0" applyFont="1" applyBorder="1" applyAlignment="1">
      <alignment horizontal="center" vertical="center"/>
    </xf>
    <xf numFmtId="170" fontId="37" fillId="0" borderId="11" xfId="0" applyNumberFormat="1" applyFont="1" applyBorder="1" applyAlignment="1">
      <alignment horizontal="left" vertical="center"/>
    </xf>
    <xf numFmtId="170" fontId="37" fillId="0" borderId="0" xfId="0" applyNumberFormat="1" applyFont="1" applyBorder="1" applyAlignment="1">
      <alignment horizontal="left" vertical="center"/>
    </xf>
    <xf numFmtId="170" fontId="37" fillId="0" borderId="0" xfId="0" applyNumberFormat="1" applyFont="1" applyBorder="1" applyAlignment="1">
      <alignment horizontal="center" vertical="center"/>
    </xf>
    <xf numFmtId="174" fontId="37" fillId="0" borderId="0" xfId="0" applyNumberFormat="1" applyFont="1" applyBorder="1" applyAlignment="1">
      <alignment horizontal="center" vertical="center"/>
    </xf>
    <xf numFmtId="170" fontId="37" fillId="0" borderId="33" xfId="0" applyNumberFormat="1" applyFont="1" applyBorder="1" applyAlignment="1">
      <alignment horizontal="left" vertical="center"/>
    </xf>
    <xf numFmtId="170" fontId="37" fillId="0" borderId="33" xfId="0" applyNumberFormat="1" applyFont="1" applyBorder="1" applyAlignment="1">
      <alignment horizontal="center" vertical="center"/>
    </xf>
    <xf numFmtId="174" fontId="37" fillId="0" borderId="33" xfId="0" applyNumberFormat="1" applyFont="1" applyBorder="1" applyAlignment="1">
      <alignment horizontal="center" vertical="center"/>
    </xf>
    <xf numFmtId="0" fontId="38" fillId="0" borderId="14" xfId="0" applyFont="1" applyBorder="1" applyAlignment="1">
      <alignment horizontal="center" vertical="center"/>
    </xf>
    <xf numFmtId="0" fontId="38" fillId="0" borderId="0" xfId="0" applyFont="1" applyBorder="1" applyAlignment="1">
      <alignment horizontal="center" vertical="center"/>
    </xf>
    <xf numFmtId="170" fontId="37" fillId="0" borderId="22" xfId="0" applyNumberFormat="1" applyFont="1" applyBorder="1" applyAlignment="1">
      <alignment horizontal="left" vertical="center"/>
    </xf>
    <xf numFmtId="170" fontId="0" fillId="0" borderId="7" xfId="0" applyNumberFormat="1" applyFill="1" applyBorder="1" applyAlignment="1">
      <alignment horizontal="center" vertical="center"/>
    </xf>
    <xf numFmtId="168" fontId="0" fillId="0" borderId="7" xfId="0" applyNumberFormat="1" applyFill="1" applyBorder="1" applyAlignment="1">
      <alignment horizontal="center" vertical="center"/>
    </xf>
    <xf numFmtId="168" fontId="0" fillId="0" borderId="7" xfId="0" applyNumberFormat="1" applyFont="1" applyFill="1" applyBorder="1" applyAlignment="1">
      <alignment horizontal="center" vertical="center"/>
    </xf>
    <xf numFmtId="168" fontId="0" fillId="0" borderId="7" xfId="0" applyNumberFormat="1" applyFont="1" applyBorder="1" applyAlignment="1">
      <alignment horizontal="center" vertical="center"/>
    </xf>
    <xf numFmtId="168" fontId="0" fillId="0" borderId="11" xfId="0" applyNumberFormat="1" applyFont="1" applyBorder="1" applyAlignment="1">
      <alignment horizontal="center" vertical="center"/>
    </xf>
    <xf numFmtId="168" fontId="0" fillId="0" borderId="22" xfId="0" applyNumberFormat="1" applyFont="1" applyBorder="1" applyAlignment="1">
      <alignment horizontal="center" vertical="center"/>
    </xf>
    <xf numFmtId="4" fontId="36" fillId="0" borderId="0" xfId="0" applyNumberFormat="1" applyFont="1" applyFill="1" applyBorder="1" applyAlignment="1">
      <alignment horizontal="right" vertical="center"/>
    </xf>
    <xf numFmtId="0" fontId="16" fillId="2" borderId="12" xfId="0" applyFont="1" applyFill="1" applyBorder="1" applyAlignment="1">
      <alignment horizontal="center" vertical="center" wrapText="1"/>
    </xf>
    <xf numFmtId="175" fontId="23" fillId="2" borderId="33" xfId="0" applyNumberFormat="1" applyFont="1" applyFill="1" applyBorder="1" applyAlignment="1">
      <alignment horizontal="center" vertical="center"/>
    </xf>
    <xf numFmtId="3" fontId="0" fillId="0" borderId="9" xfId="0" applyNumberFormat="1" applyFont="1" applyFill="1" applyBorder="1" applyAlignment="1">
      <alignment horizontal="center" vertical="center"/>
    </xf>
    <xf numFmtId="3" fontId="0" fillId="0" borderId="10" xfId="0" applyNumberFormat="1" applyFont="1" applyFill="1" applyBorder="1" applyAlignment="1">
      <alignment horizontal="center" vertical="center"/>
    </xf>
    <xf numFmtId="3" fontId="0" fillId="0" borderId="34" xfId="0" applyNumberFormat="1" applyFont="1" applyFill="1" applyBorder="1" applyAlignment="1">
      <alignment horizontal="center" vertical="center"/>
    </xf>
    <xf numFmtId="4" fontId="0" fillId="0" borderId="9" xfId="0" applyNumberFormat="1" applyFont="1" applyFill="1" applyBorder="1" applyAlignment="1">
      <alignment horizontal="center" vertical="center"/>
    </xf>
    <xf numFmtId="4" fontId="0" fillId="0" borderId="10" xfId="0" applyNumberFormat="1" applyFont="1" applyFill="1" applyBorder="1" applyAlignment="1">
      <alignment horizontal="center" vertical="center"/>
    </xf>
    <xf numFmtId="4" fontId="0" fillId="0" borderId="34" xfId="0" applyNumberFormat="1" applyFont="1" applyFill="1" applyBorder="1" applyAlignment="1">
      <alignment horizontal="center" vertical="center"/>
    </xf>
    <xf numFmtId="4" fontId="0" fillId="0" borderId="7" xfId="0" applyNumberFormat="1" applyFill="1" applyBorder="1" applyAlignment="1">
      <alignment vertical="center"/>
    </xf>
    <xf numFmtId="3" fontId="0" fillId="0" borderId="7" xfId="0" applyNumberFormat="1" applyFill="1" applyBorder="1" applyAlignment="1">
      <alignment vertical="center"/>
    </xf>
    <xf numFmtId="3" fontId="0" fillId="0" borderId="22" xfId="0" applyNumberFormat="1" applyFill="1" applyBorder="1" applyAlignment="1">
      <alignment vertical="center"/>
    </xf>
    <xf numFmtId="4" fontId="0" fillId="0" borderId="22" xfId="0" applyNumberFormat="1" applyFill="1" applyBorder="1" applyAlignment="1">
      <alignment vertical="center"/>
    </xf>
    <xf numFmtId="170" fontId="0" fillId="0" borderId="11" xfId="0" applyNumberFormat="1" applyFont="1" applyFill="1" applyBorder="1" applyAlignment="1">
      <alignment horizontal="center" vertical="center"/>
    </xf>
    <xf numFmtId="0" fontId="0" fillId="0" borderId="22" xfId="0" applyNumberFormat="1" applyFont="1" applyFill="1" applyBorder="1" applyAlignment="1">
      <alignment vertical="center"/>
    </xf>
    <xf numFmtId="3" fontId="0" fillId="0" borderId="7" xfId="0" applyNumberFormat="1" applyFont="1" applyFill="1" applyBorder="1" applyAlignment="1">
      <alignment horizontal="center" vertical="center"/>
    </xf>
    <xf numFmtId="4" fontId="0" fillId="0" borderId="7" xfId="0" applyNumberFormat="1" applyFont="1" applyFill="1" applyBorder="1" applyAlignment="1">
      <alignment horizontal="center" vertical="center"/>
    </xf>
    <xf numFmtId="168" fontId="0" fillId="0" borderId="11" xfId="0" applyNumberFormat="1" applyFont="1" applyFill="1" applyBorder="1" applyAlignment="1">
      <alignment horizontal="center" vertical="center"/>
    </xf>
    <xf numFmtId="168" fontId="0" fillId="0" borderId="22" xfId="0" applyNumberFormat="1" applyFont="1" applyFill="1" applyBorder="1" applyAlignment="1">
      <alignment horizontal="center" vertical="center"/>
    </xf>
    <xf numFmtId="3" fontId="16" fillId="2" borderId="6" xfId="0" applyNumberFormat="1" applyFont="1" applyFill="1" applyBorder="1" applyAlignment="1">
      <alignment horizontal="center" vertical="center"/>
    </xf>
    <xf numFmtId="4" fontId="16" fillId="2" borderId="6" xfId="0" applyNumberFormat="1" applyFont="1" applyFill="1" applyBorder="1" applyAlignment="1">
      <alignment horizontal="center" vertical="center"/>
    </xf>
    <xf numFmtId="168" fontId="0" fillId="0" borderId="22" xfId="0" applyNumberFormat="1" applyFont="1" applyBorder="1" applyAlignment="1">
      <alignment vertical="center"/>
    </xf>
    <xf numFmtId="0" fontId="16" fillId="2" borderId="39" xfId="0" applyFont="1" applyFill="1" applyBorder="1" applyAlignment="1">
      <alignment horizontal="center" vertical="center" wrapText="1"/>
    </xf>
    <xf numFmtId="4" fontId="17" fillId="0" borderId="7" xfId="0" applyNumberFormat="1" applyFont="1" applyFill="1" applyBorder="1" applyAlignment="1">
      <alignment horizontal="center" vertical="center"/>
    </xf>
    <xf numFmtId="4" fontId="17" fillId="0" borderId="11" xfId="0" applyNumberFormat="1" applyFont="1" applyFill="1" applyBorder="1" applyAlignment="1">
      <alignment horizontal="center" vertical="center"/>
    </xf>
    <xf numFmtId="4" fontId="17" fillId="0" borderId="22" xfId="0" applyNumberFormat="1" applyFont="1" applyFill="1" applyBorder="1" applyAlignment="1">
      <alignment horizontal="center" vertical="center"/>
    </xf>
    <xf numFmtId="170" fontId="36" fillId="0" borderId="7" xfId="0" applyNumberFormat="1" applyFont="1" applyFill="1" applyBorder="1" applyAlignment="1">
      <alignment horizontal="left" vertical="center"/>
    </xf>
    <xf numFmtId="170" fontId="36" fillId="0" borderId="11" xfId="0" applyNumberFormat="1" applyFont="1" applyFill="1" applyBorder="1" applyAlignment="1">
      <alignment horizontal="left" vertical="center"/>
    </xf>
    <xf numFmtId="170" fontId="36" fillId="0" borderId="22" xfId="0" applyNumberFormat="1" applyFont="1" applyFill="1" applyBorder="1" applyAlignment="1">
      <alignment horizontal="left" vertical="center"/>
    </xf>
    <xf numFmtId="174" fontId="36" fillId="0" borderId="11" xfId="0" applyNumberFormat="1" applyFont="1" applyFill="1" applyBorder="1" applyAlignment="1">
      <alignment horizontal="left" vertical="center"/>
    </xf>
    <xf numFmtId="174" fontId="36" fillId="0" borderId="22" xfId="0" applyNumberFormat="1" applyFont="1" applyFill="1" applyBorder="1" applyAlignment="1">
      <alignment horizontal="left" vertical="center"/>
    </xf>
    <xf numFmtId="3" fontId="36" fillId="0" borderId="7" xfId="0" applyNumberFormat="1" applyFont="1" applyFill="1" applyBorder="1" applyAlignment="1">
      <alignment horizontal="center" vertical="center"/>
    </xf>
    <xf numFmtId="175" fontId="36" fillId="0" borderId="7" xfId="0" applyNumberFormat="1" applyFont="1" applyFill="1" applyBorder="1" applyAlignment="1">
      <alignment horizontal="center" vertical="center"/>
    </xf>
    <xf numFmtId="3" fontId="36" fillId="0" borderId="11" xfId="0" applyNumberFormat="1" applyFont="1" applyFill="1" applyBorder="1" applyAlignment="1">
      <alignment horizontal="center" vertical="center"/>
    </xf>
    <xf numFmtId="175" fontId="36" fillId="0" borderId="11" xfId="0" applyNumberFormat="1" applyFont="1" applyFill="1" applyBorder="1" applyAlignment="1">
      <alignment horizontal="center" vertical="center"/>
    </xf>
    <xf numFmtId="3" fontId="36" fillId="0" borderId="22" xfId="0" applyNumberFormat="1" applyFont="1" applyFill="1" applyBorder="1" applyAlignment="1">
      <alignment horizontal="center" vertical="center"/>
    </xf>
    <xf numFmtId="175" fontId="36" fillId="0" borderId="22" xfId="0" applyNumberFormat="1" applyFont="1" applyFill="1" applyBorder="1" applyAlignment="1">
      <alignment horizontal="center" vertical="center"/>
    </xf>
    <xf numFmtId="170" fontId="37" fillId="0" borderId="7" xfId="0" applyNumberFormat="1" applyFont="1" applyBorder="1" applyAlignment="1">
      <alignment horizontal="center" vertical="center"/>
    </xf>
    <xf numFmtId="170" fontId="37" fillId="0" borderId="11" xfId="0" applyNumberFormat="1" applyFont="1" applyBorder="1" applyAlignment="1">
      <alignment horizontal="center" vertical="center"/>
    </xf>
    <xf numFmtId="170" fontId="37" fillId="0" borderId="22" xfId="0" applyNumberFormat="1" applyFont="1" applyBorder="1" applyAlignment="1">
      <alignment horizontal="center" vertical="center"/>
    </xf>
    <xf numFmtId="3" fontId="17" fillId="0" borderId="7" xfId="0" applyNumberFormat="1" applyFont="1" applyFill="1" applyBorder="1" applyAlignment="1">
      <alignment horizontal="center" vertical="center"/>
    </xf>
    <xf numFmtId="3" fontId="17" fillId="0" borderId="11" xfId="0" applyNumberFormat="1" applyFont="1" applyFill="1" applyBorder="1" applyAlignment="1">
      <alignment horizontal="center" vertical="center"/>
    </xf>
    <xf numFmtId="3" fontId="17" fillId="0" borderId="22" xfId="0" applyNumberFormat="1" applyFont="1" applyFill="1" applyBorder="1" applyAlignment="1">
      <alignment horizontal="center" vertical="center"/>
    </xf>
    <xf numFmtId="175" fontId="17" fillId="0" borderId="7" xfId="0" applyNumberFormat="1" applyFont="1" applyFill="1" applyBorder="1" applyAlignment="1">
      <alignment horizontal="center" vertical="center"/>
    </xf>
    <xf numFmtId="175" fontId="17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vertical="center"/>
    </xf>
    <xf numFmtId="175" fontId="17" fillId="0" borderId="22" xfId="0" applyNumberFormat="1" applyFont="1" applyFill="1" applyBorder="1" applyAlignment="1">
      <alignment horizontal="center" vertical="center"/>
    </xf>
    <xf numFmtId="4" fontId="0" fillId="0" borderId="7" xfId="0" applyNumberFormat="1" applyFont="1" applyBorder="1" applyAlignment="1">
      <alignment horizontal="center" vertical="center"/>
    </xf>
    <xf numFmtId="3" fontId="0" fillId="0" borderId="7" xfId="0" applyNumberFormat="1" applyFont="1" applyBorder="1" applyAlignment="1">
      <alignment horizontal="center" vertical="center"/>
    </xf>
    <xf numFmtId="170" fontId="0" fillId="0" borderId="7" xfId="0" applyNumberFormat="1" applyFont="1" applyBorder="1" applyAlignment="1">
      <alignment horizontal="center" vertical="center"/>
    </xf>
    <xf numFmtId="170" fontId="0" fillId="0" borderId="9" xfId="0" applyNumberFormat="1" applyFont="1" applyBorder="1" applyAlignment="1">
      <alignment horizontal="center" vertical="center"/>
    </xf>
    <xf numFmtId="168" fontId="0" fillId="0" borderId="9" xfId="0" applyNumberFormat="1" applyFont="1" applyBorder="1" applyAlignment="1">
      <alignment horizontal="center" vertical="center"/>
    </xf>
    <xf numFmtId="3" fontId="13" fillId="3" borderId="20" xfId="0" applyNumberFormat="1" applyFont="1" applyFill="1" applyBorder="1" applyAlignment="1">
      <alignment horizontal="center" vertical="center"/>
    </xf>
    <xf numFmtId="4" fontId="13" fillId="3" borderId="20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3" fontId="0" fillId="0" borderId="11" xfId="0" applyNumberFormat="1" applyFont="1" applyBorder="1" applyAlignment="1">
      <alignment horizontal="center" vertical="center"/>
    </xf>
    <xf numFmtId="4" fontId="0" fillId="0" borderId="11" xfId="0" applyNumberFormat="1" applyFont="1" applyBorder="1" applyAlignment="1">
      <alignment horizontal="center" vertical="center"/>
    </xf>
    <xf numFmtId="170" fontId="0" fillId="0" borderId="11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vertical="center"/>
    </xf>
    <xf numFmtId="170" fontId="0" fillId="0" borderId="10" xfId="0" applyNumberFormat="1" applyFont="1" applyBorder="1" applyAlignment="1">
      <alignment horizontal="center" vertical="center"/>
    </xf>
    <xf numFmtId="168" fontId="0" fillId="0" borderId="10" xfId="0" applyNumberFormat="1" applyFont="1" applyBorder="1" applyAlignment="1">
      <alignment horizontal="center" vertical="center"/>
    </xf>
    <xf numFmtId="0" fontId="0" fillId="0" borderId="34" xfId="0" applyFont="1" applyBorder="1" applyAlignment="1">
      <alignment vertical="center"/>
    </xf>
    <xf numFmtId="170" fontId="0" fillId="0" borderId="34" xfId="0" applyNumberFormat="1" applyFont="1" applyBorder="1" applyAlignment="1">
      <alignment horizontal="center" vertical="center"/>
    </xf>
    <xf numFmtId="168" fontId="0" fillId="0" borderId="34" xfId="0" applyNumberFormat="1" applyFont="1" applyBorder="1" applyAlignment="1">
      <alignment horizontal="center" vertical="center"/>
    </xf>
    <xf numFmtId="0" fontId="26" fillId="0" borderId="34" xfId="0" applyNumberFormat="1" applyFont="1" applyFill="1" applyBorder="1" applyAlignment="1">
      <alignment vertical="center"/>
    </xf>
    <xf numFmtId="2" fontId="26" fillId="0" borderId="9" xfId="0" applyNumberFormat="1" applyFont="1" applyFill="1" applyBorder="1" applyAlignment="1">
      <alignment vertical="center"/>
    </xf>
    <xf numFmtId="2" fontId="26" fillId="0" borderId="10" xfId="0" applyNumberFormat="1" applyFont="1" applyFill="1" applyBorder="1" applyAlignment="1">
      <alignment vertical="center"/>
    </xf>
    <xf numFmtId="2" fontId="26" fillId="0" borderId="34" xfId="0" applyNumberFormat="1" applyFont="1" applyFill="1" applyBorder="1" applyAlignment="1">
      <alignment vertical="center"/>
    </xf>
    <xf numFmtId="2" fontId="28" fillId="0" borderId="9" xfId="0" applyNumberFormat="1" applyFont="1" applyFill="1" applyBorder="1" applyAlignment="1">
      <alignment horizontal="left" vertical="center"/>
    </xf>
    <xf numFmtId="2" fontId="28" fillId="0" borderId="10" xfId="0" applyNumberFormat="1" applyFont="1" applyFill="1" applyBorder="1" applyAlignment="1">
      <alignment horizontal="left" vertical="center"/>
    </xf>
    <xf numFmtId="2" fontId="28" fillId="0" borderId="34" xfId="0" applyNumberFormat="1" applyFont="1" applyFill="1" applyBorder="1" applyAlignment="1">
      <alignment horizontal="left" vertical="center"/>
    </xf>
    <xf numFmtId="2" fontId="28" fillId="0" borderId="9" xfId="0" applyNumberFormat="1" applyFont="1" applyFill="1" applyBorder="1" applyAlignment="1">
      <alignment horizontal="center" vertical="center"/>
    </xf>
    <xf numFmtId="2" fontId="28" fillId="0" borderId="10" xfId="0" applyNumberFormat="1" applyFont="1" applyFill="1" applyBorder="1" applyAlignment="1">
      <alignment horizontal="center" vertical="center"/>
    </xf>
    <xf numFmtId="2" fontId="28" fillId="0" borderId="34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0" fillId="0" borderId="9" xfId="0" applyNumberFormat="1" applyFont="1" applyFill="1" applyBorder="1" applyAlignment="1">
      <alignment horizontal="left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4" xfId="0" applyNumberFormat="1" applyFont="1" applyFill="1" applyBorder="1" applyAlignment="1">
      <alignment horizontal="center" vertical="center"/>
    </xf>
    <xf numFmtId="4" fontId="16" fillId="8" borderId="6" xfId="0" applyNumberFormat="1" applyFont="1" applyFill="1" applyBorder="1" applyAlignment="1">
      <alignment horizontal="center" vertical="center"/>
    </xf>
    <xf numFmtId="168" fontId="0" fillId="0" borderId="9" xfId="0" applyNumberFormat="1" applyFont="1" applyFill="1" applyBorder="1" applyAlignment="1">
      <alignment horizontal="center" vertical="center"/>
    </xf>
    <xf numFmtId="168" fontId="0" fillId="0" borderId="10" xfId="0" applyNumberFormat="1" applyFont="1" applyFill="1" applyBorder="1" applyAlignment="1">
      <alignment horizontal="center" vertical="center"/>
    </xf>
    <xf numFmtId="168" fontId="0" fillId="0" borderId="34" xfId="0" applyNumberFormat="1" applyFont="1" applyFill="1" applyBorder="1" applyAlignment="1">
      <alignment horizontal="center" vertical="center"/>
    </xf>
    <xf numFmtId="0" fontId="17" fillId="0" borderId="11" xfId="0" applyNumberFormat="1" applyFont="1" applyFill="1" applyBorder="1" applyAlignment="1">
      <alignment horizontal="left" vertical="center"/>
    </xf>
    <xf numFmtId="0" fontId="17" fillId="0" borderId="22" xfId="0" applyNumberFormat="1" applyFont="1" applyFill="1" applyBorder="1" applyAlignment="1">
      <alignment horizontal="left" vertical="center"/>
    </xf>
    <xf numFmtId="0" fontId="0" fillId="0" borderId="40" xfId="0" applyFont="1" applyBorder="1" applyAlignment="1">
      <alignment vertical="center"/>
    </xf>
    <xf numFmtId="2" fontId="0" fillId="0" borderId="7" xfId="0" applyNumberFormat="1" applyFont="1" applyFill="1" applyBorder="1" applyAlignment="1">
      <alignment horizontal="center" vertical="center"/>
    </xf>
    <xf numFmtId="2" fontId="0" fillId="0" borderId="1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vertical="center"/>
    </xf>
    <xf numFmtId="2" fontId="16" fillId="4" borderId="6" xfId="0" applyNumberFormat="1" applyFont="1" applyFill="1" applyBorder="1" applyAlignment="1">
      <alignment horizontal="center" vertical="center"/>
    </xf>
    <xf numFmtId="168" fontId="26" fillId="0" borderId="7" xfId="0" applyNumberFormat="1" applyFont="1" applyFill="1" applyBorder="1" applyAlignment="1">
      <alignment vertical="center"/>
    </xf>
    <xf numFmtId="170" fontId="0" fillId="0" borderId="22" xfId="0" applyNumberFormat="1" applyFill="1" applyBorder="1" applyAlignment="1">
      <alignment horizontal="center" vertical="center"/>
    </xf>
    <xf numFmtId="168" fontId="0" fillId="0" borderId="22" xfId="0" applyNumberFormat="1" applyFill="1" applyBorder="1" applyAlignment="1">
      <alignment horizontal="center" vertical="center"/>
    </xf>
    <xf numFmtId="3" fontId="0" fillId="0" borderId="11" xfId="0" applyNumberFormat="1" applyFont="1" applyFill="1" applyBorder="1" applyAlignment="1">
      <alignment horizontal="center" vertical="center"/>
    </xf>
    <xf numFmtId="4" fontId="0" fillId="0" borderId="11" xfId="0" applyNumberFormat="1" applyFont="1" applyFill="1" applyBorder="1" applyAlignment="1">
      <alignment horizontal="center" vertical="center"/>
    </xf>
    <xf numFmtId="3" fontId="0" fillId="0" borderId="22" xfId="0" applyNumberFormat="1" applyFont="1" applyFill="1" applyBorder="1" applyAlignment="1">
      <alignment horizontal="center" vertical="center"/>
    </xf>
    <xf numFmtId="4" fontId="0" fillId="0" borderId="22" xfId="0" applyNumberFormat="1" applyFont="1" applyFill="1" applyBorder="1" applyAlignment="1">
      <alignment horizontal="center" vertical="center"/>
    </xf>
    <xf numFmtId="168" fontId="26" fillId="0" borderId="22" xfId="0" applyNumberFormat="1" applyFont="1" applyBorder="1" applyAlignment="1">
      <alignment vertical="center"/>
    </xf>
    <xf numFmtId="168" fontId="26" fillId="0" borderId="32" xfId="0" applyNumberFormat="1" applyFont="1" applyBorder="1" applyAlignment="1">
      <alignment vertical="center"/>
    </xf>
    <xf numFmtId="168" fontId="26" fillId="0" borderId="11" xfId="0" applyNumberFormat="1" applyFont="1" applyBorder="1" applyAlignment="1">
      <alignment vertical="center"/>
    </xf>
    <xf numFmtId="168" fontId="25" fillId="8" borderId="13" xfId="0" applyNumberFormat="1" applyFont="1" applyFill="1" applyBorder="1" applyAlignment="1">
      <alignment vertical="center"/>
    </xf>
    <xf numFmtId="0" fontId="0" fillId="0" borderId="27" xfId="0" applyNumberFormat="1" applyFont="1" applyFill="1" applyBorder="1" applyAlignment="1">
      <alignment horizontal="left" vertical="center"/>
    </xf>
    <xf numFmtId="9" fontId="0" fillId="0" borderId="9" xfId="1" applyFont="1" applyFill="1" applyBorder="1" applyAlignment="1" applyProtection="1">
      <alignment horizontal="center" vertical="center"/>
    </xf>
    <xf numFmtId="9" fontId="0" fillId="0" borderId="10" xfId="1" applyFont="1" applyFill="1" applyBorder="1" applyAlignment="1" applyProtection="1">
      <alignment horizontal="center" vertical="center"/>
    </xf>
    <xf numFmtId="9" fontId="0" fillId="0" borderId="34" xfId="1" applyFont="1" applyFill="1" applyBorder="1" applyAlignment="1" applyProtection="1">
      <alignment horizontal="center" vertical="center"/>
    </xf>
    <xf numFmtId="2" fontId="0" fillId="0" borderId="6" xfId="0" applyNumberFormat="1" applyFont="1" applyFill="1" applyBorder="1" applyAlignment="1">
      <alignment horizontal="center" vertical="center"/>
    </xf>
    <xf numFmtId="10" fontId="15" fillId="0" borderId="9" xfId="1" applyNumberFormat="1" applyFill="1" applyBorder="1"/>
    <xf numFmtId="10" fontId="15" fillId="0" borderId="10" xfId="1" applyNumberFormat="1" applyFill="1" applyBorder="1" applyProtection="1"/>
    <xf numFmtId="10" fontId="0" fillId="0" borderId="10" xfId="1" applyNumberFormat="1" applyFont="1" applyFill="1" applyBorder="1" applyProtection="1"/>
    <xf numFmtId="10" fontId="24" fillId="0" borderId="10" xfId="1" applyNumberFormat="1" applyFont="1" applyFill="1" applyBorder="1" applyProtection="1"/>
    <xf numFmtId="10" fontId="15" fillId="0" borderId="34" xfId="1" applyNumberFormat="1" applyFill="1" applyBorder="1"/>
    <xf numFmtId="4" fontId="16" fillId="8" borderId="6" xfId="0" applyNumberFormat="1" applyFont="1" applyFill="1" applyBorder="1" applyAlignment="1">
      <alignment vertical="center"/>
    </xf>
    <xf numFmtId="2" fontId="27" fillId="8" borderId="34" xfId="0" applyNumberFormat="1" applyFont="1" applyFill="1" applyBorder="1" applyAlignment="1">
      <alignment horizontal="left" vertical="center"/>
    </xf>
    <xf numFmtId="2" fontId="27" fillId="8" borderId="34" xfId="0" applyNumberFormat="1" applyFont="1" applyFill="1" applyBorder="1" applyAlignment="1">
      <alignment horizontal="center" vertical="center"/>
    </xf>
    <xf numFmtId="173" fontId="36" fillId="0" borderId="7" xfId="0" applyNumberFormat="1" applyFont="1" applyFill="1" applyBorder="1" applyAlignment="1">
      <alignment horizontal="center" vertical="center"/>
    </xf>
    <xf numFmtId="173" fontId="36" fillId="0" borderId="11" xfId="0" applyNumberFormat="1" applyFont="1" applyFill="1" applyBorder="1" applyAlignment="1">
      <alignment horizontal="center" vertical="center"/>
    </xf>
    <xf numFmtId="173" fontId="36" fillId="0" borderId="22" xfId="0" applyNumberFormat="1" applyFont="1" applyFill="1" applyBorder="1" applyAlignment="1">
      <alignment horizontal="center" vertical="center"/>
    </xf>
    <xf numFmtId="168" fontId="36" fillId="0" borderId="7" xfId="0" applyNumberFormat="1" applyFont="1" applyFill="1" applyBorder="1" applyAlignment="1">
      <alignment horizontal="center" vertical="center"/>
    </xf>
    <xf numFmtId="168" fontId="36" fillId="0" borderId="11" xfId="0" applyNumberFormat="1" applyFont="1" applyFill="1" applyBorder="1" applyAlignment="1">
      <alignment horizontal="center" vertical="center"/>
    </xf>
    <xf numFmtId="168" fontId="36" fillId="0" borderId="22" xfId="0" applyNumberFormat="1" applyFont="1" applyFill="1" applyBorder="1" applyAlignment="1">
      <alignment horizontal="center" vertical="center"/>
    </xf>
    <xf numFmtId="170" fontId="41" fillId="4" borderId="6" xfId="0" applyNumberFormat="1" applyFont="1" applyFill="1" applyBorder="1" applyAlignment="1">
      <alignment horizontal="center" vertical="center"/>
    </xf>
    <xf numFmtId="175" fontId="37" fillId="0" borderId="7" xfId="0" applyNumberFormat="1" applyFont="1" applyBorder="1" applyAlignment="1">
      <alignment horizontal="center" vertical="center"/>
    </xf>
    <xf numFmtId="175" fontId="37" fillId="0" borderId="11" xfId="0" applyNumberFormat="1" applyFont="1" applyBorder="1" applyAlignment="1">
      <alignment horizontal="center" vertical="center"/>
    </xf>
    <xf numFmtId="175" fontId="37" fillId="0" borderId="22" xfId="0" applyNumberFormat="1" applyFont="1" applyBorder="1" applyAlignment="1">
      <alignment horizontal="center" vertical="center"/>
    </xf>
    <xf numFmtId="175" fontId="41" fillId="4" borderId="6" xfId="0" applyNumberFormat="1" applyFont="1" applyFill="1" applyBorder="1" applyAlignment="1">
      <alignment horizontal="center" vertical="center"/>
    </xf>
    <xf numFmtId="4" fontId="42" fillId="0" borderId="0" xfId="0" applyNumberFormat="1" applyFont="1" applyFill="1" applyBorder="1" applyAlignment="1" applyProtection="1"/>
    <xf numFmtId="176" fontId="0" fillId="0" borderId="0" xfId="27" applyNumberFormat="1" applyFont="1" applyAlignment="1">
      <alignment vertical="center"/>
    </xf>
    <xf numFmtId="0" fontId="0" fillId="9" borderId="0" xfId="27" applyNumberFormat="1" applyFont="1" applyFill="1" applyAlignment="1">
      <alignment vertical="center"/>
    </xf>
    <xf numFmtId="176" fontId="0" fillId="9" borderId="0" xfId="27" applyNumberFormat="1" applyFont="1" applyFill="1" applyBorder="1" applyAlignment="1">
      <alignment horizontal="right" vertical="center"/>
    </xf>
    <xf numFmtId="176" fontId="0" fillId="9" borderId="0" xfId="27" applyNumberFormat="1" applyFont="1" applyFill="1" applyAlignment="1">
      <alignment vertical="center"/>
    </xf>
    <xf numFmtId="177" fontId="0" fillId="0" borderId="0" xfId="27" applyNumberFormat="1" applyFont="1"/>
    <xf numFmtId="176" fontId="0" fillId="0" borderId="0" xfId="0" applyNumberFormat="1" applyFont="1" applyAlignment="1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170" fontId="0" fillId="0" borderId="0" xfId="0" applyNumberFormat="1" applyFont="1" applyAlignment="1">
      <alignment vertical="center"/>
    </xf>
    <xf numFmtId="164" fontId="0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75" fontId="13" fillId="0" borderId="0" xfId="0" applyNumberFormat="1" applyFont="1" applyAlignment="1">
      <alignment vertical="center"/>
    </xf>
    <xf numFmtId="176" fontId="16" fillId="0" borderId="0" xfId="0" applyNumberFormat="1" applyFont="1" applyFill="1" applyBorder="1" applyAlignment="1">
      <alignment horizontal="center" vertical="center"/>
    </xf>
    <xf numFmtId="3" fontId="15" fillId="9" borderId="0" xfId="27" applyNumberFormat="1" applyFill="1" applyAlignment="1">
      <alignment vertical="center"/>
    </xf>
    <xf numFmtId="3" fontId="0" fillId="0" borderId="0" xfId="0" applyNumberFormat="1" applyAlignment="1">
      <alignment vertical="center"/>
    </xf>
    <xf numFmtId="178" fontId="0" fillId="0" borderId="0" xfId="0" applyNumberFormat="1" applyFont="1" applyAlignment="1">
      <alignment vertical="center"/>
    </xf>
    <xf numFmtId="164" fontId="24" fillId="0" borderId="0" xfId="27" applyFont="1" applyFill="1" applyBorder="1" applyAlignment="1">
      <alignment vertical="center"/>
    </xf>
    <xf numFmtId="4" fontId="0" fillId="0" borderId="0" xfId="0" applyNumberFormat="1" applyAlignment="1">
      <alignment vertical="center"/>
    </xf>
    <xf numFmtId="9" fontId="0" fillId="9" borderId="0" xfId="0" applyNumberFormat="1" applyFont="1" applyFill="1" applyAlignment="1">
      <alignment vertical="center"/>
    </xf>
    <xf numFmtId="1" fontId="0" fillId="9" borderId="10" xfId="0" applyNumberFormat="1" applyFont="1" applyFill="1" applyBorder="1" applyAlignment="1">
      <alignment horizontal="left" vertical="center"/>
    </xf>
    <xf numFmtId="3" fontId="0" fillId="0" borderId="0" xfId="0" applyNumberFormat="1" applyAlignment="1">
      <alignment horizontal="center" vertical="center"/>
    </xf>
    <xf numFmtId="0" fontId="15" fillId="0" borderId="0" xfId="1" applyNumberFormat="1"/>
    <xf numFmtId="3" fontId="13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6" fillId="2" borderId="12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23" fillId="2" borderId="12" xfId="0" applyFont="1" applyFill="1" applyBorder="1" applyAlignment="1">
      <alignment horizontal="center" vertical="center" wrapText="1"/>
    </xf>
    <xf numFmtId="0" fontId="23" fillId="2" borderId="33" xfId="0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8" fillId="3" borderId="24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</cellXfs>
  <cellStyles count="98">
    <cellStyle name="Comma" xfId="27" builtinId="3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 10" xfId="18"/>
    <cellStyle name="Normal 11" xfId="20"/>
    <cellStyle name="Normal 12" xfId="22"/>
    <cellStyle name="Normal 13" xfId="24"/>
    <cellStyle name="Normal 14" xfId="26"/>
    <cellStyle name="Normal 2" xfId="2"/>
    <cellStyle name="Normal 3" xfId="4"/>
    <cellStyle name="Normal 4" xfId="6"/>
    <cellStyle name="Normal 5" xfId="8"/>
    <cellStyle name="Normal 6" xfId="10"/>
    <cellStyle name="Normal 7" xfId="12"/>
    <cellStyle name="Normal 8" xfId="14"/>
    <cellStyle name="Normal 9" xfId="16"/>
    <cellStyle name="Percent" xfId="1" builtinId="5"/>
    <cellStyle name="Porcentagem 2" xfId="3"/>
    <cellStyle name="Vírgula 10" xfId="21"/>
    <cellStyle name="Vírgula 11" xfId="23"/>
    <cellStyle name="Vírgula 12" xfId="25"/>
    <cellStyle name="Vírgula 2" xfId="5"/>
    <cellStyle name="Vírgula 3" xfId="7"/>
    <cellStyle name="Vírgula 4" xfId="9"/>
    <cellStyle name="Vírgula 5" xfId="11"/>
    <cellStyle name="Vírgula 6" xfId="13"/>
    <cellStyle name="Vírgula 7" xfId="15"/>
    <cellStyle name="Vírgula 8" xfId="17"/>
    <cellStyle name="Vírgula 9" xfId="19"/>
  </cellStyles>
  <dxfs count="26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CD5B5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F1B1B"/>
      <color rgb="FFEE0C0C"/>
      <color rgb="FFF17D7D"/>
      <color rgb="FFCC3300"/>
      <color rgb="FFF75757"/>
      <color rgb="FF3276C8"/>
      <color rgb="FF9E3A38"/>
      <color rgb="FF522C2C"/>
      <color rgb="FF2A62A6"/>
      <color rgb="FF1422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125940</xdr:colOff>
      <xdr:row>3</xdr:row>
      <xdr:rowOff>113242</xdr:rowOff>
    </xdr:from>
    <xdr:to>
      <xdr:col>3</xdr:col>
      <xdr:colOff>359440</xdr:colOff>
      <xdr:row>7</xdr:row>
      <xdr:rowOff>48065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190" y="600075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38100</xdr:rowOff>
    </xdr:from>
    <xdr:to>
      <xdr:col>3</xdr:col>
      <xdr:colOff>333375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619125"/>
          <a:ext cx="143827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3</xdr:col>
      <xdr:colOff>385233</xdr:colOff>
      <xdr:row>7</xdr:row>
      <xdr:rowOff>47625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287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133349</xdr:colOff>
      <xdr:row>3</xdr:row>
      <xdr:rowOff>114298</xdr:rowOff>
    </xdr:from>
    <xdr:to>
      <xdr:col>3</xdr:col>
      <xdr:colOff>38306</xdr:colOff>
      <xdr:row>7</xdr:row>
      <xdr:rowOff>5764</xdr:rowOff>
    </xdr:to>
    <xdr:pic>
      <xdr:nvPicPr>
        <xdr:cNvPr id="3214" name="Imagem 1">
          <a:extLst>
            <a:ext uri="{FF2B5EF4-FFF2-40B4-BE49-F238E27FC236}">
              <a16:creationId xmlns:a16="http://schemas.microsoft.com/office/drawing/2014/main" id="{00000000-0008-0000-0B00-00008E0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599" y="601131"/>
          <a:ext cx="143954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131233</xdr:colOff>
      <xdr:row>3</xdr:row>
      <xdr:rowOff>120649</xdr:rowOff>
    </xdr:from>
    <xdr:to>
      <xdr:col>2</xdr:col>
      <xdr:colOff>1348983</xdr:colOff>
      <xdr:row>6</xdr:row>
      <xdr:rowOff>54449</xdr:rowOff>
    </xdr:to>
    <xdr:pic>
      <xdr:nvPicPr>
        <xdr:cNvPr id="11364" name="Imagem 1">
          <a:extLst>
            <a:ext uri="{FF2B5EF4-FFF2-40B4-BE49-F238E27FC236}">
              <a16:creationId xmlns:a16="http://schemas.microsoft.com/office/drawing/2014/main" id="{00000000-0008-0000-0C00-0000642C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3483" y="607482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135466</xdr:colOff>
      <xdr:row>3</xdr:row>
      <xdr:rowOff>115358</xdr:rowOff>
    </xdr:from>
    <xdr:to>
      <xdr:col>2</xdr:col>
      <xdr:colOff>1343808</xdr:colOff>
      <xdr:row>7</xdr:row>
      <xdr:rowOff>49158</xdr:rowOff>
    </xdr:to>
    <xdr:pic>
      <xdr:nvPicPr>
        <xdr:cNvPr id="4248" name="Imagem 1">
          <a:extLst>
            <a:ext uri="{FF2B5EF4-FFF2-40B4-BE49-F238E27FC236}">
              <a16:creationId xmlns:a16="http://schemas.microsoft.com/office/drawing/2014/main" id="{00000000-0008-0000-0D00-0000981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16" y="602191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167054</xdr:colOff>
      <xdr:row>3</xdr:row>
      <xdr:rowOff>117475</xdr:rowOff>
    </xdr:from>
    <xdr:to>
      <xdr:col>2</xdr:col>
      <xdr:colOff>1386589</xdr:colOff>
      <xdr:row>7</xdr:row>
      <xdr:rowOff>51275</xdr:rowOff>
    </xdr:to>
    <xdr:pic>
      <xdr:nvPicPr>
        <xdr:cNvPr id="12390" name="Imagem 1">
          <a:extLst>
            <a:ext uri="{FF2B5EF4-FFF2-40B4-BE49-F238E27FC236}">
              <a16:creationId xmlns:a16="http://schemas.microsoft.com/office/drawing/2014/main" id="{00000000-0008-0000-0E00-0000663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304" y="604308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143932</xdr:colOff>
      <xdr:row>3</xdr:row>
      <xdr:rowOff>122767</xdr:rowOff>
    </xdr:from>
    <xdr:to>
      <xdr:col>2</xdr:col>
      <xdr:colOff>1352274</xdr:colOff>
      <xdr:row>7</xdr:row>
      <xdr:rowOff>56567</xdr:rowOff>
    </xdr:to>
    <xdr:pic>
      <xdr:nvPicPr>
        <xdr:cNvPr id="13415" name="Imagem 1">
          <a:extLst>
            <a:ext uri="{FF2B5EF4-FFF2-40B4-BE49-F238E27FC236}">
              <a16:creationId xmlns:a16="http://schemas.microsoft.com/office/drawing/2014/main" id="{00000000-0008-0000-0F00-0000673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182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123824</xdr:colOff>
      <xdr:row>3</xdr:row>
      <xdr:rowOff>114300</xdr:rowOff>
    </xdr:from>
    <xdr:to>
      <xdr:col>2</xdr:col>
      <xdr:colOff>849449</xdr:colOff>
      <xdr:row>7</xdr:row>
      <xdr:rowOff>35400</xdr:rowOff>
    </xdr:to>
    <xdr:pic>
      <xdr:nvPicPr>
        <xdr:cNvPr id="2178" name="Imagem 1">
          <a:extLst>
            <a:ext uri="{FF2B5EF4-FFF2-40B4-BE49-F238E27FC236}">
              <a16:creationId xmlns:a16="http://schemas.microsoft.com/office/drawing/2014/main" id="{00000000-0008-0000-1000-0000820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99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3857625</xdr:colOff>
      <xdr:row>11</xdr:row>
      <xdr:rowOff>57150</xdr:rowOff>
    </xdr:from>
    <xdr:to>
      <xdr:col>3</xdr:col>
      <xdr:colOff>4276725</xdr:colOff>
      <xdr:row>11</xdr:row>
      <xdr:rowOff>209550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/>
      </xdr:nvSpPr>
      <xdr:spPr bwMode="auto">
        <a:xfrm>
          <a:off x="4791075" y="1933575"/>
          <a:ext cx="419100" cy="15240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scene3d>
          <a:camera prst="orthographicFront"/>
          <a:lightRig rig="threePt" dir="t"/>
        </a:scene3d>
        <a:sp3d>
          <a:bevelT w="63500"/>
        </a:sp3d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pt-BR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3</xdr:row>
      <xdr:rowOff>104775</xdr:rowOff>
    </xdr:from>
    <xdr:to>
      <xdr:col>2</xdr:col>
      <xdr:colOff>1278075</xdr:colOff>
      <xdr:row>7</xdr:row>
      <xdr:rowOff>25875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600075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133738</xdr:colOff>
      <xdr:row>3</xdr:row>
      <xdr:rowOff>143652</xdr:rowOff>
    </xdr:from>
    <xdr:to>
      <xdr:col>2</xdr:col>
      <xdr:colOff>1340473</xdr:colOff>
      <xdr:row>7</xdr:row>
      <xdr:rowOff>51533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284" y="64906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136524</xdr:colOff>
      <xdr:row>3</xdr:row>
      <xdr:rowOff>123824</xdr:rowOff>
    </xdr:from>
    <xdr:to>
      <xdr:col>3</xdr:col>
      <xdr:colOff>168941</xdr:colOff>
      <xdr:row>7</xdr:row>
      <xdr:rowOff>58647</xdr:rowOff>
    </xdr:to>
    <xdr:pic>
      <xdr:nvPicPr>
        <xdr:cNvPr id="1179" name="Imagem 1">
          <a:extLst>
            <a:ext uri="{FF2B5EF4-FFF2-40B4-BE49-F238E27FC236}">
              <a16:creationId xmlns:a16="http://schemas.microsoft.com/office/drawing/2014/main" id="{00000000-0008-0000-0100-00009B0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4" y="631824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133350</xdr:rowOff>
    </xdr:from>
    <xdr:to>
      <xdr:col>2</xdr:col>
      <xdr:colOff>1201875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161924</xdr:colOff>
      <xdr:row>3</xdr:row>
      <xdr:rowOff>133350</xdr:rowOff>
    </xdr:from>
    <xdr:to>
      <xdr:col>2</xdr:col>
      <xdr:colOff>1220924</xdr:colOff>
      <xdr:row>7</xdr:row>
      <xdr:rowOff>54450</xdr:rowOff>
    </xdr:to>
    <xdr:pic>
      <xdr:nvPicPr>
        <xdr:cNvPr id="5249" name="Imagem 1">
          <a:extLst>
            <a:ext uri="{FF2B5EF4-FFF2-40B4-BE49-F238E27FC236}">
              <a16:creationId xmlns:a16="http://schemas.microsoft.com/office/drawing/2014/main" id="{00000000-0008-0000-1400-000081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9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3</xdr:row>
      <xdr:rowOff>133350</xdr:rowOff>
    </xdr:from>
    <xdr:to>
      <xdr:col>2</xdr:col>
      <xdr:colOff>1220925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3</xdr:row>
      <xdr:rowOff>142875</xdr:rowOff>
    </xdr:from>
    <xdr:to>
      <xdr:col>2</xdr:col>
      <xdr:colOff>1201875</xdr:colOff>
      <xdr:row>7</xdr:row>
      <xdr:rowOff>63975</xdr:rowOff>
    </xdr:to>
    <xdr:pic>
      <xdr:nvPicPr>
        <xdr:cNvPr id="8298" name="Imagem 1">
          <a:extLst>
            <a:ext uri="{FF2B5EF4-FFF2-40B4-BE49-F238E27FC236}">
              <a16:creationId xmlns:a16="http://schemas.microsoft.com/office/drawing/2014/main" id="{00000000-0008-0000-1600-00006A2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38175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133350</xdr:rowOff>
    </xdr:from>
    <xdr:to>
      <xdr:col>2</xdr:col>
      <xdr:colOff>1192350</xdr:colOff>
      <xdr:row>7</xdr:row>
      <xdr:rowOff>54450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2865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3</xdr:row>
      <xdr:rowOff>114300</xdr:rowOff>
    </xdr:from>
    <xdr:to>
      <xdr:col>2</xdr:col>
      <xdr:colOff>1182825</xdr:colOff>
      <xdr:row>7</xdr:row>
      <xdr:rowOff>35400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60960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136524</xdr:colOff>
      <xdr:row>3</xdr:row>
      <xdr:rowOff>102658</xdr:rowOff>
    </xdr:from>
    <xdr:to>
      <xdr:col>3</xdr:col>
      <xdr:colOff>370024</xdr:colOff>
      <xdr:row>7</xdr:row>
      <xdr:rowOff>37481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774" y="589491"/>
          <a:ext cx="1440000" cy="5698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127000</xdr:colOff>
      <xdr:row>3</xdr:row>
      <xdr:rowOff>121707</xdr:rowOff>
    </xdr:from>
    <xdr:to>
      <xdr:col>3</xdr:col>
      <xdr:colOff>434583</xdr:colOff>
      <xdr:row>7</xdr:row>
      <xdr:rowOff>55507</xdr:rowOff>
    </xdr:to>
    <xdr:pic>
      <xdr:nvPicPr>
        <xdr:cNvPr id="10341" name="Imagem 1">
          <a:extLst>
            <a:ext uri="{FF2B5EF4-FFF2-40B4-BE49-F238E27FC236}">
              <a16:creationId xmlns:a16="http://schemas.microsoft.com/office/drawing/2014/main" id="{00000000-0008-0000-0300-00006528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" y="608540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137932</xdr:colOff>
      <xdr:row>3</xdr:row>
      <xdr:rowOff>111589</xdr:rowOff>
    </xdr:from>
    <xdr:to>
      <xdr:col>2</xdr:col>
      <xdr:colOff>1358125</xdr:colOff>
      <xdr:row>6</xdr:row>
      <xdr:rowOff>115868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740" y="593073"/>
          <a:ext cx="1440000" cy="56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3</xdr:col>
      <xdr:colOff>342900</xdr:colOff>
      <xdr:row>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114300</xdr:rowOff>
    </xdr:from>
    <xdr:to>
      <xdr:col>2</xdr:col>
      <xdr:colOff>1095375</xdr:colOff>
      <xdr:row>7</xdr:row>
      <xdr:rowOff>76200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95325"/>
          <a:ext cx="1447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47625</xdr:rowOff>
    </xdr:from>
    <xdr:to>
      <xdr:col>4</xdr:col>
      <xdr:colOff>247650</xdr:colOff>
      <xdr:row>7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628650"/>
          <a:ext cx="1447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3</xdr:row>
      <xdr:rowOff>57150</xdr:rowOff>
    </xdr:from>
    <xdr:to>
      <xdr:col>2</xdr:col>
      <xdr:colOff>1073150</xdr:colOff>
      <xdr:row>7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38175"/>
          <a:ext cx="1447800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n-irpf-ac201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n-irpf-ac20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morgan/Dropbox/Brazil_MMorgan/Data/DIRPF_2007-2014/gn-irpf-ac-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"/>
      <sheetName val="P49_T20"/>
      <sheetName val="P50_T21"/>
      <sheetName val="P51_T22"/>
      <sheetName val="P52_T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2">
          <cell r="F62">
            <v>0.27737434004619116</v>
          </cell>
        </row>
        <row r="63">
          <cell r="F63">
            <v>0.29478584553210302</v>
          </cell>
        </row>
        <row r="64">
          <cell r="F64">
            <v>0.31239150929408022</v>
          </cell>
        </row>
        <row r="65">
          <cell r="F65">
            <v>0.35426559549857151</v>
          </cell>
        </row>
        <row r="66">
          <cell r="F66">
            <v>0.37270094479786658</v>
          </cell>
        </row>
        <row r="67">
          <cell r="F67">
            <v>0.37761602152419249</v>
          </cell>
        </row>
        <row r="68">
          <cell r="F68">
            <v>0.39451745884445077</v>
          </cell>
        </row>
        <row r="69">
          <cell r="F69">
            <v>0.39646536645700897</v>
          </cell>
        </row>
        <row r="70">
          <cell r="F70">
            <v>0.39646536645700897</v>
          </cell>
        </row>
        <row r="71">
          <cell r="F71">
            <v>0.39646536645700897</v>
          </cell>
        </row>
        <row r="72">
          <cell r="F72">
            <v>0.39646536645700897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"/>
      <sheetName val="P49_T20"/>
      <sheetName val="P50_T21"/>
      <sheetName val="P51_T22"/>
      <sheetName val="P52_T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2">
          <cell r="F62">
            <v>0.26693945712129657</v>
          </cell>
        </row>
        <row r="63">
          <cell r="F63">
            <v>0.28312664107399665</v>
          </cell>
        </row>
        <row r="64">
          <cell r="F64">
            <v>0.30774056177197973</v>
          </cell>
        </row>
        <row r="65">
          <cell r="F65">
            <v>0.34522753292136893</v>
          </cell>
        </row>
        <row r="66">
          <cell r="F66">
            <v>0.36239450600495021</v>
          </cell>
        </row>
        <row r="67">
          <cell r="F67">
            <v>0.36944896543949285</v>
          </cell>
        </row>
        <row r="68">
          <cell r="F68">
            <v>0.37747445046264561</v>
          </cell>
        </row>
        <row r="69">
          <cell r="F69">
            <v>0.39308310212583125</v>
          </cell>
        </row>
        <row r="70">
          <cell r="F70">
            <v>0.39308310212583125</v>
          </cell>
        </row>
        <row r="71">
          <cell r="F71">
            <v>0.39308310212583125</v>
          </cell>
        </row>
        <row r="72">
          <cell r="F72">
            <v>0.39308310212583125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1_T1"/>
      <sheetName val="P2_T2"/>
      <sheetName val="P3_T3"/>
      <sheetName val="P4_P5_T4"/>
      <sheetName val="P6_P7_T5"/>
      <sheetName val="P8_P9_T6"/>
      <sheetName val="P10_P11_T7"/>
      <sheetName val="P12_P13_T8"/>
      <sheetName val="P14_P15_T9"/>
      <sheetName val="P16_P17_T10"/>
      <sheetName val="P18_T11"/>
      <sheetName val="P19-26_T12"/>
      <sheetName val="P27_40_T13"/>
      <sheetName val="P41_T14"/>
      <sheetName val="P42_T14"/>
      <sheetName val="P43_T14"/>
      <sheetName val="P44_T15"/>
      <sheetName val="P45_T16"/>
      <sheetName val="P46_T17"/>
      <sheetName val="P47_T18"/>
      <sheetName val="P48_T19"/>
      <sheetName val="P49_T20"/>
      <sheetName val="P50_T21"/>
      <sheetName val="P51_T22"/>
      <sheetName val="P52_T23"/>
    </sheetNames>
    <sheetDataSet>
      <sheetData sheetId="0"/>
      <sheetData sheetId="1"/>
      <sheetData sheetId="2">
        <row r="15">
          <cell r="D15">
            <v>9856012</v>
          </cell>
        </row>
      </sheetData>
      <sheetData sheetId="3"/>
      <sheetData sheetId="4"/>
      <sheetData sheetId="5">
        <row r="12">
          <cell r="D12">
            <v>2382268</v>
          </cell>
        </row>
      </sheetData>
      <sheetData sheetId="6">
        <row r="12">
          <cell r="D12">
            <v>2207798</v>
          </cell>
        </row>
      </sheetData>
      <sheetData sheetId="7">
        <row r="12">
          <cell r="D12">
            <v>2062633</v>
          </cell>
        </row>
      </sheetData>
      <sheetData sheetId="8">
        <row r="12">
          <cell r="E12">
            <v>169.85338196999999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>
        <row r="13">
          <cell r="D13">
            <v>444.35886738242004</v>
          </cell>
        </row>
      </sheetData>
      <sheetData sheetId="17"/>
      <sheetData sheetId="18"/>
      <sheetData sheetId="19"/>
      <sheetData sheetId="20">
        <row r="14">
          <cell r="D14">
            <v>48.293975768750002</v>
          </cell>
        </row>
        <row r="19">
          <cell r="D19">
            <v>4.7779357087300003</v>
          </cell>
        </row>
        <row r="22">
          <cell r="D22">
            <v>0.13200090844000001</v>
          </cell>
        </row>
        <row r="23">
          <cell r="D23">
            <v>6.5007369660856398</v>
          </cell>
        </row>
      </sheetData>
      <sheetData sheetId="21">
        <row r="13">
          <cell r="D13">
            <v>2.4759064352399998</v>
          </cell>
        </row>
      </sheetData>
      <sheetData sheetId="22">
        <row r="15">
          <cell r="D15">
            <v>366.68832399917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2:AC44"/>
  <sheetViews>
    <sheetView showGridLines="0" zoomScale="90" zoomScaleNormal="90" zoomScalePageLayoutView="90" workbookViewId="0">
      <selection activeCell="H6" sqref="H6"/>
    </sheetView>
  </sheetViews>
  <sheetFormatPr baseColWidth="10" defaultColWidth="8.83203125" defaultRowHeight="13" x14ac:dyDescent="0.15"/>
  <cols>
    <col min="1" max="2" width="3.33203125" style="3" customWidth="1"/>
    <col min="3" max="3" width="14.6640625" style="3" customWidth="1"/>
    <col min="4" max="4" width="11.6640625" style="3" customWidth="1"/>
    <col min="5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9.1640625" style="3" customWidth="1"/>
    <col min="25" max="25" width="12.83203125" style="3" bestFit="1" customWidth="1"/>
    <col min="26" max="30" width="8.83203125" style="3"/>
    <col min="31" max="32" width="14.33203125" style="3" customWidth="1"/>
    <col min="33" max="16384" width="8.83203125" style="3"/>
  </cols>
  <sheetData>
    <row r="2" spans="1:29" x14ac:dyDescent="0.15">
      <c r="B2" s="16" t="s">
        <v>78</v>
      </c>
      <c r="D2" s="89">
        <v>2010</v>
      </c>
    </row>
    <row r="3" spans="1:29" ht="14" thickBot="1" x14ac:dyDescent="0.2">
      <c r="A3" s="15"/>
      <c r="B3" s="246">
        <v>2.5</v>
      </c>
      <c r="C3" s="15">
        <v>14</v>
      </c>
      <c r="D3" s="15">
        <v>11</v>
      </c>
      <c r="E3" s="15">
        <v>8</v>
      </c>
      <c r="F3" s="15">
        <v>8</v>
      </c>
      <c r="G3" s="15">
        <v>8</v>
      </c>
      <c r="H3" s="15">
        <v>8</v>
      </c>
      <c r="I3" s="15">
        <v>8</v>
      </c>
      <c r="J3" s="15">
        <v>8</v>
      </c>
      <c r="K3" s="15">
        <v>8</v>
      </c>
      <c r="L3" s="15">
        <v>8</v>
      </c>
      <c r="M3" s="15">
        <v>8</v>
      </c>
      <c r="N3" s="15">
        <v>8</v>
      </c>
      <c r="O3" s="15">
        <v>8</v>
      </c>
      <c r="P3" s="15">
        <v>8</v>
      </c>
      <c r="Q3" s="15">
        <v>8</v>
      </c>
      <c r="R3" s="15">
        <v>8</v>
      </c>
      <c r="S3" s="15">
        <v>8</v>
      </c>
      <c r="T3" s="1">
        <v>9</v>
      </c>
      <c r="U3" s="1">
        <v>9</v>
      </c>
      <c r="V3" s="247">
        <v>2.5</v>
      </c>
      <c r="W3" s="17"/>
      <c r="X3" s="15"/>
      <c r="Y3" s="15"/>
      <c r="Z3" s="15"/>
      <c r="AA3" s="15"/>
      <c r="AB3" s="15"/>
      <c r="AC3" s="15"/>
    </row>
    <row r="4" spans="1:29" ht="13" customHeight="1" x14ac:dyDescent="0.15">
      <c r="A4" s="15"/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4"/>
      <c r="W4" s="17"/>
      <c r="X4" s="15"/>
      <c r="Y4" s="15"/>
      <c r="Z4" s="15"/>
      <c r="AA4" s="15"/>
      <c r="AB4" s="15"/>
      <c r="AC4" s="15"/>
    </row>
    <row r="5" spans="1:29" ht="13" customHeight="1" x14ac:dyDescent="0.15">
      <c r="A5" s="15"/>
      <c r="B5" s="95"/>
      <c r="C5" s="96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 t="s">
        <v>457</v>
      </c>
      <c r="V5" s="98"/>
      <c r="W5" s="17"/>
      <c r="X5" s="15"/>
      <c r="Y5" s="15"/>
      <c r="Z5" s="15"/>
      <c r="AA5" s="15"/>
      <c r="AB5" s="15"/>
      <c r="AC5" s="15"/>
    </row>
    <row r="6" spans="1:29" ht="13" customHeight="1" x14ac:dyDescent="0.15">
      <c r="A6" s="15"/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8"/>
      <c r="W6" s="17"/>
      <c r="X6" s="15"/>
      <c r="Y6" s="15"/>
      <c r="Z6" s="15"/>
      <c r="AA6" s="15"/>
      <c r="AB6" s="15"/>
      <c r="AC6" s="15"/>
    </row>
    <row r="7" spans="1:29" ht="13" customHeight="1" x14ac:dyDescent="0.15">
      <c r="A7" s="15"/>
      <c r="B7" s="95"/>
      <c r="C7" s="99"/>
      <c r="D7" s="100" t="s">
        <v>428</v>
      </c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98"/>
      <c r="W7" s="17"/>
      <c r="X7" s="15"/>
      <c r="Y7" s="15"/>
      <c r="Z7" s="15"/>
      <c r="AA7" s="15"/>
      <c r="AB7" s="15"/>
      <c r="AC7" s="15"/>
    </row>
    <row r="8" spans="1:29" ht="13" customHeight="1" x14ac:dyDescent="0.15">
      <c r="A8" s="15"/>
      <c r="B8" s="95"/>
      <c r="C8" s="101"/>
      <c r="D8" s="101"/>
      <c r="E8" s="101"/>
      <c r="F8" s="101"/>
      <c r="G8" s="96"/>
      <c r="H8" s="101"/>
      <c r="I8" s="101"/>
      <c r="J8" s="101"/>
      <c r="K8" s="101"/>
      <c r="L8" s="101"/>
      <c r="M8" s="101"/>
      <c r="N8" s="101"/>
      <c r="O8" s="102"/>
      <c r="P8" s="101"/>
      <c r="Q8" s="101"/>
      <c r="R8" s="101"/>
      <c r="S8" s="101"/>
      <c r="T8" s="101"/>
      <c r="U8" s="101"/>
      <c r="V8" s="98"/>
      <c r="W8" s="17"/>
      <c r="X8" s="15"/>
      <c r="Y8" s="15"/>
      <c r="Z8" s="15"/>
      <c r="AA8" s="15"/>
      <c r="AB8" s="15"/>
      <c r="AC8" s="15"/>
    </row>
    <row r="9" spans="1:29" ht="15" customHeight="1" x14ac:dyDescent="0.15">
      <c r="A9" s="15"/>
      <c r="B9" s="2"/>
      <c r="C9" s="30"/>
      <c r="D9" s="1"/>
      <c r="E9" s="17"/>
      <c r="F9" s="17"/>
      <c r="G9" s="17"/>
      <c r="H9" s="1"/>
      <c r="I9" s="1"/>
      <c r="J9" s="1"/>
      <c r="K9" s="1"/>
      <c r="L9" s="1"/>
      <c r="M9" s="1"/>
      <c r="N9" s="1"/>
      <c r="O9" s="17"/>
      <c r="P9" s="1"/>
      <c r="Q9" s="161"/>
      <c r="R9" s="1"/>
      <c r="S9" s="161"/>
      <c r="T9" s="1"/>
      <c r="U9" s="1"/>
      <c r="V9" s="31"/>
      <c r="W9" s="17"/>
      <c r="X9" s="15"/>
      <c r="Y9" s="15"/>
      <c r="Z9" s="15"/>
      <c r="AA9" s="15"/>
      <c r="AB9" s="15"/>
      <c r="AC9" s="15"/>
    </row>
    <row r="10" spans="1:29" ht="15" customHeight="1" x14ac:dyDescent="0.15">
      <c r="A10" s="15"/>
      <c r="B10" s="2"/>
      <c r="C10" s="30" t="s">
        <v>10</v>
      </c>
      <c r="D10" s="1"/>
      <c r="E10" s="17"/>
      <c r="F10" s="17"/>
      <c r="G10" s="17"/>
      <c r="H10" s="1"/>
      <c r="I10" s="161"/>
      <c r="J10" s="1"/>
      <c r="K10" s="1"/>
      <c r="L10" s="1"/>
      <c r="M10" s="1"/>
      <c r="N10" s="1"/>
      <c r="O10" s="153"/>
      <c r="P10" s="1"/>
      <c r="Q10" s="1"/>
      <c r="R10" s="1"/>
      <c r="S10" s="1"/>
      <c r="T10" s="1"/>
      <c r="U10" s="1"/>
      <c r="V10" s="31"/>
      <c r="W10" s="17"/>
      <c r="X10" s="15"/>
      <c r="Y10" s="15"/>
      <c r="Z10" s="15"/>
      <c r="AA10" s="15"/>
      <c r="AB10" s="15"/>
      <c r="AC10" s="15"/>
    </row>
    <row r="11" spans="1:29" ht="15" customHeight="1" thickBot="1" x14ac:dyDescent="0.2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4"/>
      <c r="Q11" s="14"/>
      <c r="R11" s="14"/>
      <c r="S11" s="14"/>
      <c r="T11" s="14"/>
      <c r="U11" s="14" t="s">
        <v>39</v>
      </c>
      <c r="V11" s="31"/>
    </row>
    <row r="12" spans="1:29" ht="15" customHeight="1" thickBot="1" x14ac:dyDescent="0.2">
      <c r="A12" s="15"/>
      <c r="B12" s="2"/>
      <c r="C12" s="506" t="s">
        <v>63</v>
      </c>
      <c r="D12" s="506" t="s">
        <v>68</v>
      </c>
      <c r="E12" s="506" t="s">
        <v>360</v>
      </c>
      <c r="F12" s="506" t="s">
        <v>371</v>
      </c>
      <c r="G12" s="506" t="s">
        <v>0</v>
      </c>
      <c r="H12" s="510" t="s">
        <v>7</v>
      </c>
      <c r="I12" s="510"/>
      <c r="J12" s="510"/>
      <c r="K12" s="510"/>
      <c r="L12" s="510"/>
      <c r="M12" s="510"/>
      <c r="N12" s="510"/>
      <c r="O12" s="506" t="s">
        <v>66</v>
      </c>
      <c r="P12" s="506" t="s">
        <v>40</v>
      </c>
      <c r="Q12" s="506" t="s">
        <v>357</v>
      </c>
      <c r="R12" s="506" t="s">
        <v>358</v>
      </c>
      <c r="S12" s="506" t="s">
        <v>359</v>
      </c>
      <c r="T12" s="506" t="s">
        <v>44</v>
      </c>
      <c r="U12" s="506" t="s">
        <v>46</v>
      </c>
      <c r="V12" s="31"/>
    </row>
    <row r="13" spans="1:29" ht="37.5" customHeight="1" thickBot="1" x14ac:dyDescent="0.2">
      <c r="A13" s="15"/>
      <c r="B13" s="2"/>
      <c r="C13" s="507"/>
      <c r="D13" s="507"/>
      <c r="E13" s="507"/>
      <c r="F13" s="507"/>
      <c r="G13" s="507"/>
      <c r="H13" s="36" t="s">
        <v>1</v>
      </c>
      <c r="I13" s="36" t="s">
        <v>361</v>
      </c>
      <c r="J13" s="36" t="s">
        <v>362</v>
      </c>
      <c r="K13" s="36" t="s">
        <v>4</v>
      </c>
      <c r="L13" s="36" t="s">
        <v>5</v>
      </c>
      <c r="M13" s="36" t="s">
        <v>67</v>
      </c>
      <c r="N13" s="36" t="s">
        <v>6</v>
      </c>
      <c r="O13" s="507"/>
      <c r="P13" s="507"/>
      <c r="Q13" s="507"/>
      <c r="R13" s="507"/>
      <c r="S13" s="507"/>
      <c r="T13" s="507"/>
      <c r="U13" s="507"/>
      <c r="V13" s="31"/>
    </row>
    <row r="14" spans="1:29" ht="18" customHeight="1" x14ac:dyDescent="0.15">
      <c r="A14" s="15"/>
      <c r="B14" s="2"/>
      <c r="C14" s="56" t="s">
        <v>9</v>
      </c>
      <c r="D14" s="349">
        <v>10293794</v>
      </c>
      <c r="E14" s="350">
        <v>541.67770068276002</v>
      </c>
      <c r="F14" s="350">
        <v>88.317557548440007</v>
      </c>
      <c r="G14" s="350">
        <v>236.94632401822</v>
      </c>
      <c r="H14" s="351">
        <v>47.059170121359998</v>
      </c>
      <c r="I14" s="351">
        <v>25.770178018799999</v>
      </c>
      <c r="J14" s="351">
        <v>15.46441585635</v>
      </c>
      <c r="K14" s="351">
        <v>36.869556579010002</v>
      </c>
      <c r="L14" s="351">
        <v>12.099775232040001</v>
      </c>
      <c r="M14" s="351">
        <v>9.8273601695000004</v>
      </c>
      <c r="N14" s="351">
        <v>1.1971872830002894E-2</v>
      </c>
      <c r="O14" s="351">
        <v>398.53587270678997</v>
      </c>
      <c r="P14" s="351">
        <v>55.49364080542</v>
      </c>
      <c r="Q14" s="351">
        <v>58.391013130519994</v>
      </c>
      <c r="R14" s="351">
        <v>5.2658566640900002</v>
      </c>
      <c r="S14" s="351">
        <v>8.1632289891899994</v>
      </c>
      <c r="T14" s="351">
        <v>2118.92960268451</v>
      </c>
      <c r="U14" s="351">
        <v>233.77061970666</v>
      </c>
      <c r="V14" s="113">
        <v>0</v>
      </c>
    </row>
    <row r="15" spans="1:29" ht="18" customHeight="1" thickBot="1" x14ac:dyDescent="0.2">
      <c r="A15" s="15"/>
      <c r="B15" s="2"/>
      <c r="C15" s="265" t="s">
        <v>8</v>
      </c>
      <c r="D15" s="448">
        <v>13669189</v>
      </c>
      <c r="E15" s="449">
        <v>400.92652794086001</v>
      </c>
      <c r="F15" s="449">
        <v>48.722365830359998</v>
      </c>
      <c r="G15" s="449">
        <v>207.41246219220002</v>
      </c>
      <c r="H15" s="373">
        <v>0</v>
      </c>
      <c r="I15" s="373">
        <v>0</v>
      </c>
      <c r="J15" s="373">
        <v>0</v>
      </c>
      <c r="K15" s="373">
        <v>0</v>
      </c>
      <c r="L15" s="373">
        <v>0</v>
      </c>
      <c r="M15" s="373">
        <v>0</v>
      </c>
      <c r="N15" s="373">
        <v>71.835818736059991</v>
      </c>
      <c r="O15" s="373">
        <v>329.09070920479996</v>
      </c>
      <c r="P15" s="373">
        <v>24.707842914529998</v>
      </c>
      <c r="Q15" s="373">
        <v>22.82913261669</v>
      </c>
      <c r="R15" s="373">
        <v>4.9532344503200001</v>
      </c>
      <c r="S15" s="373">
        <v>3.9839227533299999</v>
      </c>
      <c r="T15" s="373">
        <v>1704.6953596877599</v>
      </c>
      <c r="U15" s="373">
        <v>255.53885556029002</v>
      </c>
      <c r="V15" s="113">
        <v>1</v>
      </c>
    </row>
    <row r="16" spans="1:29" ht="16.5" customHeight="1" thickBot="1" x14ac:dyDescent="0.2">
      <c r="A16" s="15"/>
      <c r="B16" s="2"/>
      <c r="C16" s="22" t="s">
        <v>64</v>
      </c>
      <c r="D16" s="374">
        <v>23962983</v>
      </c>
      <c r="E16" s="375">
        <v>942.60422862361997</v>
      </c>
      <c r="F16" s="375">
        <v>137.03992337880001</v>
      </c>
      <c r="G16" s="375">
        <v>444.35878621042002</v>
      </c>
      <c r="H16" s="375">
        <v>47.059170121359998</v>
      </c>
      <c r="I16" s="375">
        <v>25.770178018799999</v>
      </c>
      <c r="J16" s="375">
        <v>15.46441585635</v>
      </c>
      <c r="K16" s="375">
        <v>36.869556579010002</v>
      </c>
      <c r="L16" s="375">
        <v>12.099775232040001</v>
      </c>
      <c r="M16" s="375">
        <v>9.8273601695000004</v>
      </c>
      <c r="N16" s="375">
        <v>71.847790608889994</v>
      </c>
      <c r="O16" s="375">
        <v>727.62658191158994</v>
      </c>
      <c r="P16" s="375">
        <v>80.201483719950005</v>
      </c>
      <c r="Q16" s="375">
        <v>81.220145747209997</v>
      </c>
      <c r="R16" s="375">
        <v>10.21909111441</v>
      </c>
      <c r="S16" s="375">
        <v>12.147151742519998</v>
      </c>
      <c r="T16" s="375">
        <v>3823.6249623722697</v>
      </c>
      <c r="U16" s="375">
        <v>489.30947526695002</v>
      </c>
      <c r="V16" s="31"/>
    </row>
    <row r="17" spans="1:29" x14ac:dyDescent="0.15">
      <c r="A17" s="15"/>
      <c r="B17" s="2"/>
      <c r="C17" s="25"/>
      <c r="D17" s="26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1"/>
      <c r="Q17" s="1"/>
      <c r="R17" s="1"/>
      <c r="S17" s="1"/>
      <c r="T17" s="1"/>
      <c r="U17" s="1"/>
      <c r="V17" s="31"/>
      <c r="W17" s="17"/>
      <c r="X17" s="15"/>
      <c r="Y17" s="15"/>
      <c r="Z17" s="15"/>
      <c r="AA17" s="15"/>
      <c r="AB17" s="15"/>
      <c r="AC17" s="15"/>
    </row>
    <row r="18" spans="1:29" x14ac:dyDescent="0.15">
      <c r="A18" s="15"/>
      <c r="B18" s="2"/>
      <c r="C18" s="25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1"/>
      <c r="Q18" s="1"/>
      <c r="R18" s="1"/>
      <c r="S18" s="1"/>
      <c r="T18" s="1"/>
      <c r="U18" s="1"/>
      <c r="V18" s="31"/>
      <c r="W18" s="17"/>
      <c r="X18" s="15"/>
      <c r="Y18" s="15"/>
      <c r="Z18" s="15"/>
      <c r="AA18" s="15"/>
      <c r="AB18" s="15"/>
      <c r="AC18" s="15"/>
    </row>
    <row r="19" spans="1:29" x14ac:dyDescent="0.15">
      <c r="A19" s="15"/>
      <c r="B19" s="2"/>
      <c r="C19" s="25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31"/>
      <c r="W19" s="17"/>
      <c r="X19" s="15"/>
      <c r="Y19" s="15"/>
      <c r="Z19" s="15"/>
      <c r="AA19" s="15"/>
      <c r="AB19" s="15"/>
      <c r="AC19" s="15"/>
    </row>
    <row r="20" spans="1:29" x14ac:dyDescent="0.15">
      <c r="A20" s="15"/>
      <c r="B20" s="2"/>
      <c r="C20" s="25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9"/>
      <c r="Q20" s="9"/>
      <c r="R20" s="9"/>
      <c r="S20" s="9"/>
      <c r="T20" s="9"/>
      <c r="U20" s="9"/>
      <c r="V20" s="31"/>
      <c r="W20" s="17"/>
      <c r="X20" s="15"/>
      <c r="Y20" s="15"/>
      <c r="Z20" s="15"/>
      <c r="AA20" s="15"/>
      <c r="AB20" s="15"/>
      <c r="AC20" s="15"/>
    </row>
    <row r="21" spans="1:29" x14ac:dyDescent="0.15">
      <c r="A21" s="15"/>
      <c r="B21" s="2"/>
      <c r="C21" s="18"/>
      <c r="D21" s="9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9"/>
      <c r="Q21" s="9"/>
      <c r="R21" s="9"/>
      <c r="S21" s="9"/>
      <c r="T21" s="9"/>
      <c r="U21" s="9"/>
      <c r="V21" s="31"/>
      <c r="W21" s="17"/>
      <c r="X21" s="15"/>
      <c r="Y21" s="15"/>
      <c r="Z21" s="15"/>
      <c r="AA21" s="15"/>
      <c r="AB21" s="15"/>
      <c r="AC21" s="15"/>
    </row>
    <row r="22" spans="1:29" x14ac:dyDescent="0.15">
      <c r="A22" s="15"/>
      <c r="B22" s="2"/>
      <c r="C22" s="18"/>
      <c r="D22" s="9"/>
      <c r="E22" s="57"/>
      <c r="F22" s="57"/>
      <c r="G22" s="57"/>
      <c r="H22" s="9"/>
      <c r="I22" s="9"/>
      <c r="J22" s="9"/>
      <c r="K22" s="9"/>
      <c r="L22" s="9"/>
      <c r="M22" s="9"/>
      <c r="N22" s="9"/>
      <c r="O22" s="9"/>
      <c r="P22" s="149"/>
      <c r="Q22" s="149"/>
      <c r="R22" s="149"/>
      <c r="S22" s="149"/>
      <c r="T22" s="149"/>
      <c r="U22" s="149"/>
      <c r="V22" s="31"/>
      <c r="W22" s="17"/>
      <c r="X22" s="15"/>
      <c r="Y22" s="15"/>
      <c r="Z22" s="15"/>
      <c r="AA22" s="15"/>
      <c r="AB22" s="15"/>
      <c r="AC22" s="15"/>
    </row>
    <row r="23" spans="1:29" ht="18" customHeight="1" x14ac:dyDescent="0.15">
      <c r="A23" s="15"/>
      <c r="B23" s="2"/>
      <c r="C23" s="508"/>
      <c r="D23" s="508"/>
      <c r="E23" s="508"/>
      <c r="F23" s="508"/>
      <c r="G23" s="508"/>
      <c r="H23" s="509"/>
      <c r="I23" s="509"/>
      <c r="J23" s="509"/>
      <c r="K23" s="509"/>
      <c r="L23" s="509"/>
      <c r="M23" s="509"/>
      <c r="N23" s="509"/>
      <c r="O23" s="508"/>
      <c r="P23" s="508"/>
      <c r="Q23" s="241"/>
      <c r="R23" s="241"/>
      <c r="S23" s="241"/>
      <c r="T23" s="508"/>
      <c r="U23" s="508"/>
      <c r="V23" s="31"/>
      <c r="W23" s="17"/>
      <c r="X23" s="15"/>
      <c r="Y23" s="15"/>
      <c r="Z23" s="15"/>
      <c r="AA23" s="15"/>
      <c r="AB23" s="15"/>
      <c r="AC23" s="15"/>
    </row>
    <row r="24" spans="1:29" ht="37.5" customHeight="1" x14ac:dyDescent="0.15">
      <c r="A24" s="15"/>
      <c r="B24" s="2"/>
      <c r="C24" s="508"/>
      <c r="D24" s="508"/>
      <c r="E24" s="508"/>
      <c r="F24" s="508"/>
      <c r="G24" s="508"/>
      <c r="H24" s="150"/>
      <c r="I24" s="150"/>
      <c r="J24" s="150"/>
      <c r="K24" s="150"/>
      <c r="L24" s="150"/>
      <c r="M24" s="150"/>
      <c r="N24" s="150"/>
      <c r="O24" s="508"/>
      <c r="P24" s="508"/>
      <c r="Q24" s="241"/>
      <c r="R24" s="241"/>
      <c r="S24" s="241"/>
      <c r="T24" s="508"/>
      <c r="U24" s="508"/>
      <c r="V24" s="31"/>
      <c r="W24" s="17"/>
      <c r="X24" s="15"/>
      <c r="Y24" s="15"/>
      <c r="Z24" s="15"/>
      <c r="AA24" s="15"/>
      <c r="AB24" s="15"/>
      <c r="AC24" s="15"/>
    </row>
    <row r="25" spans="1:29" ht="37.5" customHeight="1" x14ac:dyDescent="0.15">
      <c r="A25" s="15"/>
      <c r="B25" s="194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41"/>
      <c r="R25" s="241"/>
      <c r="S25" s="241"/>
      <c r="T25" s="235"/>
      <c r="U25" s="235"/>
      <c r="V25" s="31"/>
      <c r="W25" s="17"/>
      <c r="X25" s="15"/>
      <c r="Y25" s="15"/>
      <c r="Z25" s="15"/>
      <c r="AA25" s="15"/>
      <c r="AB25" s="15"/>
      <c r="AC25" s="15"/>
    </row>
    <row r="26" spans="1:29" ht="22.5" customHeight="1" x14ac:dyDescent="0.15">
      <c r="A26" s="15"/>
      <c r="B26" s="194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41"/>
      <c r="R26" s="241"/>
      <c r="S26" s="241"/>
      <c r="T26" s="235"/>
      <c r="U26" s="235"/>
      <c r="V26" s="31"/>
      <c r="W26" s="17"/>
      <c r="X26" s="15"/>
      <c r="Y26" s="15"/>
      <c r="Z26" s="15"/>
      <c r="AA26" s="15"/>
      <c r="AB26" s="15"/>
      <c r="AC26" s="15"/>
    </row>
    <row r="27" spans="1:29" ht="18" customHeight="1" x14ac:dyDescent="0.15">
      <c r="A27" s="15"/>
      <c r="B27" s="2"/>
      <c r="C27" s="25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1"/>
      <c r="W27" s="17"/>
      <c r="X27" s="15"/>
      <c r="Y27" s="15"/>
      <c r="Z27" s="15"/>
      <c r="AA27" s="15"/>
      <c r="AB27" s="15"/>
      <c r="AC27" s="15"/>
    </row>
    <row r="28" spans="1:29" x14ac:dyDescent="0.15">
      <c r="A28" s="15"/>
      <c r="B28" s="2"/>
      <c r="C28" s="18"/>
      <c r="D28" s="9"/>
      <c r="E28" s="57"/>
      <c r="F28" s="57"/>
      <c r="G28" s="57"/>
      <c r="H28" s="9"/>
      <c r="I28" s="9"/>
      <c r="J28" s="9"/>
      <c r="K28" s="9"/>
      <c r="L28" s="9"/>
      <c r="M28" s="9"/>
      <c r="N28" s="9"/>
      <c r="O28" s="57"/>
      <c r="P28" s="9"/>
      <c r="Q28" s="9"/>
      <c r="R28" s="9"/>
      <c r="S28" s="9"/>
      <c r="T28" s="9"/>
      <c r="U28" s="9"/>
      <c r="V28" s="31"/>
      <c r="W28" s="17"/>
      <c r="X28" s="15"/>
      <c r="Y28" s="15"/>
      <c r="Z28" s="15"/>
      <c r="AA28" s="15"/>
      <c r="AB28" s="15"/>
      <c r="AC28" s="15"/>
    </row>
    <row r="29" spans="1:29" x14ac:dyDescent="0.15">
      <c r="A29" s="15"/>
      <c r="B29" s="2"/>
      <c r="C29" s="18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31"/>
      <c r="W29" s="17"/>
      <c r="X29" s="15"/>
      <c r="Y29" s="15"/>
      <c r="Z29" s="15"/>
      <c r="AA29" s="15"/>
      <c r="AB29" s="15"/>
      <c r="AC29" s="15"/>
    </row>
    <row r="30" spans="1:29" x14ac:dyDescent="0.15">
      <c r="A30" s="15"/>
      <c r="B30" s="2"/>
      <c r="C30" s="30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90"/>
      <c r="O30" s="90"/>
      <c r="P30" s="90"/>
      <c r="Q30" s="90"/>
      <c r="R30" s="90"/>
      <c r="S30" s="90"/>
      <c r="T30" s="90"/>
      <c r="U30" s="90"/>
      <c r="V30" s="31"/>
      <c r="W30" s="17"/>
      <c r="X30" s="15"/>
      <c r="Y30" s="15"/>
      <c r="Z30" s="15"/>
      <c r="AA30" s="15"/>
      <c r="AB30" s="15"/>
      <c r="AC30" s="15"/>
    </row>
    <row r="31" spans="1:29" ht="56.25" customHeight="1" x14ac:dyDescent="0.15">
      <c r="A31" s="15"/>
      <c r="B31" s="2"/>
      <c r="C31" s="1"/>
      <c r="D31" s="1"/>
      <c r="E31" s="17"/>
      <c r="F31" s="17"/>
      <c r="G31" s="17"/>
      <c r="H31" s="1"/>
      <c r="I31" s="1"/>
      <c r="J31" s="1"/>
      <c r="K31" s="1"/>
      <c r="L31" s="1"/>
      <c r="M31" s="1"/>
      <c r="N31" s="1"/>
      <c r="O31" s="17"/>
      <c r="P31" s="1"/>
      <c r="Q31" s="1"/>
      <c r="R31" s="1"/>
      <c r="S31" s="1"/>
      <c r="T31" s="1"/>
      <c r="U31" s="1"/>
      <c r="V31" s="31"/>
      <c r="W31" s="17"/>
      <c r="X31" s="15"/>
      <c r="Y31" s="15"/>
      <c r="Z31" s="15"/>
      <c r="AA31" s="15"/>
      <c r="AB31" s="15"/>
      <c r="AC31" s="15"/>
    </row>
    <row r="32" spans="1:29" x14ac:dyDescent="0.15">
      <c r="A32" s="15"/>
      <c r="B32" s="2"/>
      <c r="C32" s="18"/>
      <c r="D32" s="9"/>
      <c r="E32" s="57"/>
      <c r="F32" s="57"/>
      <c r="G32" s="57"/>
      <c r="H32" s="9"/>
      <c r="I32" s="9"/>
      <c r="J32" s="9"/>
      <c r="K32" s="9"/>
      <c r="L32" s="9"/>
      <c r="M32" s="9"/>
      <c r="N32" s="9"/>
      <c r="O32" s="57"/>
      <c r="P32" s="9"/>
      <c r="Q32" s="9"/>
      <c r="R32" s="9"/>
      <c r="S32" s="9"/>
      <c r="T32" s="9"/>
      <c r="U32" s="9"/>
      <c r="V32" s="31"/>
      <c r="W32" s="17"/>
      <c r="X32" s="15"/>
      <c r="Y32" s="15"/>
      <c r="Z32" s="15"/>
      <c r="AA32" s="15"/>
      <c r="AB32" s="15"/>
      <c r="AC32" s="15"/>
    </row>
    <row r="33" spans="1:29" x14ac:dyDescent="0.15">
      <c r="A33" s="15"/>
      <c r="B33" s="2"/>
      <c r="C33" s="18"/>
      <c r="D33" s="9"/>
      <c r="E33" s="57"/>
      <c r="F33" s="57"/>
      <c r="G33" s="57"/>
      <c r="H33" s="9"/>
      <c r="I33" s="9"/>
      <c r="J33" s="9"/>
      <c r="K33" s="9"/>
      <c r="L33" s="9"/>
      <c r="M33" s="9"/>
      <c r="N33" s="9"/>
      <c r="O33" s="9"/>
      <c r="P33" s="149"/>
      <c r="Q33" s="149"/>
      <c r="R33" s="149"/>
      <c r="S33" s="149"/>
      <c r="T33" s="149"/>
      <c r="U33" s="149"/>
      <c r="V33" s="31"/>
      <c r="W33" s="17"/>
      <c r="X33" s="15"/>
      <c r="Y33" s="15"/>
      <c r="Z33" s="15"/>
      <c r="AA33" s="15"/>
      <c r="AB33" s="15"/>
      <c r="AC33" s="15"/>
    </row>
    <row r="34" spans="1:29" ht="18" customHeight="1" x14ac:dyDescent="0.15">
      <c r="A34" s="15"/>
      <c r="B34" s="2"/>
      <c r="C34" s="508"/>
      <c r="D34" s="508"/>
      <c r="E34" s="508"/>
      <c r="F34" s="508"/>
      <c r="G34" s="508"/>
      <c r="H34" s="509"/>
      <c r="I34" s="509"/>
      <c r="J34" s="509"/>
      <c r="K34" s="509"/>
      <c r="L34" s="509"/>
      <c r="M34" s="509"/>
      <c r="N34" s="509"/>
      <c r="O34" s="508"/>
      <c r="P34" s="508"/>
      <c r="Q34" s="241"/>
      <c r="R34" s="241"/>
      <c r="S34" s="241"/>
      <c r="T34" s="508"/>
      <c r="U34" s="508"/>
      <c r="V34" s="31"/>
      <c r="W34" s="17"/>
      <c r="X34" s="15"/>
      <c r="Y34" s="15"/>
      <c r="Z34" s="15"/>
      <c r="AA34" s="15"/>
      <c r="AB34" s="15"/>
      <c r="AC34" s="15"/>
    </row>
    <row r="35" spans="1:29" ht="39" customHeight="1" x14ac:dyDescent="0.15">
      <c r="A35" s="15"/>
      <c r="B35" s="2"/>
      <c r="C35" s="508"/>
      <c r="D35" s="508"/>
      <c r="E35" s="508"/>
      <c r="F35" s="508"/>
      <c r="G35" s="508"/>
      <c r="H35" s="150"/>
      <c r="I35" s="150"/>
      <c r="J35" s="150"/>
      <c r="K35" s="150"/>
      <c r="L35" s="150"/>
      <c r="M35" s="150"/>
      <c r="N35" s="150"/>
      <c r="O35" s="508"/>
      <c r="P35" s="508"/>
      <c r="Q35" s="241"/>
      <c r="R35" s="241"/>
      <c r="S35" s="241"/>
      <c r="T35" s="508"/>
      <c r="U35" s="508"/>
      <c r="V35" s="31"/>
      <c r="W35" s="17"/>
      <c r="X35" s="15"/>
      <c r="Y35" s="15"/>
      <c r="Z35" s="15"/>
      <c r="AA35" s="15"/>
      <c r="AB35" s="15"/>
      <c r="AC35" s="15"/>
    </row>
    <row r="36" spans="1:29" ht="18" customHeight="1" x14ac:dyDescent="0.15">
      <c r="A36" s="15"/>
      <c r="B36" s="2"/>
      <c r="C36" s="28"/>
      <c r="D36" s="85"/>
      <c r="E36" s="84"/>
      <c r="F36" s="84"/>
      <c r="G36" s="84"/>
      <c r="H36" s="154"/>
      <c r="I36" s="154"/>
      <c r="J36" s="154"/>
      <c r="K36" s="154"/>
      <c r="L36" s="154"/>
      <c r="M36" s="154"/>
      <c r="N36" s="154"/>
      <c r="O36" s="154"/>
      <c r="P36" s="154"/>
      <c r="Q36" s="154"/>
      <c r="R36" s="154"/>
      <c r="S36" s="154"/>
      <c r="T36" s="154"/>
      <c r="U36" s="154"/>
      <c r="V36" s="113">
        <v>0</v>
      </c>
      <c r="W36" s="17"/>
      <c r="X36" s="15"/>
      <c r="Y36" s="15"/>
      <c r="Z36" s="15"/>
      <c r="AA36" s="15"/>
      <c r="AB36" s="15"/>
      <c r="AC36" s="15"/>
    </row>
    <row r="37" spans="1:29" ht="18" customHeight="1" x14ac:dyDescent="0.15">
      <c r="A37" s="15"/>
      <c r="B37" s="2"/>
      <c r="C37" s="256"/>
      <c r="D37" s="152"/>
      <c r="E37" s="155"/>
      <c r="F37" s="155"/>
      <c r="G37" s="155"/>
      <c r="H37" s="154"/>
      <c r="I37" s="154"/>
      <c r="J37" s="154"/>
      <c r="K37" s="154"/>
      <c r="L37" s="154"/>
      <c r="M37" s="154"/>
      <c r="N37" s="154"/>
      <c r="O37" s="154"/>
      <c r="P37" s="155"/>
      <c r="Q37" s="155"/>
      <c r="R37" s="155"/>
      <c r="S37" s="155"/>
      <c r="T37" s="155"/>
      <c r="U37" s="155"/>
      <c r="V37" s="113">
        <v>1</v>
      </c>
      <c r="W37" s="17"/>
      <c r="X37" s="15"/>
      <c r="Y37" s="15"/>
      <c r="Z37" s="15"/>
      <c r="AA37" s="15"/>
      <c r="AB37" s="15"/>
      <c r="AC37" s="15"/>
    </row>
    <row r="38" spans="1:29" ht="18" customHeight="1" x14ac:dyDescent="0.15">
      <c r="A38" s="15"/>
      <c r="B38" s="2"/>
      <c r="C38" s="79"/>
      <c r="D38" s="152"/>
      <c r="E38" s="155"/>
      <c r="F38" s="155"/>
      <c r="G38" s="155"/>
      <c r="H38" s="154"/>
      <c r="I38" s="154"/>
      <c r="J38" s="154"/>
      <c r="K38" s="154"/>
      <c r="L38" s="154"/>
      <c r="M38" s="154"/>
      <c r="N38" s="154"/>
      <c r="O38" s="154"/>
      <c r="P38" s="155"/>
      <c r="Q38" s="155"/>
      <c r="R38" s="155"/>
      <c r="S38" s="155"/>
      <c r="T38" s="155"/>
      <c r="U38" s="155"/>
      <c r="V38" s="113">
        <v>2</v>
      </c>
      <c r="W38" s="17"/>
      <c r="X38" s="15"/>
      <c r="Y38" s="15"/>
      <c r="Z38" s="15"/>
      <c r="AA38" s="15"/>
      <c r="AB38" s="15"/>
      <c r="AC38" s="15"/>
    </row>
    <row r="39" spans="1:29" ht="17.25" customHeight="1" x14ac:dyDescent="0.15">
      <c r="A39" s="15"/>
      <c r="B39" s="2"/>
      <c r="C39" s="25"/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1"/>
      <c r="W39" s="17"/>
      <c r="X39" s="15"/>
      <c r="Y39" s="15"/>
      <c r="Z39" s="15"/>
      <c r="AA39" s="15"/>
      <c r="AB39" s="15"/>
      <c r="AC39" s="15"/>
    </row>
    <row r="40" spans="1:29" ht="14" thickBot="1" x14ac:dyDescent="0.2">
      <c r="A40" s="15"/>
      <c r="B40" s="41"/>
      <c r="C40" s="42"/>
      <c r="D40" s="43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0"/>
      <c r="W40" s="17"/>
      <c r="X40" s="15"/>
      <c r="Y40" s="15"/>
      <c r="Z40" s="15"/>
      <c r="AA40" s="15"/>
      <c r="AB40" s="15"/>
      <c r="AC40" s="15"/>
    </row>
    <row r="41" spans="1:29" x14ac:dyDescent="0.15">
      <c r="A41" s="15"/>
      <c r="B41" s="33"/>
      <c r="C41" s="25"/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3"/>
      <c r="W41" s="17"/>
      <c r="X41" s="15"/>
      <c r="Y41" s="15"/>
      <c r="Z41" s="15"/>
      <c r="AA41" s="15"/>
      <c r="AB41" s="15"/>
      <c r="AC41" s="15"/>
    </row>
    <row r="43" spans="1:29" x14ac:dyDescent="0.15"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</row>
    <row r="44" spans="1:29" x14ac:dyDescent="0.15"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</row>
  </sheetData>
  <sheetProtection selectLockedCells="1" selectUnlockedCells="1"/>
  <mergeCells count="33">
    <mergeCell ref="C34:C35"/>
    <mergeCell ref="D34:D35"/>
    <mergeCell ref="E34:E35"/>
    <mergeCell ref="F34:F35"/>
    <mergeCell ref="G34:G35"/>
    <mergeCell ref="T12:T13"/>
    <mergeCell ref="U12:U13"/>
    <mergeCell ref="H23:N23"/>
    <mergeCell ref="H12:N12"/>
    <mergeCell ref="O34:O35"/>
    <mergeCell ref="P34:P35"/>
    <mergeCell ref="T34:T35"/>
    <mergeCell ref="U34:U35"/>
    <mergeCell ref="O23:O24"/>
    <mergeCell ref="P23:P24"/>
    <mergeCell ref="T23:T24"/>
    <mergeCell ref="U23:U24"/>
    <mergeCell ref="Q12:Q13"/>
    <mergeCell ref="R12:R13"/>
    <mergeCell ref="S12:S13"/>
    <mergeCell ref="H34:N34"/>
    <mergeCell ref="O12:O13"/>
    <mergeCell ref="P12:P13"/>
    <mergeCell ref="C23:C24"/>
    <mergeCell ref="D23:D24"/>
    <mergeCell ref="E23:E24"/>
    <mergeCell ref="F23:F24"/>
    <mergeCell ref="G23:G24"/>
    <mergeCell ref="C12:C13"/>
    <mergeCell ref="D12:D13"/>
    <mergeCell ref="E12:E13"/>
    <mergeCell ref="F12:F13"/>
    <mergeCell ref="G12:G13"/>
  </mergeCells>
  <dataValidations count="1">
    <dataValidation type="list" allowBlank="1" showInputMessage="1" showErrorMessage="1" sqref="D2">
      <formula1>#REF!</formula1>
    </dataValidation>
  </dataValidations>
  <printOptions horizontalCentered="1"/>
  <pageMargins left="0.39370078740157483" right="0.39370078740157483" top="0.59055118110236227" bottom="0.59055118110236227" header="0.51181102362204722" footer="0.31496062992125984"/>
  <pageSetup paperSize="9" scale="75" firstPageNumber="0" orientation="landscape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5"/>
  <sheetViews>
    <sheetView showGridLines="0" topLeftCell="A2" workbookViewId="0">
      <selection activeCell="C25" sqref="C25:E35"/>
    </sheetView>
  </sheetViews>
  <sheetFormatPr baseColWidth="10" defaultColWidth="8.83203125" defaultRowHeight="13" x14ac:dyDescent="0.15"/>
  <cols>
    <col min="1" max="1" width="6" style="3" customWidth="1"/>
    <col min="2" max="2" width="2.33203125" style="3" customWidth="1"/>
    <col min="3" max="3" width="17.83203125" style="3" customWidth="1"/>
    <col min="4" max="4" width="10.5" style="3" customWidth="1"/>
    <col min="5" max="5" width="8.5" style="3" customWidth="1"/>
    <col min="6" max="6" width="8" style="3" customWidth="1"/>
    <col min="7" max="7" width="9" style="3" customWidth="1"/>
    <col min="8" max="8" width="8.83203125" style="3" customWidth="1"/>
    <col min="9" max="9" width="9" style="3" customWidth="1"/>
    <col min="10" max="10" width="8.5" style="3" customWidth="1"/>
    <col min="11" max="11" width="7.5" style="3" customWidth="1"/>
    <col min="12" max="12" width="7" style="3" customWidth="1"/>
    <col min="13" max="13" width="7.6640625" style="3" customWidth="1"/>
    <col min="14" max="14" width="7.83203125" style="3" bestFit="1" customWidth="1"/>
    <col min="15" max="15" width="9" style="3" customWidth="1"/>
    <col min="16" max="16" width="7.83203125" style="3" customWidth="1"/>
    <col min="17" max="17" width="7.5" style="3" customWidth="1"/>
    <col min="18" max="18" width="6.83203125" style="3" customWidth="1"/>
    <col min="19" max="19" width="7.5" style="3" customWidth="1"/>
    <col min="20" max="20" width="10.6640625" style="3" customWidth="1"/>
    <col min="21" max="21" width="8.5" style="3" customWidth="1"/>
    <col min="22" max="22" width="2.33203125" style="3" customWidth="1"/>
    <col min="23" max="23" width="9.1640625" style="3" customWidth="1"/>
    <col min="24" max="24" width="4.5" style="3" customWidth="1"/>
    <col min="25" max="25" width="5.83203125" style="3" customWidth="1"/>
    <col min="26" max="30" width="8.83203125" style="3"/>
    <col min="31" max="31" width="17.1640625" style="3" customWidth="1"/>
    <col min="32" max="32" width="16" style="3" customWidth="1"/>
    <col min="33" max="33" width="9.6640625" style="3" customWidth="1"/>
    <col min="34" max="256" width="8.83203125" style="3"/>
    <col min="257" max="257" width="2.5" style="3" customWidth="1"/>
    <col min="258" max="258" width="2.33203125" style="3" customWidth="1"/>
    <col min="259" max="259" width="17.83203125" style="3" customWidth="1"/>
    <col min="260" max="260" width="10.5" style="3" customWidth="1"/>
    <col min="261" max="262" width="8" style="3" customWidth="1"/>
    <col min="263" max="263" width="9" style="3" customWidth="1"/>
    <col min="264" max="264" width="8.33203125" style="3" customWidth="1"/>
    <col min="265" max="265" width="11.5" style="3" customWidth="1"/>
    <col min="266" max="266" width="8.5" style="3" customWidth="1"/>
    <col min="267" max="267" width="7.5" style="3" customWidth="1"/>
    <col min="268" max="268" width="7" style="3" customWidth="1"/>
    <col min="269" max="269" width="7.6640625" style="3" customWidth="1"/>
    <col min="270" max="270" width="7.33203125" style="3" customWidth="1"/>
    <col min="271" max="271" width="8.1640625" style="3" customWidth="1"/>
    <col min="272" max="273" width="7.33203125" style="3" customWidth="1"/>
    <col min="274" max="275" width="7.5" style="3" customWidth="1"/>
    <col min="276" max="276" width="10.5" style="3" customWidth="1"/>
    <col min="277" max="277" width="8.1640625" style="3" customWidth="1"/>
    <col min="278" max="278" width="2.33203125" style="3" customWidth="1"/>
    <col min="279" max="279" width="15.5" style="3" customWidth="1"/>
    <col min="280" max="280" width="8.5" style="3" customWidth="1"/>
    <col min="281" max="281" width="15" style="3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512" width="8.83203125" style="3"/>
    <col min="513" max="513" width="2.5" style="3" customWidth="1"/>
    <col min="514" max="514" width="2.33203125" style="3" customWidth="1"/>
    <col min="515" max="515" width="17.83203125" style="3" customWidth="1"/>
    <col min="516" max="516" width="10.5" style="3" customWidth="1"/>
    <col min="517" max="518" width="8" style="3" customWidth="1"/>
    <col min="519" max="519" width="9" style="3" customWidth="1"/>
    <col min="520" max="520" width="8.33203125" style="3" customWidth="1"/>
    <col min="521" max="521" width="11.5" style="3" customWidth="1"/>
    <col min="522" max="522" width="8.5" style="3" customWidth="1"/>
    <col min="523" max="523" width="7.5" style="3" customWidth="1"/>
    <col min="524" max="524" width="7" style="3" customWidth="1"/>
    <col min="525" max="525" width="7.6640625" style="3" customWidth="1"/>
    <col min="526" max="526" width="7.33203125" style="3" customWidth="1"/>
    <col min="527" max="527" width="8.1640625" style="3" customWidth="1"/>
    <col min="528" max="529" width="7.33203125" style="3" customWidth="1"/>
    <col min="530" max="531" width="7.5" style="3" customWidth="1"/>
    <col min="532" max="532" width="10.5" style="3" customWidth="1"/>
    <col min="533" max="533" width="8.1640625" style="3" customWidth="1"/>
    <col min="534" max="534" width="2.33203125" style="3" customWidth="1"/>
    <col min="535" max="535" width="15.5" style="3" customWidth="1"/>
    <col min="536" max="536" width="8.5" style="3" customWidth="1"/>
    <col min="537" max="537" width="15" style="3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768" width="8.83203125" style="3"/>
    <col min="769" max="769" width="2.5" style="3" customWidth="1"/>
    <col min="770" max="770" width="2.33203125" style="3" customWidth="1"/>
    <col min="771" max="771" width="17.83203125" style="3" customWidth="1"/>
    <col min="772" max="772" width="10.5" style="3" customWidth="1"/>
    <col min="773" max="774" width="8" style="3" customWidth="1"/>
    <col min="775" max="775" width="9" style="3" customWidth="1"/>
    <col min="776" max="776" width="8.33203125" style="3" customWidth="1"/>
    <col min="777" max="777" width="11.5" style="3" customWidth="1"/>
    <col min="778" max="778" width="8.5" style="3" customWidth="1"/>
    <col min="779" max="779" width="7.5" style="3" customWidth="1"/>
    <col min="780" max="780" width="7" style="3" customWidth="1"/>
    <col min="781" max="781" width="7.6640625" style="3" customWidth="1"/>
    <col min="782" max="782" width="7.33203125" style="3" customWidth="1"/>
    <col min="783" max="783" width="8.1640625" style="3" customWidth="1"/>
    <col min="784" max="785" width="7.33203125" style="3" customWidth="1"/>
    <col min="786" max="787" width="7.5" style="3" customWidth="1"/>
    <col min="788" max="788" width="10.5" style="3" customWidth="1"/>
    <col min="789" max="789" width="8.1640625" style="3" customWidth="1"/>
    <col min="790" max="790" width="2.33203125" style="3" customWidth="1"/>
    <col min="791" max="791" width="15.5" style="3" customWidth="1"/>
    <col min="792" max="792" width="8.5" style="3" customWidth="1"/>
    <col min="793" max="793" width="15" style="3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1024" width="8.83203125" style="3"/>
    <col min="1025" max="1025" width="2.5" style="3" customWidth="1"/>
    <col min="1026" max="1026" width="2.33203125" style="3" customWidth="1"/>
    <col min="1027" max="1027" width="17.83203125" style="3" customWidth="1"/>
    <col min="1028" max="1028" width="10.5" style="3" customWidth="1"/>
    <col min="1029" max="1030" width="8" style="3" customWidth="1"/>
    <col min="1031" max="1031" width="9" style="3" customWidth="1"/>
    <col min="1032" max="1032" width="8.33203125" style="3" customWidth="1"/>
    <col min="1033" max="1033" width="11.5" style="3" customWidth="1"/>
    <col min="1034" max="1034" width="8.5" style="3" customWidth="1"/>
    <col min="1035" max="1035" width="7.5" style="3" customWidth="1"/>
    <col min="1036" max="1036" width="7" style="3" customWidth="1"/>
    <col min="1037" max="1037" width="7.6640625" style="3" customWidth="1"/>
    <col min="1038" max="1038" width="7.33203125" style="3" customWidth="1"/>
    <col min="1039" max="1039" width="8.1640625" style="3" customWidth="1"/>
    <col min="1040" max="1041" width="7.33203125" style="3" customWidth="1"/>
    <col min="1042" max="1043" width="7.5" style="3" customWidth="1"/>
    <col min="1044" max="1044" width="10.5" style="3" customWidth="1"/>
    <col min="1045" max="1045" width="8.1640625" style="3" customWidth="1"/>
    <col min="1046" max="1046" width="2.33203125" style="3" customWidth="1"/>
    <col min="1047" max="1047" width="15.5" style="3" customWidth="1"/>
    <col min="1048" max="1048" width="8.5" style="3" customWidth="1"/>
    <col min="1049" max="1049" width="15" style="3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280" width="8.83203125" style="3"/>
    <col min="1281" max="1281" width="2.5" style="3" customWidth="1"/>
    <col min="1282" max="1282" width="2.33203125" style="3" customWidth="1"/>
    <col min="1283" max="1283" width="17.83203125" style="3" customWidth="1"/>
    <col min="1284" max="1284" width="10.5" style="3" customWidth="1"/>
    <col min="1285" max="1286" width="8" style="3" customWidth="1"/>
    <col min="1287" max="1287" width="9" style="3" customWidth="1"/>
    <col min="1288" max="1288" width="8.33203125" style="3" customWidth="1"/>
    <col min="1289" max="1289" width="11.5" style="3" customWidth="1"/>
    <col min="1290" max="1290" width="8.5" style="3" customWidth="1"/>
    <col min="1291" max="1291" width="7.5" style="3" customWidth="1"/>
    <col min="1292" max="1292" width="7" style="3" customWidth="1"/>
    <col min="1293" max="1293" width="7.6640625" style="3" customWidth="1"/>
    <col min="1294" max="1294" width="7.33203125" style="3" customWidth="1"/>
    <col min="1295" max="1295" width="8.1640625" style="3" customWidth="1"/>
    <col min="1296" max="1297" width="7.33203125" style="3" customWidth="1"/>
    <col min="1298" max="1299" width="7.5" style="3" customWidth="1"/>
    <col min="1300" max="1300" width="10.5" style="3" customWidth="1"/>
    <col min="1301" max="1301" width="8.1640625" style="3" customWidth="1"/>
    <col min="1302" max="1302" width="2.33203125" style="3" customWidth="1"/>
    <col min="1303" max="1303" width="15.5" style="3" customWidth="1"/>
    <col min="1304" max="1304" width="8.5" style="3" customWidth="1"/>
    <col min="1305" max="1305" width="15" style="3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536" width="8.83203125" style="3"/>
    <col min="1537" max="1537" width="2.5" style="3" customWidth="1"/>
    <col min="1538" max="1538" width="2.33203125" style="3" customWidth="1"/>
    <col min="1539" max="1539" width="17.83203125" style="3" customWidth="1"/>
    <col min="1540" max="1540" width="10.5" style="3" customWidth="1"/>
    <col min="1541" max="1542" width="8" style="3" customWidth="1"/>
    <col min="1543" max="1543" width="9" style="3" customWidth="1"/>
    <col min="1544" max="1544" width="8.33203125" style="3" customWidth="1"/>
    <col min="1545" max="1545" width="11.5" style="3" customWidth="1"/>
    <col min="1546" max="1546" width="8.5" style="3" customWidth="1"/>
    <col min="1547" max="1547" width="7.5" style="3" customWidth="1"/>
    <col min="1548" max="1548" width="7" style="3" customWidth="1"/>
    <col min="1549" max="1549" width="7.6640625" style="3" customWidth="1"/>
    <col min="1550" max="1550" width="7.33203125" style="3" customWidth="1"/>
    <col min="1551" max="1551" width="8.1640625" style="3" customWidth="1"/>
    <col min="1552" max="1553" width="7.33203125" style="3" customWidth="1"/>
    <col min="1554" max="1555" width="7.5" style="3" customWidth="1"/>
    <col min="1556" max="1556" width="10.5" style="3" customWidth="1"/>
    <col min="1557" max="1557" width="8.1640625" style="3" customWidth="1"/>
    <col min="1558" max="1558" width="2.33203125" style="3" customWidth="1"/>
    <col min="1559" max="1559" width="15.5" style="3" customWidth="1"/>
    <col min="1560" max="1560" width="8.5" style="3" customWidth="1"/>
    <col min="1561" max="1561" width="15" style="3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792" width="8.83203125" style="3"/>
    <col min="1793" max="1793" width="2.5" style="3" customWidth="1"/>
    <col min="1794" max="1794" width="2.33203125" style="3" customWidth="1"/>
    <col min="1795" max="1795" width="17.83203125" style="3" customWidth="1"/>
    <col min="1796" max="1796" width="10.5" style="3" customWidth="1"/>
    <col min="1797" max="1798" width="8" style="3" customWidth="1"/>
    <col min="1799" max="1799" width="9" style="3" customWidth="1"/>
    <col min="1800" max="1800" width="8.33203125" style="3" customWidth="1"/>
    <col min="1801" max="1801" width="11.5" style="3" customWidth="1"/>
    <col min="1802" max="1802" width="8.5" style="3" customWidth="1"/>
    <col min="1803" max="1803" width="7.5" style="3" customWidth="1"/>
    <col min="1804" max="1804" width="7" style="3" customWidth="1"/>
    <col min="1805" max="1805" width="7.6640625" style="3" customWidth="1"/>
    <col min="1806" max="1806" width="7.33203125" style="3" customWidth="1"/>
    <col min="1807" max="1807" width="8.1640625" style="3" customWidth="1"/>
    <col min="1808" max="1809" width="7.33203125" style="3" customWidth="1"/>
    <col min="1810" max="1811" width="7.5" style="3" customWidth="1"/>
    <col min="1812" max="1812" width="10.5" style="3" customWidth="1"/>
    <col min="1813" max="1813" width="8.1640625" style="3" customWidth="1"/>
    <col min="1814" max="1814" width="2.33203125" style="3" customWidth="1"/>
    <col min="1815" max="1815" width="15.5" style="3" customWidth="1"/>
    <col min="1816" max="1816" width="8.5" style="3" customWidth="1"/>
    <col min="1817" max="1817" width="15" style="3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2048" width="8.83203125" style="3"/>
    <col min="2049" max="2049" width="2.5" style="3" customWidth="1"/>
    <col min="2050" max="2050" width="2.33203125" style="3" customWidth="1"/>
    <col min="2051" max="2051" width="17.83203125" style="3" customWidth="1"/>
    <col min="2052" max="2052" width="10.5" style="3" customWidth="1"/>
    <col min="2053" max="2054" width="8" style="3" customWidth="1"/>
    <col min="2055" max="2055" width="9" style="3" customWidth="1"/>
    <col min="2056" max="2056" width="8.33203125" style="3" customWidth="1"/>
    <col min="2057" max="2057" width="11.5" style="3" customWidth="1"/>
    <col min="2058" max="2058" width="8.5" style="3" customWidth="1"/>
    <col min="2059" max="2059" width="7.5" style="3" customWidth="1"/>
    <col min="2060" max="2060" width="7" style="3" customWidth="1"/>
    <col min="2061" max="2061" width="7.6640625" style="3" customWidth="1"/>
    <col min="2062" max="2062" width="7.33203125" style="3" customWidth="1"/>
    <col min="2063" max="2063" width="8.1640625" style="3" customWidth="1"/>
    <col min="2064" max="2065" width="7.33203125" style="3" customWidth="1"/>
    <col min="2066" max="2067" width="7.5" style="3" customWidth="1"/>
    <col min="2068" max="2068" width="10.5" style="3" customWidth="1"/>
    <col min="2069" max="2069" width="8.1640625" style="3" customWidth="1"/>
    <col min="2070" max="2070" width="2.33203125" style="3" customWidth="1"/>
    <col min="2071" max="2071" width="15.5" style="3" customWidth="1"/>
    <col min="2072" max="2072" width="8.5" style="3" customWidth="1"/>
    <col min="2073" max="2073" width="15" style="3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304" width="8.83203125" style="3"/>
    <col min="2305" max="2305" width="2.5" style="3" customWidth="1"/>
    <col min="2306" max="2306" width="2.33203125" style="3" customWidth="1"/>
    <col min="2307" max="2307" width="17.83203125" style="3" customWidth="1"/>
    <col min="2308" max="2308" width="10.5" style="3" customWidth="1"/>
    <col min="2309" max="2310" width="8" style="3" customWidth="1"/>
    <col min="2311" max="2311" width="9" style="3" customWidth="1"/>
    <col min="2312" max="2312" width="8.33203125" style="3" customWidth="1"/>
    <col min="2313" max="2313" width="11.5" style="3" customWidth="1"/>
    <col min="2314" max="2314" width="8.5" style="3" customWidth="1"/>
    <col min="2315" max="2315" width="7.5" style="3" customWidth="1"/>
    <col min="2316" max="2316" width="7" style="3" customWidth="1"/>
    <col min="2317" max="2317" width="7.6640625" style="3" customWidth="1"/>
    <col min="2318" max="2318" width="7.33203125" style="3" customWidth="1"/>
    <col min="2319" max="2319" width="8.1640625" style="3" customWidth="1"/>
    <col min="2320" max="2321" width="7.33203125" style="3" customWidth="1"/>
    <col min="2322" max="2323" width="7.5" style="3" customWidth="1"/>
    <col min="2324" max="2324" width="10.5" style="3" customWidth="1"/>
    <col min="2325" max="2325" width="8.1640625" style="3" customWidth="1"/>
    <col min="2326" max="2326" width="2.33203125" style="3" customWidth="1"/>
    <col min="2327" max="2327" width="15.5" style="3" customWidth="1"/>
    <col min="2328" max="2328" width="8.5" style="3" customWidth="1"/>
    <col min="2329" max="2329" width="15" style="3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560" width="8.83203125" style="3"/>
    <col min="2561" max="2561" width="2.5" style="3" customWidth="1"/>
    <col min="2562" max="2562" width="2.33203125" style="3" customWidth="1"/>
    <col min="2563" max="2563" width="17.83203125" style="3" customWidth="1"/>
    <col min="2564" max="2564" width="10.5" style="3" customWidth="1"/>
    <col min="2565" max="2566" width="8" style="3" customWidth="1"/>
    <col min="2567" max="2567" width="9" style="3" customWidth="1"/>
    <col min="2568" max="2568" width="8.33203125" style="3" customWidth="1"/>
    <col min="2569" max="2569" width="11.5" style="3" customWidth="1"/>
    <col min="2570" max="2570" width="8.5" style="3" customWidth="1"/>
    <col min="2571" max="2571" width="7.5" style="3" customWidth="1"/>
    <col min="2572" max="2572" width="7" style="3" customWidth="1"/>
    <col min="2573" max="2573" width="7.6640625" style="3" customWidth="1"/>
    <col min="2574" max="2574" width="7.33203125" style="3" customWidth="1"/>
    <col min="2575" max="2575" width="8.1640625" style="3" customWidth="1"/>
    <col min="2576" max="2577" width="7.33203125" style="3" customWidth="1"/>
    <col min="2578" max="2579" width="7.5" style="3" customWidth="1"/>
    <col min="2580" max="2580" width="10.5" style="3" customWidth="1"/>
    <col min="2581" max="2581" width="8.1640625" style="3" customWidth="1"/>
    <col min="2582" max="2582" width="2.33203125" style="3" customWidth="1"/>
    <col min="2583" max="2583" width="15.5" style="3" customWidth="1"/>
    <col min="2584" max="2584" width="8.5" style="3" customWidth="1"/>
    <col min="2585" max="2585" width="15" style="3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816" width="8.83203125" style="3"/>
    <col min="2817" max="2817" width="2.5" style="3" customWidth="1"/>
    <col min="2818" max="2818" width="2.33203125" style="3" customWidth="1"/>
    <col min="2819" max="2819" width="17.83203125" style="3" customWidth="1"/>
    <col min="2820" max="2820" width="10.5" style="3" customWidth="1"/>
    <col min="2821" max="2822" width="8" style="3" customWidth="1"/>
    <col min="2823" max="2823" width="9" style="3" customWidth="1"/>
    <col min="2824" max="2824" width="8.33203125" style="3" customWidth="1"/>
    <col min="2825" max="2825" width="11.5" style="3" customWidth="1"/>
    <col min="2826" max="2826" width="8.5" style="3" customWidth="1"/>
    <col min="2827" max="2827" width="7.5" style="3" customWidth="1"/>
    <col min="2828" max="2828" width="7" style="3" customWidth="1"/>
    <col min="2829" max="2829" width="7.6640625" style="3" customWidth="1"/>
    <col min="2830" max="2830" width="7.33203125" style="3" customWidth="1"/>
    <col min="2831" max="2831" width="8.1640625" style="3" customWidth="1"/>
    <col min="2832" max="2833" width="7.33203125" style="3" customWidth="1"/>
    <col min="2834" max="2835" width="7.5" style="3" customWidth="1"/>
    <col min="2836" max="2836" width="10.5" style="3" customWidth="1"/>
    <col min="2837" max="2837" width="8.1640625" style="3" customWidth="1"/>
    <col min="2838" max="2838" width="2.33203125" style="3" customWidth="1"/>
    <col min="2839" max="2839" width="15.5" style="3" customWidth="1"/>
    <col min="2840" max="2840" width="8.5" style="3" customWidth="1"/>
    <col min="2841" max="2841" width="15" style="3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3072" width="8.83203125" style="3"/>
    <col min="3073" max="3073" width="2.5" style="3" customWidth="1"/>
    <col min="3074" max="3074" width="2.33203125" style="3" customWidth="1"/>
    <col min="3075" max="3075" width="17.83203125" style="3" customWidth="1"/>
    <col min="3076" max="3076" width="10.5" style="3" customWidth="1"/>
    <col min="3077" max="3078" width="8" style="3" customWidth="1"/>
    <col min="3079" max="3079" width="9" style="3" customWidth="1"/>
    <col min="3080" max="3080" width="8.33203125" style="3" customWidth="1"/>
    <col min="3081" max="3081" width="11.5" style="3" customWidth="1"/>
    <col min="3082" max="3082" width="8.5" style="3" customWidth="1"/>
    <col min="3083" max="3083" width="7.5" style="3" customWidth="1"/>
    <col min="3084" max="3084" width="7" style="3" customWidth="1"/>
    <col min="3085" max="3085" width="7.6640625" style="3" customWidth="1"/>
    <col min="3086" max="3086" width="7.33203125" style="3" customWidth="1"/>
    <col min="3087" max="3087" width="8.1640625" style="3" customWidth="1"/>
    <col min="3088" max="3089" width="7.33203125" style="3" customWidth="1"/>
    <col min="3090" max="3091" width="7.5" style="3" customWidth="1"/>
    <col min="3092" max="3092" width="10.5" style="3" customWidth="1"/>
    <col min="3093" max="3093" width="8.1640625" style="3" customWidth="1"/>
    <col min="3094" max="3094" width="2.33203125" style="3" customWidth="1"/>
    <col min="3095" max="3095" width="15.5" style="3" customWidth="1"/>
    <col min="3096" max="3096" width="8.5" style="3" customWidth="1"/>
    <col min="3097" max="3097" width="15" style="3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328" width="8.83203125" style="3"/>
    <col min="3329" max="3329" width="2.5" style="3" customWidth="1"/>
    <col min="3330" max="3330" width="2.33203125" style="3" customWidth="1"/>
    <col min="3331" max="3331" width="17.83203125" style="3" customWidth="1"/>
    <col min="3332" max="3332" width="10.5" style="3" customWidth="1"/>
    <col min="3333" max="3334" width="8" style="3" customWidth="1"/>
    <col min="3335" max="3335" width="9" style="3" customWidth="1"/>
    <col min="3336" max="3336" width="8.33203125" style="3" customWidth="1"/>
    <col min="3337" max="3337" width="11.5" style="3" customWidth="1"/>
    <col min="3338" max="3338" width="8.5" style="3" customWidth="1"/>
    <col min="3339" max="3339" width="7.5" style="3" customWidth="1"/>
    <col min="3340" max="3340" width="7" style="3" customWidth="1"/>
    <col min="3341" max="3341" width="7.6640625" style="3" customWidth="1"/>
    <col min="3342" max="3342" width="7.33203125" style="3" customWidth="1"/>
    <col min="3343" max="3343" width="8.1640625" style="3" customWidth="1"/>
    <col min="3344" max="3345" width="7.33203125" style="3" customWidth="1"/>
    <col min="3346" max="3347" width="7.5" style="3" customWidth="1"/>
    <col min="3348" max="3348" width="10.5" style="3" customWidth="1"/>
    <col min="3349" max="3349" width="8.1640625" style="3" customWidth="1"/>
    <col min="3350" max="3350" width="2.33203125" style="3" customWidth="1"/>
    <col min="3351" max="3351" width="15.5" style="3" customWidth="1"/>
    <col min="3352" max="3352" width="8.5" style="3" customWidth="1"/>
    <col min="3353" max="3353" width="15" style="3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584" width="8.83203125" style="3"/>
    <col min="3585" max="3585" width="2.5" style="3" customWidth="1"/>
    <col min="3586" max="3586" width="2.33203125" style="3" customWidth="1"/>
    <col min="3587" max="3587" width="17.83203125" style="3" customWidth="1"/>
    <col min="3588" max="3588" width="10.5" style="3" customWidth="1"/>
    <col min="3589" max="3590" width="8" style="3" customWidth="1"/>
    <col min="3591" max="3591" width="9" style="3" customWidth="1"/>
    <col min="3592" max="3592" width="8.33203125" style="3" customWidth="1"/>
    <col min="3593" max="3593" width="11.5" style="3" customWidth="1"/>
    <col min="3594" max="3594" width="8.5" style="3" customWidth="1"/>
    <col min="3595" max="3595" width="7.5" style="3" customWidth="1"/>
    <col min="3596" max="3596" width="7" style="3" customWidth="1"/>
    <col min="3597" max="3597" width="7.6640625" style="3" customWidth="1"/>
    <col min="3598" max="3598" width="7.33203125" style="3" customWidth="1"/>
    <col min="3599" max="3599" width="8.1640625" style="3" customWidth="1"/>
    <col min="3600" max="3601" width="7.33203125" style="3" customWidth="1"/>
    <col min="3602" max="3603" width="7.5" style="3" customWidth="1"/>
    <col min="3604" max="3604" width="10.5" style="3" customWidth="1"/>
    <col min="3605" max="3605" width="8.1640625" style="3" customWidth="1"/>
    <col min="3606" max="3606" width="2.33203125" style="3" customWidth="1"/>
    <col min="3607" max="3607" width="15.5" style="3" customWidth="1"/>
    <col min="3608" max="3608" width="8.5" style="3" customWidth="1"/>
    <col min="3609" max="3609" width="15" style="3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840" width="8.83203125" style="3"/>
    <col min="3841" max="3841" width="2.5" style="3" customWidth="1"/>
    <col min="3842" max="3842" width="2.33203125" style="3" customWidth="1"/>
    <col min="3843" max="3843" width="17.83203125" style="3" customWidth="1"/>
    <col min="3844" max="3844" width="10.5" style="3" customWidth="1"/>
    <col min="3845" max="3846" width="8" style="3" customWidth="1"/>
    <col min="3847" max="3847" width="9" style="3" customWidth="1"/>
    <col min="3848" max="3848" width="8.33203125" style="3" customWidth="1"/>
    <col min="3849" max="3849" width="11.5" style="3" customWidth="1"/>
    <col min="3850" max="3850" width="8.5" style="3" customWidth="1"/>
    <col min="3851" max="3851" width="7.5" style="3" customWidth="1"/>
    <col min="3852" max="3852" width="7" style="3" customWidth="1"/>
    <col min="3853" max="3853" width="7.6640625" style="3" customWidth="1"/>
    <col min="3854" max="3854" width="7.33203125" style="3" customWidth="1"/>
    <col min="3855" max="3855" width="8.1640625" style="3" customWidth="1"/>
    <col min="3856" max="3857" width="7.33203125" style="3" customWidth="1"/>
    <col min="3858" max="3859" width="7.5" style="3" customWidth="1"/>
    <col min="3860" max="3860" width="10.5" style="3" customWidth="1"/>
    <col min="3861" max="3861" width="8.1640625" style="3" customWidth="1"/>
    <col min="3862" max="3862" width="2.33203125" style="3" customWidth="1"/>
    <col min="3863" max="3863" width="15.5" style="3" customWidth="1"/>
    <col min="3864" max="3864" width="8.5" style="3" customWidth="1"/>
    <col min="3865" max="3865" width="15" style="3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4096" width="8.83203125" style="3"/>
    <col min="4097" max="4097" width="2.5" style="3" customWidth="1"/>
    <col min="4098" max="4098" width="2.33203125" style="3" customWidth="1"/>
    <col min="4099" max="4099" width="17.83203125" style="3" customWidth="1"/>
    <col min="4100" max="4100" width="10.5" style="3" customWidth="1"/>
    <col min="4101" max="4102" width="8" style="3" customWidth="1"/>
    <col min="4103" max="4103" width="9" style="3" customWidth="1"/>
    <col min="4104" max="4104" width="8.33203125" style="3" customWidth="1"/>
    <col min="4105" max="4105" width="11.5" style="3" customWidth="1"/>
    <col min="4106" max="4106" width="8.5" style="3" customWidth="1"/>
    <col min="4107" max="4107" width="7.5" style="3" customWidth="1"/>
    <col min="4108" max="4108" width="7" style="3" customWidth="1"/>
    <col min="4109" max="4109" width="7.6640625" style="3" customWidth="1"/>
    <col min="4110" max="4110" width="7.33203125" style="3" customWidth="1"/>
    <col min="4111" max="4111" width="8.1640625" style="3" customWidth="1"/>
    <col min="4112" max="4113" width="7.33203125" style="3" customWidth="1"/>
    <col min="4114" max="4115" width="7.5" style="3" customWidth="1"/>
    <col min="4116" max="4116" width="10.5" style="3" customWidth="1"/>
    <col min="4117" max="4117" width="8.1640625" style="3" customWidth="1"/>
    <col min="4118" max="4118" width="2.33203125" style="3" customWidth="1"/>
    <col min="4119" max="4119" width="15.5" style="3" customWidth="1"/>
    <col min="4120" max="4120" width="8.5" style="3" customWidth="1"/>
    <col min="4121" max="4121" width="15" style="3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352" width="8.83203125" style="3"/>
    <col min="4353" max="4353" width="2.5" style="3" customWidth="1"/>
    <col min="4354" max="4354" width="2.33203125" style="3" customWidth="1"/>
    <col min="4355" max="4355" width="17.83203125" style="3" customWidth="1"/>
    <col min="4356" max="4356" width="10.5" style="3" customWidth="1"/>
    <col min="4357" max="4358" width="8" style="3" customWidth="1"/>
    <col min="4359" max="4359" width="9" style="3" customWidth="1"/>
    <col min="4360" max="4360" width="8.33203125" style="3" customWidth="1"/>
    <col min="4361" max="4361" width="11.5" style="3" customWidth="1"/>
    <col min="4362" max="4362" width="8.5" style="3" customWidth="1"/>
    <col min="4363" max="4363" width="7.5" style="3" customWidth="1"/>
    <col min="4364" max="4364" width="7" style="3" customWidth="1"/>
    <col min="4365" max="4365" width="7.6640625" style="3" customWidth="1"/>
    <col min="4366" max="4366" width="7.33203125" style="3" customWidth="1"/>
    <col min="4367" max="4367" width="8.1640625" style="3" customWidth="1"/>
    <col min="4368" max="4369" width="7.33203125" style="3" customWidth="1"/>
    <col min="4370" max="4371" width="7.5" style="3" customWidth="1"/>
    <col min="4372" max="4372" width="10.5" style="3" customWidth="1"/>
    <col min="4373" max="4373" width="8.1640625" style="3" customWidth="1"/>
    <col min="4374" max="4374" width="2.33203125" style="3" customWidth="1"/>
    <col min="4375" max="4375" width="15.5" style="3" customWidth="1"/>
    <col min="4376" max="4376" width="8.5" style="3" customWidth="1"/>
    <col min="4377" max="4377" width="15" style="3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608" width="8.83203125" style="3"/>
    <col min="4609" max="4609" width="2.5" style="3" customWidth="1"/>
    <col min="4610" max="4610" width="2.33203125" style="3" customWidth="1"/>
    <col min="4611" max="4611" width="17.83203125" style="3" customWidth="1"/>
    <col min="4612" max="4612" width="10.5" style="3" customWidth="1"/>
    <col min="4613" max="4614" width="8" style="3" customWidth="1"/>
    <col min="4615" max="4615" width="9" style="3" customWidth="1"/>
    <col min="4616" max="4616" width="8.33203125" style="3" customWidth="1"/>
    <col min="4617" max="4617" width="11.5" style="3" customWidth="1"/>
    <col min="4618" max="4618" width="8.5" style="3" customWidth="1"/>
    <col min="4619" max="4619" width="7.5" style="3" customWidth="1"/>
    <col min="4620" max="4620" width="7" style="3" customWidth="1"/>
    <col min="4621" max="4621" width="7.6640625" style="3" customWidth="1"/>
    <col min="4622" max="4622" width="7.33203125" style="3" customWidth="1"/>
    <col min="4623" max="4623" width="8.1640625" style="3" customWidth="1"/>
    <col min="4624" max="4625" width="7.33203125" style="3" customWidth="1"/>
    <col min="4626" max="4627" width="7.5" style="3" customWidth="1"/>
    <col min="4628" max="4628" width="10.5" style="3" customWidth="1"/>
    <col min="4629" max="4629" width="8.1640625" style="3" customWidth="1"/>
    <col min="4630" max="4630" width="2.33203125" style="3" customWidth="1"/>
    <col min="4631" max="4631" width="15.5" style="3" customWidth="1"/>
    <col min="4632" max="4632" width="8.5" style="3" customWidth="1"/>
    <col min="4633" max="4633" width="15" style="3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864" width="8.83203125" style="3"/>
    <col min="4865" max="4865" width="2.5" style="3" customWidth="1"/>
    <col min="4866" max="4866" width="2.33203125" style="3" customWidth="1"/>
    <col min="4867" max="4867" width="17.83203125" style="3" customWidth="1"/>
    <col min="4868" max="4868" width="10.5" style="3" customWidth="1"/>
    <col min="4869" max="4870" width="8" style="3" customWidth="1"/>
    <col min="4871" max="4871" width="9" style="3" customWidth="1"/>
    <col min="4872" max="4872" width="8.33203125" style="3" customWidth="1"/>
    <col min="4873" max="4873" width="11.5" style="3" customWidth="1"/>
    <col min="4874" max="4874" width="8.5" style="3" customWidth="1"/>
    <col min="4875" max="4875" width="7.5" style="3" customWidth="1"/>
    <col min="4876" max="4876" width="7" style="3" customWidth="1"/>
    <col min="4877" max="4877" width="7.6640625" style="3" customWidth="1"/>
    <col min="4878" max="4878" width="7.33203125" style="3" customWidth="1"/>
    <col min="4879" max="4879" width="8.1640625" style="3" customWidth="1"/>
    <col min="4880" max="4881" width="7.33203125" style="3" customWidth="1"/>
    <col min="4882" max="4883" width="7.5" style="3" customWidth="1"/>
    <col min="4884" max="4884" width="10.5" style="3" customWidth="1"/>
    <col min="4885" max="4885" width="8.1640625" style="3" customWidth="1"/>
    <col min="4886" max="4886" width="2.33203125" style="3" customWidth="1"/>
    <col min="4887" max="4887" width="15.5" style="3" customWidth="1"/>
    <col min="4888" max="4888" width="8.5" style="3" customWidth="1"/>
    <col min="4889" max="4889" width="15" style="3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5120" width="8.83203125" style="3"/>
    <col min="5121" max="5121" width="2.5" style="3" customWidth="1"/>
    <col min="5122" max="5122" width="2.33203125" style="3" customWidth="1"/>
    <col min="5123" max="5123" width="17.83203125" style="3" customWidth="1"/>
    <col min="5124" max="5124" width="10.5" style="3" customWidth="1"/>
    <col min="5125" max="5126" width="8" style="3" customWidth="1"/>
    <col min="5127" max="5127" width="9" style="3" customWidth="1"/>
    <col min="5128" max="5128" width="8.33203125" style="3" customWidth="1"/>
    <col min="5129" max="5129" width="11.5" style="3" customWidth="1"/>
    <col min="5130" max="5130" width="8.5" style="3" customWidth="1"/>
    <col min="5131" max="5131" width="7.5" style="3" customWidth="1"/>
    <col min="5132" max="5132" width="7" style="3" customWidth="1"/>
    <col min="5133" max="5133" width="7.6640625" style="3" customWidth="1"/>
    <col min="5134" max="5134" width="7.33203125" style="3" customWidth="1"/>
    <col min="5135" max="5135" width="8.1640625" style="3" customWidth="1"/>
    <col min="5136" max="5137" width="7.33203125" style="3" customWidth="1"/>
    <col min="5138" max="5139" width="7.5" style="3" customWidth="1"/>
    <col min="5140" max="5140" width="10.5" style="3" customWidth="1"/>
    <col min="5141" max="5141" width="8.1640625" style="3" customWidth="1"/>
    <col min="5142" max="5142" width="2.33203125" style="3" customWidth="1"/>
    <col min="5143" max="5143" width="15.5" style="3" customWidth="1"/>
    <col min="5144" max="5144" width="8.5" style="3" customWidth="1"/>
    <col min="5145" max="5145" width="15" style="3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376" width="8.83203125" style="3"/>
    <col min="5377" max="5377" width="2.5" style="3" customWidth="1"/>
    <col min="5378" max="5378" width="2.33203125" style="3" customWidth="1"/>
    <col min="5379" max="5379" width="17.83203125" style="3" customWidth="1"/>
    <col min="5380" max="5380" width="10.5" style="3" customWidth="1"/>
    <col min="5381" max="5382" width="8" style="3" customWidth="1"/>
    <col min="5383" max="5383" width="9" style="3" customWidth="1"/>
    <col min="5384" max="5384" width="8.33203125" style="3" customWidth="1"/>
    <col min="5385" max="5385" width="11.5" style="3" customWidth="1"/>
    <col min="5386" max="5386" width="8.5" style="3" customWidth="1"/>
    <col min="5387" max="5387" width="7.5" style="3" customWidth="1"/>
    <col min="5388" max="5388" width="7" style="3" customWidth="1"/>
    <col min="5389" max="5389" width="7.6640625" style="3" customWidth="1"/>
    <col min="5390" max="5390" width="7.33203125" style="3" customWidth="1"/>
    <col min="5391" max="5391" width="8.1640625" style="3" customWidth="1"/>
    <col min="5392" max="5393" width="7.33203125" style="3" customWidth="1"/>
    <col min="5394" max="5395" width="7.5" style="3" customWidth="1"/>
    <col min="5396" max="5396" width="10.5" style="3" customWidth="1"/>
    <col min="5397" max="5397" width="8.1640625" style="3" customWidth="1"/>
    <col min="5398" max="5398" width="2.33203125" style="3" customWidth="1"/>
    <col min="5399" max="5399" width="15.5" style="3" customWidth="1"/>
    <col min="5400" max="5400" width="8.5" style="3" customWidth="1"/>
    <col min="5401" max="5401" width="15" style="3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632" width="8.83203125" style="3"/>
    <col min="5633" max="5633" width="2.5" style="3" customWidth="1"/>
    <col min="5634" max="5634" width="2.33203125" style="3" customWidth="1"/>
    <col min="5635" max="5635" width="17.83203125" style="3" customWidth="1"/>
    <col min="5636" max="5636" width="10.5" style="3" customWidth="1"/>
    <col min="5637" max="5638" width="8" style="3" customWidth="1"/>
    <col min="5639" max="5639" width="9" style="3" customWidth="1"/>
    <col min="5640" max="5640" width="8.33203125" style="3" customWidth="1"/>
    <col min="5641" max="5641" width="11.5" style="3" customWidth="1"/>
    <col min="5642" max="5642" width="8.5" style="3" customWidth="1"/>
    <col min="5643" max="5643" width="7.5" style="3" customWidth="1"/>
    <col min="5644" max="5644" width="7" style="3" customWidth="1"/>
    <col min="5645" max="5645" width="7.6640625" style="3" customWidth="1"/>
    <col min="5646" max="5646" width="7.33203125" style="3" customWidth="1"/>
    <col min="5647" max="5647" width="8.1640625" style="3" customWidth="1"/>
    <col min="5648" max="5649" width="7.33203125" style="3" customWidth="1"/>
    <col min="5650" max="5651" width="7.5" style="3" customWidth="1"/>
    <col min="5652" max="5652" width="10.5" style="3" customWidth="1"/>
    <col min="5653" max="5653" width="8.1640625" style="3" customWidth="1"/>
    <col min="5654" max="5654" width="2.33203125" style="3" customWidth="1"/>
    <col min="5655" max="5655" width="15.5" style="3" customWidth="1"/>
    <col min="5656" max="5656" width="8.5" style="3" customWidth="1"/>
    <col min="5657" max="5657" width="15" style="3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888" width="8.83203125" style="3"/>
    <col min="5889" max="5889" width="2.5" style="3" customWidth="1"/>
    <col min="5890" max="5890" width="2.33203125" style="3" customWidth="1"/>
    <col min="5891" max="5891" width="17.83203125" style="3" customWidth="1"/>
    <col min="5892" max="5892" width="10.5" style="3" customWidth="1"/>
    <col min="5893" max="5894" width="8" style="3" customWidth="1"/>
    <col min="5895" max="5895" width="9" style="3" customWidth="1"/>
    <col min="5896" max="5896" width="8.33203125" style="3" customWidth="1"/>
    <col min="5897" max="5897" width="11.5" style="3" customWidth="1"/>
    <col min="5898" max="5898" width="8.5" style="3" customWidth="1"/>
    <col min="5899" max="5899" width="7.5" style="3" customWidth="1"/>
    <col min="5900" max="5900" width="7" style="3" customWidth="1"/>
    <col min="5901" max="5901" width="7.6640625" style="3" customWidth="1"/>
    <col min="5902" max="5902" width="7.33203125" style="3" customWidth="1"/>
    <col min="5903" max="5903" width="8.1640625" style="3" customWidth="1"/>
    <col min="5904" max="5905" width="7.33203125" style="3" customWidth="1"/>
    <col min="5906" max="5907" width="7.5" style="3" customWidth="1"/>
    <col min="5908" max="5908" width="10.5" style="3" customWidth="1"/>
    <col min="5909" max="5909" width="8.1640625" style="3" customWidth="1"/>
    <col min="5910" max="5910" width="2.33203125" style="3" customWidth="1"/>
    <col min="5911" max="5911" width="15.5" style="3" customWidth="1"/>
    <col min="5912" max="5912" width="8.5" style="3" customWidth="1"/>
    <col min="5913" max="5913" width="15" style="3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6144" width="8.83203125" style="3"/>
    <col min="6145" max="6145" width="2.5" style="3" customWidth="1"/>
    <col min="6146" max="6146" width="2.33203125" style="3" customWidth="1"/>
    <col min="6147" max="6147" width="17.83203125" style="3" customWidth="1"/>
    <col min="6148" max="6148" width="10.5" style="3" customWidth="1"/>
    <col min="6149" max="6150" width="8" style="3" customWidth="1"/>
    <col min="6151" max="6151" width="9" style="3" customWidth="1"/>
    <col min="6152" max="6152" width="8.33203125" style="3" customWidth="1"/>
    <col min="6153" max="6153" width="11.5" style="3" customWidth="1"/>
    <col min="6154" max="6154" width="8.5" style="3" customWidth="1"/>
    <col min="6155" max="6155" width="7.5" style="3" customWidth="1"/>
    <col min="6156" max="6156" width="7" style="3" customWidth="1"/>
    <col min="6157" max="6157" width="7.6640625" style="3" customWidth="1"/>
    <col min="6158" max="6158" width="7.33203125" style="3" customWidth="1"/>
    <col min="6159" max="6159" width="8.1640625" style="3" customWidth="1"/>
    <col min="6160" max="6161" width="7.33203125" style="3" customWidth="1"/>
    <col min="6162" max="6163" width="7.5" style="3" customWidth="1"/>
    <col min="6164" max="6164" width="10.5" style="3" customWidth="1"/>
    <col min="6165" max="6165" width="8.1640625" style="3" customWidth="1"/>
    <col min="6166" max="6166" width="2.33203125" style="3" customWidth="1"/>
    <col min="6167" max="6167" width="15.5" style="3" customWidth="1"/>
    <col min="6168" max="6168" width="8.5" style="3" customWidth="1"/>
    <col min="6169" max="6169" width="15" style="3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400" width="8.83203125" style="3"/>
    <col min="6401" max="6401" width="2.5" style="3" customWidth="1"/>
    <col min="6402" max="6402" width="2.33203125" style="3" customWidth="1"/>
    <col min="6403" max="6403" width="17.83203125" style="3" customWidth="1"/>
    <col min="6404" max="6404" width="10.5" style="3" customWidth="1"/>
    <col min="6405" max="6406" width="8" style="3" customWidth="1"/>
    <col min="6407" max="6407" width="9" style="3" customWidth="1"/>
    <col min="6408" max="6408" width="8.33203125" style="3" customWidth="1"/>
    <col min="6409" max="6409" width="11.5" style="3" customWidth="1"/>
    <col min="6410" max="6410" width="8.5" style="3" customWidth="1"/>
    <col min="6411" max="6411" width="7.5" style="3" customWidth="1"/>
    <col min="6412" max="6412" width="7" style="3" customWidth="1"/>
    <col min="6413" max="6413" width="7.6640625" style="3" customWidth="1"/>
    <col min="6414" max="6414" width="7.33203125" style="3" customWidth="1"/>
    <col min="6415" max="6415" width="8.1640625" style="3" customWidth="1"/>
    <col min="6416" max="6417" width="7.33203125" style="3" customWidth="1"/>
    <col min="6418" max="6419" width="7.5" style="3" customWidth="1"/>
    <col min="6420" max="6420" width="10.5" style="3" customWidth="1"/>
    <col min="6421" max="6421" width="8.1640625" style="3" customWidth="1"/>
    <col min="6422" max="6422" width="2.33203125" style="3" customWidth="1"/>
    <col min="6423" max="6423" width="15.5" style="3" customWidth="1"/>
    <col min="6424" max="6424" width="8.5" style="3" customWidth="1"/>
    <col min="6425" max="6425" width="15" style="3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656" width="8.83203125" style="3"/>
    <col min="6657" max="6657" width="2.5" style="3" customWidth="1"/>
    <col min="6658" max="6658" width="2.33203125" style="3" customWidth="1"/>
    <col min="6659" max="6659" width="17.83203125" style="3" customWidth="1"/>
    <col min="6660" max="6660" width="10.5" style="3" customWidth="1"/>
    <col min="6661" max="6662" width="8" style="3" customWidth="1"/>
    <col min="6663" max="6663" width="9" style="3" customWidth="1"/>
    <col min="6664" max="6664" width="8.33203125" style="3" customWidth="1"/>
    <col min="6665" max="6665" width="11.5" style="3" customWidth="1"/>
    <col min="6666" max="6666" width="8.5" style="3" customWidth="1"/>
    <col min="6667" max="6667" width="7.5" style="3" customWidth="1"/>
    <col min="6668" max="6668" width="7" style="3" customWidth="1"/>
    <col min="6669" max="6669" width="7.6640625" style="3" customWidth="1"/>
    <col min="6670" max="6670" width="7.33203125" style="3" customWidth="1"/>
    <col min="6671" max="6671" width="8.1640625" style="3" customWidth="1"/>
    <col min="6672" max="6673" width="7.33203125" style="3" customWidth="1"/>
    <col min="6674" max="6675" width="7.5" style="3" customWidth="1"/>
    <col min="6676" max="6676" width="10.5" style="3" customWidth="1"/>
    <col min="6677" max="6677" width="8.1640625" style="3" customWidth="1"/>
    <col min="6678" max="6678" width="2.33203125" style="3" customWidth="1"/>
    <col min="6679" max="6679" width="15.5" style="3" customWidth="1"/>
    <col min="6680" max="6680" width="8.5" style="3" customWidth="1"/>
    <col min="6681" max="6681" width="15" style="3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912" width="8.83203125" style="3"/>
    <col min="6913" max="6913" width="2.5" style="3" customWidth="1"/>
    <col min="6914" max="6914" width="2.33203125" style="3" customWidth="1"/>
    <col min="6915" max="6915" width="17.83203125" style="3" customWidth="1"/>
    <col min="6916" max="6916" width="10.5" style="3" customWidth="1"/>
    <col min="6917" max="6918" width="8" style="3" customWidth="1"/>
    <col min="6919" max="6919" width="9" style="3" customWidth="1"/>
    <col min="6920" max="6920" width="8.33203125" style="3" customWidth="1"/>
    <col min="6921" max="6921" width="11.5" style="3" customWidth="1"/>
    <col min="6922" max="6922" width="8.5" style="3" customWidth="1"/>
    <col min="6923" max="6923" width="7.5" style="3" customWidth="1"/>
    <col min="6924" max="6924" width="7" style="3" customWidth="1"/>
    <col min="6925" max="6925" width="7.6640625" style="3" customWidth="1"/>
    <col min="6926" max="6926" width="7.33203125" style="3" customWidth="1"/>
    <col min="6927" max="6927" width="8.1640625" style="3" customWidth="1"/>
    <col min="6928" max="6929" width="7.33203125" style="3" customWidth="1"/>
    <col min="6930" max="6931" width="7.5" style="3" customWidth="1"/>
    <col min="6932" max="6932" width="10.5" style="3" customWidth="1"/>
    <col min="6933" max="6933" width="8.1640625" style="3" customWidth="1"/>
    <col min="6934" max="6934" width="2.33203125" style="3" customWidth="1"/>
    <col min="6935" max="6935" width="15.5" style="3" customWidth="1"/>
    <col min="6936" max="6936" width="8.5" style="3" customWidth="1"/>
    <col min="6937" max="6937" width="15" style="3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7168" width="8.83203125" style="3"/>
    <col min="7169" max="7169" width="2.5" style="3" customWidth="1"/>
    <col min="7170" max="7170" width="2.33203125" style="3" customWidth="1"/>
    <col min="7171" max="7171" width="17.83203125" style="3" customWidth="1"/>
    <col min="7172" max="7172" width="10.5" style="3" customWidth="1"/>
    <col min="7173" max="7174" width="8" style="3" customWidth="1"/>
    <col min="7175" max="7175" width="9" style="3" customWidth="1"/>
    <col min="7176" max="7176" width="8.33203125" style="3" customWidth="1"/>
    <col min="7177" max="7177" width="11.5" style="3" customWidth="1"/>
    <col min="7178" max="7178" width="8.5" style="3" customWidth="1"/>
    <col min="7179" max="7179" width="7.5" style="3" customWidth="1"/>
    <col min="7180" max="7180" width="7" style="3" customWidth="1"/>
    <col min="7181" max="7181" width="7.6640625" style="3" customWidth="1"/>
    <col min="7182" max="7182" width="7.33203125" style="3" customWidth="1"/>
    <col min="7183" max="7183" width="8.1640625" style="3" customWidth="1"/>
    <col min="7184" max="7185" width="7.33203125" style="3" customWidth="1"/>
    <col min="7186" max="7187" width="7.5" style="3" customWidth="1"/>
    <col min="7188" max="7188" width="10.5" style="3" customWidth="1"/>
    <col min="7189" max="7189" width="8.1640625" style="3" customWidth="1"/>
    <col min="7190" max="7190" width="2.33203125" style="3" customWidth="1"/>
    <col min="7191" max="7191" width="15.5" style="3" customWidth="1"/>
    <col min="7192" max="7192" width="8.5" style="3" customWidth="1"/>
    <col min="7193" max="7193" width="15" style="3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424" width="8.83203125" style="3"/>
    <col min="7425" max="7425" width="2.5" style="3" customWidth="1"/>
    <col min="7426" max="7426" width="2.33203125" style="3" customWidth="1"/>
    <col min="7427" max="7427" width="17.83203125" style="3" customWidth="1"/>
    <col min="7428" max="7428" width="10.5" style="3" customWidth="1"/>
    <col min="7429" max="7430" width="8" style="3" customWidth="1"/>
    <col min="7431" max="7431" width="9" style="3" customWidth="1"/>
    <col min="7432" max="7432" width="8.33203125" style="3" customWidth="1"/>
    <col min="7433" max="7433" width="11.5" style="3" customWidth="1"/>
    <col min="7434" max="7434" width="8.5" style="3" customWidth="1"/>
    <col min="7435" max="7435" width="7.5" style="3" customWidth="1"/>
    <col min="7436" max="7436" width="7" style="3" customWidth="1"/>
    <col min="7437" max="7437" width="7.6640625" style="3" customWidth="1"/>
    <col min="7438" max="7438" width="7.33203125" style="3" customWidth="1"/>
    <col min="7439" max="7439" width="8.1640625" style="3" customWidth="1"/>
    <col min="7440" max="7441" width="7.33203125" style="3" customWidth="1"/>
    <col min="7442" max="7443" width="7.5" style="3" customWidth="1"/>
    <col min="7444" max="7444" width="10.5" style="3" customWidth="1"/>
    <col min="7445" max="7445" width="8.1640625" style="3" customWidth="1"/>
    <col min="7446" max="7446" width="2.33203125" style="3" customWidth="1"/>
    <col min="7447" max="7447" width="15.5" style="3" customWidth="1"/>
    <col min="7448" max="7448" width="8.5" style="3" customWidth="1"/>
    <col min="7449" max="7449" width="15" style="3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680" width="8.83203125" style="3"/>
    <col min="7681" max="7681" width="2.5" style="3" customWidth="1"/>
    <col min="7682" max="7682" width="2.33203125" style="3" customWidth="1"/>
    <col min="7683" max="7683" width="17.83203125" style="3" customWidth="1"/>
    <col min="7684" max="7684" width="10.5" style="3" customWidth="1"/>
    <col min="7685" max="7686" width="8" style="3" customWidth="1"/>
    <col min="7687" max="7687" width="9" style="3" customWidth="1"/>
    <col min="7688" max="7688" width="8.33203125" style="3" customWidth="1"/>
    <col min="7689" max="7689" width="11.5" style="3" customWidth="1"/>
    <col min="7690" max="7690" width="8.5" style="3" customWidth="1"/>
    <col min="7691" max="7691" width="7.5" style="3" customWidth="1"/>
    <col min="7692" max="7692" width="7" style="3" customWidth="1"/>
    <col min="7693" max="7693" width="7.6640625" style="3" customWidth="1"/>
    <col min="7694" max="7694" width="7.33203125" style="3" customWidth="1"/>
    <col min="7695" max="7695" width="8.1640625" style="3" customWidth="1"/>
    <col min="7696" max="7697" width="7.33203125" style="3" customWidth="1"/>
    <col min="7698" max="7699" width="7.5" style="3" customWidth="1"/>
    <col min="7700" max="7700" width="10.5" style="3" customWidth="1"/>
    <col min="7701" max="7701" width="8.1640625" style="3" customWidth="1"/>
    <col min="7702" max="7702" width="2.33203125" style="3" customWidth="1"/>
    <col min="7703" max="7703" width="15.5" style="3" customWidth="1"/>
    <col min="7704" max="7704" width="8.5" style="3" customWidth="1"/>
    <col min="7705" max="7705" width="15" style="3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936" width="8.83203125" style="3"/>
    <col min="7937" max="7937" width="2.5" style="3" customWidth="1"/>
    <col min="7938" max="7938" width="2.33203125" style="3" customWidth="1"/>
    <col min="7939" max="7939" width="17.83203125" style="3" customWidth="1"/>
    <col min="7940" max="7940" width="10.5" style="3" customWidth="1"/>
    <col min="7941" max="7942" width="8" style="3" customWidth="1"/>
    <col min="7943" max="7943" width="9" style="3" customWidth="1"/>
    <col min="7944" max="7944" width="8.33203125" style="3" customWidth="1"/>
    <col min="7945" max="7945" width="11.5" style="3" customWidth="1"/>
    <col min="7946" max="7946" width="8.5" style="3" customWidth="1"/>
    <col min="7947" max="7947" width="7.5" style="3" customWidth="1"/>
    <col min="7948" max="7948" width="7" style="3" customWidth="1"/>
    <col min="7949" max="7949" width="7.6640625" style="3" customWidth="1"/>
    <col min="7950" max="7950" width="7.33203125" style="3" customWidth="1"/>
    <col min="7951" max="7951" width="8.1640625" style="3" customWidth="1"/>
    <col min="7952" max="7953" width="7.33203125" style="3" customWidth="1"/>
    <col min="7954" max="7955" width="7.5" style="3" customWidth="1"/>
    <col min="7956" max="7956" width="10.5" style="3" customWidth="1"/>
    <col min="7957" max="7957" width="8.1640625" style="3" customWidth="1"/>
    <col min="7958" max="7958" width="2.33203125" style="3" customWidth="1"/>
    <col min="7959" max="7959" width="15.5" style="3" customWidth="1"/>
    <col min="7960" max="7960" width="8.5" style="3" customWidth="1"/>
    <col min="7961" max="7961" width="15" style="3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8192" width="8.83203125" style="3"/>
    <col min="8193" max="8193" width="2.5" style="3" customWidth="1"/>
    <col min="8194" max="8194" width="2.33203125" style="3" customWidth="1"/>
    <col min="8195" max="8195" width="17.83203125" style="3" customWidth="1"/>
    <col min="8196" max="8196" width="10.5" style="3" customWidth="1"/>
    <col min="8197" max="8198" width="8" style="3" customWidth="1"/>
    <col min="8199" max="8199" width="9" style="3" customWidth="1"/>
    <col min="8200" max="8200" width="8.33203125" style="3" customWidth="1"/>
    <col min="8201" max="8201" width="11.5" style="3" customWidth="1"/>
    <col min="8202" max="8202" width="8.5" style="3" customWidth="1"/>
    <col min="8203" max="8203" width="7.5" style="3" customWidth="1"/>
    <col min="8204" max="8204" width="7" style="3" customWidth="1"/>
    <col min="8205" max="8205" width="7.6640625" style="3" customWidth="1"/>
    <col min="8206" max="8206" width="7.33203125" style="3" customWidth="1"/>
    <col min="8207" max="8207" width="8.1640625" style="3" customWidth="1"/>
    <col min="8208" max="8209" width="7.33203125" style="3" customWidth="1"/>
    <col min="8210" max="8211" width="7.5" style="3" customWidth="1"/>
    <col min="8212" max="8212" width="10.5" style="3" customWidth="1"/>
    <col min="8213" max="8213" width="8.1640625" style="3" customWidth="1"/>
    <col min="8214" max="8214" width="2.33203125" style="3" customWidth="1"/>
    <col min="8215" max="8215" width="15.5" style="3" customWidth="1"/>
    <col min="8216" max="8216" width="8.5" style="3" customWidth="1"/>
    <col min="8217" max="8217" width="15" style="3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448" width="8.83203125" style="3"/>
    <col min="8449" max="8449" width="2.5" style="3" customWidth="1"/>
    <col min="8450" max="8450" width="2.33203125" style="3" customWidth="1"/>
    <col min="8451" max="8451" width="17.83203125" style="3" customWidth="1"/>
    <col min="8452" max="8452" width="10.5" style="3" customWidth="1"/>
    <col min="8453" max="8454" width="8" style="3" customWidth="1"/>
    <col min="8455" max="8455" width="9" style="3" customWidth="1"/>
    <col min="8456" max="8456" width="8.33203125" style="3" customWidth="1"/>
    <col min="8457" max="8457" width="11.5" style="3" customWidth="1"/>
    <col min="8458" max="8458" width="8.5" style="3" customWidth="1"/>
    <col min="8459" max="8459" width="7.5" style="3" customWidth="1"/>
    <col min="8460" max="8460" width="7" style="3" customWidth="1"/>
    <col min="8461" max="8461" width="7.6640625" style="3" customWidth="1"/>
    <col min="8462" max="8462" width="7.33203125" style="3" customWidth="1"/>
    <col min="8463" max="8463" width="8.1640625" style="3" customWidth="1"/>
    <col min="8464" max="8465" width="7.33203125" style="3" customWidth="1"/>
    <col min="8466" max="8467" width="7.5" style="3" customWidth="1"/>
    <col min="8468" max="8468" width="10.5" style="3" customWidth="1"/>
    <col min="8469" max="8469" width="8.1640625" style="3" customWidth="1"/>
    <col min="8470" max="8470" width="2.33203125" style="3" customWidth="1"/>
    <col min="8471" max="8471" width="15.5" style="3" customWidth="1"/>
    <col min="8472" max="8472" width="8.5" style="3" customWidth="1"/>
    <col min="8473" max="8473" width="15" style="3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704" width="8.83203125" style="3"/>
    <col min="8705" max="8705" width="2.5" style="3" customWidth="1"/>
    <col min="8706" max="8706" width="2.33203125" style="3" customWidth="1"/>
    <col min="8707" max="8707" width="17.83203125" style="3" customWidth="1"/>
    <col min="8708" max="8708" width="10.5" style="3" customWidth="1"/>
    <col min="8709" max="8710" width="8" style="3" customWidth="1"/>
    <col min="8711" max="8711" width="9" style="3" customWidth="1"/>
    <col min="8712" max="8712" width="8.33203125" style="3" customWidth="1"/>
    <col min="8713" max="8713" width="11.5" style="3" customWidth="1"/>
    <col min="8714" max="8714" width="8.5" style="3" customWidth="1"/>
    <col min="8715" max="8715" width="7.5" style="3" customWidth="1"/>
    <col min="8716" max="8716" width="7" style="3" customWidth="1"/>
    <col min="8717" max="8717" width="7.6640625" style="3" customWidth="1"/>
    <col min="8718" max="8718" width="7.33203125" style="3" customWidth="1"/>
    <col min="8719" max="8719" width="8.1640625" style="3" customWidth="1"/>
    <col min="8720" max="8721" width="7.33203125" style="3" customWidth="1"/>
    <col min="8722" max="8723" width="7.5" style="3" customWidth="1"/>
    <col min="8724" max="8724" width="10.5" style="3" customWidth="1"/>
    <col min="8725" max="8725" width="8.1640625" style="3" customWidth="1"/>
    <col min="8726" max="8726" width="2.33203125" style="3" customWidth="1"/>
    <col min="8727" max="8727" width="15.5" style="3" customWidth="1"/>
    <col min="8728" max="8728" width="8.5" style="3" customWidth="1"/>
    <col min="8729" max="8729" width="15" style="3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960" width="8.83203125" style="3"/>
    <col min="8961" max="8961" width="2.5" style="3" customWidth="1"/>
    <col min="8962" max="8962" width="2.33203125" style="3" customWidth="1"/>
    <col min="8963" max="8963" width="17.83203125" style="3" customWidth="1"/>
    <col min="8964" max="8964" width="10.5" style="3" customWidth="1"/>
    <col min="8965" max="8966" width="8" style="3" customWidth="1"/>
    <col min="8967" max="8967" width="9" style="3" customWidth="1"/>
    <col min="8968" max="8968" width="8.33203125" style="3" customWidth="1"/>
    <col min="8969" max="8969" width="11.5" style="3" customWidth="1"/>
    <col min="8970" max="8970" width="8.5" style="3" customWidth="1"/>
    <col min="8971" max="8971" width="7.5" style="3" customWidth="1"/>
    <col min="8972" max="8972" width="7" style="3" customWidth="1"/>
    <col min="8973" max="8973" width="7.6640625" style="3" customWidth="1"/>
    <col min="8974" max="8974" width="7.33203125" style="3" customWidth="1"/>
    <col min="8975" max="8975" width="8.1640625" style="3" customWidth="1"/>
    <col min="8976" max="8977" width="7.33203125" style="3" customWidth="1"/>
    <col min="8978" max="8979" width="7.5" style="3" customWidth="1"/>
    <col min="8980" max="8980" width="10.5" style="3" customWidth="1"/>
    <col min="8981" max="8981" width="8.1640625" style="3" customWidth="1"/>
    <col min="8982" max="8982" width="2.33203125" style="3" customWidth="1"/>
    <col min="8983" max="8983" width="15.5" style="3" customWidth="1"/>
    <col min="8984" max="8984" width="8.5" style="3" customWidth="1"/>
    <col min="8985" max="8985" width="15" style="3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9216" width="8.83203125" style="3"/>
    <col min="9217" max="9217" width="2.5" style="3" customWidth="1"/>
    <col min="9218" max="9218" width="2.33203125" style="3" customWidth="1"/>
    <col min="9219" max="9219" width="17.83203125" style="3" customWidth="1"/>
    <col min="9220" max="9220" width="10.5" style="3" customWidth="1"/>
    <col min="9221" max="9222" width="8" style="3" customWidth="1"/>
    <col min="9223" max="9223" width="9" style="3" customWidth="1"/>
    <col min="9224" max="9224" width="8.33203125" style="3" customWidth="1"/>
    <col min="9225" max="9225" width="11.5" style="3" customWidth="1"/>
    <col min="9226" max="9226" width="8.5" style="3" customWidth="1"/>
    <col min="9227" max="9227" width="7.5" style="3" customWidth="1"/>
    <col min="9228" max="9228" width="7" style="3" customWidth="1"/>
    <col min="9229" max="9229" width="7.6640625" style="3" customWidth="1"/>
    <col min="9230" max="9230" width="7.33203125" style="3" customWidth="1"/>
    <col min="9231" max="9231" width="8.1640625" style="3" customWidth="1"/>
    <col min="9232" max="9233" width="7.33203125" style="3" customWidth="1"/>
    <col min="9234" max="9235" width="7.5" style="3" customWidth="1"/>
    <col min="9236" max="9236" width="10.5" style="3" customWidth="1"/>
    <col min="9237" max="9237" width="8.1640625" style="3" customWidth="1"/>
    <col min="9238" max="9238" width="2.33203125" style="3" customWidth="1"/>
    <col min="9239" max="9239" width="15.5" style="3" customWidth="1"/>
    <col min="9240" max="9240" width="8.5" style="3" customWidth="1"/>
    <col min="9241" max="9241" width="15" style="3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472" width="8.83203125" style="3"/>
    <col min="9473" max="9473" width="2.5" style="3" customWidth="1"/>
    <col min="9474" max="9474" width="2.33203125" style="3" customWidth="1"/>
    <col min="9475" max="9475" width="17.83203125" style="3" customWidth="1"/>
    <col min="9476" max="9476" width="10.5" style="3" customWidth="1"/>
    <col min="9477" max="9478" width="8" style="3" customWidth="1"/>
    <col min="9479" max="9479" width="9" style="3" customWidth="1"/>
    <col min="9480" max="9480" width="8.33203125" style="3" customWidth="1"/>
    <col min="9481" max="9481" width="11.5" style="3" customWidth="1"/>
    <col min="9482" max="9482" width="8.5" style="3" customWidth="1"/>
    <col min="9483" max="9483" width="7.5" style="3" customWidth="1"/>
    <col min="9484" max="9484" width="7" style="3" customWidth="1"/>
    <col min="9485" max="9485" width="7.6640625" style="3" customWidth="1"/>
    <col min="9486" max="9486" width="7.33203125" style="3" customWidth="1"/>
    <col min="9487" max="9487" width="8.1640625" style="3" customWidth="1"/>
    <col min="9488" max="9489" width="7.33203125" style="3" customWidth="1"/>
    <col min="9490" max="9491" width="7.5" style="3" customWidth="1"/>
    <col min="9492" max="9492" width="10.5" style="3" customWidth="1"/>
    <col min="9493" max="9493" width="8.1640625" style="3" customWidth="1"/>
    <col min="9494" max="9494" width="2.33203125" style="3" customWidth="1"/>
    <col min="9495" max="9495" width="15.5" style="3" customWidth="1"/>
    <col min="9496" max="9496" width="8.5" style="3" customWidth="1"/>
    <col min="9497" max="9497" width="15" style="3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728" width="8.83203125" style="3"/>
    <col min="9729" max="9729" width="2.5" style="3" customWidth="1"/>
    <col min="9730" max="9730" width="2.33203125" style="3" customWidth="1"/>
    <col min="9731" max="9731" width="17.83203125" style="3" customWidth="1"/>
    <col min="9732" max="9732" width="10.5" style="3" customWidth="1"/>
    <col min="9733" max="9734" width="8" style="3" customWidth="1"/>
    <col min="9735" max="9735" width="9" style="3" customWidth="1"/>
    <col min="9736" max="9736" width="8.33203125" style="3" customWidth="1"/>
    <col min="9737" max="9737" width="11.5" style="3" customWidth="1"/>
    <col min="9738" max="9738" width="8.5" style="3" customWidth="1"/>
    <col min="9739" max="9739" width="7.5" style="3" customWidth="1"/>
    <col min="9740" max="9740" width="7" style="3" customWidth="1"/>
    <col min="9741" max="9741" width="7.6640625" style="3" customWidth="1"/>
    <col min="9742" max="9742" width="7.33203125" style="3" customWidth="1"/>
    <col min="9743" max="9743" width="8.1640625" style="3" customWidth="1"/>
    <col min="9744" max="9745" width="7.33203125" style="3" customWidth="1"/>
    <col min="9746" max="9747" width="7.5" style="3" customWidth="1"/>
    <col min="9748" max="9748" width="10.5" style="3" customWidth="1"/>
    <col min="9749" max="9749" width="8.1640625" style="3" customWidth="1"/>
    <col min="9750" max="9750" width="2.33203125" style="3" customWidth="1"/>
    <col min="9751" max="9751" width="15.5" style="3" customWidth="1"/>
    <col min="9752" max="9752" width="8.5" style="3" customWidth="1"/>
    <col min="9753" max="9753" width="15" style="3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984" width="8.83203125" style="3"/>
    <col min="9985" max="9985" width="2.5" style="3" customWidth="1"/>
    <col min="9986" max="9986" width="2.33203125" style="3" customWidth="1"/>
    <col min="9987" max="9987" width="17.83203125" style="3" customWidth="1"/>
    <col min="9988" max="9988" width="10.5" style="3" customWidth="1"/>
    <col min="9989" max="9990" width="8" style="3" customWidth="1"/>
    <col min="9991" max="9991" width="9" style="3" customWidth="1"/>
    <col min="9992" max="9992" width="8.33203125" style="3" customWidth="1"/>
    <col min="9993" max="9993" width="11.5" style="3" customWidth="1"/>
    <col min="9994" max="9994" width="8.5" style="3" customWidth="1"/>
    <col min="9995" max="9995" width="7.5" style="3" customWidth="1"/>
    <col min="9996" max="9996" width="7" style="3" customWidth="1"/>
    <col min="9997" max="9997" width="7.6640625" style="3" customWidth="1"/>
    <col min="9998" max="9998" width="7.33203125" style="3" customWidth="1"/>
    <col min="9999" max="9999" width="8.1640625" style="3" customWidth="1"/>
    <col min="10000" max="10001" width="7.33203125" style="3" customWidth="1"/>
    <col min="10002" max="10003" width="7.5" style="3" customWidth="1"/>
    <col min="10004" max="10004" width="10.5" style="3" customWidth="1"/>
    <col min="10005" max="10005" width="8.1640625" style="3" customWidth="1"/>
    <col min="10006" max="10006" width="2.33203125" style="3" customWidth="1"/>
    <col min="10007" max="10007" width="15.5" style="3" customWidth="1"/>
    <col min="10008" max="10008" width="8.5" style="3" customWidth="1"/>
    <col min="10009" max="10009" width="15" style="3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240" width="8.83203125" style="3"/>
    <col min="10241" max="10241" width="2.5" style="3" customWidth="1"/>
    <col min="10242" max="10242" width="2.33203125" style="3" customWidth="1"/>
    <col min="10243" max="10243" width="17.83203125" style="3" customWidth="1"/>
    <col min="10244" max="10244" width="10.5" style="3" customWidth="1"/>
    <col min="10245" max="10246" width="8" style="3" customWidth="1"/>
    <col min="10247" max="10247" width="9" style="3" customWidth="1"/>
    <col min="10248" max="10248" width="8.33203125" style="3" customWidth="1"/>
    <col min="10249" max="10249" width="11.5" style="3" customWidth="1"/>
    <col min="10250" max="10250" width="8.5" style="3" customWidth="1"/>
    <col min="10251" max="10251" width="7.5" style="3" customWidth="1"/>
    <col min="10252" max="10252" width="7" style="3" customWidth="1"/>
    <col min="10253" max="10253" width="7.6640625" style="3" customWidth="1"/>
    <col min="10254" max="10254" width="7.33203125" style="3" customWidth="1"/>
    <col min="10255" max="10255" width="8.1640625" style="3" customWidth="1"/>
    <col min="10256" max="10257" width="7.33203125" style="3" customWidth="1"/>
    <col min="10258" max="10259" width="7.5" style="3" customWidth="1"/>
    <col min="10260" max="10260" width="10.5" style="3" customWidth="1"/>
    <col min="10261" max="10261" width="8.1640625" style="3" customWidth="1"/>
    <col min="10262" max="10262" width="2.33203125" style="3" customWidth="1"/>
    <col min="10263" max="10263" width="15.5" style="3" customWidth="1"/>
    <col min="10264" max="10264" width="8.5" style="3" customWidth="1"/>
    <col min="10265" max="10265" width="15" style="3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496" width="8.83203125" style="3"/>
    <col min="10497" max="10497" width="2.5" style="3" customWidth="1"/>
    <col min="10498" max="10498" width="2.33203125" style="3" customWidth="1"/>
    <col min="10499" max="10499" width="17.83203125" style="3" customWidth="1"/>
    <col min="10500" max="10500" width="10.5" style="3" customWidth="1"/>
    <col min="10501" max="10502" width="8" style="3" customWidth="1"/>
    <col min="10503" max="10503" width="9" style="3" customWidth="1"/>
    <col min="10504" max="10504" width="8.33203125" style="3" customWidth="1"/>
    <col min="10505" max="10505" width="11.5" style="3" customWidth="1"/>
    <col min="10506" max="10506" width="8.5" style="3" customWidth="1"/>
    <col min="10507" max="10507" width="7.5" style="3" customWidth="1"/>
    <col min="10508" max="10508" width="7" style="3" customWidth="1"/>
    <col min="10509" max="10509" width="7.6640625" style="3" customWidth="1"/>
    <col min="10510" max="10510" width="7.33203125" style="3" customWidth="1"/>
    <col min="10511" max="10511" width="8.1640625" style="3" customWidth="1"/>
    <col min="10512" max="10513" width="7.33203125" style="3" customWidth="1"/>
    <col min="10514" max="10515" width="7.5" style="3" customWidth="1"/>
    <col min="10516" max="10516" width="10.5" style="3" customWidth="1"/>
    <col min="10517" max="10517" width="8.1640625" style="3" customWidth="1"/>
    <col min="10518" max="10518" width="2.33203125" style="3" customWidth="1"/>
    <col min="10519" max="10519" width="15.5" style="3" customWidth="1"/>
    <col min="10520" max="10520" width="8.5" style="3" customWidth="1"/>
    <col min="10521" max="10521" width="15" style="3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752" width="8.83203125" style="3"/>
    <col min="10753" max="10753" width="2.5" style="3" customWidth="1"/>
    <col min="10754" max="10754" width="2.33203125" style="3" customWidth="1"/>
    <col min="10755" max="10755" width="17.83203125" style="3" customWidth="1"/>
    <col min="10756" max="10756" width="10.5" style="3" customWidth="1"/>
    <col min="10757" max="10758" width="8" style="3" customWidth="1"/>
    <col min="10759" max="10759" width="9" style="3" customWidth="1"/>
    <col min="10760" max="10760" width="8.33203125" style="3" customWidth="1"/>
    <col min="10761" max="10761" width="11.5" style="3" customWidth="1"/>
    <col min="10762" max="10762" width="8.5" style="3" customWidth="1"/>
    <col min="10763" max="10763" width="7.5" style="3" customWidth="1"/>
    <col min="10764" max="10764" width="7" style="3" customWidth="1"/>
    <col min="10765" max="10765" width="7.6640625" style="3" customWidth="1"/>
    <col min="10766" max="10766" width="7.33203125" style="3" customWidth="1"/>
    <col min="10767" max="10767" width="8.1640625" style="3" customWidth="1"/>
    <col min="10768" max="10769" width="7.33203125" style="3" customWidth="1"/>
    <col min="10770" max="10771" width="7.5" style="3" customWidth="1"/>
    <col min="10772" max="10772" width="10.5" style="3" customWidth="1"/>
    <col min="10773" max="10773" width="8.1640625" style="3" customWidth="1"/>
    <col min="10774" max="10774" width="2.33203125" style="3" customWidth="1"/>
    <col min="10775" max="10775" width="15.5" style="3" customWidth="1"/>
    <col min="10776" max="10776" width="8.5" style="3" customWidth="1"/>
    <col min="10777" max="10777" width="15" style="3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1008" width="8.83203125" style="3"/>
    <col min="11009" max="11009" width="2.5" style="3" customWidth="1"/>
    <col min="11010" max="11010" width="2.33203125" style="3" customWidth="1"/>
    <col min="11011" max="11011" width="17.83203125" style="3" customWidth="1"/>
    <col min="11012" max="11012" width="10.5" style="3" customWidth="1"/>
    <col min="11013" max="11014" width="8" style="3" customWidth="1"/>
    <col min="11015" max="11015" width="9" style="3" customWidth="1"/>
    <col min="11016" max="11016" width="8.33203125" style="3" customWidth="1"/>
    <col min="11017" max="11017" width="11.5" style="3" customWidth="1"/>
    <col min="11018" max="11018" width="8.5" style="3" customWidth="1"/>
    <col min="11019" max="11019" width="7.5" style="3" customWidth="1"/>
    <col min="11020" max="11020" width="7" style="3" customWidth="1"/>
    <col min="11021" max="11021" width="7.6640625" style="3" customWidth="1"/>
    <col min="11022" max="11022" width="7.33203125" style="3" customWidth="1"/>
    <col min="11023" max="11023" width="8.1640625" style="3" customWidth="1"/>
    <col min="11024" max="11025" width="7.33203125" style="3" customWidth="1"/>
    <col min="11026" max="11027" width="7.5" style="3" customWidth="1"/>
    <col min="11028" max="11028" width="10.5" style="3" customWidth="1"/>
    <col min="11029" max="11029" width="8.1640625" style="3" customWidth="1"/>
    <col min="11030" max="11030" width="2.33203125" style="3" customWidth="1"/>
    <col min="11031" max="11031" width="15.5" style="3" customWidth="1"/>
    <col min="11032" max="11032" width="8.5" style="3" customWidth="1"/>
    <col min="11033" max="11033" width="15" style="3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264" width="8.83203125" style="3"/>
    <col min="11265" max="11265" width="2.5" style="3" customWidth="1"/>
    <col min="11266" max="11266" width="2.33203125" style="3" customWidth="1"/>
    <col min="11267" max="11267" width="17.83203125" style="3" customWidth="1"/>
    <col min="11268" max="11268" width="10.5" style="3" customWidth="1"/>
    <col min="11269" max="11270" width="8" style="3" customWidth="1"/>
    <col min="11271" max="11271" width="9" style="3" customWidth="1"/>
    <col min="11272" max="11272" width="8.33203125" style="3" customWidth="1"/>
    <col min="11273" max="11273" width="11.5" style="3" customWidth="1"/>
    <col min="11274" max="11274" width="8.5" style="3" customWidth="1"/>
    <col min="11275" max="11275" width="7.5" style="3" customWidth="1"/>
    <col min="11276" max="11276" width="7" style="3" customWidth="1"/>
    <col min="11277" max="11277" width="7.6640625" style="3" customWidth="1"/>
    <col min="11278" max="11278" width="7.33203125" style="3" customWidth="1"/>
    <col min="11279" max="11279" width="8.1640625" style="3" customWidth="1"/>
    <col min="11280" max="11281" width="7.33203125" style="3" customWidth="1"/>
    <col min="11282" max="11283" width="7.5" style="3" customWidth="1"/>
    <col min="11284" max="11284" width="10.5" style="3" customWidth="1"/>
    <col min="11285" max="11285" width="8.1640625" style="3" customWidth="1"/>
    <col min="11286" max="11286" width="2.33203125" style="3" customWidth="1"/>
    <col min="11287" max="11287" width="15.5" style="3" customWidth="1"/>
    <col min="11288" max="11288" width="8.5" style="3" customWidth="1"/>
    <col min="11289" max="11289" width="15" style="3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520" width="8.83203125" style="3"/>
    <col min="11521" max="11521" width="2.5" style="3" customWidth="1"/>
    <col min="11522" max="11522" width="2.33203125" style="3" customWidth="1"/>
    <col min="11523" max="11523" width="17.83203125" style="3" customWidth="1"/>
    <col min="11524" max="11524" width="10.5" style="3" customWidth="1"/>
    <col min="11525" max="11526" width="8" style="3" customWidth="1"/>
    <col min="11527" max="11527" width="9" style="3" customWidth="1"/>
    <col min="11528" max="11528" width="8.33203125" style="3" customWidth="1"/>
    <col min="11529" max="11529" width="11.5" style="3" customWidth="1"/>
    <col min="11530" max="11530" width="8.5" style="3" customWidth="1"/>
    <col min="11531" max="11531" width="7.5" style="3" customWidth="1"/>
    <col min="11532" max="11532" width="7" style="3" customWidth="1"/>
    <col min="11533" max="11533" width="7.6640625" style="3" customWidth="1"/>
    <col min="11534" max="11534" width="7.33203125" style="3" customWidth="1"/>
    <col min="11535" max="11535" width="8.1640625" style="3" customWidth="1"/>
    <col min="11536" max="11537" width="7.33203125" style="3" customWidth="1"/>
    <col min="11538" max="11539" width="7.5" style="3" customWidth="1"/>
    <col min="11540" max="11540" width="10.5" style="3" customWidth="1"/>
    <col min="11541" max="11541" width="8.1640625" style="3" customWidth="1"/>
    <col min="11542" max="11542" width="2.33203125" style="3" customWidth="1"/>
    <col min="11543" max="11543" width="15.5" style="3" customWidth="1"/>
    <col min="11544" max="11544" width="8.5" style="3" customWidth="1"/>
    <col min="11545" max="11545" width="15" style="3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776" width="8.83203125" style="3"/>
    <col min="11777" max="11777" width="2.5" style="3" customWidth="1"/>
    <col min="11778" max="11778" width="2.33203125" style="3" customWidth="1"/>
    <col min="11779" max="11779" width="17.83203125" style="3" customWidth="1"/>
    <col min="11780" max="11780" width="10.5" style="3" customWidth="1"/>
    <col min="11781" max="11782" width="8" style="3" customWidth="1"/>
    <col min="11783" max="11783" width="9" style="3" customWidth="1"/>
    <col min="11784" max="11784" width="8.33203125" style="3" customWidth="1"/>
    <col min="11785" max="11785" width="11.5" style="3" customWidth="1"/>
    <col min="11786" max="11786" width="8.5" style="3" customWidth="1"/>
    <col min="11787" max="11787" width="7.5" style="3" customWidth="1"/>
    <col min="11788" max="11788" width="7" style="3" customWidth="1"/>
    <col min="11789" max="11789" width="7.6640625" style="3" customWidth="1"/>
    <col min="11790" max="11790" width="7.33203125" style="3" customWidth="1"/>
    <col min="11791" max="11791" width="8.1640625" style="3" customWidth="1"/>
    <col min="11792" max="11793" width="7.33203125" style="3" customWidth="1"/>
    <col min="11794" max="11795" width="7.5" style="3" customWidth="1"/>
    <col min="11796" max="11796" width="10.5" style="3" customWidth="1"/>
    <col min="11797" max="11797" width="8.1640625" style="3" customWidth="1"/>
    <col min="11798" max="11798" width="2.33203125" style="3" customWidth="1"/>
    <col min="11799" max="11799" width="15.5" style="3" customWidth="1"/>
    <col min="11800" max="11800" width="8.5" style="3" customWidth="1"/>
    <col min="11801" max="11801" width="15" style="3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2032" width="8.83203125" style="3"/>
    <col min="12033" max="12033" width="2.5" style="3" customWidth="1"/>
    <col min="12034" max="12034" width="2.33203125" style="3" customWidth="1"/>
    <col min="12035" max="12035" width="17.83203125" style="3" customWidth="1"/>
    <col min="12036" max="12036" width="10.5" style="3" customWidth="1"/>
    <col min="12037" max="12038" width="8" style="3" customWidth="1"/>
    <col min="12039" max="12039" width="9" style="3" customWidth="1"/>
    <col min="12040" max="12040" width="8.33203125" style="3" customWidth="1"/>
    <col min="12041" max="12041" width="11.5" style="3" customWidth="1"/>
    <col min="12042" max="12042" width="8.5" style="3" customWidth="1"/>
    <col min="12043" max="12043" width="7.5" style="3" customWidth="1"/>
    <col min="12044" max="12044" width="7" style="3" customWidth="1"/>
    <col min="12045" max="12045" width="7.6640625" style="3" customWidth="1"/>
    <col min="12046" max="12046" width="7.33203125" style="3" customWidth="1"/>
    <col min="12047" max="12047" width="8.1640625" style="3" customWidth="1"/>
    <col min="12048" max="12049" width="7.33203125" style="3" customWidth="1"/>
    <col min="12050" max="12051" width="7.5" style="3" customWidth="1"/>
    <col min="12052" max="12052" width="10.5" style="3" customWidth="1"/>
    <col min="12053" max="12053" width="8.1640625" style="3" customWidth="1"/>
    <col min="12054" max="12054" width="2.33203125" style="3" customWidth="1"/>
    <col min="12055" max="12055" width="15.5" style="3" customWidth="1"/>
    <col min="12056" max="12056" width="8.5" style="3" customWidth="1"/>
    <col min="12057" max="12057" width="15" style="3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288" width="8.83203125" style="3"/>
    <col min="12289" max="12289" width="2.5" style="3" customWidth="1"/>
    <col min="12290" max="12290" width="2.33203125" style="3" customWidth="1"/>
    <col min="12291" max="12291" width="17.83203125" style="3" customWidth="1"/>
    <col min="12292" max="12292" width="10.5" style="3" customWidth="1"/>
    <col min="12293" max="12294" width="8" style="3" customWidth="1"/>
    <col min="12295" max="12295" width="9" style="3" customWidth="1"/>
    <col min="12296" max="12296" width="8.33203125" style="3" customWidth="1"/>
    <col min="12297" max="12297" width="11.5" style="3" customWidth="1"/>
    <col min="12298" max="12298" width="8.5" style="3" customWidth="1"/>
    <col min="12299" max="12299" width="7.5" style="3" customWidth="1"/>
    <col min="12300" max="12300" width="7" style="3" customWidth="1"/>
    <col min="12301" max="12301" width="7.6640625" style="3" customWidth="1"/>
    <col min="12302" max="12302" width="7.33203125" style="3" customWidth="1"/>
    <col min="12303" max="12303" width="8.1640625" style="3" customWidth="1"/>
    <col min="12304" max="12305" width="7.33203125" style="3" customWidth="1"/>
    <col min="12306" max="12307" width="7.5" style="3" customWidth="1"/>
    <col min="12308" max="12308" width="10.5" style="3" customWidth="1"/>
    <col min="12309" max="12309" width="8.1640625" style="3" customWidth="1"/>
    <col min="12310" max="12310" width="2.33203125" style="3" customWidth="1"/>
    <col min="12311" max="12311" width="15.5" style="3" customWidth="1"/>
    <col min="12312" max="12312" width="8.5" style="3" customWidth="1"/>
    <col min="12313" max="12313" width="15" style="3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544" width="8.83203125" style="3"/>
    <col min="12545" max="12545" width="2.5" style="3" customWidth="1"/>
    <col min="12546" max="12546" width="2.33203125" style="3" customWidth="1"/>
    <col min="12547" max="12547" width="17.83203125" style="3" customWidth="1"/>
    <col min="12548" max="12548" width="10.5" style="3" customWidth="1"/>
    <col min="12549" max="12550" width="8" style="3" customWidth="1"/>
    <col min="12551" max="12551" width="9" style="3" customWidth="1"/>
    <col min="12552" max="12552" width="8.33203125" style="3" customWidth="1"/>
    <col min="12553" max="12553" width="11.5" style="3" customWidth="1"/>
    <col min="12554" max="12554" width="8.5" style="3" customWidth="1"/>
    <col min="12555" max="12555" width="7.5" style="3" customWidth="1"/>
    <col min="12556" max="12556" width="7" style="3" customWidth="1"/>
    <col min="12557" max="12557" width="7.6640625" style="3" customWidth="1"/>
    <col min="12558" max="12558" width="7.33203125" style="3" customWidth="1"/>
    <col min="12559" max="12559" width="8.1640625" style="3" customWidth="1"/>
    <col min="12560" max="12561" width="7.33203125" style="3" customWidth="1"/>
    <col min="12562" max="12563" width="7.5" style="3" customWidth="1"/>
    <col min="12564" max="12564" width="10.5" style="3" customWidth="1"/>
    <col min="12565" max="12565" width="8.1640625" style="3" customWidth="1"/>
    <col min="12566" max="12566" width="2.33203125" style="3" customWidth="1"/>
    <col min="12567" max="12567" width="15.5" style="3" customWidth="1"/>
    <col min="12568" max="12568" width="8.5" style="3" customWidth="1"/>
    <col min="12569" max="12569" width="15" style="3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800" width="8.83203125" style="3"/>
    <col min="12801" max="12801" width="2.5" style="3" customWidth="1"/>
    <col min="12802" max="12802" width="2.33203125" style="3" customWidth="1"/>
    <col min="12803" max="12803" width="17.83203125" style="3" customWidth="1"/>
    <col min="12804" max="12804" width="10.5" style="3" customWidth="1"/>
    <col min="12805" max="12806" width="8" style="3" customWidth="1"/>
    <col min="12807" max="12807" width="9" style="3" customWidth="1"/>
    <col min="12808" max="12808" width="8.33203125" style="3" customWidth="1"/>
    <col min="12809" max="12809" width="11.5" style="3" customWidth="1"/>
    <col min="12810" max="12810" width="8.5" style="3" customWidth="1"/>
    <col min="12811" max="12811" width="7.5" style="3" customWidth="1"/>
    <col min="12812" max="12812" width="7" style="3" customWidth="1"/>
    <col min="12813" max="12813" width="7.6640625" style="3" customWidth="1"/>
    <col min="12814" max="12814" width="7.33203125" style="3" customWidth="1"/>
    <col min="12815" max="12815" width="8.1640625" style="3" customWidth="1"/>
    <col min="12816" max="12817" width="7.33203125" style="3" customWidth="1"/>
    <col min="12818" max="12819" width="7.5" style="3" customWidth="1"/>
    <col min="12820" max="12820" width="10.5" style="3" customWidth="1"/>
    <col min="12821" max="12821" width="8.1640625" style="3" customWidth="1"/>
    <col min="12822" max="12822" width="2.33203125" style="3" customWidth="1"/>
    <col min="12823" max="12823" width="15.5" style="3" customWidth="1"/>
    <col min="12824" max="12824" width="8.5" style="3" customWidth="1"/>
    <col min="12825" max="12825" width="15" style="3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3056" width="8.83203125" style="3"/>
    <col min="13057" max="13057" width="2.5" style="3" customWidth="1"/>
    <col min="13058" max="13058" width="2.33203125" style="3" customWidth="1"/>
    <col min="13059" max="13059" width="17.83203125" style="3" customWidth="1"/>
    <col min="13060" max="13060" width="10.5" style="3" customWidth="1"/>
    <col min="13061" max="13062" width="8" style="3" customWidth="1"/>
    <col min="13063" max="13063" width="9" style="3" customWidth="1"/>
    <col min="13064" max="13064" width="8.33203125" style="3" customWidth="1"/>
    <col min="13065" max="13065" width="11.5" style="3" customWidth="1"/>
    <col min="13066" max="13066" width="8.5" style="3" customWidth="1"/>
    <col min="13067" max="13067" width="7.5" style="3" customWidth="1"/>
    <col min="13068" max="13068" width="7" style="3" customWidth="1"/>
    <col min="13069" max="13069" width="7.6640625" style="3" customWidth="1"/>
    <col min="13070" max="13070" width="7.33203125" style="3" customWidth="1"/>
    <col min="13071" max="13071" width="8.1640625" style="3" customWidth="1"/>
    <col min="13072" max="13073" width="7.33203125" style="3" customWidth="1"/>
    <col min="13074" max="13075" width="7.5" style="3" customWidth="1"/>
    <col min="13076" max="13076" width="10.5" style="3" customWidth="1"/>
    <col min="13077" max="13077" width="8.1640625" style="3" customWidth="1"/>
    <col min="13078" max="13078" width="2.33203125" style="3" customWidth="1"/>
    <col min="13079" max="13079" width="15.5" style="3" customWidth="1"/>
    <col min="13080" max="13080" width="8.5" style="3" customWidth="1"/>
    <col min="13081" max="13081" width="15" style="3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312" width="8.83203125" style="3"/>
    <col min="13313" max="13313" width="2.5" style="3" customWidth="1"/>
    <col min="13314" max="13314" width="2.33203125" style="3" customWidth="1"/>
    <col min="13315" max="13315" width="17.83203125" style="3" customWidth="1"/>
    <col min="13316" max="13316" width="10.5" style="3" customWidth="1"/>
    <col min="13317" max="13318" width="8" style="3" customWidth="1"/>
    <col min="13319" max="13319" width="9" style="3" customWidth="1"/>
    <col min="13320" max="13320" width="8.33203125" style="3" customWidth="1"/>
    <col min="13321" max="13321" width="11.5" style="3" customWidth="1"/>
    <col min="13322" max="13322" width="8.5" style="3" customWidth="1"/>
    <col min="13323" max="13323" width="7.5" style="3" customWidth="1"/>
    <col min="13324" max="13324" width="7" style="3" customWidth="1"/>
    <col min="13325" max="13325" width="7.6640625" style="3" customWidth="1"/>
    <col min="13326" max="13326" width="7.33203125" style="3" customWidth="1"/>
    <col min="13327" max="13327" width="8.1640625" style="3" customWidth="1"/>
    <col min="13328" max="13329" width="7.33203125" style="3" customWidth="1"/>
    <col min="13330" max="13331" width="7.5" style="3" customWidth="1"/>
    <col min="13332" max="13332" width="10.5" style="3" customWidth="1"/>
    <col min="13333" max="13333" width="8.1640625" style="3" customWidth="1"/>
    <col min="13334" max="13334" width="2.33203125" style="3" customWidth="1"/>
    <col min="13335" max="13335" width="15.5" style="3" customWidth="1"/>
    <col min="13336" max="13336" width="8.5" style="3" customWidth="1"/>
    <col min="13337" max="13337" width="15" style="3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568" width="8.83203125" style="3"/>
    <col min="13569" max="13569" width="2.5" style="3" customWidth="1"/>
    <col min="13570" max="13570" width="2.33203125" style="3" customWidth="1"/>
    <col min="13571" max="13571" width="17.83203125" style="3" customWidth="1"/>
    <col min="13572" max="13572" width="10.5" style="3" customWidth="1"/>
    <col min="13573" max="13574" width="8" style="3" customWidth="1"/>
    <col min="13575" max="13575" width="9" style="3" customWidth="1"/>
    <col min="13576" max="13576" width="8.33203125" style="3" customWidth="1"/>
    <col min="13577" max="13577" width="11.5" style="3" customWidth="1"/>
    <col min="13578" max="13578" width="8.5" style="3" customWidth="1"/>
    <col min="13579" max="13579" width="7.5" style="3" customWidth="1"/>
    <col min="13580" max="13580" width="7" style="3" customWidth="1"/>
    <col min="13581" max="13581" width="7.6640625" style="3" customWidth="1"/>
    <col min="13582" max="13582" width="7.33203125" style="3" customWidth="1"/>
    <col min="13583" max="13583" width="8.1640625" style="3" customWidth="1"/>
    <col min="13584" max="13585" width="7.33203125" style="3" customWidth="1"/>
    <col min="13586" max="13587" width="7.5" style="3" customWidth="1"/>
    <col min="13588" max="13588" width="10.5" style="3" customWidth="1"/>
    <col min="13589" max="13589" width="8.1640625" style="3" customWidth="1"/>
    <col min="13590" max="13590" width="2.33203125" style="3" customWidth="1"/>
    <col min="13591" max="13591" width="15.5" style="3" customWidth="1"/>
    <col min="13592" max="13592" width="8.5" style="3" customWidth="1"/>
    <col min="13593" max="13593" width="15" style="3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824" width="8.83203125" style="3"/>
    <col min="13825" max="13825" width="2.5" style="3" customWidth="1"/>
    <col min="13826" max="13826" width="2.33203125" style="3" customWidth="1"/>
    <col min="13827" max="13827" width="17.83203125" style="3" customWidth="1"/>
    <col min="13828" max="13828" width="10.5" style="3" customWidth="1"/>
    <col min="13829" max="13830" width="8" style="3" customWidth="1"/>
    <col min="13831" max="13831" width="9" style="3" customWidth="1"/>
    <col min="13832" max="13832" width="8.33203125" style="3" customWidth="1"/>
    <col min="13833" max="13833" width="11.5" style="3" customWidth="1"/>
    <col min="13834" max="13834" width="8.5" style="3" customWidth="1"/>
    <col min="13835" max="13835" width="7.5" style="3" customWidth="1"/>
    <col min="13836" max="13836" width="7" style="3" customWidth="1"/>
    <col min="13837" max="13837" width="7.6640625" style="3" customWidth="1"/>
    <col min="13838" max="13838" width="7.33203125" style="3" customWidth="1"/>
    <col min="13839" max="13839" width="8.1640625" style="3" customWidth="1"/>
    <col min="13840" max="13841" width="7.33203125" style="3" customWidth="1"/>
    <col min="13842" max="13843" width="7.5" style="3" customWidth="1"/>
    <col min="13844" max="13844" width="10.5" style="3" customWidth="1"/>
    <col min="13845" max="13845" width="8.1640625" style="3" customWidth="1"/>
    <col min="13846" max="13846" width="2.33203125" style="3" customWidth="1"/>
    <col min="13847" max="13847" width="15.5" style="3" customWidth="1"/>
    <col min="13848" max="13848" width="8.5" style="3" customWidth="1"/>
    <col min="13849" max="13849" width="15" style="3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4080" width="8.83203125" style="3"/>
    <col min="14081" max="14081" width="2.5" style="3" customWidth="1"/>
    <col min="14082" max="14082" width="2.33203125" style="3" customWidth="1"/>
    <col min="14083" max="14083" width="17.83203125" style="3" customWidth="1"/>
    <col min="14084" max="14084" width="10.5" style="3" customWidth="1"/>
    <col min="14085" max="14086" width="8" style="3" customWidth="1"/>
    <col min="14087" max="14087" width="9" style="3" customWidth="1"/>
    <col min="14088" max="14088" width="8.33203125" style="3" customWidth="1"/>
    <col min="14089" max="14089" width="11.5" style="3" customWidth="1"/>
    <col min="14090" max="14090" width="8.5" style="3" customWidth="1"/>
    <col min="14091" max="14091" width="7.5" style="3" customWidth="1"/>
    <col min="14092" max="14092" width="7" style="3" customWidth="1"/>
    <col min="14093" max="14093" width="7.6640625" style="3" customWidth="1"/>
    <col min="14094" max="14094" width="7.33203125" style="3" customWidth="1"/>
    <col min="14095" max="14095" width="8.1640625" style="3" customWidth="1"/>
    <col min="14096" max="14097" width="7.33203125" style="3" customWidth="1"/>
    <col min="14098" max="14099" width="7.5" style="3" customWidth="1"/>
    <col min="14100" max="14100" width="10.5" style="3" customWidth="1"/>
    <col min="14101" max="14101" width="8.1640625" style="3" customWidth="1"/>
    <col min="14102" max="14102" width="2.33203125" style="3" customWidth="1"/>
    <col min="14103" max="14103" width="15.5" style="3" customWidth="1"/>
    <col min="14104" max="14104" width="8.5" style="3" customWidth="1"/>
    <col min="14105" max="14105" width="15" style="3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336" width="8.83203125" style="3"/>
    <col min="14337" max="14337" width="2.5" style="3" customWidth="1"/>
    <col min="14338" max="14338" width="2.33203125" style="3" customWidth="1"/>
    <col min="14339" max="14339" width="17.83203125" style="3" customWidth="1"/>
    <col min="14340" max="14340" width="10.5" style="3" customWidth="1"/>
    <col min="14341" max="14342" width="8" style="3" customWidth="1"/>
    <col min="14343" max="14343" width="9" style="3" customWidth="1"/>
    <col min="14344" max="14344" width="8.33203125" style="3" customWidth="1"/>
    <col min="14345" max="14345" width="11.5" style="3" customWidth="1"/>
    <col min="14346" max="14346" width="8.5" style="3" customWidth="1"/>
    <col min="14347" max="14347" width="7.5" style="3" customWidth="1"/>
    <col min="14348" max="14348" width="7" style="3" customWidth="1"/>
    <col min="14349" max="14349" width="7.6640625" style="3" customWidth="1"/>
    <col min="14350" max="14350" width="7.33203125" style="3" customWidth="1"/>
    <col min="14351" max="14351" width="8.1640625" style="3" customWidth="1"/>
    <col min="14352" max="14353" width="7.33203125" style="3" customWidth="1"/>
    <col min="14354" max="14355" width="7.5" style="3" customWidth="1"/>
    <col min="14356" max="14356" width="10.5" style="3" customWidth="1"/>
    <col min="14357" max="14357" width="8.1640625" style="3" customWidth="1"/>
    <col min="14358" max="14358" width="2.33203125" style="3" customWidth="1"/>
    <col min="14359" max="14359" width="15.5" style="3" customWidth="1"/>
    <col min="14360" max="14360" width="8.5" style="3" customWidth="1"/>
    <col min="14361" max="14361" width="15" style="3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592" width="8.83203125" style="3"/>
    <col min="14593" max="14593" width="2.5" style="3" customWidth="1"/>
    <col min="14594" max="14594" width="2.33203125" style="3" customWidth="1"/>
    <col min="14595" max="14595" width="17.83203125" style="3" customWidth="1"/>
    <col min="14596" max="14596" width="10.5" style="3" customWidth="1"/>
    <col min="14597" max="14598" width="8" style="3" customWidth="1"/>
    <col min="14599" max="14599" width="9" style="3" customWidth="1"/>
    <col min="14600" max="14600" width="8.33203125" style="3" customWidth="1"/>
    <col min="14601" max="14601" width="11.5" style="3" customWidth="1"/>
    <col min="14602" max="14602" width="8.5" style="3" customWidth="1"/>
    <col min="14603" max="14603" width="7.5" style="3" customWidth="1"/>
    <col min="14604" max="14604" width="7" style="3" customWidth="1"/>
    <col min="14605" max="14605" width="7.6640625" style="3" customWidth="1"/>
    <col min="14606" max="14606" width="7.33203125" style="3" customWidth="1"/>
    <col min="14607" max="14607" width="8.1640625" style="3" customWidth="1"/>
    <col min="14608" max="14609" width="7.33203125" style="3" customWidth="1"/>
    <col min="14610" max="14611" width="7.5" style="3" customWidth="1"/>
    <col min="14612" max="14612" width="10.5" style="3" customWidth="1"/>
    <col min="14613" max="14613" width="8.1640625" style="3" customWidth="1"/>
    <col min="14614" max="14614" width="2.33203125" style="3" customWidth="1"/>
    <col min="14615" max="14615" width="15.5" style="3" customWidth="1"/>
    <col min="14616" max="14616" width="8.5" style="3" customWidth="1"/>
    <col min="14617" max="14617" width="15" style="3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848" width="8.83203125" style="3"/>
    <col min="14849" max="14849" width="2.5" style="3" customWidth="1"/>
    <col min="14850" max="14850" width="2.33203125" style="3" customWidth="1"/>
    <col min="14851" max="14851" width="17.83203125" style="3" customWidth="1"/>
    <col min="14852" max="14852" width="10.5" style="3" customWidth="1"/>
    <col min="14853" max="14854" width="8" style="3" customWidth="1"/>
    <col min="14855" max="14855" width="9" style="3" customWidth="1"/>
    <col min="14856" max="14856" width="8.33203125" style="3" customWidth="1"/>
    <col min="14857" max="14857" width="11.5" style="3" customWidth="1"/>
    <col min="14858" max="14858" width="8.5" style="3" customWidth="1"/>
    <col min="14859" max="14859" width="7.5" style="3" customWidth="1"/>
    <col min="14860" max="14860" width="7" style="3" customWidth="1"/>
    <col min="14861" max="14861" width="7.6640625" style="3" customWidth="1"/>
    <col min="14862" max="14862" width="7.33203125" style="3" customWidth="1"/>
    <col min="14863" max="14863" width="8.1640625" style="3" customWidth="1"/>
    <col min="14864" max="14865" width="7.33203125" style="3" customWidth="1"/>
    <col min="14866" max="14867" width="7.5" style="3" customWidth="1"/>
    <col min="14868" max="14868" width="10.5" style="3" customWidth="1"/>
    <col min="14869" max="14869" width="8.1640625" style="3" customWidth="1"/>
    <col min="14870" max="14870" width="2.33203125" style="3" customWidth="1"/>
    <col min="14871" max="14871" width="15.5" style="3" customWidth="1"/>
    <col min="14872" max="14872" width="8.5" style="3" customWidth="1"/>
    <col min="14873" max="14873" width="15" style="3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5104" width="8.83203125" style="3"/>
    <col min="15105" max="15105" width="2.5" style="3" customWidth="1"/>
    <col min="15106" max="15106" width="2.33203125" style="3" customWidth="1"/>
    <col min="15107" max="15107" width="17.83203125" style="3" customWidth="1"/>
    <col min="15108" max="15108" width="10.5" style="3" customWidth="1"/>
    <col min="15109" max="15110" width="8" style="3" customWidth="1"/>
    <col min="15111" max="15111" width="9" style="3" customWidth="1"/>
    <col min="15112" max="15112" width="8.33203125" style="3" customWidth="1"/>
    <col min="15113" max="15113" width="11.5" style="3" customWidth="1"/>
    <col min="15114" max="15114" width="8.5" style="3" customWidth="1"/>
    <col min="15115" max="15115" width="7.5" style="3" customWidth="1"/>
    <col min="15116" max="15116" width="7" style="3" customWidth="1"/>
    <col min="15117" max="15117" width="7.6640625" style="3" customWidth="1"/>
    <col min="15118" max="15118" width="7.33203125" style="3" customWidth="1"/>
    <col min="15119" max="15119" width="8.1640625" style="3" customWidth="1"/>
    <col min="15120" max="15121" width="7.33203125" style="3" customWidth="1"/>
    <col min="15122" max="15123" width="7.5" style="3" customWidth="1"/>
    <col min="15124" max="15124" width="10.5" style="3" customWidth="1"/>
    <col min="15125" max="15125" width="8.1640625" style="3" customWidth="1"/>
    <col min="15126" max="15126" width="2.33203125" style="3" customWidth="1"/>
    <col min="15127" max="15127" width="15.5" style="3" customWidth="1"/>
    <col min="15128" max="15128" width="8.5" style="3" customWidth="1"/>
    <col min="15129" max="15129" width="15" style="3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360" width="8.83203125" style="3"/>
    <col min="15361" max="15361" width="2.5" style="3" customWidth="1"/>
    <col min="15362" max="15362" width="2.33203125" style="3" customWidth="1"/>
    <col min="15363" max="15363" width="17.83203125" style="3" customWidth="1"/>
    <col min="15364" max="15364" width="10.5" style="3" customWidth="1"/>
    <col min="15365" max="15366" width="8" style="3" customWidth="1"/>
    <col min="15367" max="15367" width="9" style="3" customWidth="1"/>
    <col min="15368" max="15368" width="8.33203125" style="3" customWidth="1"/>
    <col min="15369" max="15369" width="11.5" style="3" customWidth="1"/>
    <col min="15370" max="15370" width="8.5" style="3" customWidth="1"/>
    <col min="15371" max="15371" width="7.5" style="3" customWidth="1"/>
    <col min="15372" max="15372" width="7" style="3" customWidth="1"/>
    <col min="15373" max="15373" width="7.6640625" style="3" customWidth="1"/>
    <col min="15374" max="15374" width="7.33203125" style="3" customWidth="1"/>
    <col min="15375" max="15375" width="8.1640625" style="3" customWidth="1"/>
    <col min="15376" max="15377" width="7.33203125" style="3" customWidth="1"/>
    <col min="15378" max="15379" width="7.5" style="3" customWidth="1"/>
    <col min="15380" max="15380" width="10.5" style="3" customWidth="1"/>
    <col min="15381" max="15381" width="8.1640625" style="3" customWidth="1"/>
    <col min="15382" max="15382" width="2.33203125" style="3" customWidth="1"/>
    <col min="15383" max="15383" width="15.5" style="3" customWidth="1"/>
    <col min="15384" max="15384" width="8.5" style="3" customWidth="1"/>
    <col min="15385" max="15385" width="15" style="3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616" width="8.83203125" style="3"/>
    <col min="15617" max="15617" width="2.5" style="3" customWidth="1"/>
    <col min="15618" max="15618" width="2.33203125" style="3" customWidth="1"/>
    <col min="15619" max="15619" width="17.83203125" style="3" customWidth="1"/>
    <col min="15620" max="15620" width="10.5" style="3" customWidth="1"/>
    <col min="15621" max="15622" width="8" style="3" customWidth="1"/>
    <col min="15623" max="15623" width="9" style="3" customWidth="1"/>
    <col min="15624" max="15624" width="8.33203125" style="3" customWidth="1"/>
    <col min="15625" max="15625" width="11.5" style="3" customWidth="1"/>
    <col min="15626" max="15626" width="8.5" style="3" customWidth="1"/>
    <col min="15627" max="15627" width="7.5" style="3" customWidth="1"/>
    <col min="15628" max="15628" width="7" style="3" customWidth="1"/>
    <col min="15629" max="15629" width="7.6640625" style="3" customWidth="1"/>
    <col min="15630" max="15630" width="7.33203125" style="3" customWidth="1"/>
    <col min="15631" max="15631" width="8.1640625" style="3" customWidth="1"/>
    <col min="15632" max="15633" width="7.33203125" style="3" customWidth="1"/>
    <col min="15634" max="15635" width="7.5" style="3" customWidth="1"/>
    <col min="15636" max="15636" width="10.5" style="3" customWidth="1"/>
    <col min="15637" max="15637" width="8.1640625" style="3" customWidth="1"/>
    <col min="15638" max="15638" width="2.33203125" style="3" customWidth="1"/>
    <col min="15639" max="15639" width="15.5" style="3" customWidth="1"/>
    <col min="15640" max="15640" width="8.5" style="3" customWidth="1"/>
    <col min="15641" max="15641" width="15" style="3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872" width="8.83203125" style="3"/>
    <col min="15873" max="15873" width="2.5" style="3" customWidth="1"/>
    <col min="15874" max="15874" width="2.33203125" style="3" customWidth="1"/>
    <col min="15875" max="15875" width="17.83203125" style="3" customWidth="1"/>
    <col min="15876" max="15876" width="10.5" style="3" customWidth="1"/>
    <col min="15877" max="15878" width="8" style="3" customWidth="1"/>
    <col min="15879" max="15879" width="9" style="3" customWidth="1"/>
    <col min="15880" max="15880" width="8.33203125" style="3" customWidth="1"/>
    <col min="15881" max="15881" width="11.5" style="3" customWidth="1"/>
    <col min="15882" max="15882" width="8.5" style="3" customWidth="1"/>
    <col min="15883" max="15883" width="7.5" style="3" customWidth="1"/>
    <col min="15884" max="15884" width="7" style="3" customWidth="1"/>
    <col min="15885" max="15885" width="7.6640625" style="3" customWidth="1"/>
    <col min="15886" max="15886" width="7.33203125" style="3" customWidth="1"/>
    <col min="15887" max="15887" width="8.1640625" style="3" customWidth="1"/>
    <col min="15888" max="15889" width="7.33203125" style="3" customWidth="1"/>
    <col min="15890" max="15891" width="7.5" style="3" customWidth="1"/>
    <col min="15892" max="15892" width="10.5" style="3" customWidth="1"/>
    <col min="15893" max="15893" width="8.1640625" style="3" customWidth="1"/>
    <col min="15894" max="15894" width="2.33203125" style="3" customWidth="1"/>
    <col min="15895" max="15895" width="15.5" style="3" customWidth="1"/>
    <col min="15896" max="15896" width="8.5" style="3" customWidth="1"/>
    <col min="15897" max="15897" width="15" style="3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6128" width="8.83203125" style="3"/>
    <col min="16129" max="16129" width="2.5" style="3" customWidth="1"/>
    <col min="16130" max="16130" width="2.33203125" style="3" customWidth="1"/>
    <col min="16131" max="16131" width="17.83203125" style="3" customWidth="1"/>
    <col min="16132" max="16132" width="10.5" style="3" customWidth="1"/>
    <col min="16133" max="16134" width="8" style="3" customWidth="1"/>
    <col min="16135" max="16135" width="9" style="3" customWidth="1"/>
    <col min="16136" max="16136" width="8.33203125" style="3" customWidth="1"/>
    <col min="16137" max="16137" width="11.5" style="3" customWidth="1"/>
    <col min="16138" max="16138" width="8.5" style="3" customWidth="1"/>
    <col min="16139" max="16139" width="7.5" style="3" customWidth="1"/>
    <col min="16140" max="16140" width="7" style="3" customWidth="1"/>
    <col min="16141" max="16141" width="7.6640625" style="3" customWidth="1"/>
    <col min="16142" max="16142" width="7.33203125" style="3" customWidth="1"/>
    <col min="16143" max="16143" width="8.1640625" style="3" customWidth="1"/>
    <col min="16144" max="16145" width="7.33203125" style="3" customWidth="1"/>
    <col min="16146" max="16147" width="7.5" style="3" customWidth="1"/>
    <col min="16148" max="16148" width="10.5" style="3" customWidth="1"/>
    <col min="16149" max="16149" width="8.1640625" style="3" customWidth="1"/>
    <col min="16150" max="16150" width="2.33203125" style="3" customWidth="1"/>
    <col min="16151" max="16151" width="15.5" style="3" customWidth="1"/>
    <col min="16152" max="16152" width="8.5" style="3" customWidth="1"/>
    <col min="16153" max="16153" width="15" style="3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384" width="8.83203125" style="3"/>
  </cols>
  <sheetData>
    <row r="2" spans="1:34" ht="15" x14ac:dyDescent="0.15">
      <c r="C2" s="282"/>
      <c r="D2" s="283"/>
    </row>
    <row r="3" spans="1:34" ht="14" thickBot="1" x14ac:dyDescent="0.2">
      <c r="B3" s="248">
        <v>2.5</v>
      </c>
      <c r="C3" s="245">
        <v>26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  <c r="W3" s="50"/>
      <c r="X3" s="50"/>
      <c r="Y3" s="249"/>
    </row>
    <row r="4" spans="1:34" ht="11" customHeight="1" x14ac:dyDescent="0.15">
      <c r="A4" s="15"/>
      <c r="B4" s="328"/>
      <c r="C4" s="304"/>
      <c r="D4" s="305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29"/>
      <c r="W4" s="17"/>
      <c r="X4" s="15"/>
      <c r="Y4" s="15"/>
      <c r="Z4" s="15"/>
      <c r="AA4" s="15"/>
    </row>
    <row r="5" spans="1:34" ht="11" customHeight="1" x14ac:dyDescent="0.15">
      <c r="A5" s="15"/>
      <c r="B5" s="330"/>
      <c r="C5" s="309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27" t="s">
        <v>447</v>
      </c>
      <c r="V5" s="331"/>
      <c r="W5" s="17"/>
      <c r="X5" s="15"/>
      <c r="Y5" s="15"/>
      <c r="Z5" s="15"/>
      <c r="AA5" s="15"/>
    </row>
    <row r="6" spans="1:34" ht="11" customHeight="1" x14ac:dyDescent="0.15">
      <c r="A6" s="15"/>
      <c r="B6" s="330"/>
      <c r="C6" s="309"/>
      <c r="D6" s="312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  <c r="S6" s="310"/>
      <c r="T6" s="310"/>
      <c r="U6" s="310"/>
      <c r="V6" s="331"/>
      <c r="W6" s="17"/>
      <c r="X6" s="15"/>
      <c r="Y6" s="15"/>
      <c r="Z6" s="15"/>
      <c r="AA6" s="15"/>
    </row>
    <row r="7" spans="1:34" ht="11" customHeight="1" x14ac:dyDescent="0.15">
      <c r="A7" s="15"/>
      <c r="B7" s="330"/>
      <c r="C7" s="309"/>
      <c r="D7" s="100" t="s">
        <v>448</v>
      </c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  <c r="U7" s="314"/>
      <c r="V7" s="331"/>
      <c r="W7" s="17"/>
      <c r="X7" s="15"/>
      <c r="Y7" s="15"/>
      <c r="Z7" s="15"/>
      <c r="AA7" s="15"/>
    </row>
    <row r="8" spans="1:34" ht="11" customHeight="1" x14ac:dyDescent="0.15">
      <c r="A8" s="2"/>
      <c r="B8" s="330"/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31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</row>
    <row r="9" spans="1:34" ht="14.5" customHeight="1" thickBot="1" x14ac:dyDescent="0.2">
      <c r="A9" s="15"/>
      <c r="B9" s="332"/>
      <c r="C9" s="284" t="s">
        <v>399</v>
      </c>
      <c r="D9" s="285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7" t="s">
        <v>388</v>
      </c>
      <c r="V9" s="333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</row>
    <row r="10" spans="1:34" ht="14.5" customHeight="1" thickBot="1" x14ac:dyDescent="0.2">
      <c r="A10" s="15"/>
      <c r="B10" s="332"/>
      <c r="C10" s="511" t="s">
        <v>394</v>
      </c>
      <c r="D10" s="511" t="s">
        <v>68</v>
      </c>
      <c r="E10" s="511" t="s">
        <v>360</v>
      </c>
      <c r="F10" s="511" t="s">
        <v>371</v>
      </c>
      <c r="G10" s="511" t="s">
        <v>0</v>
      </c>
      <c r="H10" s="513" t="s">
        <v>7</v>
      </c>
      <c r="I10" s="513"/>
      <c r="J10" s="513"/>
      <c r="K10" s="513"/>
      <c r="L10" s="513"/>
      <c r="M10" s="513"/>
      <c r="N10" s="513"/>
      <c r="O10" s="511" t="s">
        <v>66</v>
      </c>
      <c r="P10" s="511" t="s">
        <v>40</v>
      </c>
      <c r="Q10" s="511" t="s">
        <v>357</v>
      </c>
      <c r="R10" s="511" t="s">
        <v>358</v>
      </c>
      <c r="S10" s="511" t="s">
        <v>359</v>
      </c>
      <c r="T10" s="511" t="s">
        <v>44</v>
      </c>
      <c r="U10" s="511" t="s">
        <v>46</v>
      </c>
      <c r="V10" s="333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</row>
    <row r="11" spans="1:34" ht="32" customHeight="1" thickBot="1" x14ac:dyDescent="0.2">
      <c r="A11" s="15"/>
      <c r="B11" s="332"/>
      <c r="C11" s="512"/>
      <c r="D11" s="512"/>
      <c r="E11" s="512"/>
      <c r="F11" s="512"/>
      <c r="G11" s="512"/>
      <c r="H11" s="288" t="s">
        <v>390</v>
      </c>
      <c r="I11" s="288" t="s">
        <v>2</v>
      </c>
      <c r="J11" s="288" t="s">
        <v>3</v>
      </c>
      <c r="K11" s="288" t="s">
        <v>4</v>
      </c>
      <c r="L11" s="288" t="s">
        <v>5</v>
      </c>
      <c r="M11" s="288" t="s">
        <v>67</v>
      </c>
      <c r="N11" s="288" t="s">
        <v>6</v>
      </c>
      <c r="O11" s="512"/>
      <c r="P11" s="512"/>
      <c r="Q11" s="512"/>
      <c r="R11" s="512"/>
      <c r="S11" s="512"/>
      <c r="T11" s="512"/>
      <c r="U11" s="512"/>
      <c r="V11" s="333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</row>
    <row r="12" spans="1:34" ht="14.5" customHeight="1" x14ac:dyDescent="0.15">
      <c r="A12" s="15"/>
      <c r="B12" s="332"/>
      <c r="C12" s="289" t="s">
        <v>377</v>
      </c>
      <c r="D12" s="386">
        <v>17236</v>
      </c>
      <c r="E12" s="471">
        <v>2.2913660599999996</v>
      </c>
      <c r="F12" s="471">
        <v>1.0486446900000002</v>
      </c>
      <c r="G12" s="471">
        <v>17.62203062</v>
      </c>
      <c r="H12" s="474">
        <v>0.12954072999999999</v>
      </c>
      <c r="I12" s="291">
        <v>1.1337915600000001</v>
      </c>
      <c r="J12" s="291">
        <v>0.18159307999999999</v>
      </c>
      <c r="K12" s="291">
        <v>0.90937098999999999</v>
      </c>
      <c r="L12" s="291">
        <v>1.1562000000000001E-4</v>
      </c>
      <c r="M12" s="291">
        <v>8.6503880000000005E-2</v>
      </c>
      <c r="N12" s="291">
        <v>0.23780436000000016</v>
      </c>
      <c r="O12" s="291">
        <v>1.8912825400000002</v>
      </c>
      <c r="P12" s="291">
        <v>0</v>
      </c>
      <c r="Q12" s="291">
        <v>8.6025700000000004E-3</v>
      </c>
      <c r="R12" s="291">
        <v>0</v>
      </c>
      <c r="S12" s="291">
        <v>9.8928499999999999E-3</v>
      </c>
      <c r="T12" s="291">
        <v>984.21287067999992</v>
      </c>
      <c r="U12" s="291">
        <v>104.07260887999999</v>
      </c>
      <c r="V12" s="334">
        <v>0</v>
      </c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</row>
    <row r="13" spans="1:34" ht="14.5" customHeight="1" x14ac:dyDescent="0.15">
      <c r="A13" s="15"/>
      <c r="B13" s="332"/>
      <c r="C13" s="292" t="s">
        <v>378</v>
      </c>
      <c r="D13" s="388">
        <v>12774</v>
      </c>
      <c r="E13" s="472">
        <v>14.05903679</v>
      </c>
      <c r="F13" s="472">
        <v>1.90648046</v>
      </c>
      <c r="G13" s="472">
        <v>45.881111969999999</v>
      </c>
      <c r="H13" s="475">
        <v>0.56176577999999999</v>
      </c>
      <c r="I13" s="294">
        <v>1.3453603200000002</v>
      </c>
      <c r="J13" s="294">
        <v>0.17146476999999999</v>
      </c>
      <c r="K13" s="294">
        <v>0.74126781999999991</v>
      </c>
      <c r="L13" s="294">
        <v>3.88E-4</v>
      </c>
      <c r="M13" s="294">
        <v>0.18173561999999999</v>
      </c>
      <c r="N13" s="294">
        <v>1.5726331500000001</v>
      </c>
      <c r="O13" s="294">
        <v>11.59580571</v>
      </c>
      <c r="P13" s="294">
        <v>0</v>
      </c>
      <c r="Q13" s="294">
        <v>3.8762179999999993E-2</v>
      </c>
      <c r="R13" s="294">
        <v>0</v>
      </c>
      <c r="S13" s="294">
        <v>3.8442820000000003E-2</v>
      </c>
      <c r="T13" s="294">
        <v>619.87429578000001</v>
      </c>
      <c r="U13" s="294">
        <v>73.071783730000007</v>
      </c>
      <c r="V13" s="334">
        <v>1</v>
      </c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</row>
    <row r="14" spans="1:34" ht="14.5" customHeight="1" x14ac:dyDescent="0.15">
      <c r="A14" s="15"/>
      <c r="B14" s="332"/>
      <c r="C14" s="292" t="s">
        <v>379</v>
      </c>
      <c r="D14" s="388">
        <v>59211</v>
      </c>
      <c r="E14" s="472">
        <v>281.39134487000001</v>
      </c>
      <c r="F14" s="472">
        <v>8.4152973899999992</v>
      </c>
      <c r="G14" s="472">
        <v>257.7121368</v>
      </c>
      <c r="H14" s="475">
        <v>8.1161050899999996</v>
      </c>
      <c r="I14" s="294">
        <v>5.1951884400000008</v>
      </c>
      <c r="J14" s="294">
        <v>0.73624162999999998</v>
      </c>
      <c r="K14" s="294">
        <v>3.03268044</v>
      </c>
      <c r="L14" s="294">
        <v>5.4728550000000001E-2</v>
      </c>
      <c r="M14" s="294">
        <v>0.6817412100000001</v>
      </c>
      <c r="N14" s="294">
        <v>39.778541139999994</v>
      </c>
      <c r="O14" s="294">
        <v>230.53389288</v>
      </c>
      <c r="P14" s="294">
        <v>0</v>
      </c>
      <c r="Q14" s="294">
        <v>0.26129701999999999</v>
      </c>
      <c r="R14" s="294">
        <v>0</v>
      </c>
      <c r="S14" s="294">
        <v>0.26877342999999998</v>
      </c>
      <c r="T14" s="294">
        <v>2759.6002566400002</v>
      </c>
      <c r="U14" s="294">
        <v>271.59922115999996</v>
      </c>
      <c r="V14" s="334">
        <v>2</v>
      </c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</row>
    <row r="15" spans="1:34" ht="14.5" customHeight="1" x14ac:dyDescent="0.15">
      <c r="A15" s="15"/>
      <c r="B15" s="332"/>
      <c r="C15" s="292" t="s">
        <v>380</v>
      </c>
      <c r="D15" s="388">
        <v>70302</v>
      </c>
      <c r="E15" s="472">
        <v>557.78331378000007</v>
      </c>
      <c r="F15" s="472">
        <v>16.855034939999999</v>
      </c>
      <c r="G15" s="472">
        <v>520.58211556000003</v>
      </c>
      <c r="H15" s="475">
        <v>11.243704450000001</v>
      </c>
      <c r="I15" s="294">
        <v>7.8949504800000003</v>
      </c>
      <c r="J15" s="294">
        <v>1.3463206000000001</v>
      </c>
      <c r="K15" s="294">
        <v>4.7723965000000002</v>
      </c>
      <c r="L15" s="294">
        <v>0.15702906</v>
      </c>
      <c r="M15" s="294">
        <v>0.63865976000000002</v>
      </c>
      <c r="N15" s="294">
        <v>81.035332310000015</v>
      </c>
      <c r="O15" s="294">
        <v>457.93781952999996</v>
      </c>
      <c r="P15" s="294">
        <v>1.6649999999999998E-5</v>
      </c>
      <c r="Q15" s="294">
        <v>0.81505069000000008</v>
      </c>
      <c r="R15" s="294">
        <v>1.6649999999999998E-5</v>
      </c>
      <c r="S15" s="294">
        <v>0.82290263999999991</v>
      </c>
      <c r="T15" s="294">
        <v>4098.5978830399999</v>
      </c>
      <c r="U15" s="294">
        <v>396.06826647000003</v>
      </c>
      <c r="V15" s="334">
        <v>3</v>
      </c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</row>
    <row r="16" spans="1:34" ht="14.5" customHeight="1" x14ac:dyDescent="0.15">
      <c r="A16" s="15"/>
      <c r="B16" s="332"/>
      <c r="C16" s="292" t="s">
        <v>381</v>
      </c>
      <c r="D16" s="388">
        <v>211002</v>
      </c>
      <c r="E16" s="472">
        <v>3085.9264827100001</v>
      </c>
      <c r="F16" s="472">
        <v>88.596791409999994</v>
      </c>
      <c r="G16" s="472">
        <v>2028.1473552699999</v>
      </c>
      <c r="H16" s="475">
        <v>36.382239079999991</v>
      </c>
      <c r="I16" s="294">
        <v>40.948500600000003</v>
      </c>
      <c r="J16" s="294">
        <v>10.71090804</v>
      </c>
      <c r="K16" s="294">
        <v>30.045393359999998</v>
      </c>
      <c r="L16" s="294">
        <v>2.06403414</v>
      </c>
      <c r="M16" s="294">
        <v>4.2965798699999995</v>
      </c>
      <c r="N16" s="294">
        <v>508.23606403999997</v>
      </c>
      <c r="O16" s="294">
        <v>2469.16422706</v>
      </c>
      <c r="P16" s="294">
        <v>2.1498958699999999</v>
      </c>
      <c r="Q16" s="294">
        <v>8.0381211500000003</v>
      </c>
      <c r="R16" s="294">
        <v>1.1021048200000001</v>
      </c>
      <c r="S16" s="294">
        <v>7.2645993199999994</v>
      </c>
      <c r="T16" s="294">
        <v>17750.662810379999</v>
      </c>
      <c r="U16" s="294">
        <v>2579.2944398999998</v>
      </c>
      <c r="V16" s="334">
        <v>4</v>
      </c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</row>
    <row r="17" spans="1:34" ht="14.5" customHeight="1" x14ac:dyDescent="0.15">
      <c r="A17" s="15"/>
      <c r="B17" s="332"/>
      <c r="C17" s="292" t="s">
        <v>382</v>
      </c>
      <c r="D17" s="388">
        <v>377936</v>
      </c>
      <c r="E17" s="472">
        <v>7834.580309949999</v>
      </c>
      <c r="F17" s="472">
        <v>448.96857365</v>
      </c>
      <c r="G17" s="472">
        <v>8561.1002168399991</v>
      </c>
      <c r="H17" s="475">
        <v>187.24037314999998</v>
      </c>
      <c r="I17" s="294">
        <v>170.16095627999999</v>
      </c>
      <c r="J17" s="294">
        <v>93.358087900000001</v>
      </c>
      <c r="K17" s="294">
        <v>238.62963438</v>
      </c>
      <c r="L17" s="294">
        <v>38.012099429999999</v>
      </c>
      <c r="M17" s="294">
        <v>33.222225520000002</v>
      </c>
      <c r="N17" s="294">
        <v>1113.9930297499998</v>
      </c>
      <c r="O17" s="294">
        <v>6001.2723265200002</v>
      </c>
      <c r="P17" s="294">
        <v>102.18881872</v>
      </c>
      <c r="Q17" s="294">
        <v>119.15178795</v>
      </c>
      <c r="R17" s="294">
        <v>34.73862948</v>
      </c>
      <c r="S17" s="294">
        <v>57.242994240000002</v>
      </c>
      <c r="T17" s="294">
        <v>59757.092070620005</v>
      </c>
      <c r="U17" s="294">
        <v>5559.0800625299999</v>
      </c>
      <c r="V17" s="334">
        <v>5</v>
      </c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</row>
    <row r="18" spans="1:34" ht="14.5" customHeight="1" x14ac:dyDescent="0.15">
      <c r="A18" s="15"/>
      <c r="B18" s="332"/>
      <c r="C18" s="292" t="s">
        <v>383</v>
      </c>
      <c r="D18" s="388">
        <v>383046</v>
      </c>
      <c r="E18" s="472">
        <v>13059.529358889999</v>
      </c>
      <c r="F18" s="472">
        <v>1315.2188299200002</v>
      </c>
      <c r="G18" s="472">
        <v>19195.95862302</v>
      </c>
      <c r="H18" s="475">
        <v>459.93555542000001</v>
      </c>
      <c r="I18" s="294">
        <v>272.07923363999998</v>
      </c>
      <c r="J18" s="294">
        <v>201.60292702999999</v>
      </c>
      <c r="K18" s="294">
        <v>625.42724212999997</v>
      </c>
      <c r="L18" s="294">
        <v>178.88063525000001</v>
      </c>
      <c r="M18" s="294">
        <v>107.61952097999999</v>
      </c>
      <c r="N18" s="294">
        <v>1465.5216313399999</v>
      </c>
      <c r="O18" s="294">
        <v>9825.5738077799997</v>
      </c>
      <c r="P18" s="294">
        <v>751.86017985000012</v>
      </c>
      <c r="Q18" s="294">
        <v>705.67634498000007</v>
      </c>
      <c r="R18" s="294">
        <v>176.01026193999999</v>
      </c>
      <c r="S18" s="294">
        <v>154.13115836</v>
      </c>
      <c r="T18" s="294">
        <v>115915.43434144001</v>
      </c>
      <c r="U18" s="294">
        <v>9982.4283235499988</v>
      </c>
      <c r="V18" s="334">
        <v>6</v>
      </c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</row>
    <row r="19" spans="1:34" ht="14.5" customHeight="1" x14ac:dyDescent="0.15">
      <c r="A19" s="15"/>
      <c r="B19" s="332"/>
      <c r="C19" s="292" t="s">
        <v>384</v>
      </c>
      <c r="D19" s="388">
        <v>308012</v>
      </c>
      <c r="E19" s="472">
        <v>20169.368629249999</v>
      </c>
      <c r="F19" s="472">
        <v>2987.1594078799999</v>
      </c>
      <c r="G19" s="472">
        <v>30241.974457349999</v>
      </c>
      <c r="H19" s="475">
        <v>1106.45350138</v>
      </c>
      <c r="I19" s="294">
        <v>324.20109636000001</v>
      </c>
      <c r="J19" s="294">
        <v>273.09275098000001</v>
      </c>
      <c r="K19" s="294">
        <v>1061.62740502</v>
      </c>
      <c r="L19" s="294">
        <v>523.19325676999995</v>
      </c>
      <c r="M19" s="294">
        <v>247.07528618999999</v>
      </c>
      <c r="N19" s="294">
        <v>1092.3461252799998</v>
      </c>
      <c r="O19" s="294">
        <v>15646.415834860001</v>
      </c>
      <c r="P19" s="294">
        <v>2468.0105371099999</v>
      </c>
      <c r="Q19" s="294">
        <v>2198.1619280200002</v>
      </c>
      <c r="R19" s="294">
        <v>438.81964915999998</v>
      </c>
      <c r="S19" s="294">
        <v>210.00322975999998</v>
      </c>
      <c r="T19" s="294">
        <v>179440.12393798999</v>
      </c>
      <c r="U19" s="294">
        <v>13559.525740269999</v>
      </c>
      <c r="V19" s="334">
        <v>7</v>
      </c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</row>
    <row r="20" spans="1:34" ht="14.5" customHeight="1" x14ac:dyDescent="0.15">
      <c r="A20" s="15"/>
      <c r="B20" s="332"/>
      <c r="C20" s="292" t="s">
        <v>385</v>
      </c>
      <c r="D20" s="388">
        <v>189637</v>
      </c>
      <c r="E20" s="472">
        <v>21934.730543139998</v>
      </c>
      <c r="F20" s="472">
        <v>4708.0559435699997</v>
      </c>
      <c r="G20" s="472">
        <v>37073.900764980004</v>
      </c>
      <c r="H20" s="475">
        <v>1419.59881774</v>
      </c>
      <c r="I20" s="294">
        <v>249.84281447999999</v>
      </c>
      <c r="J20" s="294">
        <v>216.58210054</v>
      </c>
      <c r="K20" s="294">
        <v>1059.19028944</v>
      </c>
      <c r="L20" s="294">
        <v>723.44704449000005</v>
      </c>
      <c r="M20" s="294">
        <v>317.41335268000006</v>
      </c>
      <c r="N20" s="294">
        <v>545.99115753000069</v>
      </c>
      <c r="O20" s="294">
        <v>17514.71253388</v>
      </c>
      <c r="P20" s="294">
        <v>3604.4991297400002</v>
      </c>
      <c r="Q20" s="294">
        <v>3243.5250745100002</v>
      </c>
      <c r="R20" s="294">
        <v>531.43703515000004</v>
      </c>
      <c r="S20" s="294">
        <v>209.20598292</v>
      </c>
      <c r="T20" s="294">
        <v>216094.11272659001</v>
      </c>
      <c r="U20" s="294">
        <v>12665.626458800001</v>
      </c>
      <c r="V20" s="334">
        <v>8</v>
      </c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</row>
    <row r="21" spans="1:34" ht="14.5" customHeight="1" x14ac:dyDescent="0.15">
      <c r="A21" s="15"/>
      <c r="B21" s="332"/>
      <c r="C21" s="292" t="s">
        <v>386</v>
      </c>
      <c r="D21" s="388">
        <v>74733</v>
      </c>
      <c r="E21" s="472">
        <v>11446.97871759</v>
      </c>
      <c r="F21" s="472">
        <v>4833.3516392900001</v>
      </c>
      <c r="G21" s="472">
        <v>33098.10175021</v>
      </c>
      <c r="H21" s="475">
        <v>611.20348796999997</v>
      </c>
      <c r="I21" s="294">
        <v>97.856880480000001</v>
      </c>
      <c r="J21" s="294">
        <v>83.414423189999994</v>
      </c>
      <c r="K21" s="294">
        <v>515.24034423000001</v>
      </c>
      <c r="L21" s="294">
        <v>347.14351988999999</v>
      </c>
      <c r="M21" s="294">
        <v>176.69945213</v>
      </c>
      <c r="N21" s="294">
        <v>230.19664499000032</v>
      </c>
      <c r="O21" s="294">
        <v>9459.04686597</v>
      </c>
      <c r="P21" s="294">
        <v>2132.6857910700001</v>
      </c>
      <c r="Q21" s="294">
        <v>1893.6400036999999</v>
      </c>
      <c r="R21" s="294">
        <v>315.40959578999997</v>
      </c>
      <c r="S21" s="294">
        <v>109.97199678999999</v>
      </c>
      <c r="T21" s="294">
        <v>184227.87956844</v>
      </c>
      <c r="U21" s="294">
        <v>10339.91446288</v>
      </c>
      <c r="V21" s="334">
        <v>9</v>
      </c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</row>
    <row r="22" spans="1:34" ht="14.5" customHeight="1" thickBot="1" x14ac:dyDescent="0.2">
      <c r="A22" s="15"/>
      <c r="B22" s="332"/>
      <c r="C22" s="295" t="s">
        <v>387</v>
      </c>
      <c r="D22" s="390">
        <v>48645</v>
      </c>
      <c r="E22" s="473">
        <v>16147.856858990001</v>
      </c>
      <c r="F22" s="473">
        <v>43150.952187030001</v>
      </c>
      <c r="G22" s="473">
        <v>124173.65845906999</v>
      </c>
      <c r="H22" s="476">
        <v>504.54671533000004</v>
      </c>
      <c r="I22" s="297">
        <v>64.834071120000004</v>
      </c>
      <c r="J22" s="297">
        <v>53.028984180000002</v>
      </c>
      <c r="K22" s="297">
        <v>466.30140569000002</v>
      </c>
      <c r="L22" s="297">
        <v>1088.20656639</v>
      </c>
      <c r="M22" s="297">
        <v>217.24963183999998</v>
      </c>
      <c r="N22" s="297">
        <v>156.65569797999979</v>
      </c>
      <c r="O22" s="297">
        <v>13704.359848780001</v>
      </c>
      <c r="P22" s="297">
        <v>3449.77219122</v>
      </c>
      <c r="Q22" s="297">
        <v>2937.48579617</v>
      </c>
      <c r="R22" s="297">
        <v>574.52389550999999</v>
      </c>
      <c r="S22" s="297">
        <v>102.64085632</v>
      </c>
      <c r="T22" s="297">
        <v>753627.45205436996</v>
      </c>
      <c r="U22" s="297">
        <v>29638.722353950001</v>
      </c>
      <c r="V22" s="334">
        <v>10</v>
      </c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</row>
    <row r="23" spans="1:34" ht="14.5" customHeight="1" thickBot="1" x14ac:dyDescent="0.2">
      <c r="A23" s="15"/>
      <c r="B23" s="332"/>
      <c r="C23" s="298" t="s">
        <v>64</v>
      </c>
      <c r="D23" s="299">
        <v>1752534</v>
      </c>
      <c r="E23" s="357">
        <v>94534.495962019995</v>
      </c>
      <c r="F23" s="357">
        <v>57560.528830230003</v>
      </c>
      <c r="G23" s="357">
        <v>255214.63902169</v>
      </c>
      <c r="H23" s="357">
        <v>4345.4118061199997</v>
      </c>
      <c r="I23" s="357">
        <v>1235.4928437600001</v>
      </c>
      <c r="J23" s="357">
        <v>934.22580193999988</v>
      </c>
      <c r="K23" s="357">
        <v>4005.9174300000004</v>
      </c>
      <c r="L23" s="357">
        <v>2901.15941759</v>
      </c>
      <c r="M23" s="357">
        <v>1105.16468968</v>
      </c>
      <c r="N23" s="357">
        <v>5235.5646618699993</v>
      </c>
      <c r="O23" s="357">
        <v>75322.504245510005</v>
      </c>
      <c r="P23" s="357">
        <v>12511.16656023</v>
      </c>
      <c r="Q23" s="357">
        <v>11106.802768940001</v>
      </c>
      <c r="R23" s="357">
        <v>2072.0411884999999</v>
      </c>
      <c r="S23" s="357">
        <v>851.60082944999999</v>
      </c>
      <c r="T23" s="357">
        <v>1535275.04281597</v>
      </c>
      <c r="U23" s="357">
        <v>85169.403722119998</v>
      </c>
      <c r="V23" s="333"/>
      <c r="W23" s="17"/>
      <c r="X23" s="15"/>
      <c r="Y23" s="15"/>
      <c r="Z23" s="15"/>
      <c r="AA23" s="15"/>
    </row>
    <row r="24" spans="1:34" ht="15" customHeight="1" x14ac:dyDescent="0.15">
      <c r="A24" s="15"/>
      <c r="B24" s="2"/>
      <c r="V24" s="31"/>
      <c r="W24" s="17"/>
      <c r="X24" s="15"/>
      <c r="Y24" s="15"/>
      <c r="Z24" s="15"/>
      <c r="AA24" s="15"/>
    </row>
    <row r="25" spans="1:34" ht="15" customHeight="1" x14ac:dyDescent="0.15">
      <c r="A25" s="15"/>
      <c r="B25" s="300"/>
      <c r="V25" s="31"/>
      <c r="W25" s="17"/>
      <c r="X25" s="15"/>
      <c r="Y25" s="15"/>
      <c r="Z25" s="15"/>
      <c r="AA25" s="15"/>
    </row>
    <row r="26" spans="1:34" ht="15" customHeight="1" x14ac:dyDescent="0.15">
      <c r="A26" s="15"/>
      <c r="B26" s="300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4" ht="15" customHeight="1" x14ac:dyDescent="0.15">
      <c r="B27" s="300"/>
      <c r="V27" s="31"/>
    </row>
    <row r="28" spans="1:34" ht="15" customHeight="1" x14ac:dyDescent="0.15">
      <c r="B28" s="300"/>
      <c r="V28" s="31"/>
    </row>
    <row r="29" spans="1:34" ht="15" customHeight="1" x14ac:dyDescent="0.15">
      <c r="B29" s="300"/>
      <c r="F29" s="103"/>
      <c r="G29" s="103"/>
      <c r="H29" s="103"/>
      <c r="J29" s="103"/>
      <c r="K29" s="103"/>
      <c r="M29" s="103"/>
      <c r="N29" s="103"/>
      <c r="O29" s="103"/>
      <c r="P29" s="103"/>
      <c r="Q29" s="103"/>
      <c r="R29" s="103"/>
      <c r="S29" s="103"/>
      <c r="T29" s="103"/>
      <c r="U29" s="103"/>
      <c r="V29" s="31"/>
      <c r="Z29" s="157"/>
    </row>
    <row r="30" spans="1:34" ht="15" customHeight="1" x14ac:dyDescent="0.15">
      <c r="B30" s="300"/>
      <c r="V30" s="31"/>
    </row>
    <row r="31" spans="1:34" ht="15" customHeight="1" x14ac:dyDescent="0.15">
      <c r="B31" s="300"/>
      <c r="V31" s="31"/>
    </row>
    <row r="32" spans="1:34" ht="15" customHeight="1" x14ac:dyDescent="0.15">
      <c r="B32" s="300"/>
      <c r="V32" s="31"/>
    </row>
    <row r="33" spans="2:22" ht="15" customHeight="1" x14ac:dyDescent="0.15">
      <c r="B33" s="300"/>
      <c r="V33" s="31"/>
    </row>
    <row r="34" spans="2:22" ht="15" customHeight="1" x14ac:dyDescent="0.15">
      <c r="B34" s="300"/>
      <c r="V34" s="31"/>
    </row>
    <row r="35" spans="2:22" ht="15" customHeight="1" x14ac:dyDescent="0.15">
      <c r="B35" s="300"/>
      <c r="V35" s="31"/>
    </row>
    <row r="36" spans="2:22" ht="15" customHeight="1" x14ac:dyDescent="0.15">
      <c r="B36" s="300"/>
      <c r="V36" s="31"/>
    </row>
    <row r="37" spans="2:22" ht="15" customHeight="1" x14ac:dyDescent="0.15">
      <c r="B37" s="300"/>
      <c r="V37" s="31"/>
    </row>
    <row r="38" spans="2:22" ht="15" customHeight="1" x14ac:dyDescent="0.15">
      <c r="B38" s="300"/>
      <c r="V38" s="31"/>
    </row>
    <row r="39" spans="2:22" ht="15" customHeight="1" x14ac:dyDescent="0.15">
      <c r="B39" s="300"/>
      <c r="V39" s="31"/>
    </row>
    <row r="40" spans="2:22" ht="15" customHeight="1" x14ac:dyDescent="0.15">
      <c r="B40" s="300"/>
      <c r="V40" s="31"/>
    </row>
    <row r="41" spans="2:22" ht="15" customHeight="1" x14ac:dyDescent="0.15">
      <c r="B41" s="300"/>
      <c r="C41" s="251"/>
      <c r="V41" s="31"/>
    </row>
    <row r="42" spans="2:22" ht="15" customHeight="1" x14ac:dyDescent="0.15">
      <c r="B42" s="300"/>
      <c r="V42" s="31"/>
    </row>
    <row r="43" spans="2:22" ht="15" customHeight="1" x14ac:dyDescent="0.15">
      <c r="B43" s="300"/>
      <c r="V43" s="31"/>
    </row>
    <row r="44" spans="2:22" ht="15" customHeight="1" x14ac:dyDescent="0.15">
      <c r="B44" s="300"/>
      <c r="V44" s="31"/>
    </row>
    <row r="45" spans="2:22" ht="15" customHeight="1" thickBot="1" x14ac:dyDescent="0.2">
      <c r="B45" s="189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40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17" priority="5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311"/>
  <sheetViews>
    <sheetView showGridLines="0" zoomScale="90" zoomScaleNormal="90" zoomScalePageLayoutView="90" workbookViewId="0">
      <selection activeCell="H40" sqref="H40"/>
    </sheetView>
  </sheetViews>
  <sheetFormatPr baseColWidth="10" defaultColWidth="8.83203125" defaultRowHeight="13" x14ac:dyDescent="0.15"/>
  <cols>
    <col min="1" max="1" width="2.5" style="3" customWidth="1"/>
    <col min="2" max="2" width="2.33203125" style="3" customWidth="1"/>
    <col min="3" max="3" width="48.5" style="3" customWidth="1"/>
    <col min="4" max="4" width="11.1640625" style="3" customWidth="1"/>
    <col min="5" max="5" width="9.1640625" style="3" customWidth="1"/>
    <col min="6" max="7" width="8.83203125" style="3" customWidth="1"/>
    <col min="8" max="8" width="9" style="3" customWidth="1"/>
    <col min="9" max="9" width="8.5" style="3" customWidth="1"/>
    <col min="10" max="10" width="9.1640625" style="3" customWidth="1"/>
    <col min="11" max="11" width="8.1640625" style="3" customWidth="1"/>
    <col min="12" max="12" width="7" style="3" customWidth="1"/>
    <col min="13" max="13" width="7.5" style="3" customWidth="1"/>
    <col min="14" max="14" width="7.83203125" style="3" bestFit="1" customWidth="1"/>
    <col min="15" max="15" width="8.83203125" style="3" customWidth="1"/>
    <col min="16" max="18" width="8.1640625" style="3" customWidth="1"/>
    <col min="19" max="19" width="8.33203125" style="3" customWidth="1"/>
    <col min="20" max="20" width="10.33203125" style="3" customWidth="1"/>
    <col min="21" max="21" width="9" style="3" customWidth="1"/>
    <col min="22" max="22" width="2.33203125" style="3" customWidth="1"/>
    <col min="23" max="256" width="8.83203125" style="3"/>
    <col min="257" max="257" width="2.5" style="3" customWidth="1"/>
    <col min="258" max="258" width="2.33203125" style="3" customWidth="1"/>
    <col min="259" max="259" width="49.1640625" style="3" customWidth="1"/>
    <col min="260" max="260" width="11.1640625" style="3" customWidth="1"/>
    <col min="261" max="261" width="8.33203125" style="3" customWidth="1"/>
    <col min="262" max="262" width="8.1640625" style="3" customWidth="1"/>
    <col min="263" max="263" width="9" style="3" customWidth="1"/>
    <col min="264" max="264" width="9.1640625" style="3" customWidth="1"/>
    <col min="265" max="265" width="6.5" style="3" customWidth="1"/>
    <col min="266" max="266" width="8.5" style="3" customWidth="1"/>
    <col min="267" max="267" width="7.83203125" style="3" customWidth="1"/>
    <col min="268" max="268" width="7" style="3" customWidth="1"/>
    <col min="269" max="269" width="7.5" style="3" customWidth="1"/>
    <col min="270" max="270" width="7.1640625" style="3" customWidth="1"/>
    <col min="271" max="271" width="8" style="3" customWidth="1"/>
    <col min="272" max="274" width="7.5" style="3" customWidth="1"/>
    <col min="275" max="275" width="8" style="3" customWidth="1"/>
    <col min="276" max="276" width="10.5" style="3" customWidth="1"/>
    <col min="277" max="277" width="8" style="3" customWidth="1"/>
    <col min="278" max="278" width="2.33203125" style="3" customWidth="1"/>
    <col min="279" max="512" width="8.83203125" style="3"/>
    <col min="513" max="513" width="2.5" style="3" customWidth="1"/>
    <col min="514" max="514" width="2.33203125" style="3" customWidth="1"/>
    <col min="515" max="515" width="49.1640625" style="3" customWidth="1"/>
    <col min="516" max="516" width="11.1640625" style="3" customWidth="1"/>
    <col min="517" max="517" width="8.33203125" style="3" customWidth="1"/>
    <col min="518" max="518" width="8.1640625" style="3" customWidth="1"/>
    <col min="519" max="519" width="9" style="3" customWidth="1"/>
    <col min="520" max="520" width="9.1640625" style="3" customWidth="1"/>
    <col min="521" max="521" width="6.5" style="3" customWidth="1"/>
    <col min="522" max="522" width="8.5" style="3" customWidth="1"/>
    <col min="523" max="523" width="7.83203125" style="3" customWidth="1"/>
    <col min="524" max="524" width="7" style="3" customWidth="1"/>
    <col min="525" max="525" width="7.5" style="3" customWidth="1"/>
    <col min="526" max="526" width="7.1640625" style="3" customWidth="1"/>
    <col min="527" max="527" width="8" style="3" customWidth="1"/>
    <col min="528" max="530" width="7.5" style="3" customWidth="1"/>
    <col min="531" max="531" width="8" style="3" customWidth="1"/>
    <col min="532" max="532" width="10.5" style="3" customWidth="1"/>
    <col min="533" max="533" width="8" style="3" customWidth="1"/>
    <col min="534" max="534" width="2.33203125" style="3" customWidth="1"/>
    <col min="535" max="768" width="8.83203125" style="3"/>
    <col min="769" max="769" width="2.5" style="3" customWidth="1"/>
    <col min="770" max="770" width="2.33203125" style="3" customWidth="1"/>
    <col min="771" max="771" width="49.1640625" style="3" customWidth="1"/>
    <col min="772" max="772" width="11.1640625" style="3" customWidth="1"/>
    <col min="773" max="773" width="8.33203125" style="3" customWidth="1"/>
    <col min="774" max="774" width="8.1640625" style="3" customWidth="1"/>
    <col min="775" max="775" width="9" style="3" customWidth="1"/>
    <col min="776" max="776" width="9.1640625" style="3" customWidth="1"/>
    <col min="777" max="777" width="6.5" style="3" customWidth="1"/>
    <col min="778" max="778" width="8.5" style="3" customWidth="1"/>
    <col min="779" max="779" width="7.83203125" style="3" customWidth="1"/>
    <col min="780" max="780" width="7" style="3" customWidth="1"/>
    <col min="781" max="781" width="7.5" style="3" customWidth="1"/>
    <col min="782" max="782" width="7.1640625" style="3" customWidth="1"/>
    <col min="783" max="783" width="8" style="3" customWidth="1"/>
    <col min="784" max="786" width="7.5" style="3" customWidth="1"/>
    <col min="787" max="787" width="8" style="3" customWidth="1"/>
    <col min="788" max="788" width="10.5" style="3" customWidth="1"/>
    <col min="789" max="789" width="8" style="3" customWidth="1"/>
    <col min="790" max="790" width="2.33203125" style="3" customWidth="1"/>
    <col min="791" max="1024" width="8.83203125" style="3"/>
    <col min="1025" max="1025" width="2.5" style="3" customWidth="1"/>
    <col min="1026" max="1026" width="2.33203125" style="3" customWidth="1"/>
    <col min="1027" max="1027" width="49.1640625" style="3" customWidth="1"/>
    <col min="1028" max="1028" width="11.1640625" style="3" customWidth="1"/>
    <col min="1029" max="1029" width="8.33203125" style="3" customWidth="1"/>
    <col min="1030" max="1030" width="8.1640625" style="3" customWidth="1"/>
    <col min="1031" max="1031" width="9" style="3" customWidth="1"/>
    <col min="1032" max="1032" width="9.1640625" style="3" customWidth="1"/>
    <col min="1033" max="1033" width="6.5" style="3" customWidth="1"/>
    <col min="1034" max="1034" width="8.5" style="3" customWidth="1"/>
    <col min="1035" max="1035" width="7.83203125" style="3" customWidth="1"/>
    <col min="1036" max="1036" width="7" style="3" customWidth="1"/>
    <col min="1037" max="1037" width="7.5" style="3" customWidth="1"/>
    <col min="1038" max="1038" width="7.1640625" style="3" customWidth="1"/>
    <col min="1039" max="1039" width="8" style="3" customWidth="1"/>
    <col min="1040" max="1042" width="7.5" style="3" customWidth="1"/>
    <col min="1043" max="1043" width="8" style="3" customWidth="1"/>
    <col min="1044" max="1044" width="10.5" style="3" customWidth="1"/>
    <col min="1045" max="1045" width="8" style="3" customWidth="1"/>
    <col min="1046" max="1046" width="2.33203125" style="3" customWidth="1"/>
    <col min="1047" max="1280" width="8.83203125" style="3"/>
    <col min="1281" max="1281" width="2.5" style="3" customWidth="1"/>
    <col min="1282" max="1282" width="2.33203125" style="3" customWidth="1"/>
    <col min="1283" max="1283" width="49.1640625" style="3" customWidth="1"/>
    <col min="1284" max="1284" width="11.1640625" style="3" customWidth="1"/>
    <col min="1285" max="1285" width="8.33203125" style="3" customWidth="1"/>
    <col min="1286" max="1286" width="8.1640625" style="3" customWidth="1"/>
    <col min="1287" max="1287" width="9" style="3" customWidth="1"/>
    <col min="1288" max="1288" width="9.1640625" style="3" customWidth="1"/>
    <col min="1289" max="1289" width="6.5" style="3" customWidth="1"/>
    <col min="1290" max="1290" width="8.5" style="3" customWidth="1"/>
    <col min="1291" max="1291" width="7.83203125" style="3" customWidth="1"/>
    <col min="1292" max="1292" width="7" style="3" customWidth="1"/>
    <col min="1293" max="1293" width="7.5" style="3" customWidth="1"/>
    <col min="1294" max="1294" width="7.1640625" style="3" customWidth="1"/>
    <col min="1295" max="1295" width="8" style="3" customWidth="1"/>
    <col min="1296" max="1298" width="7.5" style="3" customWidth="1"/>
    <col min="1299" max="1299" width="8" style="3" customWidth="1"/>
    <col min="1300" max="1300" width="10.5" style="3" customWidth="1"/>
    <col min="1301" max="1301" width="8" style="3" customWidth="1"/>
    <col min="1302" max="1302" width="2.33203125" style="3" customWidth="1"/>
    <col min="1303" max="1536" width="8.83203125" style="3"/>
    <col min="1537" max="1537" width="2.5" style="3" customWidth="1"/>
    <col min="1538" max="1538" width="2.33203125" style="3" customWidth="1"/>
    <col min="1539" max="1539" width="49.1640625" style="3" customWidth="1"/>
    <col min="1540" max="1540" width="11.1640625" style="3" customWidth="1"/>
    <col min="1541" max="1541" width="8.33203125" style="3" customWidth="1"/>
    <col min="1542" max="1542" width="8.1640625" style="3" customWidth="1"/>
    <col min="1543" max="1543" width="9" style="3" customWidth="1"/>
    <col min="1544" max="1544" width="9.1640625" style="3" customWidth="1"/>
    <col min="1545" max="1545" width="6.5" style="3" customWidth="1"/>
    <col min="1546" max="1546" width="8.5" style="3" customWidth="1"/>
    <col min="1547" max="1547" width="7.83203125" style="3" customWidth="1"/>
    <col min="1548" max="1548" width="7" style="3" customWidth="1"/>
    <col min="1549" max="1549" width="7.5" style="3" customWidth="1"/>
    <col min="1550" max="1550" width="7.1640625" style="3" customWidth="1"/>
    <col min="1551" max="1551" width="8" style="3" customWidth="1"/>
    <col min="1552" max="1554" width="7.5" style="3" customWidth="1"/>
    <col min="1555" max="1555" width="8" style="3" customWidth="1"/>
    <col min="1556" max="1556" width="10.5" style="3" customWidth="1"/>
    <col min="1557" max="1557" width="8" style="3" customWidth="1"/>
    <col min="1558" max="1558" width="2.33203125" style="3" customWidth="1"/>
    <col min="1559" max="1792" width="8.83203125" style="3"/>
    <col min="1793" max="1793" width="2.5" style="3" customWidth="1"/>
    <col min="1794" max="1794" width="2.33203125" style="3" customWidth="1"/>
    <col min="1795" max="1795" width="49.1640625" style="3" customWidth="1"/>
    <col min="1796" max="1796" width="11.1640625" style="3" customWidth="1"/>
    <col min="1797" max="1797" width="8.33203125" style="3" customWidth="1"/>
    <col min="1798" max="1798" width="8.1640625" style="3" customWidth="1"/>
    <col min="1799" max="1799" width="9" style="3" customWidth="1"/>
    <col min="1800" max="1800" width="9.1640625" style="3" customWidth="1"/>
    <col min="1801" max="1801" width="6.5" style="3" customWidth="1"/>
    <col min="1802" max="1802" width="8.5" style="3" customWidth="1"/>
    <col min="1803" max="1803" width="7.83203125" style="3" customWidth="1"/>
    <col min="1804" max="1804" width="7" style="3" customWidth="1"/>
    <col min="1805" max="1805" width="7.5" style="3" customWidth="1"/>
    <col min="1806" max="1806" width="7.1640625" style="3" customWidth="1"/>
    <col min="1807" max="1807" width="8" style="3" customWidth="1"/>
    <col min="1808" max="1810" width="7.5" style="3" customWidth="1"/>
    <col min="1811" max="1811" width="8" style="3" customWidth="1"/>
    <col min="1812" max="1812" width="10.5" style="3" customWidth="1"/>
    <col min="1813" max="1813" width="8" style="3" customWidth="1"/>
    <col min="1814" max="1814" width="2.33203125" style="3" customWidth="1"/>
    <col min="1815" max="2048" width="8.83203125" style="3"/>
    <col min="2049" max="2049" width="2.5" style="3" customWidth="1"/>
    <col min="2050" max="2050" width="2.33203125" style="3" customWidth="1"/>
    <col min="2051" max="2051" width="49.1640625" style="3" customWidth="1"/>
    <col min="2052" max="2052" width="11.1640625" style="3" customWidth="1"/>
    <col min="2053" max="2053" width="8.33203125" style="3" customWidth="1"/>
    <col min="2054" max="2054" width="8.1640625" style="3" customWidth="1"/>
    <col min="2055" max="2055" width="9" style="3" customWidth="1"/>
    <col min="2056" max="2056" width="9.1640625" style="3" customWidth="1"/>
    <col min="2057" max="2057" width="6.5" style="3" customWidth="1"/>
    <col min="2058" max="2058" width="8.5" style="3" customWidth="1"/>
    <col min="2059" max="2059" width="7.83203125" style="3" customWidth="1"/>
    <col min="2060" max="2060" width="7" style="3" customWidth="1"/>
    <col min="2061" max="2061" width="7.5" style="3" customWidth="1"/>
    <col min="2062" max="2062" width="7.1640625" style="3" customWidth="1"/>
    <col min="2063" max="2063" width="8" style="3" customWidth="1"/>
    <col min="2064" max="2066" width="7.5" style="3" customWidth="1"/>
    <col min="2067" max="2067" width="8" style="3" customWidth="1"/>
    <col min="2068" max="2068" width="10.5" style="3" customWidth="1"/>
    <col min="2069" max="2069" width="8" style="3" customWidth="1"/>
    <col min="2070" max="2070" width="2.33203125" style="3" customWidth="1"/>
    <col min="2071" max="2304" width="8.83203125" style="3"/>
    <col min="2305" max="2305" width="2.5" style="3" customWidth="1"/>
    <col min="2306" max="2306" width="2.33203125" style="3" customWidth="1"/>
    <col min="2307" max="2307" width="49.1640625" style="3" customWidth="1"/>
    <col min="2308" max="2308" width="11.1640625" style="3" customWidth="1"/>
    <col min="2309" max="2309" width="8.33203125" style="3" customWidth="1"/>
    <col min="2310" max="2310" width="8.1640625" style="3" customWidth="1"/>
    <col min="2311" max="2311" width="9" style="3" customWidth="1"/>
    <col min="2312" max="2312" width="9.1640625" style="3" customWidth="1"/>
    <col min="2313" max="2313" width="6.5" style="3" customWidth="1"/>
    <col min="2314" max="2314" width="8.5" style="3" customWidth="1"/>
    <col min="2315" max="2315" width="7.83203125" style="3" customWidth="1"/>
    <col min="2316" max="2316" width="7" style="3" customWidth="1"/>
    <col min="2317" max="2317" width="7.5" style="3" customWidth="1"/>
    <col min="2318" max="2318" width="7.1640625" style="3" customWidth="1"/>
    <col min="2319" max="2319" width="8" style="3" customWidth="1"/>
    <col min="2320" max="2322" width="7.5" style="3" customWidth="1"/>
    <col min="2323" max="2323" width="8" style="3" customWidth="1"/>
    <col min="2324" max="2324" width="10.5" style="3" customWidth="1"/>
    <col min="2325" max="2325" width="8" style="3" customWidth="1"/>
    <col min="2326" max="2326" width="2.33203125" style="3" customWidth="1"/>
    <col min="2327" max="2560" width="8.83203125" style="3"/>
    <col min="2561" max="2561" width="2.5" style="3" customWidth="1"/>
    <col min="2562" max="2562" width="2.33203125" style="3" customWidth="1"/>
    <col min="2563" max="2563" width="49.1640625" style="3" customWidth="1"/>
    <col min="2564" max="2564" width="11.1640625" style="3" customWidth="1"/>
    <col min="2565" max="2565" width="8.33203125" style="3" customWidth="1"/>
    <col min="2566" max="2566" width="8.1640625" style="3" customWidth="1"/>
    <col min="2567" max="2567" width="9" style="3" customWidth="1"/>
    <col min="2568" max="2568" width="9.1640625" style="3" customWidth="1"/>
    <col min="2569" max="2569" width="6.5" style="3" customWidth="1"/>
    <col min="2570" max="2570" width="8.5" style="3" customWidth="1"/>
    <col min="2571" max="2571" width="7.83203125" style="3" customWidth="1"/>
    <col min="2572" max="2572" width="7" style="3" customWidth="1"/>
    <col min="2573" max="2573" width="7.5" style="3" customWidth="1"/>
    <col min="2574" max="2574" width="7.1640625" style="3" customWidth="1"/>
    <col min="2575" max="2575" width="8" style="3" customWidth="1"/>
    <col min="2576" max="2578" width="7.5" style="3" customWidth="1"/>
    <col min="2579" max="2579" width="8" style="3" customWidth="1"/>
    <col min="2580" max="2580" width="10.5" style="3" customWidth="1"/>
    <col min="2581" max="2581" width="8" style="3" customWidth="1"/>
    <col min="2582" max="2582" width="2.33203125" style="3" customWidth="1"/>
    <col min="2583" max="2816" width="8.83203125" style="3"/>
    <col min="2817" max="2817" width="2.5" style="3" customWidth="1"/>
    <col min="2818" max="2818" width="2.33203125" style="3" customWidth="1"/>
    <col min="2819" max="2819" width="49.1640625" style="3" customWidth="1"/>
    <col min="2820" max="2820" width="11.1640625" style="3" customWidth="1"/>
    <col min="2821" max="2821" width="8.33203125" style="3" customWidth="1"/>
    <col min="2822" max="2822" width="8.1640625" style="3" customWidth="1"/>
    <col min="2823" max="2823" width="9" style="3" customWidth="1"/>
    <col min="2824" max="2824" width="9.1640625" style="3" customWidth="1"/>
    <col min="2825" max="2825" width="6.5" style="3" customWidth="1"/>
    <col min="2826" max="2826" width="8.5" style="3" customWidth="1"/>
    <col min="2827" max="2827" width="7.83203125" style="3" customWidth="1"/>
    <col min="2828" max="2828" width="7" style="3" customWidth="1"/>
    <col min="2829" max="2829" width="7.5" style="3" customWidth="1"/>
    <col min="2830" max="2830" width="7.1640625" style="3" customWidth="1"/>
    <col min="2831" max="2831" width="8" style="3" customWidth="1"/>
    <col min="2832" max="2834" width="7.5" style="3" customWidth="1"/>
    <col min="2835" max="2835" width="8" style="3" customWidth="1"/>
    <col min="2836" max="2836" width="10.5" style="3" customWidth="1"/>
    <col min="2837" max="2837" width="8" style="3" customWidth="1"/>
    <col min="2838" max="2838" width="2.33203125" style="3" customWidth="1"/>
    <col min="2839" max="3072" width="8.83203125" style="3"/>
    <col min="3073" max="3073" width="2.5" style="3" customWidth="1"/>
    <col min="3074" max="3074" width="2.33203125" style="3" customWidth="1"/>
    <col min="3075" max="3075" width="49.1640625" style="3" customWidth="1"/>
    <col min="3076" max="3076" width="11.1640625" style="3" customWidth="1"/>
    <col min="3077" max="3077" width="8.33203125" style="3" customWidth="1"/>
    <col min="3078" max="3078" width="8.1640625" style="3" customWidth="1"/>
    <col min="3079" max="3079" width="9" style="3" customWidth="1"/>
    <col min="3080" max="3080" width="9.1640625" style="3" customWidth="1"/>
    <col min="3081" max="3081" width="6.5" style="3" customWidth="1"/>
    <col min="3082" max="3082" width="8.5" style="3" customWidth="1"/>
    <col min="3083" max="3083" width="7.83203125" style="3" customWidth="1"/>
    <col min="3084" max="3084" width="7" style="3" customWidth="1"/>
    <col min="3085" max="3085" width="7.5" style="3" customWidth="1"/>
    <col min="3086" max="3086" width="7.1640625" style="3" customWidth="1"/>
    <col min="3087" max="3087" width="8" style="3" customWidth="1"/>
    <col min="3088" max="3090" width="7.5" style="3" customWidth="1"/>
    <col min="3091" max="3091" width="8" style="3" customWidth="1"/>
    <col min="3092" max="3092" width="10.5" style="3" customWidth="1"/>
    <col min="3093" max="3093" width="8" style="3" customWidth="1"/>
    <col min="3094" max="3094" width="2.33203125" style="3" customWidth="1"/>
    <col min="3095" max="3328" width="8.83203125" style="3"/>
    <col min="3329" max="3329" width="2.5" style="3" customWidth="1"/>
    <col min="3330" max="3330" width="2.33203125" style="3" customWidth="1"/>
    <col min="3331" max="3331" width="49.1640625" style="3" customWidth="1"/>
    <col min="3332" max="3332" width="11.1640625" style="3" customWidth="1"/>
    <col min="3333" max="3333" width="8.33203125" style="3" customWidth="1"/>
    <col min="3334" max="3334" width="8.1640625" style="3" customWidth="1"/>
    <col min="3335" max="3335" width="9" style="3" customWidth="1"/>
    <col min="3336" max="3336" width="9.1640625" style="3" customWidth="1"/>
    <col min="3337" max="3337" width="6.5" style="3" customWidth="1"/>
    <col min="3338" max="3338" width="8.5" style="3" customWidth="1"/>
    <col min="3339" max="3339" width="7.83203125" style="3" customWidth="1"/>
    <col min="3340" max="3340" width="7" style="3" customWidth="1"/>
    <col min="3341" max="3341" width="7.5" style="3" customWidth="1"/>
    <col min="3342" max="3342" width="7.1640625" style="3" customWidth="1"/>
    <col min="3343" max="3343" width="8" style="3" customWidth="1"/>
    <col min="3344" max="3346" width="7.5" style="3" customWidth="1"/>
    <col min="3347" max="3347" width="8" style="3" customWidth="1"/>
    <col min="3348" max="3348" width="10.5" style="3" customWidth="1"/>
    <col min="3349" max="3349" width="8" style="3" customWidth="1"/>
    <col min="3350" max="3350" width="2.33203125" style="3" customWidth="1"/>
    <col min="3351" max="3584" width="8.83203125" style="3"/>
    <col min="3585" max="3585" width="2.5" style="3" customWidth="1"/>
    <col min="3586" max="3586" width="2.33203125" style="3" customWidth="1"/>
    <col min="3587" max="3587" width="49.1640625" style="3" customWidth="1"/>
    <col min="3588" max="3588" width="11.1640625" style="3" customWidth="1"/>
    <col min="3589" max="3589" width="8.33203125" style="3" customWidth="1"/>
    <col min="3590" max="3590" width="8.1640625" style="3" customWidth="1"/>
    <col min="3591" max="3591" width="9" style="3" customWidth="1"/>
    <col min="3592" max="3592" width="9.1640625" style="3" customWidth="1"/>
    <col min="3593" max="3593" width="6.5" style="3" customWidth="1"/>
    <col min="3594" max="3594" width="8.5" style="3" customWidth="1"/>
    <col min="3595" max="3595" width="7.83203125" style="3" customWidth="1"/>
    <col min="3596" max="3596" width="7" style="3" customWidth="1"/>
    <col min="3597" max="3597" width="7.5" style="3" customWidth="1"/>
    <col min="3598" max="3598" width="7.1640625" style="3" customWidth="1"/>
    <col min="3599" max="3599" width="8" style="3" customWidth="1"/>
    <col min="3600" max="3602" width="7.5" style="3" customWidth="1"/>
    <col min="3603" max="3603" width="8" style="3" customWidth="1"/>
    <col min="3604" max="3604" width="10.5" style="3" customWidth="1"/>
    <col min="3605" max="3605" width="8" style="3" customWidth="1"/>
    <col min="3606" max="3606" width="2.33203125" style="3" customWidth="1"/>
    <col min="3607" max="3840" width="8.83203125" style="3"/>
    <col min="3841" max="3841" width="2.5" style="3" customWidth="1"/>
    <col min="3842" max="3842" width="2.33203125" style="3" customWidth="1"/>
    <col min="3843" max="3843" width="49.1640625" style="3" customWidth="1"/>
    <col min="3844" max="3844" width="11.1640625" style="3" customWidth="1"/>
    <col min="3845" max="3845" width="8.33203125" style="3" customWidth="1"/>
    <col min="3846" max="3846" width="8.1640625" style="3" customWidth="1"/>
    <col min="3847" max="3847" width="9" style="3" customWidth="1"/>
    <col min="3848" max="3848" width="9.1640625" style="3" customWidth="1"/>
    <col min="3849" max="3849" width="6.5" style="3" customWidth="1"/>
    <col min="3850" max="3850" width="8.5" style="3" customWidth="1"/>
    <col min="3851" max="3851" width="7.83203125" style="3" customWidth="1"/>
    <col min="3852" max="3852" width="7" style="3" customWidth="1"/>
    <col min="3853" max="3853" width="7.5" style="3" customWidth="1"/>
    <col min="3854" max="3854" width="7.1640625" style="3" customWidth="1"/>
    <col min="3855" max="3855" width="8" style="3" customWidth="1"/>
    <col min="3856" max="3858" width="7.5" style="3" customWidth="1"/>
    <col min="3859" max="3859" width="8" style="3" customWidth="1"/>
    <col min="3860" max="3860" width="10.5" style="3" customWidth="1"/>
    <col min="3861" max="3861" width="8" style="3" customWidth="1"/>
    <col min="3862" max="3862" width="2.33203125" style="3" customWidth="1"/>
    <col min="3863" max="4096" width="8.83203125" style="3"/>
    <col min="4097" max="4097" width="2.5" style="3" customWidth="1"/>
    <col min="4098" max="4098" width="2.33203125" style="3" customWidth="1"/>
    <col min="4099" max="4099" width="49.1640625" style="3" customWidth="1"/>
    <col min="4100" max="4100" width="11.1640625" style="3" customWidth="1"/>
    <col min="4101" max="4101" width="8.33203125" style="3" customWidth="1"/>
    <col min="4102" max="4102" width="8.1640625" style="3" customWidth="1"/>
    <col min="4103" max="4103" width="9" style="3" customWidth="1"/>
    <col min="4104" max="4104" width="9.1640625" style="3" customWidth="1"/>
    <col min="4105" max="4105" width="6.5" style="3" customWidth="1"/>
    <col min="4106" max="4106" width="8.5" style="3" customWidth="1"/>
    <col min="4107" max="4107" width="7.83203125" style="3" customWidth="1"/>
    <col min="4108" max="4108" width="7" style="3" customWidth="1"/>
    <col min="4109" max="4109" width="7.5" style="3" customWidth="1"/>
    <col min="4110" max="4110" width="7.1640625" style="3" customWidth="1"/>
    <col min="4111" max="4111" width="8" style="3" customWidth="1"/>
    <col min="4112" max="4114" width="7.5" style="3" customWidth="1"/>
    <col min="4115" max="4115" width="8" style="3" customWidth="1"/>
    <col min="4116" max="4116" width="10.5" style="3" customWidth="1"/>
    <col min="4117" max="4117" width="8" style="3" customWidth="1"/>
    <col min="4118" max="4118" width="2.33203125" style="3" customWidth="1"/>
    <col min="4119" max="4352" width="8.83203125" style="3"/>
    <col min="4353" max="4353" width="2.5" style="3" customWidth="1"/>
    <col min="4354" max="4354" width="2.33203125" style="3" customWidth="1"/>
    <col min="4355" max="4355" width="49.1640625" style="3" customWidth="1"/>
    <col min="4356" max="4356" width="11.1640625" style="3" customWidth="1"/>
    <col min="4357" max="4357" width="8.33203125" style="3" customWidth="1"/>
    <col min="4358" max="4358" width="8.1640625" style="3" customWidth="1"/>
    <col min="4359" max="4359" width="9" style="3" customWidth="1"/>
    <col min="4360" max="4360" width="9.1640625" style="3" customWidth="1"/>
    <col min="4361" max="4361" width="6.5" style="3" customWidth="1"/>
    <col min="4362" max="4362" width="8.5" style="3" customWidth="1"/>
    <col min="4363" max="4363" width="7.83203125" style="3" customWidth="1"/>
    <col min="4364" max="4364" width="7" style="3" customWidth="1"/>
    <col min="4365" max="4365" width="7.5" style="3" customWidth="1"/>
    <col min="4366" max="4366" width="7.1640625" style="3" customWidth="1"/>
    <col min="4367" max="4367" width="8" style="3" customWidth="1"/>
    <col min="4368" max="4370" width="7.5" style="3" customWidth="1"/>
    <col min="4371" max="4371" width="8" style="3" customWidth="1"/>
    <col min="4372" max="4372" width="10.5" style="3" customWidth="1"/>
    <col min="4373" max="4373" width="8" style="3" customWidth="1"/>
    <col min="4374" max="4374" width="2.33203125" style="3" customWidth="1"/>
    <col min="4375" max="4608" width="8.83203125" style="3"/>
    <col min="4609" max="4609" width="2.5" style="3" customWidth="1"/>
    <col min="4610" max="4610" width="2.33203125" style="3" customWidth="1"/>
    <col min="4611" max="4611" width="49.1640625" style="3" customWidth="1"/>
    <col min="4612" max="4612" width="11.1640625" style="3" customWidth="1"/>
    <col min="4613" max="4613" width="8.33203125" style="3" customWidth="1"/>
    <col min="4614" max="4614" width="8.1640625" style="3" customWidth="1"/>
    <col min="4615" max="4615" width="9" style="3" customWidth="1"/>
    <col min="4616" max="4616" width="9.1640625" style="3" customWidth="1"/>
    <col min="4617" max="4617" width="6.5" style="3" customWidth="1"/>
    <col min="4618" max="4618" width="8.5" style="3" customWidth="1"/>
    <col min="4619" max="4619" width="7.83203125" style="3" customWidth="1"/>
    <col min="4620" max="4620" width="7" style="3" customWidth="1"/>
    <col min="4621" max="4621" width="7.5" style="3" customWidth="1"/>
    <col min="4622" max="4622" width="7.1640625" style="3" customWidth="1"/>
    <col min="4623" max="4623" width="8" style="3" customWidth="1"/>
    <col min="4624" max="4626" width="7.5" style="3" customWidth="1"/>
    <col min="4627" max="4627" width="8" style="3" customWidth="1"/>
    <col min="4628" max="4628" width="10.5" style="3" customWidth="1"/>
    <col min="4629" max="4629" width="8" style="3" customWidth="1"/>
    <col min="4630" max="4630" width="2.33203125" style="3" customWidth="1"/>
    <col min="4631" max="4864" width="8.83203125" style="3"/>
    <col min="4865" max="4865" width="2.5" style="3" customWidth="1"/>
    <col min="4866" max="4866" width="2.33203125" style="3" customWidth="1"/>
    <col min="4867" max="4867" width="49.1640625" style="3" customWidth="1"/>
    <col min="4868" max="4868" width="11.1640625" style="3" customWidth="1"/>
    <col min="4869" max="4869" width="8.33203125" style="3" customWidth="1"/>
    <col min="4870" max="4870" width="8.1640625" style="3" customWidth="1"/>
    <col min="4871" max="4871" width="9" style="3" customWidth="1"/>
    <col min="4872" max="4872" width="9.1640625" style="3" customWidth="1"/>
    <col min="4873" max="4873" width="6.5" style="3" customWidth="1"/>
    <col min="4874" max="4874" width="8.5" style="3" customWidth="1"/>
    <col min="4875" max="4875" width="7.83203125" style="3" customWidth="1"/>
    <col min="4876" max="4876" width="7" style="3" customWidth="1"/>
    <col min="4877" max="4877" width="7.5" style="3" customWidth="1"/>
    <col min="4878" max="4878" width="7.1640625" style="3" customWidth="1"/>
    <col min="4879" max="4879" width="8" style="3" customWidth="1"/>
    <col min="4880" max="4882" width="7.5" style="3" customWidth="1"/>
    <col min="4883" max="4883" width="8" style="3" customWidth="1"/>
    <col min="4884" max="4884" width="10.5" style="3" customWidth="1"/>
    <col min="4885" max="4885" width="8" style="3" customWidth="1"/>
    <col min="4886" max="4886" width="2.33203125" style="3" customWidth="1"/>
    <col min="4887" max="5120" width="8.83203125" style="3"/>
    <col min="5121" max="5121" width="2.5" style="3" customWidth="1"/>
    <col min="5122" max="5122" width="2.33203125" style="3" customWidth="1"/>
    <col min="5123" max="5123" width="49.1640625" style="3" customWidth="1"/>
    <col min="5124" max="5124" width="11.1640625" style="3" customWidth="1"/>
    <col min="5125" max="5125" width="8.33203125" style="3" customWidth="1"/>
    <col min="5126" max="5126" width="8.1640625" style="3" customWidth="1"/>
    <col min="5127" max="5127" width="9" style="3" customWidth="1"/>
    <col min="5128" max="5128" width="9.1640625" style="3" customWidth="1"/>
    <col min="5129" max="5129" width="6.5" style="3" customWidth="1"/>
    <col min="5130" max="5130" width="8.5" style="3" customWidth="1"/>
    <col min="5131" max="5131" width="7.83203125" style="3" customWidth="1"/>
    <col min="5132" max="5132" width="7" style="3" customWidth="1"/>
    <col min="5133" max="5133" width="7.5" style="3" customWidth="1"/>
    <col min="5134" max="5134" width="7.1640625" style="3" customWidth="1"/>
    <col min="5135" max="5135" width="8" style="3" customWidth="1"/>
    <col min="5136" max="5138" width="7.5" style="3" customWidth="1"/>
    <col min="5139" max="5139" width="8" style="3" customWidth="1"/>
    <col min="5140" max="5140" width="10.5" style="3" customWidth="1"/>
    <col min="5141" max="5141" width="8" style="3" customWidth="1"/>
    <col min="5142" max="5142" width="2.33203125" style="3" customWidth="1"/>
    <col min="5143" max="5376" width="8.83203125" style="3"/>
    <col min="5377" max="5377" width="2.5" style="3" customWidth="1"/>
    <col min="5378" max="5378" width="2.33203125" style="3" customWidth="1"/>
    <col min="5379" max="5379" width="49.1640625" style="3" customWidth="1"/>
    <col min="5380" max="5380" width="11.1640625" style="3" customWidth="1"/>
    <col min="5381" max="5381" width="8.33203125" style="3" customWidth="1"/>
    <col min="5382" max="5382" width="8.1640625" style="3" customWidth="1"/>
    <col min="5383" max="5383" width="9" style="3" customWidth="1"/>
    <col min="5384" max="5384" width="9.1640625" style="3" customWidth="1"/>
    <col min="5385" max="5385" width="6.5" style="3" customWidth="1"/>
    <col min="5386" max="5386" width="8.5" style="3" customWidth="1"/>
    <col min="5387" max="5387" width="7.83203125" style="3" customWidth="1"/>
    <col min="5388" max="5388" width="7" style="3" customWidth="1"/>
    <col min="5389" max="5389" width="7.5" style="3" customWidth="1"/>
    <col min="5390" max="5390" width="7.1640625" style="3" customWidth="1"/>
    <col min="5391" max="5391" width="8" style="3" customWidth="1"/>
    <col min="5392" max="5394" width="7.5" style="3" customWidth="1"/>
    <col min="5395" max="5395" width="8" style="3" customWidth="1"/>
    <col min="5396" max="5396" width="10.5" style="3" customWidth="1"/>
    <col min="5397" max="5397" width="8" style="3" customWidth="1"/>
    <col min="5398" max="5398" width="2.33203125" style="3" customWidth="1"/>
    <col min="5399" max="5632" width="8.83203125" style="3"/>
    <col min="5633" max="5633" width="2.5" style="3" customWidth="1"/>
    <col min="5634" max="5634" width="2.33203125" style="3" customWidth="1"/>
    <col min="5635" max="5635" width="49.1640625" style="3" customWidth="1"/>
    <col min="5636" max="5636" width="11.1640625" style="3" customWidth="1"/>
    <col min="5637" max="5637" width="8.33203125" style="3" customWidth="1"/>
    <col min="5638" max="5638" width="8.1640625" style="3" customWidth="1"/>
    <col min="5639" max="5639" width="9" style="3" customWidth="1"/>
    <col min="5640" max="5640" width="9.1640625" style="3" customWidth="1"/>
    <col min="5641" max="5641" width="6.5" style="3" customWidth="1"/>
    <col min="5642" max="5642" width="8.5" style="3" customWidth="1"/>
    <col min="5643" max="5643" width="7.83203125" style="3" customWidth="1"/>
    <col min="5644" max="5644" width="7" style="3" customWidth="1"/>
    <col min="5645" max="5645" width="7.5" style="3" customWidth="1"/>
    <col min="5646" max="5646" width="7.1640625" style="3" customWidth="1"/>
    <col min="5647" max="5647" width="8" style="3" customWidth="1"/>
    <col min="5648" max="5650" width="7.5" style="3" customWidth="1"/>
    <col min="5651" max="5651" width="8" style="3" customWidth="1"/>
    <col min="5652" max="5652" width="10.5" style="3" customWidth="1"/>
    <col min="5653" max="5653" width="8" style="3" customWidth="1"/>
    <col min="5654" max="5654" width="2.33203125" style="3" customWidth="1"/>
    <col min="5655" max="5888" width="8.83203125" style="3"/>
    <col min="5889" max="5889" width="2.5" style="3" customWidth="1"/>
    <col min="5890" max="5890" width="2.33203125" style="3" customWidth="1"/>
    <col min="5891" max="5891" width="49.1640625" style="3" customWidth="1"/>
    <col min="5892" max="5892" width="11.1640625" style="3" customWidth="1"/>
    <col min="5893" max="5893" width="8.33203125" style="3" customWidth="1"/>
    <col min="5894" max="5894" width="8.1640625" style="3" customWidth="1"/>
    <col min="5895" max="5895" width="9" style="3" customWidth="1"/>
    <col min="5896" max="5896" width="9.1640625" style="3" customWidth="1"/>
    <col min="5897" max="5897" width="6.5" style="3" customWidth="1"/>
    <col min="5898" max="5898" width="8.5" style="3" customWidth="1"/>
    <col min="5899" max="5899" width="7.83203125" style="3" customWidth="1"/>
    <col min="5900" max="5900" width="7" style="3" customWidth="1"/>
    <col min="5901" max="5901" width="7.5" style="3" customWidth="1"/>
    <col min="5902" max="5902" width="7.1640625" style="3" customWidth="1"/>
    <col min="5903" max="5903" width="8" style="3" customWidth="1"/>
    <col min="5904" max="5906" width="7.5" style="3" customWidth="1"/>
    <col min="5907" max="5907" width="8" style="3" customWidth="1"/>
    <col min="5908" max="5908" width="10.5" style="3" customWidth="1"/>
    <col min="5909" max="5909" width="8" style="3" customWidth="1"/>
    <col min="5910" max="5910" width="2.33203125" style="3" customWidth="1"/>
    <col min="5911" max="6144" width="8.83203125" style="3"/>
    <col min="6145" max="6145" width="2.5" style="3" customWidth="1"/>
    <col min="6146" max="6146" width="2.33203125" style="3" customWidth="1"/>
    <col min="6147" max="6147" width="49.1640625" style="3" customWidth="1"/>
    <col min="6148" max="6148" width="11.1640625" style="3" customWidth="1"/>
    <col min="6149" max="6149" width="8.33203125" style="3" customWidth="1"/>
    <col min="6150" max="6150" width="8.1640625" style="3" customWidth="1"/>
    <col min="6151" max="6151" width="9" style="3" customWidth="1"/>
    <col min="6152" max="6152" width="9.1640625" style="3" customWidth="1"/>
    <col min="6153" max="6153" width="6.5" style="3" customWidth="1"/>
    <col min="6154" max="6154" width="8.5" style="3" customWidth="1"/>
    <col min="6155" max="6155" width="7.83203125" style="3" customWidth="1"/>
    <col min="6156" max="6156" width="7" style="3" customWidth="1"/>
    <col min="6157" max="6157" width="7.5" style="3" customWidth="1"/>
    <col min="6158" max="6158" width="7.1640625" style="3" customWidth="1"/>
    <col min="6159" max="6159" width="8" style="3" customWidth="1"/>
    <col min="6160" max="6162" width="7.5" style="3" customWidth="1"/>
    <col min="6163" max="6163" width="8" style="3" customWidth="1"/>
    <col min="6164" max="6164" width="10.5" style="3" customWidth="1"/>
    <col min="6165" max="6165" width="8" style="3" customWidth="1"/>
    <col min="6166" max="6166" width="2.33203125" style="3" customWidth="1"/>
    <col min="6167" max="6400" width="8.83203125" style="3"/>
    <col min="6401" max="6401" width="2.5" style="3" customWidth="1"/>
    <col min="6402" max="6402" width="2.33203125" style="3" customWidth="1"/>
    <col min="6403" max="6403" width="49.1640625" style="3" customWidth="1"/>
    <col min="6404" max="6404" width="11.1640625" style="3" customWidth="1"/>
    <col min="6405" max="6405" width="8.33203125" style="3" customWidth="1"/>
    <col min="6406" max="6406" width="8.1640625" style="3" customWidth="1"/>
    <col min="6407" max="6407" width="9" style="3" customWidth="1"/>
    <col min="6408" max="6408" width="9.1640625" style="3" customWidth="1"/>
    <col min="6409" max="6409" width="6.5" style="3" customWidth="1"/>
    <col min="6410" max="6410" width="8.5" style="3" customWidth="1"/>
    <col min="6411" max="6411" width="7.83203125" style="3" customWidth="1"/>
    <col min="6412" max="6412" width="7" style="3" customWidth="1"/>
    <col min="6413" max="6413" width="7.5" style="3" customWidth="1"/>
    <col min="6414" max="6414" width="7.1640625" style="3" customWidth="1"/>
    <col min="6415" max="6415" width="8" style="3" customWidth="1"/>
    <col min="6416" max="6418" width="7.5" style="3" customWidth="1"/>
    <col min="6419" max="6419" width="8" style="3" customWidth="1"/>
    <col min="6420" max="6420" width="10.5" style="3" customWidth="1"/>
    <col min="6421" max="6421" width="8" style="3" customWidth="1"/>
    <col min="6422" max="6422" width="2.33203125" style="3" customWidth="1"/>
    <col min="6423" max="6656" width="8.83203125" style="3"/>
    <col min="6657" max="6657" width="2.5" style="3" customWidth="1"/>
    <col min="6658" max="6658" width="2.33203125" style="3" customWidth="1"/>
    <col min="6659" max="6659" width="49.1640625" style="3" customWidth="1"/>
    <col min="6660" max="6660" width="11.1640625" style="3" customWidth="1"/>
    <col min="6661" max="6661" width="8.33203125" style="3" customWidth="1"/>
    <col min="6662" max="6662" width="8.1640625" style="3" customWidth="1"/>
    <col min="6663" max="6663" width="9" style="3" customWidth="1"/>
    <col min="6664" max="6664" width="9.1640625" style="3" customWidth="1"/>
    <col min="6665" max="6665" width="6.5" style="3" customWidth="1"/>
    <col min="6666" max="6666" width="8.5" style="3" customWidth="1"/>
    <col min="6667" max="6667" width="7.83203125" style="3" customWidth="1"/>
    <col min="6668" max="6668" width="7" style="3" customWidth="1"/>
    <col min="6669" max="6669" width="7.5" style="3" customWidth="1"/>
    <col min="6670" max="6670" width="7.1640625" style="3" customWidth="1"/>
    <col min="6671" max="6671" width="8" style="3" customWidth="1"/>
    <col min="6672" max="6674" width="7.5" style="3" customWidth="1"/>
    <col min="6675" max="6675" width="8" style="3" customWidth="1"/>
    <col min="6676" max="6676" width="10.5" style="3" customWidth="1"/>
    <col min="6677" max="6677" width="8" style="3" customWidth="1"/>
    <col min="6678" max="6678" width="2.33203125" style="3" customWidth="1"/>
    <col min="6679" max="6912" width="8.83203125" style="3"/>
    <col min="6913" max="6913" width="2.5" style="3" customWidth="1"/>
    <col min="6914" max="6914" width="2.33203125" style="3" customWidth="1"/>
    <col min="6915" max="6915" width="49.1640625" style="3" customWidth="1"/>
    <col min="6916" max="6916" width="11.1640625" style="3" customWidth="1"/>
    <col min="6917" max="6917" width="8.33203125" style="3" customWidth="1"/>
    <col min="6918" max="6918" width="8.1640625" style="3" customWidth="1"/>
    <col min="6919" max="6919" width="9" style="3" customWidth="1"/>
    <col min="6920" max="6920" width="9.1640625" style="3" customWidth="1"/>
    <col min="6921" max="6921" width="6.5" style="3" customWidth="1"/>
    <col min="6922" max="6922" width="8.5" style="3" customWidth="1"/>
    <col min="6923" max="6923" width="7.83203125" style="3" customWidth="1"/>
    <col min="6924" max="6924" width="7" style="3" customWidth="1"/>
    <col min="6925" max="6925" width="7.5" style="3" customWidth="1"/>
    <col min="6926" max="6926" width="7.1640625" style="3" customWidth="1"/>
    <col min="6927" max="6927" width="8" style="3" customWidth="1"/>
    <col min="6928" max="6930" width="7.5" style="3" customWidth="1"/>
    <col min="6931" max="6931" width="8" style="3" customWidth="1"/>
    <col min="6932" max="6932" width="10.5" style="3" customWidth="1"/>
    <col min="6933" max="6933" width="8" style="3" customWidth="1"/>
    <col min="6934" max="6934" width="2.33203125" style="3" customWidth="1"/>
    <col min="6935" max="7168" width="8.83203125" style="3"/>
    <col min="7169" max="7169" width="2.5" style="3" customWidth="1"/>
    <col min="7170" max="7170" width="2.33203125" style="3" customWidth="1"/>
    <col min="7171" max="7171" width="49.1640625" style="3" customWidth="1"/>
    <col min="7172" max="7172" width="11.1640625" style="3" customWidth="1"/>
    <col min="7173" max="7173" width="8.33203125" style="3" customWidth="1"/>
    <col min="7174" max="7174" width="8.1640625" style="3" customWidth="1"/>
    <col min="7175" max="7175" width="9" style="3" customWidth="1"/>
    <col min="7176" max="7176" width="9.1640625" style="3" customWidth="1"/>
    <col min="7177" max="7177" width="6.5" style="3" customWidth="1"/>
    <col min="7178" max="7178" width="8.5" style="3" customWidth="1"/>
    <col min="7179" max="7179" width="7.83203125" style="3" customWidth="1"/>
    <col min="7180" max="7180" width="7" style="3" customWidth="1"/>
    <col min="7181" max="7181" width="7.5" style="3" customWidth="1"/>
    <col min="7182" max="7182" width="7.1640625" style="3" customWidth="1"/>
    <col min="7183" max="7183" width="8" style="3" customWidth="1"/>
    <col min="7184" max="7186" width="7.5" style="3" customWidth="1"/>
    <col min="7187" max="7187" width="8" style="3" customWidth="1"/>
    <col min="7188" max="7188" width="10.5" style="3" customWidth="1"/>
    <col min="7189" max="7189" width="8" style="3" customWidth="1"/>
    <col min="7190" max="7190" width="2.33203125" style="3" customWidth="1"/>
    <col min="7191" max="7424" width="8.83203125" style="3"/>
    <col min="7425" max="7425" width="2.5" style="3" customWidth="1"/>
    <col min="7426" max="7426" width="2.33203125" style="3" customWidth="1"/>
    <col min="7427" max="7427" width="49.1640625" style="3" customWidth="1"/>
    <col min="7428" max="7428" width="11.1640625" style="3" customWidth="1"/>
    <col min="7429" max="7429" width="8.33203125" style="3" customWidth="1"/>
    <col min="7430" max="7430" width="8.1640625" style="3" customWidth="1"/>
    <col min="7431" max="7431" width="9" style="3" customWidth="1"/>
    <col min="7432" max="7432" width="9.1640625" style="3" customWidth="1"/>
    <col min="7433" max="7433" width="6.5" style="3" customWidth="1"/>
    <col min="7434" max="7434" width="8.5" style="3" customWidth="1"/>
    <col min="7435" max="7435" width="7.83203125" style="3" customWidth="1"/>
    <col min="7436" max="7436" width="7" style="3" customWidth="1"/>
    <col min="7437" max="7437" width="7.5" style="3" customWidth="1"/>
    <col min="7438" max="7438" width="7.1640625" style="3" customWidth="1"/>
    <col min="7439" max="7439" width="8" style="3" customWidth="1"/>
    <col min="7440" max="7442" width="7.5" style="3" customWidth="1"/>
    <col min="7443" max="7443" width="8" style="3" customWidth="1"/>
    <col min="7444" max="7444" width="10.5" style="3" customWidth="1"/>
    <col min="7445" max="7445" width="8" style="3" customWidth="1"/>
    <col min="7446" max="7446" width="2.33203125" style="3" customWidth="1"/>
    <col min="7447" max="7680" width="8.83203125" style="3"/>
    <col min="7681" max="7681" width="2.5" style="3" customWidth="1"/>
    <col min="7682" max="7682" width="2.33203125" style="3" customWidth="1"/>
    <col min="7683" max="7683" width="49.1640625" style="3" customWidth="1"/>
    <col min="7684" max="7684" width="11.1640625" style="3" customWidth="1"/>
    <col min="7685" max="7685" width="8.33203125" style="3" customWidth="1"/>
    <col min="7686" max="7686" width="8.1640625" style="3" customWidth="1"/>
    <col min="7687" max="7687" width="9" style="3" customWidth="1"/>
    <col min="7688" max="7688" width="9.1640625" style="3" customWidth="1"/>
    <col min="7689" max="7689" width="6.5" style="3" customWidth="1"/>
    <col min="7690" max="7690" width="8.5" style="3" customWidth="1"/>
    <col min="7691" max="7691" width="7.83203125" style="3" customWidth="1"/>
    <col min="7692" max="7692" width="7" style="3" customWidth="1"/>
    <col min="7693" max="7693" width="7.5" style="3" customWidth="1"/>
    <col min="7694" max="7694" width="7.1640625" style="3" customWidth="1"/>
    <col min="7695" max="7695" width="8" style="3" customWidth="1"/>
    <col min="7696" max="7698" width="7.5" style="3" customWidth="1"/>
    <col min="7699" max="7699" width="8" style="3" customWidth="1"/>
    <col min="7700" max="7700" width="10.5" style="3" customWidth="1"/>
    <col min="7701" max="7701" width="8" style="3" customWidth="1"/>
    <col min="7702" max="7702" width="2.33203125" style="3" customWidth="1"/>
    <col min="7703" max="7936" width="8.83203125" style="3"/>
    <col min="7937" max="7937" width="2.5" style="3" customWidth="1"/>
    <col min="7938" max="7938" width="2.33203125" style="3" customWidth="1"/>
    <col min="7939" max="7939" width="49.1640625" style="3" customWidth="1"/>
    <col min="7940" max="7940" width="11.1640625" style="3" customWidth="1"/>
    <col min="7941" max="7941" width="8.33203125" style="3" customWidth="1"/>
    <col min="7942" max="7942" width="8.1640625" style="3" customWidth="1"/>
    <col min="7943" max="7943" width="9" style="3" customWidth="1"/>
    <col min="7944" max="7944" width="9.1640625" style="3" customWidth="1"/>
    <col min="7945" max="7945" width="6.5" style="3" customWidth="1"/>
    <col min="7946" max="7946" width="8.5" style="3" customWidth="1"/>
    <col min="7947" max="7947" width="7.83203125" style="3" customWidth="1"/>
    <col min="7948" max="7948" width="7" style="3" customWidth="1"/>
    <col min="7949" max="7949" width="7.5" style="3" customWidth="1"/>
    <col min="7950" max="7950" width="7.1640625" style="3" customWidth="1"/>
    <col min="7951" max="7951" width="8" style="3" customWidth="1"/>
    <col min="7952" max="7954" width="7.5" style="3" customWidth="1"/>
    <col min="7955" max="7955" width="8" style="3" customWidth="1"/>
    <col min="7956" max="7956" width="10.5" style="3" customWidth="1"/>
    <col min="7957" max="7957" width="8" style="3" customWidth="1"/>
    <col min="7958" max="7958" width="2.33203125" style="3" customWidth="1"/>
    <col min="7959" max="8192" width="8.83203125" style="3"/>
    <col min="8193" max="8193" width="2.5" style="3" customWidth="1"/>
    <col min="8194" max="8194" width="2.33203125" style="3" customWidth="1"/>
    <col min="8195" max="8195" width="49.1640625" style="3" customWidth="1"/>
    <col min="8196" max="8196" width="11.1640625" style="3" customWidth="1"/>
    <col min="8197" max="8197" width="8.33203125" style="3" customWidth="1"/>
    <col min="8198" max="8198" width="8.1640625" style="3" customWidth="1"/>
    <col min="8199" max="8199" width="9" style="3" customWidth="1"/>
    <col min="8200" max="8200" width="9.1640625" style="3" customWidth="1"/>
    <col min="8201" max="8201" width="6.5" style="3" customWidth="1"/>
    <col min="8202" max="8202" width="8.5" style="3" customWidth="1"/>
    <col min="8203" max="8203" width="7.83203125" style="3" customWidth="1"/>
    <col min="8204" max="8204" width="7" style="3" customWidth="1"/>
    <col min="8205" max="8205" width="7.5" style="3" customWidth="1"/>
    <col min="8206" max="8206" width="7.1640625" style="3" customWidth="1"/>
    <col min="8207" max="8207" width="8" style="3" customWidth="1"/>
    <col min="8208" max="8210" width="7.5" style="3" customWidth="1"/>
    <col min="8211" max="8211" width="8" style="3" customWidth="1"/>
    <col min="8212" max="8212" width="10.5" style="3" customWidth="1"/>
    <col min="8213" max="8213" width="8" style="3" customWidth="1"/>
    <col min="8214" max="8214" width="2.33203125" style="3" customWidth="1"/>
    <col min="8215" max="8448" width="8.83203125" style="3"/>
    <col min="8449" max="8449" width="2.5" style="3" customWidth="1"/>
    <col min="8450" max="8450" width="2.33203125" style="3" customWidth="1"/>
    <col min="8451" max="8451" width="49.1640625" style="3" customWidth="1"/>
    <col min="8452" max="8452" width="11.1640625" style="3" customWidth="1"/>
    <col min="8453" max="8453" width="8.33203125" style="3" customWidth="1"/>
    <col min="8454" max="8454" width="8.1640625" style="3" customWidth="1"/>
    <col min="8455" max="8455" width="9" style="3" customWidth="1"/>
    <col min="8456" max="8456" width="9.1640625" style="3" customWidth="1"/>
    <col min="8457" max="8457" width="6.5" style="3" customWidth="1"/>
    <col min="8458" max="8458" width="8.5" style="3" customWidth="1"/>
    <col min="8459" max="8459" width="7.83203125" style="3" customWidth="1"/>
    <col min="8460" max="8460" width="7" style="3" customWidth="1"/>
    <col min="8461" max="8461" width="7.5" style="3" customWidth="1"/>
    <col min="8462" max="8462" width="7.1640625" style="3" customWidth="1"/>
    <col min="8463" max="8463" width="8" style="3" customWidth="1"/>
    <col min="8464" max="8466" width="7.5" style="3" customWidth="1"/>
    <col min="8467" max="8467" width="8" style="3" customWidth="1"/>
    <col min="8468" max="8468" width="10.5" style="3" customWidth="1"/>
    <col min="8469" max="8469" width="8" style="3" customWidth="1"/>
    <col min="8470" max="8470" width="2.33203125" style="3" customWidth="1"/>
    <col min="8471" max="8704" width="8.83203125" style="3"/>
    <col min="8705" max="8705" width="2.5" style="3" customWidth="1"/>
    <col min="8706" max="8706" width="2.33203125" style="3" customWidth="1"/>
    <col min="8707" max="8707" width="49.1640625" style="3" customWidth="1"/>
    <col min="8708" max="8708" width="11.1640625" style="3" customWidth="1"/>
    <col min="8709" max="8709" width="8.33203125" style="3" customWidth="1"/>
    <col min="8710" max="8710" width="8.1640625" style="3" customWidth="1"/>
    <col min="8711" max="8711" width="9" style="3" customWidth="1"/>
    <col min="8712" max="8712" width="9.1640625" style="3" customWidth="1"/>
    <col min="8713" max="8713" width="6.5" style="3" customWidth="1"/>
    <col min="8714" max="8714" width="8.5" style="3" customWidth="1"/>
    <col min="8715" max="8715" width="7.83203125" style="3" customWidth="1"/>
    <col min="8716" max="8716" width="7" style="3" customWidth="1"/>
    <col min="8717" max="8717" width="7.5" style="3" customWidth="1"/>
    <col min="8718" max="8718" width="7.1640625" style="3" customWidth="1"/>
    <col min="8719" max="8719" width="8" style="3" customWidth="1"/>
    <col min="8720" max="8722" width="7.5" style="3" customWidth="1"/>
    <col min="8723" max="8723" width="8" style="3" customWidth="1"/>
    <col min="8724" max="8724" width="10.5" style="3" customWidth="1"/>
    <col min="8725" max="8725" width="8" style="3" customWidth="1"/>
    <col min="8726" max="8726" width="2.33203125" style="3" customWidth="1"/>
    <col min="8727" max="8960" width="8.83203125" style="3"/>
    <col min="8961" max="8961" width="2.5" style="3" customWidth="1"/>
    <col min="8962" max="8962" width="2.33203125" style="3" customWidth="1"/>
    <col min="8963" max="8963" width="49.1640625" style="3" customWidth="1"/>
    <col min="8964" max="8964" width="11.1640625" style="3" customWidth="1"/>
    <col min="8965" max="8965" width="8.33203125" style="3" customWidth="1"/>
    <col min="8966" max="8966" width="8.1640625" style="3" customWidth="1"/>
    <col min="8967" max="8967" width="9" style="3" customWidth="1"/>
    <col min="8968" max="8968" width="9.1640625" style="3" customWidth="1"/>
    <col min="8969" max="8969" width="6.5" style="3" customWidth="1"/>
    <col min="8970" max="8970" width="8.5" style="3" customWidth="1"/>
    <col min="8971" max="8971" width="7.83203125" style="3" customWidth="1"/>
    <col min="8972" max="8972" width="7" style="3" customWidth="1"/>
    <col min="8973" max="8973" width="7.5" style="3" customWidth="1"/>
    <col min="8974" max="8974" width="7.1640625" style="3" customWidth="1"/>
    <col min="8975" max="8975" width="8" style="3" customWidth="1"/>
    <col min="8976" max="8978" width="7.5" style="3" customWidth="1"/>
    <col min="8979" max="8979" width="8" style="3" customWidth="1"/>
    <col min="8980" max="8980" width="10.5" style="3" customWidth="1"/>
    <col min="8981" max="8981" width="8" style="3" customWidth="1"/>
    <col min="8982" max="8982" width="2.33203125" style="3" customWidth="1"/>
    <col min="8983" max="9216" width="8.83203125" style="3"/>
    <col min="9217" max="9217" width="2.5" style="3" customWidth="1"/>
    <col min="9218" max="9218" width="2.33203125" style="3" customWidth="1"/>
    <col min="9219" max="9219" width="49.1640625" style="3" customWidth="1"/>
    <col min="9220" max="9220" width="11.1640625" style="3" customWidth="1"/>
    <col min="9221" max="9221" width="8.33203125" style="3" customWidth="1"/>
    <col min="9222" max="9222" width="8.1640625" style="3" customWidth="1"/>
    <col min="9223" max="9223" width="9" style="3" customWidth="1"/>
    <col min="9224" max="9224" width="9.1640625" style="3" customWidth="1"/>
    <col min="9225" max="9225" width="6.5" style="3" customWidth="1"/>
    <col min="9226" max="9226" width="8.5" style="3" customWidth="1"/>
    <col min="9227" max="9227" width="7.83203125" style="3" customWidth="1"/>
    <col min="9228" max="9228" width="7" style="3" customWidth="1"/>
    <col min="9229" max="9229" width="7.5" style="3" customWidth="1"/>
    <col min="9230" max="9230" width="7.1640625" style="3" customWidth="1"/>
    <col min="9231" max="9231" width="8" style="3" customWidth="1"/>
    <col min="9232" max="9234" width="7.5" style="3" customWidth="1"/>
    <col min="9235" max="9235" width="8" style="3" customWidth="1"/>
    <col min="9236" max="9236" width="10.5" style="3" customWidth="1"/>
    <col min="9237" max="9237" width="8" style="3" customWidth="1"/>
    <col min="9238" max="9238" width="2.33203125" style="3" customWidth="1"/>
    <col min="9239" max="9472" width="8.83203125" style="3"/>
    <col min="9473" max="9473" width="2.5" style="3" customWidth="1"/>
    <col min="9474" max="9474" width="2.33203125" style="3" customWidth="1"/>
    <col min="9475" max="9475" width="49.1640625" style="3" customWidth="1"/>
    <col min="9476" max="9476" width="11.1640625" style="3" customWidth="1"/>
    <col min="9477" max="9477" width="8.33203125" style="3" customWidth="1"/>
    <col min="9478" max="9478" width="8.1640625" style="3" customWidth="1"/>
    <col min="9479" max="9479" width="9" style="3" customWidth="1"/>
    <col min="9480" max="9480" width="9.1640625" style="3" customWidth="1"/>
    <col min="9481" max="9481" width="6.5" style="3" customWidth="1"/>
    <col min="9482" max="9482" width="8.5" style="3" customWidth="1"/>
    <col min="9483" max="9483" width="7.83203125" style="3" customWidth="1"/>
    <col min="9484" max="9484" width="7" style="3" customWidth="1"/>
    <col min="9485" max="9485" width="7.5" style="3" customWidth="1"/>
    <col min="9486" max="9486" width="7.1640625" style="3" customWidth="1"/>
    <col min="9487" max="9487" width="8" style="3" customWidth="1"/>
    <col min="9488" max="9490" width="7.5" style="3" customWidth="1"/>
    <col min="9491" max="9491" width="8" style="3" customWidth="1"/>
    <col min="9492" max="9492" width="10.5" style="3" customWidth="1"/>
    <col min="9493" max="9493" width="8" style="3" customWidth="1"/>
    <col min="9494" max="9494" width="2.33203125" style="3" customWidth="1"/>
    <col min="9495" max="9728" width="8.83203125" style="3"/>
    <col min="9729" max="9729" width="2.5" style="3" customWidth="1"/>
    <col min="9730" max="9730" width="2.33203125" style="3" customWidth="1"/>
    <col min="9731" max="9731" width="49.1640625" style="3" customWidth="1"/>
    <col min="9732" max="9732" width="11.1640625" style="3" customWidth="1"/>
    <col min="9733" max="9733" width="8.33203125" style="3" customWidth="1"/>
    <col min="9734" max="9734" width="8.1640625" style="3" customWidth="1"/>
    <col min="9735" max="9735" width="9" style="3" customWidth="1"/>
    <col min="9736" max="9736" width="9.1640625" style="3" customWidth="1"/>
    <col min="9737" max="9737" width="6.5" style="3" customWidth="1"/>
    <col min="9738" max="9738" width="8.5" style="3" customWidth="1"/>
    <col min="9739" max="9739" width="7.83203125" style="3" customWidth="1"/>
    <col min="9740" max="9740" width="7" style="3" customWidth="1"/>
    <col min="9741" max="9741" width="7.5" style="3" customWidth="1"/>
    <col min="9742" max="9742" width="7.1640625" style="3" customWidth="1"/>
    <col min="9743" max="9743" width="8" style="3" customWidth="1"/>
    <col min="9744" max="9746" width="7.5" style="3" customWidth="1"/>
    <col min="9747" max="9747" width="8" style="3" customWidth="1"/>
    <col min="9748" max="9748" width="10.5" style="3" customWidth="1"/>
    <col min="9749" max="9749" width="8" style="3" customWidth="1"/>
    <col min="9750" max="9750" width="2.33203125" style="3" customWidth="1"/>
    <col min="9751" max="9984" width="8.83203125" style="3"/>
    <col min="9985" max="9985" width="2.5" style="3" customWidth="1"/>
    <col min="9986" max="9986" width="2.33203125" style="3" customWidth="1"/>
    <col min="9987" max="9987" width="49.1640625" style="3" customWidth="1"/>
    <col min="9988" max="9988" width="11.1640625" style="3" customWidth="1"/>
    <col min="9989" max="9989" width="8.33203125" style="3" customWidth="1"/>
    <col min="9990" max="9990" width="8.1640625" style="3" customWidth="1"/>
    <col min="9991" max="9991" width="9" style="3" customWidth="1"/>
    <col min="9992" max="9992" width="9.1640625" style="3" customWidth="1"/>
    <col min="9993" max="9993" width="6.5" style="3" customWidth="1"/>
    <col min="9994" max="9994" width="8.5" style="3" customWidth="1"/>
    <col min="9995" max="9995" width="7.83203125" style="3" customWidth="1"/>
    <col min="9996" max="9996" width="7" style="3" customWidth="1"/>
    <col min="9997" max="9997" width="7.5" style="3" customWidth="1"/>
    <col min="9998" max="9998" width="7.1640625" style="3" customWidth="1"/>
    <col min="9999" max="9999" width="8" style="3" customWidth="1"/>
    <col min="10000" max="10002" width="7.5" style="3" customWidth="1"/>
    <col min="10003" max="10003" width="8" style="3" customWidth="1"/>
    <col min="10004" max="10004" width="10.5" style="3" customWidth="1"/>
    <col min="10005" max="10005" width="8" style="3" customWidth="1"/>
    <col min="10006" max="10006" width="2.33203125" style="3" customWidth="1"/>
    <col min="10007" max="10240" width="8.83203125" style="3"/>
    <col min="10241" max="10241" width="2.5" style="3" customWidth="1"/>
    <col min="10242" max="10242" width="2.33203125" style="3" customWidth="1"/>
    <col min="10243" max="10243" width="49.1640625" style="3" customWidth="1"/>
    <col min="10244" max="10244" width="11.1640625" style="3" customWidth="1"/>
    <col min="10245" max="10245" width="8.33203125" style="3" customWidth="1"/>
    <col min="10246" max="10246" width="8.1640625" style="3" customWidth="1"/>
    <col min="10247" max="10247" width="9" style="3" customWidth="1"/>
    <col min="10248" max="10248" width="9.1640625" style="3" customWidth="1"/>
    <col min="10249" max="10249" width="6.5" style="3" customWidth="1"/>
    <col min="10250" max="10250" width="8.5" style="3" customWidth="1"/>
    <col min="10251" max="10251" width="7.83203125" style="3" customWidth="1"/>
    <col min="10252" max="10252" width="7" style="3" customWidth="1"/>
    <col min="10253" max="10253" width="7.5" style="3" customWidth="1"/>
    <col min="10254" max="10254" width="7.1640625" style="3" customWidth="1"/>
    <col min="10255" max="10255" width="8" style="3" customWidth="1"/>
    <col min="10256" max="10258" width="7.5" style="3" customWidth="1"/>
    <col min="10259" max="10259" width="8" style="3" customWidth="1"/>
    <col min="10260" max="10260" width="10.5" style="3" customWidth="1"/>
    <col min="10261" max="10261" width="8" style="3" customWidth="1"/>
    <col min="10262" max="10262" width="2.33203125" style="3" customWidth="1"/>
    <col min="10263" max="10496" width="8.83203125" style="3"/>
    <col min="10497" max="10497" width="2.5" style="3" customWidth="1"/>
    <col min="10498" max="10498" width="2.33203125" style="3" customWidth="1"/>
    <col min="10499" max="10499" width="49.1640625" style="3" customWidth="1"/>
    <col min="10500" max="10500" width="11.1640625" style="3" customWidth="1"/>
    <col min="10501" max="10501" width="8.33203125" style="3" customWidth="1"/>
    <col min="10502" max="10502" width="8.1640625" style="3" customWidth="1"/>
    <col min="10503" max="10503" width="9" style="3" customWidth="1"/>
    <col min="10504" max="10504" width="9.1640625" style="3" customWidth="1"/>
    <col min="10505" max="10505" width="6.5" style="3" customWidth="1"/>
    <col min="10506" max="10506" width="8.5" style="3" customWidth="1"/>
    <col min="10507" max="10507" width="7.83203125" style="3" customWidth="1"/>
    <col min="10508" max="10508" width="7" style="3" customWidth="1"/>
    <col min="10509" max="10509" width="7.5" style="3" customWidth="1"/>
    <col min="10510" max="10510" width="7.1640625" style="3" customWidth="1"/>
    <col min="10511" max="10511" width="8" style="3" customWidth="1"/>
    <col min="10512" max="10514" width="7.5" style="3" customWidth="1"/>
    <col min="10515" max="10515" width="8" style="3" customWidth="1"/>
    <col min="10516" max="10516" width="10.5" style="3" customWidth="1"/>
    <col min="10517" max="10517" width="8" style="3" customWidth="1"/>
    <col min="10518" max="10518" width="2.33203125" style="3" customWidth="1"/>
    <col min="10519" max="10752" width="8.83203125" style="3"/>
    <col min="10753" max="10753" width="2.5" style="3" customWidth="1"/>
    <col min="10754" max="10754" width="2.33203125" style="3" customWidth="1"/>
    <col min="10755" max="10755" width="49.1640625" style="3" customWidth="1"/>
    <col min="10756" max="10756" width="11.1640625" style="3" customWidth="1"/>
    <col min="10757" max="10757" width="8.33203125" style="3" customWidth="1"/>
    <col min="10758" max="10758" width="8.1640625" style="3" customWidth="1"/>
    <col min="10759" max="10759" width="9" style="3" customWidth="1"/>
    <col min="10760" max="10760" width="9.1640625" style="3" customWidth="1"/>
    <col min="10761" max="10761" width="6.5" style="3" customWidth="1"/>
    <col min="10762" max="10762" width="8.5" style="3" customWidth="1"/>
    <col min="10763" max="10763" width="7.83203125" style="3" customWidth="1"/>
    <col min="10764" max="10764" width="7" style="3" customWidth="1"/>
    <col min="10765" max="10765" width="7.5" style="3" customWidth="1"/>
    <col min="10766" max="10766" width="7.1640625" style="3" customWidth="1"/>
    <col min="10767" max="10767" width="8" style="3" customWidth="1"/>
    <col min="10768" max="10770" width="7.5" style="3" customWidth="1"/>
    <col min="10771" max="10771" width="8" style="3" customWidth="1"/>
    <col min="10772" max="10772" width="10.5" style="3" customWidth="1"/>
    <col min="10773" max="10773" width="8" style="3" customWidth="1"/>
    <col min="10774" max="10774" width="2.33203125" style="3" customWidth="1"/>
    <col min="10775" max="11008" width="8.83203125" style="3"/>
    <col min="11009" max="11009" width="2.5" style="3" customWidth="1"/>
    <col min="11010" max="11010" width="2.33203125" style="3" customWidth="1"/>
    <col min="11011" max="11011" width="49.1640625" style="3" customWidth="1"/>
    <col min="11012" max="11012" width="11.1640625" style="3" customWidth="1"/>
    <col min="11013" max="11013" width="8.33203125" style="3" customWidth="1"/>
    <col min="11014" max="11014" width="8.1640625" style="3" customWidth="1"/>
    <col min="11015" max="11015" width="9" style="3" customWidth="1"/>
    <col min="11016" max="11016" width="9.1640625" style="3" customWidth="1"/>
    <col min="11017" max="11017" width="6.5" style="3" customWidth="1"/>
    <col min="11018" max="11018" width="8.5" style="3" customWidth="1"/>
    <col min="11019" max="11019" width="7.83203125" style="3" customWidth="1"/>
    <col min="11020" max="11020" width="7" style="3" customWidth="1"/>
    <col min="11021" max="11021" width="7.5" style="3" customWidth="1"/>
    <col min="11022" max="11022" width="7.1640625" style="3" customWidth="1"/>
    <col min="11023" max="11023" width="8" style="3" customWidth="1"/>
    <col min="11024" max="11026" width="7.5" style="3" customWidth="1"/>
    <col min="11027" max="11027" width="8" style="3" customWidth="1"/>
    <col min="11028" max="11028" width="10.5" style="3" customWidth="1"/>
    <col min="11029" max="11029" width="8" style="3" customWidth="1"/>
    <col min="11030" max="11030" width="2.33203125" style="3" customWidth="1"/>
    <col min="11031" max="11264" width="8.83203125" style="3"/>
    <col min="11265" max="11265" width="2.5" style="3" customWidth="1"/>
    <col min="11266" max="11266" width="2.33203125" style="3" customWidth="1"/>
    <col min="11267" max="11267" width="49.1640625" style="3" customWidth="1"/>
    <col min="11268" max="11268" width="11.1640625" style="3" customWidth="1"/>
    <col min="11269" max="11269" width="8.33203125" style="3" customWidth="1"/>
    <col min="11270" max="11270" width="8.1640625" style="3" customWidth="1"/>
    <col min="11271" max="11271" width="9" style="3" customWidth="1"/>
    <col min="11272" max="11272" width="9.1640625" style="3" customWidth="1"/>
    <col min="11273" max="11273" width="6.5" style="3" customWidth="1"/>
    <col min="11274" max="11274" width="8.5" style="3" customWidth="1"/>
    <col min="11275" max="11275" width="7.83203125" style="3" customWidth="1"/>
    <col min="11276" max="11276" width="7" style="3" customWidth="1"/>
    <col min="11277" max="11277" width="7.5" style="3" customWidth="1"/>
    <col min="11278" max="11278" width="7.1640625" style="3" customWidth="1"/>
    <col min="11279" max="11279" width="8" style="3" customWidth="1"/>
    <col min="11280" max="11282" width="7.5" style="3" customWidth="1"/>
    <col min="11283" max="11283" width="8" style="3" customWidth="1"/>
    <col min="11284" max="11284" width="10.5" style="3" customWidth="1"/>
    <col min="11285" max="11285" width="8" style="3" customWidth="1"/>
    <col min="11286" max="11286" width="2.33203125" style="3" customWidth="1"/>
    <col min="11287" max="11520" width="8.83203125" style="3"/>
    <col min="11521" max="11521" width="2.5" style="3" customWidth="1"/>
    <col min="11522" max="11522" width="2.33203125" style="3" customWidth="1"/>
    <col min="11523" max="11523" width="49.1640625" style="3" customWidth="1"/>
    <col min="11524" max="11524" width="11.1640625" style="3" customWidth="1"/>
    <col min="11525" max="11525" width="8.33203125" style="3" customWidth="1"/>
    <col min="11526" max="11526" width="8.1640625" style="3" customWidth="1"/>
    <col min="11527" max="11527" width="9" style="3" customWidth="1"/>
    <col min="11528" max="11528" width="9.1640625" style="3" customWidth="1"/>
    <col min="11529" max="11529" width="6.5" style="3" customWidth="1"/>
    <col min="11530" max="11530" width="8.5" style="3" customWidth="1"/>
    <col min="11531" max="11531" width="7.83203125" style="3" customWidth="1"/>
    <col min="11532" max="11532" width="7" style="3" customWidth="1"/>
    <col min="11533" max="11533" width="7.5" style="3" customWidth="1"/>
    <col min="11534" max="11534" width="7.1640625" style="3" customWidth="1"/>
    <col min="11535" max="11535" width="8" style="3" customWidth="1"/>
    <col min="11536" max="11538" width="7.5" style="3" customWidth="1"/>
    <col min="11539" max="11539" width="8" style="3" customWidth="1"/>
    <col min="11540" max="11540" width="10.5" style="3" customWidth="1"/>
    <col min="11541" max="11541" width="8" style="3" customWidth="1"/>
    <col min="11542" max="11542" width="2.33203125" style="3" customWidth="1"/>
    <col min="11543" max="11776" width="8.83203125" style="3"/>
    <col min="11777" max="11777" width="2.5" style="3" customWidth="1"/>
    <col min="11778" max="11778" width="2.33203125" style="3" customWidth="1"/>
    <col min="11779" max="11779" width="49.1640625" style="3" customWidth="1"/>
    <col min="11780" max="11780" width="11.1640625" style="3" customWidth="1"/>
    <col min="11781" max="11781" width="8.33203125" style="3" customWidth="1"/>
    <col min="11782" max="11782" width="8.1640625" style="3" customWidth="1"/>
    <col min="11783" max="11783" width="9" style="3" customWidth="1"/>
    <col min="11784" max="11784" width="9.1640625" style="3" customWidth="1"/>
    <col min="11785" max="11785" width="6.5" style="3" customWidth="1"/>
    <col min="11786" max="11786" width="8.5" style="3" customWidth="1"/>
    <col min="11787" max="11787" width="7.83203125" style="3" customWidth="1"/>
    <col min="11788" max="11788" width="7" style="3" customWidth="1"/>
    <col min="11789" max="11789" width="7.5" style="3" customWidth="1"/>
    <col min="11790" max="11790" width="7.1640625" style="3" customWidth="1"/>
    <col min="11791" max="11791" width="8" style="3" customWidth="1"/>
    <col min="11792" max="11794" width="7.5" style="3" customWidth="1"/>
    <col min="11795" max="11795" width="8" style="3" customWidth="1"/>
    <col min="11796" max="11796" width="10.5" style="3" customWidth="1"/>
    <col min="11797" max="11797" width="8" style="3" customWidth="1"/>
    <col min="11798" max="11798" width="2.33203125" style="3" customWidth="1"/>
    <col min="11799" max="12032" width="8.83203125" style="3"/>
    <col min="12033" max="12033" width="2.5" style="3" customWidth="1"/>
    <col min="12034" max="12034" width="2.33203125" style="3" customWidth="1"/>
    <col min="12035" max="12035" width="49.1640625" style="3" customWidth="1"/>
    <col min="12036" max="12036" width="11.1640625" style="3" customWidth="1"/>
    <col min="12037" max="12037" width="8.33203125" style="3" customWidth="1"/>
    <col min="12038" max="12038" width="8.1640625" style="3" customWidth="1"/>
    <col min="12039" max="12039" width="9" style="3" customWidth="1"/>
    <col min="12040" max="12040" width="9.1640625" style="3" customWidth="1"/>
    <col min="12041" max="12041" width="6.5" style="3" customWidth="1"/>
    <col min="12042" max="12042" width="8.5" style="3" customWidth="1"/>
    <col min="12043" max="12043" width="7.83203125" style="3" customWidth="1"/>
    <col min="12044" max="12044" width="7" style="3" customWidth="1"/>
    <col min="12045" max="12045" width="7.5" style="3" customWidth="1"/>
    <col min="12046" max="12046" width="7.1640625" style="3" customWidth="1"/>
    <col min="12047" max="12047" width="8" style="3" customWidth="1"/>
    <col min="12048" max="12050" width="7.5" style="3" customWidth="1"/>
    <col min="12051" max="12051" width="8" style="3" customWidth="1"/>
    <col min="12052" max="12052" width="10.5" style="3" customWidth="1"/>
    <col min="12053" max="12053" width="8" style="3" customWidth="1"/>
    <col min="12054" max="12054" width="2.33203125" style="3" customWidth="1"/>
    <col min="12055" max="12288" width="8.83203125" style="3"/>
    <col min="12289" max="12289" width="2.5" style="3" customWidth="1"/>
    <col min="12290" max="12290" width="2.33203125" style="3" customWidth="1"/>
    <col min="12291" max="12291" width="49.1640625" style="3" customWidth="1"/>
    <col min="12292" max="12292" width="11.1640625" style="3" customWidth="1"/>
    <col min="12293" max="12293" width="8.33203125" style="3" customWidth="1"/>
    <col min="12294" max="12294" width="8.1640625" style="3" customWidth="1"/>
    <col min="12295" max="12295" width="9" style="3" customWidth="1"/>
    <col min="12296" max="12296" width="9.1640625" style="3" customWidth="1"/>
    <col min="12297" max="12297" width="6.5" style="3" customWidth="1"/>
    <col min="12298" max="12298" width="8.5" style="3" customWidth="1"/>
    <col min="12299" max="12299" width="7.83203125" style="3" customWidth="1"/>
    <col min="12300" max="12300" width="7" style="3" customWidth="1"/>
    <col min="12301" max="12301" width="7.5" style="3" customWidth="1"/>
    <col min="12302" max="12302" width="7.1640625" style="3" customWidth="1"/>
    <col min="12303" max="12303" width="8" style="3" customWidth="1"/>
    <col min="12304" max="12306" width="7.5" style="3" customWidth="1"/>
    <col min="12307" max="12307" width="8" style="3" customWidth="1"/>
    <col min="12308" max="12308" width="10.5" style="3" customWidth="1"/>
    <col min="12309" max="12309" width="8" style="3" customWidth="1"/>
    <col min="12310" max="12310" width="2.33203125" style="3" customWidth="1"/>
    <col min="12311" max="12544" width="8.83203125" style="3"/>
    <col min="12545" max="12545" width="2.5" style="3" customWidth="1"/>
    <col min="12546" max="12546" width="2.33203125" style="3" customWidth="1"/>
    <col min="12547" max="12547" width="49.1640625" style="3" customWidth="1"/>
    <col min="12548" max="12548" width="11.1640625" style="3" customWidth="1"/>
    <col min="12549" max="12549" width="8.33203125" style="3" customWidth="1"/>
    <col min="12550" max="12550" width="8.1640625" style="3" customWidth="1"/>
    <col min="12551" max="12551" width="9" style="3" customWidth="1"/>
    <col min="12552" max="12552" width="9.1640625" style="3" customWidth="1"/>
    <col min="12553" max="12553" width="6.5" style="3" customWidth="1"/>
    <col min="12554" max="12554" width="8.5" style="3" customWidth="1"/>
    <col min="12555" max="12555" width="7.83203125" style="3" customWidth="1"/>
    <col min="12556" max="12556" width="7" style="3" customWidth="1"/>
    <col min="12557" max="12557" width="7.5" style="3" customWidth="1"/>
    <col min="12558" max="12558" width="7.1640625" style="3" customWidth="1"/>
    <col min="12559" max="12559" width="8" style="3" customWidth="1"/>
    <col min="12560" max="12562" width="7.5" style="3" customWidth="1"/>
    <col min="12563" max="12563" width="8" style="3" customWidth="1"/>
    <col min="12564" max="12564" width="10.5" style="3" customWidth="1"/>
    <col min="12565" max="12565" width="8" style="3" customWidth="1"/>
    <col min="12566" max="12566" width="2.33203125" style="3" customWidth="1"/>
    <col min="12567" max="12800" width="8.83203125" style="3"/>
    <col min="12801" max="12801" width="2.5" style="3" customWidth="1"/>
    <col min="12802" max="12802" width="2.33203125" style="3" customWidth="1"/>
    <col min="12803" max="12803" width="49.1640625" style="3" customWidth="1"/>
    <col min="12804" max="12804" width="11.1640625" style="3" customWidth="1"/>
    <col min="12805" max="12805" width="8.33203125" style="3" customWidth="1"/>
    <col min="12806" max="12806" width="8.1640625" style="3" customWidth="1"/>
    <col min="12807" max="12807" width="9" style="3" customWidth="1"/>
    <col min="12808" max="12808" width="9.1640625" style="3" customWidth="1"/>
    <col min="12809" max="12809" width="6.5" style="3" customWidth="1"/>
    <col min="12810" max="12810" width="8.5" style="3" customWidth="1"/>
    <col min="12811" max="12811" width="7.83203125" style="3" customWidth="1"/>
    <col min="12812" max="12812" width="7" style="3" customWidth="1"/>
    <col min="12813" max="12813" width="7.5" style="3" customWidth="1"/>
    <col min="12814" max="12814" width="7.1640625" style="3" customWidth="1"/>
    <col min="12815" max="12815" width="8" style="3" customWidth="1"/>
    <col min="12816" max="12818" width="7.5" style="3" customWidth="1"/>
    <col min="12819" max="12819" width="8" style="3" customWidth="1"/>
    <col min="12820" max="12820" width="10.5" style="3" customWidth="1"/>
    <col min="12821" max="12821" width="8" style="3" customWidth="1"/>
    <col min="12822" max="12822" width="2.33203125" style="3" customWidth="1"/>
    <col min="12823" max="13056" width="8.83203125" style="3"/>
    <col min="13057" max="13057" width="2.5" style="3" customWidth="1"/>
    <col min="13058" max="13058" width="2.33203125" style="3" customWidth="1"/>
    <col min="13059" max="13059" width="49.1640625" style="3" customWidth="1"/>
    <col min="13060" max="13060" width="11.1640625" style="3" customWidth="1"/>
    <col min="13061" max="13061" width="8.33203125" style="3" customWidth="1"/>
    <col min="13062" max="13062" width="8.1640625" style="3" customWidth="1"/>
    <col min="13063" max="13063" width="9" style="3" customWidth="1"/>
    <col min="13064" max="13064" width="9.1640625" style="3" customWidth="1"/>
    <col min="13065" max="13065" width="6.5" style="3" customWidth="1"/>
    <col min="13066" max="13066" width="8.5" style="3" customWidth="1"/>
    <col min="13067" max="13067" width="7.83203125" style="3" customWidth="1"/>
    <col min="13068" max="13068" width="7" style="3" customWidth="1"/>
    <col min="13069" max="13069" width="7.5" style="3" customWidth="1"/>
    <col min="13070" max="13070" width="7.1640625" style="3" customWidth="1"/>
    <col min="13071" max="13071" width="8" style="3" customWidth="1"/>
    <col min="13072" max="13074" width="7.5" style="3" customWidth="1"/>
    <col min="13075" max="13075" width="8" style="3" customWidth="1"/>
    <col min="13076" max="13076" width="10.5" style="3" customWidth="1"/>
    <col min="13077" max="13077" width="8" style="3" customWidth="1"/>
    <col min="13078" max="13078" width="2.33203125" style="3" customWidth="1"/>
    <col min="13079" max="13312" width="8.83203125" style="3"/>
    <col min="13313" max="13313" width="2.5" style="3" customWidth="1"/>
    <col min="13314" max="13314" width="2.33203125" style="3" customWidth="1"/>
    <col min="13315" max="13315" width="49.1640625" style="3" customWidth="1"/>
    <col min="13316" max="13316" width="11.1640625" style="3" customWidth="1"/>
    <col min="13317" max="13317" width="8.33203125" style="3" customWidth="1"/>
    <col min="13318" max="13318" width="8.1640625" style="3" customWidth="1"/>
    <col min="13319" max="13319" width="9" style="3" customWidth="1"/>
    <col min="13320" max="13320" width="9.1640625" style="3" customWidth="1"/>
    <col min="13321" max="13321" width="6.5" style="3" customWidth="1"/>
    <col min="13322" max="13322" width="8.5" style="3" customWidth="1"/>
    <col min="13323" max="13323" width="7.83203125" style="3" customWidth="1"/>
    <col min="13324" max="13324" width="7" style="3" customWidth="1"/>
    <col min="13325" max="13325" width="7.5" style="3" customWidth="1"/>
    <col min="13326" max="13326" width="7.1640625" style="3" customWidth="1"/>
    <col min="13327" max="13327" width="8" style="3" customWidth="1"/>
    <col min="13328" max="13330" width="7.5" style="3" customWidth="1"/>
    <col min="13331" max="13331" width="8" style="3" customWidth="1"/>
    <col min="13332" max="13332" width="10.5" style="3" customWidth="1"/>
    <col min="13333" max="13333" width="8" style="3" customWidth="1"/>
    <col min="13334" max="13334" width="2.33203125" style="3" customWidth="1"/>
    <col min="13335" max="13568" width="8.83203125" style="3"/>
    <col min="13569" max="13569" width="2.5" style="3" customWidth="1"/>
    <col min="13570" max="13570" width="2.33203125" style="3" customWidth="1"/>
    <col min="13571" max="13571" width="49.1640625" style="3" customWidth="1"/>
    <col min="13572" max="13572" width="11.1640625" style="3" customWidth="1"/>
    <col min="13573" max="13573" width="8.33203125" style="3" customWidth="1"/>
    <col min="13574" max="13574" width="8.1640625" style="3" customWidth="1"/>
    <col min="13575" max="13575" width="9" style="3" customWidth="1"/>
    <col min="13576" max="13576" width="9.1640625" style="3" customWidth="1"/>
    <col min="13577" max="13577" width="6.5" style="3" customWidth="1"/>
    <col min="13578" max="13578" width="8.5" style="3" customWidth="1"/>
    <col min="13579" max="13579" width="7.83203125" style="3" customWidth="1"/>
    <col min="13580" max="13580" width="7" style="3" customWidth="1"/>
    <col min="13581" max="13581" width="7.5" style="3" customWidth="1"/>
    <col min="13582" max="13582" width="7.1640625" style="3" customWidth="1"/>
    <col min="13583" max="13583" width="8" style="3" customWidth="1"/>
    <col min="13584" max="13586" width="7.5" style="3" customWidth="1"/>
    <col min="13587" max="13587" width="8" style="3" customWidth="1"/>
    <col min="13588" max="13588" width="10.5" style="3" customWidth="1"/>
    <col min="13589" max="13589" width="8" style="3" customWidth="1"/>
    <col min="13590" max="13590" width="2.33203125" style="3" customWidth="1"/>
    <col min="13591" max="13824" width="8.83203125" style="3"/>
    <col min="13825" max="13825" width="2.5" style="3" customWidth="1"/>
    <col min="13826" max="13826" width="2.33203125" style="3" customWidth="1"/>
    <col min="13827" max="13827" width="49.1640625" style="3" customWidth="1"/>
    <col min="13828" max="13828" width="11.1640625" style="3" customWidth="1"/>
    <col min="13829" max="13829" width="8.33203125" style="3" customWidth="1"/>
    <col min="13830" max="13830" width="8.1640625" style="3" customWidth="1"/>
    <col min="13831" max="13831" width="9" style="3" customWidth="1"/>
    <col min="13832" max="13832" width="9.1640625" style="3" customWidth="1"/>
    <col min="13833" max="13833" width="6.5" style="3" customWidth="1"/>
    <col min="13834" max="13834" width="8.5" style="3" customWidth="1"/>
    <col min="13835" max="13835" width="7.83203125" style="3" customWidth="1"/>
    <col min="13836" max="13836" width="7" style="3" customWidth="1"/>
    <col min="13837" max="13837" width="7.5" style="3" customWidth="1"/>
    <col min="13838" max="13838" width="7.1640625" style="3" customWidth="1"/>
    <col min="13839" max="13839" width="8" style="3" customWidth="1"/>
    <col min="13840" max="13842" width="7.5" style="3" customWidth="1"/>
    <col min="13843" max="13843" width="8" style="3" customWidth="1"/>
    <col min="13844" max="13844" width="10.5" style="3" customWidth="1"/>
    <col min="13845" max="13845" width="8" style="3" customWidth="1"/>
    <col min="13846" max="13846" width="2.33203125" style="3" customWidth="1"/>
    <col min="13847" max="14080" width="8.83203125" style="3"/>
    <col min="14081" max="14081" width="2.5" style="3" customWidth="1"/>
    <col min="14082" max="14082" width="2.33203125" style="3" customWidth="1"/>
    <col min="14083" max="14083" width="49.1640625" style="3" customWidth="1"/>
    <col min="14084" max="14084" width="11.1640625" style="3" customWidth="1"/>
    <col min="14085" max="14085" width="8.33203125" style="3" customWidth="1"/>
    <col min="14086" max="14086" width="8.1640625" style="3" customWidth="1"/>
    <col min="14087" max="14087" width="9" style="3" customWidth="1"/>
    <col min="14088" max="14088" width="9.1640625" style="3" customWidth="1"/>
    <col min="14089" max="14089" width="6.5" style="3" customWidth="1"/>
    <col min="14090" max="14090" width="8.5" style="3" customWidth="1"/>
    <col min="14091" max="14091" width="7.83203125" style="3" customWidth="1"/>
    <col min="14092" max="14092" width="7" style="3" customWidth="1"/>
    <col min="14093" max="14093" width="7.5" style="3" customWidth="1"/>
    <col min="14094" max="14094" width="7.1640625" style="3" customWidth="1"/>
    <col min="14095" max="14095" width="8" style="3" customWidth="1"/>
    <col min="14096" max="14098" width="7.5" style="3" customWidth="1"/>
    <col min="14099" max="14099" width="8" style="3" customWidth="1"/>
    <col min="14100" max="14100" width="10.5" style="3" customWidth="1"/>
    <col min="14101" max="14101" width="8" style="3" customWidth="1"/>
    <col min="14102" max="14102" width="2.33203125" style="3" customWidth="1"/>
    <col min="14103" max="14336" width="8.83203125" style="3"/>
    <col min="14337" max="14337" width="2.5" style="3" customWidth="1"/>
    <col min="14338" max="14338" width="2.33203125" style="3" customWidth="1"/>
    <col min="14339" max="14339" width="49.1640625" style="3" customWidth="1"/>
    <col min="14340" max="14340" width="11.1640625" style="3" customWidth="1"/>
    <col min="14341" max="14341" width="8.33203125" style="3" customWidth="1"/>
    <col min="14342" max="14342" width="8.1640625" style="3" customWidth="1"/>
    <col min="14343" max="14343" width="9" style="3" customWidth="1"/>
    <col min="14344" max="14344" width="9.1640625" style="3" customWidth="1"/>
    <col min="14345" max="14345" width="6.5" style="3" customWidth="1"/>
    <col min="14346" max="14346" width="8.5" style="3" customWidth="1"/>
    <col min="14347" max="14347" width="7.83203125" style="3" customWidth="1"/>
    <col min="14348" max="14348" width="7" style="3" customWidth="1"/>
    <col min="14349" max="14349" width="7.5" style="3" customWidth="1"/>
    <col min="14350" max="14350" width="7.1640625" style="3" customWidth="1"/>
    <col min="14351" max="14351" width="8" style="3" customWidth="1"/>
    <col min="14352" max="14354" width="7.5" style="3" customWidth="1"/>
    <col min="14355" max="14355" width="8" style="3" customWidth="1"/>
    <col min="14356" max="14356" width="10.5" style="3" customWidth="1"/>
    <col min="14357" max="14357" width="8" style="3" customWidth="1"/>
    <col min="14358" max="14358" width="2.33203125" style="3" customWidth="1"/>
    <col min="14359" max="14592" width="8.83203125" style="3"/>
    <col min="14593" max="14593" width="2.5" style="3" customWidth="1"/>
    <col min="14594" max="14594" width="2.33203125" style="3" customWidth="1"/>
    <col min="14595" max="14595" width="49.1640625" style="3" customWidth="1"/>
    <col min="14596" max="14596" width="11.1640625" style="3" customWidth="1"/>
    <col min="14597" max="14597" width="8.33203125" style="3" customWidth="1"/>
    <col min="14598" max="14598" width="8.1640625" style="3" customWidth="1"/>
    <col min="14599" max="14599" width="9" style="3" customWidth="1"/>
    <col min="14600" max="14600" width="9.1640625" style="3" customWidth="1"/>
    <col min="14601" max="14601" width="6.5" style="3" customWidth="1"/>
    <col min="14602" max="14602" width="8.5" style="3" customWidth="1"/>
    <col min="14603" max="14603" width="7.83203125" style="3" customWidth="1"/>
    <col min="14604" max="14604" width="7" style="3" customWidth="1"/>
    <col min="14605" max="14605" width="7.5" style="3" customWidth="1"/>
    <col min="14606" max="14606" width="7.1640625" style="3" customWidth="1"/>
    <col min="14607" max="14607" width="8" style="3" customWidth="1"/>
    <col min="14608" max="14610" width="7.5" style="3" customWidth="1"/>
    <col min="14611" max="14611" width="8" style="3" customWidth="1"/>
    <col min="14612" max="14612" width="10.5" style="3" customWidth="1"/>
    <col min="14613" max="14613" width="8" style="3" customWidth="1"/>
    <col min="14614" max="14614" width="2.33203125" style="3" customWidth="1"/>
    <col min="14615" max="14848" width="8.83203125" style="3"/>
    <col min="14849" max="14849" width="2.5" style="3" customWidth="1"/>
    <col min="14850" max="14850" width="2.33203125" style="3" customWidth="1"/>
    <col min="14851" max="14851" width="49.1640625" style="3" customWidth="1"/>
    <col min="14852" max="14852" width="11.1640625" style="3" customWidth="1"/>
    <col min="14853" max="14853" width="8.33203125" style="3" customWidth="1"/>
    <col min="14854" max="14854" width="8.1640625" style="3" customWidth="1"/>
    <col min="14855" max="14855" width="9" style="3" customWidth="1"/>
    <col min="14856" max="14856" width="9.1640625" style="3" customWidth="1"/>
    <col min="14857" max="14857" width="6.5" style="3" customWidth="1"/>
    <col min="14858" max="14858" width="8.5" style="3" customWidth="1"/>
    <col min="14859" max="14859" width="7.83203125" style="3" customWidth="1"/>
    <col min="14860" max="14860" width="7" style="3" customWidth="1"/>
    <col min="14861" max="14861" width="7.5" style="3" customWidth="1"/>
    <col min="14862" max="14862" width="7.1640625" style="3" customWidth="1"/>
    <col min="14863" max="14863" width="8" style="3" customWidth="1"/>
    <col min="14864" max="14866" width="7.5" style="3" customWidth="1"/>
    <col min="14867" max="14867" width="8" style="3" customWidth="1"/>
    <col min="14868" max="14868" width="10.5" style="3" customWidth="1"/>
    <col min="14869" max="14869" width="8" style="3" customWidth="1"/>
    <col min="14870" max="14870" width="2.33203125" style="3" customWidth="1"/>
    <col min="14871" max="15104" width="8.83203125" style="3"/>
    <col min="15105" max="15105" width="2.5" style="3" customWidth="1"/>
    <col min="15106" max="15106" width="2.33203125" style="3" customWidth="1"/>
    <col min="15107" max="15107" width="49.1640625" style="3" customWidth="1"/>
    <col min="15108" max="15108" width="11.1640625" style="3" customWidth="1"/>
    <col min="15109" max="15109" width="8.33203125" style="3" customWidth="1"/>
    <col min="15110" max="15110" width="8.1640625" style="3" customWidth="1"/>
    <col min="15111" max="15111" width="9" style="3" customWidth="1"/>
    <col min="15112" max="15112" width="9.1640625" style="3" customWidth="1"/>
    <col min="15113" max="15113" width="6.5" style="3" customWidth="1"/>
    <col min="15114" max="15114" width="8.5" style="3" customWidth="1"/>
    <col min="15115" max="15115" width="7.83203125" style="3" customWidth="1"/>
    <col min="15116" max="15116" width="7" style="3" customWidth="1"/>
    <col min="15117" max="15117" width="7.5" style="3" customWidth="1"/>
    <col min="15118" max="15118" width="7.1640625" style="3" customWidth="1"/>
    <col min="15119" max="15119" width="8" style="3" customWidth="1"/>
    <col min="15120" max="15122" width="7.5" style="3" customWidth="1"/>
    <col min="15123" max="15123" width="8" style="3" customWidth="1"/>
    <col min="15124" max="15124" width="10.5" style="3" customWidth="1"/>
    <col min="15125" max="15125" width="8" style="3" customWidth="1"/>
    <col min="15126" max="15126" width="2.33203125" style="3" customWidth="1"/>
    <col min="15127" max="15360" width="8.83203125" style="3"/>
    <col min="15361" max="15361" width="2.5" style="3" customWidth="1"/>
    <col min="15362" max="15362" width="2.33203125" style="3" customWidth="1"/>
    <col min="15363" max="15363" width="49.1640625" style="3" customWidth="1"/>
    <col min="15364" max="15364" width="11.1640625" style="3" customWidth="1"/>
    <col min="15365" max="15365" width="8.33203125" style="3" customWidth="1"/>
    <col min="15366" max="15366" width="8.1640625" style="3" customWidth="1"/>
    <col min="15367" max="15367" width="9" style="3" customWidth="1"/>
    <col min="15368" max="15368" width="9.1640625" style="3" customWidth="1"/>
    <col min="15369" max="15369" width="6.5" style="3" customWidth="1"/>
    <col min="15370" max="15370" width="8.5" style="3" customWidth="1"/>
    <col min="15371" max="15371" width="7.83203125" style="3" customWidth="1"/>
    <col min="15372" max="15372" width="7" style="3" customWidth="1"/>
    <col min="15373" max="15373" width="7.5" style="3" customWidth="1"/>
    <col min="15374" max="15374" width="7.1640625" style="3" customWidth="1"/>
    <col min="15375" max="15375" width="8" style="3" customWidth="1"/>
    <col min="15376" max="15378" width="7.5" style="3" customWidth="1"/>
    <col min="15379" max="15379" width="8" style="3" customWidth="1"/>
    <col min="15380" max="15380" width="10.5" style="3" customWidth="1"/>
    <col min="15381" max="15381" width="8" style="3" customWidth="1"/>
    <col min="15382" max="15382" width="2.33203125" style="3" customWidth="1"/>
    <col min="15383" max="15616" width="8.83203125" style="3"/>
    <col min="15617" max="15617" width="2.5" style="3" customWidth="1"/>
    <col min="15618" max="15618" width="2.33203125" style="3" customWidth="1"/>
    <col min="15619" max="15619" width="49.1640625" style="3" customWidth="1"/>
    <col min="15620" max="15620" width="11.1640625" style="3" customWidth="1"/>
    <col min="15621" max="15621" width="8.33203125" style="3" customWidth="1"/>
    <col min="15622" max="15622" width="8.1640625" style="3" customWidth="1"/>
    <col min="15623" max="15623" width="9" style="3" customWidth="1"/>
    <col min="15624" max="15624" width="9.1640625" style="3" customWidth="1"/>
    <col min="15625" max="15625" width="6.5" style="3" customWidth="1"/>
    <col min="15626" max="15626" width="8.5" style="3" customWidth="1"/>
    <col min="15627" max="15627" width="7.83203125" style="3" customWidth="1"/>
    <col min="15628" max="15628" width="7" style="3" customWidth="1"/>
    <col min="15629" max="15629" width="7.5" style="3" customWidth="1"/>
    <col min="15630" max="15630" width="7.1640625" style="3" customWidth="1"/>
    <col min="15631" max="15631" width="8" style="3" customWidth="1"/>
    <col min="15632" max="15634" width="7.5" style="3" customWidth="1"/>
    <col min="15635" max="15635" width="8" style="3" customWidth="1"/>
    <col min="15636" max="15636" width="10.5" style="3" customWidth="1"/>
    <col min="15637" max="15637" width="8" style="3" customWidth="1"/>
    <col min="15638" max="15638" width="2.33203125" style="3" customWidth="1"/>
    <col min="15639" max="15872" width="8.83203125" style="3"/>
    <col min="15873" max="15873" width="2.5" style="3" customWidth="1"/>
    <col min="15874" max="15874" width="2.33203125" style="3" customWidth="1"/>
    <col min="15875" max="15875" width="49.1640625" style="3" customWidth="1"/>
    <col min="15876" max="15876" width="11.1640625" style="3" customWidth="1"/>
    <col min="15877" max="15877" width="8.33203125" style="3" customWidth="1"/>
    <col min="15878" max="15878" width="8.1640625" style="3" customWidth="1"/>
    <col min="15879" max="15879" width="9" style="3" customWidth="1"/>
    <col min="15880" max="15880" width="9.1640625" style="3" customWidth="1"/>
    <col min="15881" max="15881" width="6.5" style="3" customWidth="1"/>
    <col min="15882" max="15882" width="8.5" style="3" customWidth="1"/>
    <col min="15883" max="15883" width="7.83203125" style="3" customWidth="1"/>
    <col min="15884" max="15884" width="7" style="3" customWidth="1"/>
    <col min="15885" max="15885" width="7.5" style="3" customWidth="1"/>
    <col min="15886" max="15886" width="7.1640625" style="3" customWidth="1"/>
    <col min="15887" max="15887" width="8" style="3" customWidth="1"/>
    <col min="15888" max="15890" width="7.5" style="3" customWidth="1"/>
    <col min="15891" max="15891" width="8" style="3" customWidth="1"/>
    <col min="15892" max="15892" width="10.5" style="3" customWidth="1"/>
    <col min="15893" max="15893" width="8" style="3" customWidth="1"/>
    <col min="15894" max="15894" width="2.33203125" style="3" customWidth="1"/>
    <col min="15895" max="16128" width="8.83203125" style="3"/>
    <col min="16129" max="16129" width="2.5" style="3" customWidth="1"/>
    <col min="16130" max="16130" width="2.33203125" style="3" customWidth="1"/>
    <col min="16131" max="16131" width="49.1640625" style="3" customWidth="1"/>
    <col min="16132" max="16132" width="11.1640625" style="3" customWidth="1"/>
    <col min="16133" max="16133" width="8.33203125" style="3" customWidth="1"/>
    <col min="16134" max="16134" width="8.1640625" style="3" customWidth="1"/>
    <col min="16135" max="16135" width="9" style="3" customWidth="1"/>
    <col min="16136" max="16136" width="9.1640625" style="3" customWidth="1"/>
    <col min="16137" max="16137" width="6.5" style="3" customWidth="1"/>
    <col min="16138" max="16138" width="8.5" style="3" customWidth="1"/>
    <col min="16139" max="16139" width="7.83203125" style="3" customWidth="1"/>
    <col min="16140" max="16140" width="7" style="3" customWidth="1"/>
    <col min="16141" max="16141" width="7.5" style="3" customWidth="1"/>
    <col min="16142" max="16142" width="7.1640625" style="3" customWidth="1"/>
    <col min="16143" max="16143" width="8" style="3" customWidth="1"/>
    <col min="16144" max="16146" width="7.5" style="3" customWidth="1"/>
    <col min="16147" max="16147" width="8" style="3" customWidth="1"/>
    <col min="16148" max="16148" width="10.5" style="3" customWidth="1"/>
    <col min="16149" max="16149" width="8" style="3" customWidth="1"/>
    <col min="16150" max="16150" width="2.33203125" style="3" customWidth="1"/>
    <col min="16151" max="16384" width="8.83203125" style="3"/>
  </cols>
  <sheetData>
    <row r="2" spans="1:23" x14ac:dyDescent="0.15">
      <c r="D2" s="251"/>
    </row>
    <row r="3" spans="1:23" ht="14" thickBot="1" x14ac:dyDescent="0.2">
      <c r="B3" s="248">
        <v>2.5</v>
      </c>
      <c r="C3" s="245">
        <v>58</v>
      </c>
      <c r="D3" s="245"/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</row>
    <row r="4" spans="1:23" ht="13" customHeight="1" x14ac:dyDescent="0.15">
      <c r="A4" s="15"/>
      <c r="B4" s="92"/>
      <c r="C4" s="93"/>
      <c r="D4" s="93"/>
      <c r="E4" s="93"/>
      <c r="F4" s="93"/>
      <c r="G4" s="93"/>
      <c r="H4" s="116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8"/>
      <c r="W4" s="1"/>
    </row>
    <row r="5" spans="1:23" ht="13" customHeight="1" x14ac:dyDescent="0.15">
      <c r="A5" s="15"/>
      <c r="B5" s="190"/>
      <c r="C5" s="96"/>
      <c r="D5" s="97"/>
      <c r="E5" s="97"/>
      <c r="F5" s="97"/>
      <c r="G5" s="96"/>
      <c r="H5" s="101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327" t="s">
        <v>446</v>
      </c>
      <c r="V5" s="119"/>
      <c r="W5" s="1"/>
    </row>
    <row r="6" spans="1:23" ht="13" customHeight="1" x14ac:dyDescent="0.15">
      <c r="A6" s="15"/>
      <c r="B6" s="190"/>
      <c r="C6" s="96"/>
      <c r="D6" s="96"/>
      <c r="E6" s="96"/>
      <c r="F6" s="96"/>
      <c r="G6" s="96"/>
      <c r="H6" s="101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19"/>
      <c r="W6" s="1"/>
    </row>
    <row r="7" spans="1:23" ht="13" customHeight="1" x14ac:dyDescent="0.15">
      <c r="A7" s="15"/>
      <c r="B7" s="190"/>
      <c r="C7" s="100" t="s">
        <v>428</v>
      </c>
      <c r="D7" s="111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19"/>
      <c r="W7" s="1"/>
    </row>
    <row r="8" spans="1:23" ht="13" customHeight="1" x14ac:dyDescent="0.15">
      <c r="A8" s="15"/>
      <c r="B8" s="190"/>
      <c r="C8" s="101"/>
      <c r="D8" s="101"/>
      <c r="E8" s="101"/>
      <c r="F8" s="102"/>
      <c r="G8" s="101"/>
      <c r="H8" s="101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19"/>
      <c r="W8" s="1"/>
    </row>
    <row r="9" spans="1:23" ht="15" customHeight="1" thickBot="1" x14ac:dyDescent="0.2">
      <c r="A9" s="15"/>
      <c r="B9" s="194"/>
      <c r="C9" s="30" t="s">
        <v>416</v>
      </c>
      <c r="D9" s="30"/>
      <c r="E9" s="30"/>
      <c r="F9" s="30"/>
      <c r="G9" s="30"/>
      <c r="H9" s="1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355" t="s">
        <v>388</v>
      </c>
      <c r="V9" s="45"/>
      <c r="W9" s="1"/>
    </row>
    <row r="10" spans="1:23" ht="15" customHeight="1" thickBot="1" x14ac:dyDescent="0.2">
      <c r="A10" s="15"/>
      <c r="B10" s="194"/>
      <c r="C10" s="511" t="s">
        <v>62</v>
      </c>
      <c r="D10" s="511" t="s">
        <v>68</v>
      </c>
      <c r="E10" s="511" t="s">
        <v>360</v>
      </c>
      <c r="F10" s="511" t="s">
        <v>371</v>
      </c>
      <c r="G10" s="511" t="s">
        <v>0</v>
      </c>
      <c r="H10" s="513" t="s">
        <v>7</v>
      </c>
      <c r="I10" s="513"/>
      <c r="J10" s="513"/>
      <c r="K10" s="513"/>
      <c r="L10" s="513"/>
      <c r="M10" s="513"/>
      <c r="N10" s="513"/>
      <c r="O10" s="511" t="s">
        <v>66</v>
      </c>
      <c r="P10" s="511" t="s">
        <v>40</v>
      </c>
      <c r="Q10" s="511" t="s">
        <v>357</v>
      </c>
      <c r="R10" s="511" t="s">
        <v>358</v>
      </c>
      <c r="S10" s="511" t="s">
        <v>359</v>
      </c>
      <c r="T10" s="511" t="s">
        <v>44</v>
      </c>
      <c r="U10" s="511" t="s">
        <v>46</v>
      </c>
      <c r="V10" s="333"/>
      <c r="W10" s="1"/>
    </row>
    <row r="11" spans="1:23" ht="36.75" customHeight="1" thickBot="1" x14ac:dyDescent="0.2">
      <c r="A11" s="15"/>
      <c r="B11" s="194"/>
      <c r="C11" s="515"/>
      <c r="D11" s="515"/>
      <c r="E11" s="515"/>
      <c r="F11" s="515"/>
      <c r="G11" s="515"/>
      <c r="H11" s="336" t="s">
        <v>390</v>
      </c>
      <c r="I11" s="336" t="s">
        <v>2</v>
      </c>
      <c r="J11" s="336" t="s">
        <v>3</v>
      </c>
      <c r="K11" s="336" t="s">
        <v>4</v>
      </c>
      <c r="L11" s="336" t="s">
        <v>5</v>
      </c>
      <c r="M11" s="336" t="s">
        <v>67</v>
      </c>
      <c r="N11" s="336" t="s">
        <v>6</v>
      </c>
      <c r="O11" s="515"/>
      <c r="P11" s="515"/>
      <c r="Q11" s="515"/>
      <c r="R11" s="515"/>
      <c r="S11" s="515"/>
      <c r="T11" s="515"/>
      <c r="U11" s="515"/>
      <c r="V11" s="333"/>
    </row>
    <row r="12" spans="1:23" ht="14" customHeight="1" x14ac:dyDescent="0.15">
      <c r="A12" s="15"/>
      <c r="B12" s="194"/>
      <c r="C12" s="337" t="s">
        <v>271</v>
      </c>
      <c r="D12" s="392">
        <v>610059</v>
      </c>
      <c r="E12" s="478">
        <v>23929.149997059998</v>
      </c>
      <c r="F12" s="478">
        <v>31889.692611530001</v>
      </c>
      <c r="G12" s="478">
        <v>128469.86106434999</v>
      </c>
      <c r="H12" s="478">
        <v>675.93685284000003</v>
      </c>
      <c r="I12" s="478">
        <v>293.04262368000002</v>
      </c>
      <c r="J12" s="478">
        <v>196.75174462999999</v>
      </c>
      <c r="K12" s="478">
        <v>850.71603180999989</v>
      </c>
      <c r="L12" s="478">
        <v>76.089274360000005</v>
      </c>
      <c r="M12" s="478">
        <v>305.92014188000002</v>
      </c>
      <c r="N12" s="478">
        <v>1852.71014079</v>
      </c>
      <c r="O12" s="478">
        <v>19857.78055263</v>
      </c>
      <c r="P12" s="478">
        <v>2973.2962169399998</v>
      </c>
      <c r="Q12" s="478">
        <v>2463.6863765000003</v>
      </c>
      <c r="R12" s="478">
        <v>598.64675590000002</v>
      </c>
      <c r="S12" s="478">
        <v>160.25731203999999</v>
      </c>
      <c r="T12" s="478">
        <v>763248.84236003004</v>
      </c>
      <c r="U12" s="478">
        <v>42470.980532889997</v>
      </c>
      <c r="V12" s="338">
        <v>0</v>
      </c>
    </row>
    <row r="13" spans="1:23" ht="14" customHeight="1" x14ac:dyDescent="0.15">
      <c r="A13" s="15"/>
      <c r="B13" s="194"/>
      <c r="C13" s="339" t="s">
        <v>269</v>
      </c>
      <c r="D13" s="393">
        <v>102362</v>
      </c>
      <c r="E13" s="479">
        <v>13762.111670369999</v>
      </c>
      <c r="F13" s="479">
        <v>2052.8754749100003</v>
      </c>
      <c r="G13" s="479">
        <v>14299.397660120001</v>
      </c>
      <c r="H13" s="479">
        <v>948.11497656000006</v>
      </c>
      <c r="I13" s="479">
        <v>161.91339119999998</v>
      </c>
      <c r="J13" s="479">
        <v>160.54382161000001</v>
      </c>
      <c r="K13" s="479">
        <v>581.47501111999998</v>
      </c>
      <c r="L13" s="479">
        <v>1121.0244247600001</v>
      </c>
      <c r="M13" s="479">
        <v>207.61527655</v>
      </c>
      <c r="N13" s="479">
        <v>240.96409622999909</v>
      </c>
      <c r="O13" s="479">
        <v>10362.137818370002</v>
      </c>
      <c r="P13" s="479">
        <v>2099.5437593000001</v>
      </c>
      <c r="Q13" s="479">
        <v>1781.09229828</v>
      </c>
      <c r="R13" s="479">
        <v>424.76813890999995</v>
      </c>
      <c r="S13" s="479">
        <v>113.8687517</v>
      </c>
      <c r="T13" s="479">
        <v>80744.380836240001</v>
      </c>
      <c r="U13" s="479">
        <v>4735.8102021300001</v>
      </c>
      <c r="V13" s="338">
        <v>1</v>
      </c>
    </row>
    <row r="14" spans="1:23" ht="14" customHeight="1" x14ac:dyDescent="0.15">
      <c r="A14" s="15"/>
      <c r="B14" s="194"/>
      <c r="C14" s="339" t="s">
        <v>267</v>
      </c>
      <c r="D14" s="393">
        <v>70704</v>
      </c>
      <c r="E14" s="479">
        <v>5718.7492699799996</v>
      </c>
      <c r="F14" s="479">
        <v>2844.39770112</v>
      </c>
      <c r="G14" s="479">
        <v>13930.133408199999</v>
      </c>
      <c r="H14" s="479">
        <v>301.60991323999997</v>
      </c>
      <c r="I14" s="479">
        <v>77.280462360000001</v>
      </c>
      <c r="J14" s="479">
        <v>64.234329290000005</v>
      </c>
      <c r="K14" s="479">
        <v>263.79614506000001</v>
      </c>
      <c r="L14" s="479">
        <v>21.9115714</v>
      </c>
      <c r="M14" s="479">
        <v>68.48032778000001</v>
      </c>
      <c r="N14" s="479">
        <v>232.58566619999999</v>
      </c>
      <c r="O14" s="479">
        <v>4725.3132458500004</v>
      </c>
      <c r="P14" s="479">
        <v>906.74467894999998</v>
      </c>
      <c r="Q14" s="479">
        <v>892.22665774999996</v>
      </c>
      <c r="R14" s="479">
        <v>69.491347419999997</v>
      </c>
      <c r="S14" s="479">
        <v>60.553512869999999</v>
      </c>
      <c r="T14" s="479">
        <v>80556.635099250008</v>
      </c>
      <c r="U14" s="479">
        <v>3981.9672893299999</v>
      </c>
      <c r="V14" s="338">
        <v>2</v>
      </c>
    </row>
    <row r="15" spans="1:23" ht="14" customHeight="1" x14ac:dyDescent="0.15">
      <c r="A15" s="15"/>
      <c r="B15" s="194"/>
      <c r="C15" s="339" t="s">
        <v>272</v>
      </c>
      <c r="D15" s="393">
        <v>233117</v>
      </c>
      <c r="E15" s="479">
        <v>5586.3556478800001</v>
      </c>
      <c r="F15" s="479">
        <v>2526.2994225900002</v>
      </c>
      <c r="G15" s="479">
        <v>18597.207701439998</v>
      </c>
      <c r="H15" s="479">
        <v>126.11137922</v>
      </c>
      <c r="I15" s="479">
        <v>77.951334239999994</v>
      </c>
      <c r="J15" s="479">
        <v>46.219365740000001</v>
      </c>
      <c r="K15" s="479">
        <v>192.88218333</v>
      </c>
      <c r="L15" s="479">
        <v>47.496932790000002</v>
      </c>
      <c r="M15" s="479">
        <v>40.316633239999994</v>
      </c>
      <c r="N15" s="479">
        <v>639.83323960999996</v>
      </c>
      <c r="O15" s="479">
        <v>4465.11368614</v>
      </c>
      <c r="P15" s="479">
        <v>398.91503759</v>
      </c>
      <c r="Q15" s="479">
        <v>321.35857344999999</v>
      </c>
      <c r="R15" s="479">
        <v>101.79984042</v>
      </c>
      <c r="S15" s="479">
        <v>41.843857509999992</v>
      </c>
      <c r="T15" s="479">
        <v>91382.369195339998</v>
      </c>
      <c r="U15" s="479">
        <v>5185.0059176799996</v>
      </c>
      <c r="V15" s="338">
        <v>3</v>
      </c>
    </row>
    <row r="16" spans="1:23" ht="14" customHeight="1" x14ac:dyDescent="0.15">
      <c r="A16" s="15"/>
      <c r="B16" s="194"/>
      <c r="C16" s="339" t="s">
        <v>110</v>
      </c>
      <c r="D16" s="393">
        <v>132545</v>
      </c>
      <c r="E16" s="479">
        <v>8752.0403456799995</v>
      </c>
      <c r="F16" s="479">
        <v>6285.8377951500006</v>
      </c>
      <c r="G16" s="479">
        <v>14833.013853590001</v>
      </c>
      <c r="H16" s="479">
        <v>362.03148498999997</v>
      </c>
      <c r="I16" s="479">
        <v>67.725510839999998</v>
      </c>
      <c r="J16" s="479">
        <v>29.603218030000001</v>
      </c>
      <c r="K16" s="479">
        <v>611.70518415999993</v>
      </c>
      <c r="L16" s="479">
        <v>26.189968929999999</v>
      </c>
      <c r="M16" s="479">
        <v>97.134694629999984</v>
      </c>
      <c r="N16" s="479">
        <v>466.7529192999998</v>
      </c>
      <c r="O16" s="479">
        <v>7183.8235552599999</v>
      </c>
      <c r="P16" s="479">
        <v>1289.36954982</v>
      </c>
      <c r="Q16" s="479">
        <v>1130.3600322</v>
      </c>
      <c r="R16" s="479">
        <v>223.35079635</v>
      </c>
      <c r="S16" s="479">
        <v>95.544160129999995</v>
      </c>
      <c r="T16" s="479">
        <v>149454.67827459</v>
      </c>
      <c r="U16" s="479">
        <v>4491.7478238399999</v>
      </c>
      <c r="V16" s="338">
        <v>4</v>
      </c>
    </row>
    <row r="17" spans="1:23" ht="14" customHeight="1" x14ac:dyDescent="0.15">
      <c r="A17" s="15"/>
      <c r="B17" s="194"/>
      <c r="C17" s="339" t="s">
        <v>255</v>
      </c>
      <c r="D17" s="393">
        <v>49401</v>
      </c>
      <c r="E17" s="479">
        <v>2686.98053101</v>
      </c>
      <c r="F17" s="479">
        <v>1750.2803030600001</v>
      </c>
      <c r="G17" s="479">
        <v>10993.16780467</v>
      </c>
      <c r="H17" s="479">
        <v>106.77272207000001</v>
      </c>
      <c r="I17" s="479">
        <v>34.671960720000001</v>
      </c>
      <c r="J17" s="479">
        <v>28.46997339</v>
      </c>
      <c r="K17" s="479">
        <v>150.88942845</v>
      </c>
      <c r="L17" s="479">
        <v>90.620751849999991</v>
      </c>
      <c r="M17" s="479">
        <v>37.824483999999998</v>
      </c>
      <c r="N17" s="479">
        <v>140.55886633000006</v>
      </c>
      <c r="O17" s="479">
        <v>2127.3363077499998</v>
      </c>
      <c r="P17" s="479">
        <v>363.82109989999998</v>
      </c>
      <c r="Q17" s="479">
        <v>278.47922618999996</v>
      </c>
      <c r="R17" s="479">
        <v>92.798120490000002</v>
      </c>
      <c r="S17" s="479">
        <v>23.540304320000001</v>
      </c>
      <c r="T17" s="479">
        <v>53321.497504479994</v>
      </c>
      <c r="U17" s="479">
        <v>3254.4981584699999</v>
      </c>
      <c r="V17" s="338">
        <v>5</v>
      </c>
    </row>
    <row r="18" spans="1:23" ht="14" customHeight="1" x14ac:dyDescent="0.15">
      <c r="A18" s="15"/>
      <c r="B18" s="194"/>
      <c r="C18" s="339" t="s">
        <v>268</v>
      </c>
      <c r="D18" s="393">
        <v>118072</v>
      </c>
      <c r="E18" s="479">
        <v>5540.0228274199999</v>
      </c>
      <c r="F18" s="479">
        <v>1736.6290571499999</v>
      </c>
      <c r="G18" s="479">
        <v>14198.35708718</v>
      </c>
      <c r="H18" s="479">
        <v>225.60743401000002</v>
      </c>
      <c r="I18" s="479">
        <v>87.070490280000001</v>
      </c>
      <c r="J18" s="479">
        <v>67.218467610000005</v>
      </c>
      <c r="K18" s="479">
        <v>192.23534771000001</v>
      </c>
      <c r="L18" s="479">
        <v>9.8185211799999994</v>
      </c>
      <c r="M18" s="479">
        <v>55.336096400000002</v>
      </c>
      <c r="N18" s="479">
        <v>372.41070132000004</v>
      </c>
      <c r="O18" s="479">
        <v>4553.3824139600001</v>
      </c>
      <c r="P18" s="479">
        <v>711.25684091999995</v>
      </c>
      <c r="Q18" s="479">
        <v>682.59101278999992</v>
      </c>
      <c r="R18" s="479">
        <v>76.29792255000001</v>
      </c>
      <c r="S18" s="479">
        <v>55.304416789999998</v>
      </c>
      <c r="T18" s="479">
        <v>68586.965883139987</v>
      </c>
      <c r="U18" s="479">
        <v>4326.6609375400003</v>
      </c>
      <c r="V18" s="338">
        <v>6</v>
      </c>
    </row>
    <row r="19" spans="1:23" ht="14" customHeight="1" x14ac:dyDescent="0.15">
      <c r="A19" s="15"/>
      <c r="B19" s="194"/>
      <c r="C19" s="339" t="s">
        <v>265</v>
      </c>
      <c r="D19" s="393">
        <v>48979</v>
      </c>
      <c r="E19" s="479">
        <v>3869.5482212299999</v>
      </c>
      <c r="F19" s="479">
        <v>2133.3886878100002</v>
      </c>
      <c r="G19" s="479">
        <v>7499.5161697100002</v>
      </c>
      <c r="H19" s="479">
        <v>188.88499509000002</v>
      </c>
      <c r="I19" s="479">
        <v>56.488858919999998</v>
      </c>
      <c r="J19" s="479">
        <v>46.128134189999997</v>
      </c>
      <c r="K19" s="479">
        <v>162.9508998</v>
      </c>
      <c r="L19" s="479">
        <v>68.886925879999993</v>
      </c>
      <c r="M19" s="479">
        <v>45.834393059999989</v>
      </c>
      <c r="N19" s="479">
        <v>154.99467889999983</v>
      </c>
      <c r="O19" s="479">
        <v>3169.0603987</v>
      </c>
      <c r="P19" s="479">
        <v>602.29542813</v>
      </c>
      <c r="Q19" s="479">
        <v>592.94291355999997</v>
      </c>
      <c r="R19" s="479">
        <v>44.94018715</v>
      </c>
      <c r="S19" s="479">
        <v>40.67594029</v>
      </c>
      <c r="T19" s="479">
        <v>49719.98842234</v>
      </c>
      <c r="U19" s="479">
        <v>3276.4613646399998</v>
      </c>
      <c r="V19" s="338">
        <v>7</v>
      </c>
    </row>
    <row r="20" spans="1:23" ht="14" customHeight="1" x14ac:dyDescent="0.15">
      <c r="A20" s="15"/>
      <c r="B20" s="194"/>
      <c r="C20" s="339" t="s">
        <v>251</v>
      </c>
      <c r="D20" s="393">
        <v>19752</v>
      </c>
      <c r="E20" s="479">
        <v>1343.6948221600001</v>
      </c>
      <c r="F20" s="479">
        <v>822.31469625</v>
      </c>
      <c r="G20" s="479">
        <v>4972.2557598500007</v>
      </c>
      <c r="H20" s="479">
        <v>18.514679989999998</v>
      </c>
      <c r="I20" s="479">
        <v>16.986982319999999</v>
      </c>
      <c r="J20" s="479">
        <v>8.6358774800000013</v>
      </c>
      <c r="K20" s="479">
        <v>55.937799049999995</v>
      </c>
      <c r="L20" s="479">
        <v>2.9970544100000001</v>
      </c>
      <c r="M20" s="479">
        <v>9.8040283999999982</v>
      </c>
      <c r="N20" s="479">
        <v>74.488180040000003</v>
      </c>
      <c r="O20" s="479">
        <v>1168.7464472699999</v>
      </c>
      <c r="P20" s="479">
        <v>218.01315491</v>
      </c>
      <c r="Q20" s="479">
        <v>36.269796419999999</v>
      </c>
      <c r="R20" s="479">
        <v>182.83525576</v>
      </c>
      <c r="S20" s="479">
        <v>2.4521634099999998</v>
      </c>
      <c r="T20" s="479">
        <v>35113.442749009999</v>
      </c>
      <c r="U20" s="479">
        <v>3407.7914537099996</v>
      </c>
      <c r="V20" s="338">
        <v>8</v>
      </c>
      <c r="W20" s="1"/>
    </row>
    <row r="21" spans="1:23" ht="14" customHeight="1" x14ac:dyDescent="0.15">
      <c r="A21" s="15"/>
      <c r="B21" s="194"/>
      <c r="C21" s="339" t="s">
        <v>257</v>
      </c>
      <c r="D21" s="393">
        <v>38274</v>
      </c>
      <c r="E21" s="479">
        <v>1625.21755553</v>
      </c>
      <c r="F21" s="479">
        <v>338.02288349000003</v>
      </c>
      <c r="G21" s="479">
        <v>2727.83486687</v>
      </c>
      <c r="H21" s="479">
        <v>82.761645880000003</v>
      </c>
      <c r="I21" s="479">
        <v>35.771394960000002</v>
      </c>
      <c r="J21" s="479">
        <v>26.393896089999998</v>
      </c>
      <c r="K21" s="479">
        <v>60.495607110000002</v>
      </c>
      <c r="L21" s="479">
        <v>0.88925466000000009</v>
      </c>
      <c r="M21" s="479">
        <v>17.127461419999999</v>
      </c>
      <c r="N21" s="479">
        <v>109.35240125000001</v>
      </c>
      <c r="O21" s="479">
        <v>1306.05196538</v>
      </c>
      <c r="P21" s="479">
        <v>198.93893048999999</v>
      </c>
      <c r="Q21" s="479">
        <v>217.45220042000003</v>
      </c>
      <c r="R21" s="479">
        <v>10.01744601</v>
      </c>
      <c r="S21" s="479">
        <v>29.09534515</v>
      </c>
      <c r="T21" s="479">
        <v>11076.18641624</v>
      </c>
      <c r="U21" s="479">
        <v>836.39191013999994</v>
      </c>
      <c r="V21" s="338">
        <v>9</v>
      </c>
      <c r="W21" s="1"/>
    </row>
    <row r="22" spans="1:23" ht="14" customHeight="1" x14ac:dyDescent="0.15">
      <c r="A22" s="15"/>
      <c r="B22" s="194"/>
      <c r="C22" s="339" t="s">
        <v>258</v>
      </c>
      <c r="D22" s="393">
        <v>13840</v>
      </c>
      <c r="E22" s="479">
        <v>1654.96598094</v>
      </c>
      <c r="F22" s="479">
        <v>466.95934625000001</v>
      </c>
      <c r="G22" s="479">
        <v>1373.95918024</v>
      </c>
      <c r="H22" s="479">
        <v>131.12981255</v>
      </c>
      <c r="I22" s="479">
        <v>19.489641840000001</v>
      </c>
      <c r="J22" s="479">
        <v>16.922699699999999</v>
      </c>
      <c r="K22" s="479">
        <v>92.76378484</v>
      </c>
      <c r="L22" s="479">
        <v>19.634730340000001</v>
      </c>
      <c r="M22" s="479">
        <v>21.293853879999997</v>
      </c>
      <c r="N22" s="479">
        <v>40.612647870000046</v>
      </c>
      <c r="O22" s="479">
        <v>1315.2474131199999</v>
      </c>
      <c r="P22" s="479">
        <v>255.9799965</v>
      </c>
      <c r="Q22" s="479">
        <v>239.76742259</v>
      </c>
      <c r="R22" s="479">
        <v>32.132022830000004</v>
      </c>
      <c r="S22" s="479">
        <v>16.180543650000001</v>
      </c>
      <c r="T22" s="479">
        <v>10634.438111449999</v>
      </c>
      <c r="U22" s="479">
        <v>437.67601330000002</v>
      </c>
      <c r="V22" s="338">
        <v>10</v>
      </c>
      <c r="W22" s="1"/>
    </row>
    <row r="23" spans="1:23" ht="14" customHeight="1" x14ac:dyDescent="0.15">
      <c r="A23" s="15"/>
      <c r="B23" s="194"/>
      <c r="C23" s="339" t="s">
        <v>228</v>
      </c>
      <c r="D23" s="393">
        <v>9431</v>
      </c>
      <c r="E23" s="479">
        <v>355.4067488</v>
      </c>
      <c r="F23" s="479">
        <v>303.61681469000001</v>
      </c>
      <c r="G23" s="479">
        <v>1344.7571082700001</v>
      </c>
      <c r="H23" s="479">
        <v>11.598430499999999</v>
      </c>
      <c r="I23" s="479">
        <v>4.7485432800000007</v>
      </c>
      <c r="J23" s="479">
        <v>4.0612367899999997</v>
      </c>
      <c r="K23" s="479">
        <v>15.01769713</v>
      </c>
      <c r="L23" s="479">
        <v>0.82725274999999998</v>
      </c>
      <c r="M23" s="479">
        <v>4.5407977699999993</v>
      </c>
      <c r="N23" s="479">
        <v>27.548297230000003</v>
      </c>
      <c r="O23" s="479">
        <v>291.62347340999997</v>
      </c>
      <c r="P23" s="479">
        <v>44.229188810000004</v>
      </c>
      <c r="Q23" s="479">
        <v>46.71793761</v>
      </c>
      <c r="R23" s="479">
        <v>2.7006704099999999</v>
      </c>
      <c r="S23" s="479">
        <v>5.6110596899999994</v>
      </c>
      <c r="T23" s="479">
        <v>6222.3853911200003</v>
      </c>
      <c r="U23" s="479">
        <v>502.60717108000006</v>
      </c>
      <c r="V23" s="338">
        <v>11</v>
      </c>
      <c r="W23" s="1"/>
    </row>
    <row r="24" spans="1:23" ht="14" customHeight="1" x14ac:dyDescent="0.15">
      <c r="A24" s="15"/>
      <c r="B24" s="194"/>
      <c r="C24" s="339" t="s">
        <v>249</v>
      </c>
      <c r="D24" s="393">
        <v>17078</v>
      </c>
      <c r="E24" s="479">
        <v>1183.20932436</v>
      </c>
      <c r="F24" s="479">
        <v>191.83208565000001</v>
      </c>
      <c r="G24" s="479">
        <v>1057.5951079500001</v>
      </c>
      <c r="H24" s="479">
        <v>51.189335319999998</v>
      </c>
      <c r="I24" s="479">
        <v>16.442690039999999</v>
      </c>
      <c r="J24" s="479">
        <v>16.50577401</v>
      </c>
      <c r="K24" s="479">
        <v>49.022593430000001</v>
      </c>
      <c r="L24" s="479">
        <v>357.77659087000001</v>
      </c>
      <c r="M24" s="479">
        <v>7.4674808800000001</v>
      </c>
      <c r="N24" s="479">
        <v>41.073233570000014</v>
      </c>
      <c r="O24" s="479">
        <v>645.54828448000001</v>
      </c>
      <c r="P24" s="479">
        <v>72.133347530000009</v>
      </c>
      <c r="Q24" s="479">
        <v>54.697150860000001</v>
      </c>
      <c r="R24" s="479">
        <v>21.767815560000003</v>
      </c>
      <c r="S24" s="479">
        <v>7.1761085099999997</v>
      </c>
      <c r="T24" s="479">
        <v>7456.5467700000008</v>
      </c>
      <c r="U24" s="479">
        <v>528.21199068999999</v>
      </c>
      <c r="V24" s="338">
        <v>12</v>
      </c>
      <c r="W24" s="1"/>
    </row>
    <row r="25" spans="1:23" ht="14" customHeight="1" x14ac:dyDescent="0.15">
      <c r="A25" s="15"/>
      <c r="B25" s="194"/>
      <c r="C25" s="339" t="s">
        <v>270</v>
      </c>
      <c r="D25" s="393">
        <v>34740</v>
      </c>
      <c r="E25" s="479">
        <v>2582.5304437300001</v>
      </c>
      <c r="F25" s="479">
        <v>383.38802649000002</v>
      </c>
      <c r="G25" s="479">
        <v>1402.4824923200001</v>
      </c>
      <c r="H25" s="479">
        <v>160.78117667000001</v>
      </c>
      <c r="I25" s="479">
        <v>50.015216520000003</v>
      </c>
      <c r="J25" s="479">
        <v>46.441057189999995</v>
      </c>
      <c r="K25" s="479">
        <v>104.25168155</v>
      </c>
      <c r="L25" s="479">
        <v>1.7064295900000002</v>
      </c>
      <c r="M25" s="479">
        <v>15.09809383</v>
      </c>
      <c r="N25" s="479">
        <v>117.30691203000003</v>
      </c>
      <c r="O25" s="479">
        <v>2088.4240799899999</v>
      </c>
      <c r="P25" s="479">
        <v>343.94925026999999</v>
      </c>
      <c r="Q25" s="479">
        <v>348.62437110999997</v>
      </c>
      <c r="R25" s="479">
        <v>21.737960019999999</v>
      </c>
      <c r="S25" s="479">
        <v>26.926095350000001</v>
      </c>
      <c r="T25" s="479">
        <v>11285.95028236</v>
      </c>
      <c r="U25" s="479">
        <v>1256.5158133300001</v>
      </c>
      <c r="V25" s="338">
        <v>13</v>
      </c>
      <c r="W25" s="1"/>
    </row>
    <row r="26" spans="1:23" ht="14" customHeight="1" x14ac:dyDescent="0.15">
      <c r="A26" s="15"/>
      <c r="B26" s="194"/>
      <c r="C26" s="339" t="s">
        <v>218</v>
      </c>
      <c r="D26" s="393">
        <v>6047</v>
      </c>
      <c r="E26" s="479">
        <v>318.91430458000002</v>
      </c>
      <c r="F26" s="479">
        <v>236.82060402000002</v>
      </c>
      <c r="G26" s="479">
        <v>2357.05610376</v>
      </c>
      <c r="H26" s="479">
        <v>10.96892261</v>
      </c>
      <c r="I26" s="479">
        <v>3.2784116400000003</v>
      </c>
      <c r="J26" s="479">
        <v>2.6960117000000001</v>
      </c>
      <c r="K26" s="479">
        <v>13.74866795</v>
      </c>
      <c r="L26" s="479">
        <v>0.17131898000000001</v>
      </c>
      <c r="M26" s="479">
        <v>13.45200569</v>
      </c>
      <c r="N26" s="479">
        <v>17.587670670000008</v>
      </c>
      <c r="O26" s="479">
        <v>263.11073457999998</v>
      </c>
      <c r="P26" s="479">
        <v>47.14797978</v>
      </c>
      <c r="Q26" s="479">
        <v>47.938404110000008</v>
      </c>
      <c r="R26" s="479">
        <v>2.99439309</v>
      </c>
      <c r="S26" s="479">
        <v>3.9282849299999998</v>
      </c>
      <c r="T26" s="479">
        <v>13841.124363790001</v>
      </c>
      <c r="U26" s="479">
        <v>242.18522074999998</v>
      </c>
      <c r="V26" s="338">
        <v>14</v>
      </c>
      <c r="W26" s="1"/>
    </row>
    <row r="27" spans="1:23" ht="14" customHeight="1" x14ac:dyDescent="0.15">
      <c r="A27" s="15"/>
      <c r="B27" s="194"/>
      <c r="C27" s="339" t="s">
        <v>263</v>
      </c>
      <c r="D27" s="393">
        <v>35403</v>
      </c>
      <c r="E27" s="479">
        <v>791.70545271000003</v>
      </c>
      <c r="F27" s="479">
        <v>84.561217650000003</v>
      </c>
      <c r="G27" s="479">
        <v>1686.65544589</v>
      </c>
      <c r="H27" s="479">
        <v>16.257424799999999</v>
      </c>
      <c r="I27" s="479">
        <v>15.131687039999999</v>
      </c>
      <c r="J27" s="479">
        <v>8.4959545900000002</v>
      </c>
      <c r="K27" s="479">
        <v>19.56054413</v>
      </c>
      <c r="L27" s="479">
        <v>6.6203212000000002</v>
      </c>
      <c r="M27" s="479">
        <v>4.4608460999999995</v>
      </c>
      <c r="N27" s="479">
        <v>103.66731166999999</v>
      </c>
      <c r="O27" s="479">
        <v>621.92557755999997</v>
      </c>
      <c r="P27" s="479">
        <v>37.118106350000005</v>
      </c>
      <c r="Q27" s="479">
        <v>31.804887810000004</v>
      </c>
      <c r="R27" s="479">
        <v>9.15018609</v>
      </c>
      <c r="S27" s="479">
        <v>6.2033626799999997</v>
      </c>
      <c r="T27" s="479">
        <v>6870.0824024600006</v>
      </c>
      <c r="U27" s="479">
        <v>524.50677767000002</v>
      </c>
      <c r="V27" s="338">
        <v>15</v>
      </c>
      <c r="W27" s="1"/>
    </row>
    <row r="28" spans="1:23" ht="14" customHeight="1" x14ac:dyDescent="0.15">
      <c r="A28" s="15"/>
      <c r="B28" s="194"/>
      <c r="C28" s="339" t="s">
        <v>212</v>
      </c>
      <c r="D28" s="393">
        <v>7831</v>
      </c>
      <c r="E28" s="479">
        <v>304.00049503000002</v>
      </c>
      <c r="F28" s="479">
        <v>73.812660530000002</v>
      </c>
      <c r="G28" s="479">
        <v>869.95789838999997</v>
      </c>
      <c r="H28" s="479">
        <v>5.6526706000000004</v>
      </c>
      <c r="I28" s="479">
        <v>4.9167133200000004</v>
      </c>
      <c r="J28" s="479">
        <v>3.1173176000000002</v>
      </c>
      <c r="K28" s="479">
        <v>10.308247489999999</v>
      </c>
      <c r="L28" s="479">
        <v>76.521315680000001</v>
      </c>
      <c r="M28" s="479">
        <v>2.1674635499999999</v>
      </c>
      <c r="N28" s="479">
        <v>21.007905840000006</v>
      </c>
      <c r="O28" s="479">
        <v>182.38924674</v>
      </c>
      <c r="P28" s="479">
        <v>20.066483359999999</v>
      </c>
      <c r="Q28" s="479">
        <v>15.816214429999999</v>
      </c>
      <c r="R28" s="479">
        <v>5.1950231100000002</v>
      </c>
      <c r="S28" s="479">
        <v>1.9311467900000001</v>
      </c>
      <c r="T28" s="479">
        <v>3699.0213764700002</v>
      </c>
      <c r="U28" s="479">
        <v>206.23381408</v>
      </c>
      <c r="V28" s="338">
        <v>16</v>
      </c>
      <c r="W28" s="1"/>
    </row>
    <row r="29" spans="1:23" ht="14" customHeight="1" x14ac:dyDescent="0.15">
      <c r="A29" s="15"/>
      <c r="B29" s="194"/>
      <c r="C29" s="339" t="s">
        <v>231</v>
      </c>
      <c r="D29" s="393">
        <v>6739</v>
      </c>
      <c r="E29" s="479">
        <v>274.58713882000001</v>
      </c>
      <c r="F29" s="479">
        <v>138.48429978000001</v>
      </c>
      <c r="G29" s="479">
        <v>677.30843393999999</v>
      </c>
      <c r="H29" s="479">
        <v>11.061017790000001</v>
      </c>
      <c r="I29" s="479">
        <v>3.17533968</v>
      </c>
      <c r="J29" s="479">
        <v>3.2044053300000002</v>
      </c>
      <c r="K29" s="479">
        <v>18.438565100000002</v>
      </c>
      <c r="L29" s="479">
        <v>11.734867529999999</v>
      </c>
      <c r="M29" s="479">
        <v>0.63371451000000001</v>
      </c>
      <c r="N29" s="479">
        <v>20.460591599999994</v>
      </c>
      <c r="O29" s="479">
        <v>207.18314443</v>
      </c>
      <c r="P29" s="479">
        <v>23.2728635</v>
      </c>
      <c r="Q29" s="479">
        <v>20.34576865</v>
      </c>
      <c r="R29" s="479">
        <v>4.5199911499999992</v>
      </c>
      <c r="S29" s="479">
        <v>2.7455796299999999</v>
      </c>
      <c r="T29" s="479">
        <v>3874.4642481700002</v>
      </c>
      <c r="U29" s="479">
        <v>196.84559587999999</v>
      </c>
      <c r="V29" s="338">
        <v>17</v>
      </c>
      <c r="W29" s="1"/>
    </row>
    <row r="30" spans="1:23" ht="14" customHeight="1" x14ac:dyDescent="0.15">
      <c r="A30" s="15"/>
      <c r="B30" s="194"/>
      <c r="C30" s="339" t="s">
        <v>239</v>
      </c>
      <c r="D30" s="393">
        <v>2153</v>
      </c>
      <c r="E30" s="479">
        <v>671.09976671999993</v>
      </c>
      <c r="F30" s="479">
        <v>679.86884468999995</v>
      </c>
      <c r="G30" s="479">
        <v>424.36202531000004</v>
      </c>
      <c r="H30" s="479">
        <v>74.740827089999996</v>
      </c>
      <c r="I30" s="479">
        <v>3.9926822400000002</v>
      </c>
      <c r="J30" s="479">
        <v>3.51032615</v>
      </c>
      <c r="K30" s="479">
        <v>29.1149877</v>
      </c>
      <c r="L30" s="479">
        <v>1.8461753400000001</v>
      </c>
      <c r="M30" s="479">
        <v>12.295607680000002</v>
      </c>
      <c r="N30" s="479">
        <v>0.75161692000000357</v>
      </c>
      <c r="O30" s="479">
        <v>547.55344254999989</v>
      </c>
      <c r="P30" s="479">
        <v>135.33516531999999</v>
      </c>
      <c r="Q30" s="479">
        <v>144.26298417000001</v>
      </c>
      <c r="R30" s="479">
        <v>3.92155056</v>
      </c>
      <c r="S30" s="479">
        <v>12.927350039999999</v>
      </c>
      <c r="T30" s="479">
        <v>4388.7890110900007</v>
      </c>
      <c r="U30" s="479">
        <v>154.68434829000003</v>
      </c>
      <c r="V30" s="338">
        <v>18</v>
      </c>
      <c r="W30" s="1"/>
    </row>
    <row r="31" spans="1:23" ht="14" customHeight="1" x14ac:dyDescent="0.15">
      <c r="A31" s="15"/>
      <c r="B31" s="194"/>
      <c r="C31" s="339" t="s">
        <v>221</v>
      </c>
      <c r="D31" s="393">
        <v>3428</v>
      </c>
      <c r="E31" s="479">
        <v>241.41518869999999</v>
      </c>
      <c r="F31" s="479">
        <v>103.60895327</v>
      </c>
      <c r="G31" s="479">
        <v>484.60981484000001</v>
      </c>
      <c r="H31" s="479">
        <v>16.138554689999999</v>
      </c>
      <c r="I31" s="479">
        <v>5.03786808</v>
      </c>
      <c r="J31" s="479">
        <v>3.71108365</v>
      </c>
      <c r="K31" s="479">
        <v>11.54039249</v>
      </c>
      <c r="L31" s="479">
        <v>0.54163808999999996</v>
      </c>
      <c r="M31" s="479">
        <v>2.26508807</v>
      </c>
      <c r="N31" s="479">
        <v>9.8073410500000051</v>
      </c>
      <c r="O31" s="479">
        <v>195.16399380000001</v>
      </c>
      <c r="P31" s="479">
        <v>33.899180599999994</v>
      </c>
      <c r="Q31" s="479">
        <v>32.123204889999997</v>
      </c>
      <c r="R31" s="479">
        <v>4.6989432999999998</v>
      </c>
      <c r="S31" s="479">
        <v>3.0333299299999998</v>
      </c>
      <c r="T31" s="479">
        <v>3597.9980195399999</v>
      </c>
      <c r="U31" s="479">
        <v>161.35155576</v>
      </c>
      <c r="V31" s="338">
        <v>19</v>
      </c>
      <c r="W31" s="1"/>
    </row>
    <row r="32" spans="1:23" ht="14" customHeight="1" thickBot="1" x14ac:dyDescent="0.2">
      <c r="A32" s="15"/>
      <c r="B32" s="441"/>
      <c r="C32" s="348" t="s">
        <v>417</v>
      </c>
      <c r="D32" s="394">
        <v>192579</v>
      </c>
      <c r="E32" s="480">
        <v>13342.790229309991</v>
      </c>
      <c r="F32" s="480">
        <v>2517.8373441500003</v>
      </c>
      <c r="G32" s="480">
        <v>13015.150034800001</v>
      </c>
      <c r="H32" s="480">
        <v>819.54754961000003</v>
      </c>
      <c r="I32" s="480">
        <v>200.36104055999988</v>
      </c>
      <c r="J32" s="480">
        <v>151.36110716999991</v>
      </c>
      <c r="K32" s="480">
        <v>519.06663059000005</v>
      </c>
      <c r="L32" s="480">
        <v>957.85409700000048</v>
      </c>
      <c r="M32" s="480">
        <v>136.09620036000001</v>
      </c>
      <c r="N32" s="480">
        <v>551.09024345000125</v>
      </c>
      <c r="O32" s="480">
        <v>10045.58846354</v>
      </c>
      <c r="P32" s="480">
        <v>1735.8403012599997</v>
      </c>
      <c r="Q32" s="480">
        <v>1728.2453351500003</v>
      </c>
      <c r="R32" s="480">
        <v>138.27682141999995</v>
      </c>
      <c r="S32" s="480">
        <v>141.80220403999999</v>
      </c>
      <c r="T32" s="480">
        <v>80199.256098859973</v>
      </c>
      <c r="U32" s="480">
        <v>4991.2698309200005</v>
      </c>
      <c r="V32" s="338"/>
      <c r="W32" s="1"/>
    </row>
    <row r="33" spans="1:23" ht="14" customHeight="1" thickBot="1" x14ac:dyDescent="0.2">
      <c r="A33" s="15"/>
      <c r="B33" s="194"/>
      <c r="C33" s="477" t="s">
        <v>400</v>
      </c>
      <c r="D33" s="477">
        <v>1752534</v>
      </c>
      <c r="E33" s="481">
        <v>94534.49596202001</v>
      </c>
      <c r="F33" s="481">
        <v>57560.528830229996</v>
      </c>
      <c r="G33" s="481">
        <v>255214.63902168995</v>
      </c>
      <c r="H33" s="481">
        <v>4345.4118061199997</v>
      </c>
      <c r="I33" s="481">
        <v>1235.4928437599997</v>
      </c>
      <c r="J33" s="481">
        <v>934.22580193999966</v>
      </c>
      <c r="K33" s="481">
        <v>4005.9174300000004</v>
      </c>
      <c r="L33" s="481">
        <v>2901.1594175900009</v>
      </c>
      <c r="M33" s="481">
        <v>1105.1646896800003</v>
      </c>
      <c r="N33" s="481">
        <v>5235.5646618700002</v>
      </c>
      <c r="O33" s="481">
        <v>75322.504245510005</v>
      </c>
      <c r="P33" s="481">
        <v>12511.166560230002</v>
      </c>
      <c r="Q33" s="481">
        <v>11106.802768940001</v>
      </c>
      <c r="R33" s="481">
        <v>2072.0411884999994</v>
      </c>
      <c r="S33" s="481">
        <v>851.60082944999999</v>
      </c>
      <c r="T33" s="481">
        <v>1535275.04281597</v>
      </c>
      <c r="U33" s="481">
        <v>85169.403722120027</v>
      </c>
      <c r="V33" s="338">
        <v>21</v>
      </c>
      <c r="W33" s="1"/>
    </row>
    <row r="34" spans="1:23" ht="14" customHeight="1" x14ac:dyDescent="0.15">
      <c r="A34" s="15"/>
      <c r="B34" s="194"/>
      <c r="C34" s="340"/>
      <c r="D34" s="341"/>
      <c r="E34" s="342"/>
      <c r="F34" s="342"/>
      <c r="G34" s="342"/>
      <c r="H34" s="342"/>
      <c r="I34" s="342"/>
      <c r="J34" s="342"/>
      <c r="K34" s="342"/>
      <c r="L34" s="342"/>
      <c r="M34" s="342"/>
      <c r="N34" s="342"/>
      <c r="O34" s="342"/>
      <c r="P34" s="342"/>
      <c r="Q34" s="342"/>
      <c r="R34" s="342"/>
      <c r="S34" s="342"/>
      <c r="T34" s="342"/>
      <c r="U34" s="342"/>
      <c r="V34" s="338">
        <v>22</v>
      </c>
      <c r="W34" s="1"/>
    </row>
    <row r="35" spans="1:23" ht="14" customHeight="1" x14ac:dyDescent="0.15">
      <c r="B35" s="194"/>
      <c r="C35" s="340"/>
      <c r="D35" s="341"/>
      <c r="E35" s="342"/>
      <c r="F35" s="342"/>
      <c r="G35" s="342"/>
      <c r="H35" s="342"/>
      <c r="I35" s="342"/>
      <c r="J35" s="342"/>
      <c r="K35" s="342"/>
      <c r="L35" s="342"/>
      <c r="M35" s="342"/>
      <c r="N35" s="342"/>
      <c r="O35" s="342"/>
      <c r="P35" s="342"/>
      <c r="Q35" s="342"/>
      <c r="R35" s="342"/>
      <c r="S35" s="342"/>
      <c r="T35" s="342"/>
      <c r="U35" s="342"/>
      <c r="V35" s="338">
        <v>23</v>
      </c>
      <c r="W35" s="1"/>
    </row>
    <row r="36" spans="1:23" ht="14" customHeight="1" x14ac:dyDescent="0.15">
      <c r="B36" s="194"/>
      <c r="C36" s="340"/>
      <c r="D36" s="341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38">
        <v>24</v>
      </c>
      <c r="W36" s="1"/>
    </row>
    <row r="37" spans="1:23" ht="14" customHeight="1" x14ac:dyDescent="0.15">
      <c r="B37" s="194"/>
      <c r="C37" s="340"/>
      <c r="D37" s="341"/>
      <c r="E37" s="342"/>
      <c r="F37" s="342"/>
      <c r="G37" s="342"/>
      <c r="H37" s="342"/>
      <c r="I37" s="342"/>
      <c r="J37" s="342"/>
      <c r="K37" s="342"/>
      <c r="L37" s="342"/>
      <c r="M37" s="342"/>
      <c r="N37" s="342"/>
      <c r="O37" s="342"/>
      <c r="P37" s="342"/>
      <c r="Q37" s="342"/>
      <c r="R37" s="342"/>
      <c r="S37" s="342"/>
      <c r="T37" s="342"/>
      <c r="U37" s="342"/>
      <c r="V37" s="338">
        <v>25</v>
      </c>
      <c r="W37" s="1"/>
    </row>
    <row r="38" spans="1:23" ht="14" customHeight="1" x14ac:dyDescent="0.15">
      <c r="B38" s="194"/>
      <c r="C38" s="340"/>
      <c r="D38" s="341"/>
      <c r="E38" s="342"/>
      <c r="F38" s="342"/>
      <c r="G38" s="342"/>
      <c r="H38" s="342"/>
      <c r="I38" s="342"/>
      <c r="J38" s="342"/>
      <c r="K38" s="342"/>
      <c r="L38" s="342"/>
      <c r="M38" s="342"/>
      <c r="N38" s="342"/>
      <c r="O38" s="342"/>
      <c r="P38" s="342"/>
      <c r="Q38" s="342"/>
      <c r="R38" s="342"/>
      <c r="S38" s="342"/>
      <c r="T38" s="342"/>
      <c r="U38" s="342"/>
      <c r="V38" s="338">
        <v>26</v>
      </c>
      <c r="W38" s="1"/>
    </row>
    <row r="39" spans="1:23" ht="14" customHeight="1" x14ac:dyDescent="0.15">
      <c r="B39" s="194"/>
      <c r="C39" s="340"/>
      <c r="D39" s="341"/>
      <c r="E39" s="342"/>
      <c r="F39" s="342"/>
      <c r="G39" s="342"/>
      <c r="H39" s="342"/>
      <c r="I39" s="342"/>
      <c r="J39" s="342"/>
      <c r="K39" s="342"/>
      <c r="L39" s="342"/>
      <c r="M39" s="342"/>
      <c r="N39" s="342"/>
      <c r="O39" s="342"/>
      <c r="P39" s="342"/>
      <c r="Q39" s="342"/>
      <c r="R39" s="342"/>
      <c r="S39" s="342"/>
      <c r="T39" s="342"/>
      <c r="U39" s="342"/>
      <c r="V39" s="338">
        <v>27</v>
      </c>
      <c r="W39" s="1"/>
    </row>
    <row r="40" spans="1:23" ht="14" customHeight="1" x14ac:dyDescent="0.15">
      <c r="B40" s="194"/>
      <c r="C40" s="340"/>
      <c r="D40" s="341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38">
        <v>28</v>
      </c>
      <c r="W40" s="1"/>
    </row>
    <row r="41" spans="1:23" ht="14" customHeight="1" x14ac:dyDescent="0.15">
      <c r="B41" s="194"/>
      <c r="C41" s="340"/>
      <c r="D41" s="341"/>
      <c r="E41" s="342"/>
      <c r="F41" s="342"/>
      <c r="G41" s="342"/>
      <c r="H41" s="342"/>
      <c r="I41" s="342"/>
      <c r="J41" s="342"/>
      <c r="K41" s="342"/>
      <c r="L41" s="342"/>
      <c r="M41" s="342"/>
      <c r="N41" s="342"/>
      <c r="O41" s="342"/>
      <c r="P41" s="342"/>
      <c r="Q41" s="342"/>
      <c r="R41" s="342"/>
      <c r="S41" s="342"/>
      <c r="T41" s="342"/>
      <c r="U41" s="342"/>
      <c r="V41" s="338">
        <v>29</v>
      </c>
      <c r="W41" s="1"/>
    </row>
    <row r="42" spans="1:23" ht="14" customHeight="1" x14ac:dyDescent="0.15">
      <c r="B42" s="194"/>
      <c r="C42" s="340"/>
      <c r="D42" s="341"/>
      <c r="E42" s="342"/>
      <c r="F42" s="342"/>
      <c r="G42" s="342"/>
      <c r="H42" s="342"/>
      <c r="I42" s="342"/>
      <c r="J42" s="342"/>
      <c r="K42" s="342"/>
      <c r="L42" s="342"/>
      <c r="M42" s="342"/>
      <c r="N42" s="342"/>
      <c r="O42" s="342"/>
      <c r="P42" s="342"/>
      <c r="Q42" s="342"/>
      <c r="R42" s="342"/>
      <c r="S42" s="342"/>
      <c r="T42" s="342"/>
      <c r="U42" s="342"/>
      <c r="V42" s="338">
        <v>30</v>
      </c>
      <c r="W42" s="1"/>
    </row>
    <row r="43" spans="1:23" ht="14" customHeight="1" x14ac:dyDescent="0.15">
      <c r="B43" s="194"/>
      <c r="C43" s="340"/>
      <c r="D43" s="341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2"/>
      <c r="P43" s="342"/>
      <c r="Q43" s="342"/>
      <c r="R43" s="342"/>
      <c r="S43" s="342"/>
      <c r="T43" s="342"/>
      <c r="U43" s="342"/>
      <c r="V43" s="338">
        <v>31</v>
      </c>
      <c r="W43" s="1"/>
    </row>
    <row r="44" spans="1:23" ht="14" customHeight="1" x14ac:dyDescent="0.15">
      <c r="B44" s="194"/>
      <c r="C44" s="340"/>
      <c r="D44" s="341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38">
        <v>32</v>
      </c>
      <c r="W44" s="1"/>
    </row>
    <row r="45" spans="1:23" ht="14" customHeight="1" x14ac:dyDescent="0.15">
      <c r="B45" s="194"/>
      <c r="C45" s="340"/>
      <c r="D45" s="341"/>
      <c r="E45" s="342"/>
      <c r="F45" s="342"/>
      <c r="G45" s="342"/>
      <c r="H45" s="342"/>
      <c r="I45" s="342"/>
      <c r="J45" s="342"/>
      <c r="K45" s="342"/>
      <c r="L45" s="342"/>
      <c r="M45" s="342"/>
      <c r="N45" s="342"/>
      <c r="O45" s="342"/>
      <c r="P45" s="342"/>
      <c r="Q45" s="342"/>
      <c r="R45" s="342"/>
      <c r="S45" s="342"/>
      <c r="T45" s="342"/>
      <c r="U45" s="342"/>
      <c r="V45" s="338">
        <v>33</v>
      </c>
      <c r="W45" s="1"/>
    </row>
    <row r="46" spans="1:23" ht="14" customHeight="1" x14ac:dyDescent="0.15">
      <c r="B46" s="194"/>
      <c r="C46" s="340"/>
      <c r="D46" s="341"/>
      <c r="E46" s="342"/>
      <c r="F46" s="342"/>
      <c r="G46" s="342"/>
      <c r="H46" s="342"/>
      <c r="I46" s="342"/>
      <c r="J46" s="342"/>
      <c r="K46" s="342"/>
      <c r="L46" s="342"/>
      <c r="M46" s="342"/>
      <c r="N46" s="342"/>
      <c r="O46" s="342"/>
      <c r="P46" s="342"/>
      <c r="Q46" s="342"/>
      <c r="R46" s="342"/>
      <c r="S46" s="342"/>
      <c r="T46" s="342"/>
      <c r="U46" s="342"/>
      <c r="V46" s="338">
        <v>34</v>
      </c>
      <c r="W46" s="1"/>
    </row>
    <row r="47" spans="1:23" ht="14" customHeight="1" x14ac:dyDescent="0.15">
      <c r="B47" s="194"/>
      <c r="C47" s="340"/>
      <c r="D47" s="341"/>
      <c r="E47" s="342"/>
      <c r="F47" s="342"/>
      <c r="G47" s="342"/>
      <c r="H47" s="342"/>
      <c r="I47" s="342"/>
      <c r="J47" s="342"/>
      <c r="K47" s="342"/>
      <c r="L47" s="342"/>
      <c r="M47" s="342"/>
      <c r="N47" s="342"/>
      <c r="O47" s="342"/>
      <c r="P47" s="342"/>
      <c r="Q47" s="342"/>
      <c r="R47" s="342"/>
      <c r="S47" s="342"/>
      <c r="T47" s="342"/>
      <c r="U47" s="342"/>
      <c r="V47" s="338">
        <v>35</v>
      </c>
      <c r="W47" s="1"/>
    </row>
    <row r="48" spans="1:23" ht="14" customHeight="1" x14ac:dyDescent="0.15">
      <c r="B48" s="194"/>
      <c r="C48" s="340"/>
      <c r="D48" s="341"/>
      <c r="E48" s="342"/>
      <c r="F48" s="342"/>
      <c r="G48" s="342"/>
      <c r="H48" s="342"/>
      <c r="I48" s="342"/>
      <c r="J48" s="342"/>
      <c r="K48" s="342"/>
      <c r="L48" s="342"/>
      <c r="M48" s="342"/>
      <c r="N48" s="342"/>
      <c r="O48" s="342"/>
      <c r="P48" s="342"/>
      <c r="Q48" s="342"/>
      <c r="R48" s="342"/>
      <c r="S48" s="342"/>
      <c r="T48" s="342"/>
      <c r="U48" s="342"/>
      <c r="V48" s="338">
        <v>36</v>
      </c>
      <c r="W48" s="1"/>
    </row>
    <row r="49" spans="2:23" ht="14" customHeight="1" x14ac:dyDescent="0.15">
      <c r="B49" s="194"/>
      <c r="C49" s="340"/>
      <c r="D49" s="341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38">
        <v>37</v>
      </c>
      <c r="W49" s="1"/>
    </row>
    <row r="50" spans="2:23" ht="14" customHeight="1" x14ac:dyDescent="0.15">
      <c r="B50" s="194"/>
      <c r="C50" s="340"/>
      <c r="D50" s="341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38">
        <v>38</v>
      </c>
      <c r="W50" s="1"/>
    </row>
    <row r="51" spans="2:23" ht="14" customHeight="1" x14ac:dyDescent="0.15">
      <c r="B51" s="194"/>
      <c r="C51" s="340"/>
      <c r="D51" s="341"/>
      <c r="E51" s="342"/>
      <c r="F51" s="342"/>
      <c r="G51" s="342"/>
      <c r="H51" s="342"/>
      <c r="I51" s="342"/>
      <c r="J51" s="342"/>
      <c r="K51" s="342"/>
      <c r="L51" s="342"/>
      <c r="M51" s="342"/>
      <c r="N51" s="342"/>
      <c r="O51" s="342"/>
      <c r="P51" s="342"/>
      <c r="Q51" s="342"/>
      <c r="R51" s="342"/>
      <c r="S51" s="342"/>
      <c r="T51" s="342"/>
      <c r="U51" s="342"/>
      <c r="V51" s="338">
        <v>39</v>
      </c>
      <c r="W51" s="1"/>
    </row>
    <row r="52" spans="2:23" ht="14" customHeight="1" thickBot="1" x14ac:dyDescent="0.2">
      <c r="B52" s="41"/>
      <c r="C52" s="343"/>
      <c r="D52" s="344"/>
      <c r="E52" s="345"/>
      <c r="F52" s="345"/>
      <c r="G52" s="345"/>
      <c r="H52" s="345"/>
      <c r="I52" s="345"/>
      <c r="J52" s="345"/>
      <c r="K52" s="345"/>
      <c r="L52" s="345"/>
      <c r="M52" s="345"/>
      <c r="N52" s="345"/>
      <c r="O52" s="345"/>
      <c r="P52" s="345"/>
      <c r="Q52" s="345"/>
      <c r="R52" s="345"/>
      <c r="S52" s="345"/>
      <c r="T52" s="345"/>
      <c r="U52" s="345"/>
      <c r="V52" s="346">
        <v>40</v>
      </c>
      <c r="W52" s="1"/>
    </row>
    <row r="53" spans="2:23" x14ac:dyDescent="0.15">
      <c r="B53" s="1"/>
      <c r="C53" s="50"/>
      <c r="D53" s="17"/>
      <c r="E53" s="60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347">
        <v>41</v>
      </c>
    </row>
    <row r="54" spans="2:23" x14ac:dyDescent="0.15">
      <c r="V54" s="347">
        <v>42</v>
      </c>
      <c r="W54" s="1"/>
    </row>
    <row r="55" spans="2:23" x14ac:dyDescent="0.15">
      <c r="V55" s="347">
        <v>43</v>
      </c>
      <c r="W55" s="1"/>
    </row>
    <row r="56" spans="2:23" x14ac:dyDescent="0.15">
      <c r="V56" s="347">
        <v>44</v>
      </c>
    </row>
    <row r="57" spans="2:23" x14ac:dyDescent="0.15">
      <c r="V57" s="347">
        <v>45</v>
      </c>
    </row>
    <row r="58" spans="2:23" x14ac:dyDescent="0.15">
      <c r="V58" s="347">
        <v>46</v>
      </c>
    </row>
    <row r="59" spans="2:23" x14ac:dyDescent="0.15">
      <c r="V59" s="347">
        <v>47</v>
      </c>
    </row>
    <row r="60" spans="2:23" x14ac:dyDescent="0.15">
      <c r="V60" s="347">
        <v>48</v>
      </c>
    </row>
    <row r="61" spans="2:23" x14ac:dyDescent="0.15">
      <c r="V61" s="347">
        <v>49</v>
      </c>
    </row>
    <row r="62" spans="2:23" x14ac:dyDescent="0.15">
      <c r="V62" s="347">
        <v>50</v>
      </c>
    </row>
    <row r="63" spans="2:23" x14ac:dyDescent="0.15">
      <c r="V63" s="347">
        <v>51</v>
      </c>
    </row>
    <row r="64" spans="2:23" x14ac:dyDescent="0.15">
      <c r="V64" s="347">
        <v>52</v>
      </c>
    </row>
    <row r="65" spans="22:22" x14ac:dyDescent="0.15">
      <c r="V65" s="347">
        <v>53</v>
      </c>
    </row>
    <row r="66" spans="22:22" x14ac:dyDescent="0.15">
      <c r="V66" s="347">
        <v>54</v>
      </c>
    </row>
    <row r="67" spans="22:22" x14ac:dyDescent="0.15">
      <c r="V67" s="347">
        <v>55</v>
      </c>
    </row>
    <row r="68" spans="22:22" x14ac:dyDescent="0.15">
      <c r="V68" s="347">
        <v>56</v>
      </c>
    </row>
    <row r="69" spans="22:22" x14ac:dyDescent="0.15">
      <c r="V69" s="347">
        <v>57</v>
      </c>
    </row>
    <row r="70" spans="22:22" x14ac:dyDescent="0.15">
      <c r="V70" s="347">
        <v>58</v>
      </c>
    </row>
    <row r="71" spans="22:22" x14ac:dyDescent="0.15">
      <c r="V71" s="347">
        <v>59</v>
      </c>
    </row>
    <row r="72" spans="22:22" x14ac:dyDescent="0.15">
      <c r="V72" s="347">
        <v>60</v>
      </c>
    </row>
    <row r="73" spans="22:22" x14ac:dyDescent="0.15">
      <c r="V73" s="347">
        <v>61</v>
      </c>
    </row>
    <row r="74" spans="22:22" x14ac:dyDescent="0.15">
      <c r="V74" s="347">
        <v>62</v>
      </c>
    </row>
    <row r="75" spans="22:22" x14ac:dyDescent="0.15">
      <c r="V75" s="347">
        <v>63</v>
      </c>
    </row>
    <row r="76" spans="22:22" x14ac:dyDescent="0.15">
      <c r="V76" s="347">
        <v>64</v>
      </c>
    </row>
    <row r="77" spans="22:22" x14ac:dyDescent="0.15">
      <c r="V77" s="347">
        <v>65</v>
      </c>
    </row>
    <row r="78" spans="22:22" x14ac:dyDescent="0.15">
      <c r="V78" s="347">
        <v>66</v>
      </c>
    </row>
    <row r="79" spans="22:22" x14ac:dyDescent="0.15">
      <c r="V79" s="347">
        <v>67</v>
      </c>
    </row>
    <row r="80" spans="22:22" x14ac:dyDescent="0.15">
      <c r="V80" s="347">
        <v>68</v>
      </c>
    </row>
    <row r="81" spans="22:22" x14ac:dyDescent="0.15">
      <c r="V81" s="347">
        <v>69</v>
      </c>
    </row>
    <row r="82" spans="22:22" x14ac:dyDescent="0.15">
      <c r="V82" s="347">
        <v>70</v>
      </c>
    </row>
    <row r="83" spans="22:22" x14ac:dyDescent="0.15">
      <c r="V83" s="347">
        <v>71</v>
      </c>
    </row>
    <row r="84" spans="22:22" x14ac:dyDescent="0.15">
      <c r="V84" s="347">
        <v>72</v>
      </c>
    </row>
    <row r="85" spans="22:22" x14ac:dyDescent="0.15">
      <c r="V85" s="347">
        <v>73</v>
      </c>
    </row>
    <row r="86" spans="22:22" x14ac:dyDescent="0.15">
      <c r="V86" s="347">
        <v>74</v>
      </c>
    </row>
    <row r="87" spans="22:22" x14ac:dyDescent="0.15">
      <c r="V87" s="347">
        <v>75</v>
      </c>
    </row>
    <row r="88" spans="22:22" x14ac:dyDescent="0.15">
      <c r="V88" s="347">
        <v>76</v>
      </c>
    </row>
    <row r="89" spans="22:22" x14ac:dyDescent="0.15">
      <c r="V89" s="347">
        <v>77</v>
      </c>
    </row>
    <row r="90" spans="22:22" x14ac:dyDescent="0.15">
      <c r="V90" s="347">
        <v>78</v>
      </c>
    </row>
    <row r="91" spans="22:22" x14ac:dyDescent="0.15">
      <c r="V91" s="347">
        <v>79</v>
      </c>
    </row>
    <row r="92" spans="22:22" x14ac:dyDescent="0.15">
      <c r="V92" s="347">
        <v>80</v>
      </c>
    </row>
    <row r="93" spans="22:22" x14ac:dyDescent="0.15">
      <c r="V93" s="347">
        <v>81</v>
      </c>
    </row>
    <row r="94" spans="22:22" x14ac:dyDescent="0.15">
      <c r="V94" s="347">
        <v>82</v>
      </c>
    </row>
    <row r="95" spans="22:22" x14ac:dyDescent="0.15">
      <c r="V95" s="347">
        <v>83</v>
      </c>
    </row>
    <row r="96" spans="22:22" x14ac:dyDescent="0.15">
      <c r="V96" s="347">
        <v>84</v>
      </c>
    </row>
    <row r="97" spans="22:22" x14ac:dyDescent="0.15">
      <c r="V97" s="347">
        <v>85</v>
      </c>
    </row>
    <row r="98" spans="22:22" x14ac:dyDescent="0.15">
      <c r="V98" s="347">
        <v>86</v>
      </c>
    </row>
    <row r="99" spans="22:22" x14ac:dyDescent="0.15">
      <c r="V99" s="347">
        <v>87</v>
      </c>
    </row>
    <row r="100" spans="22:22" x14ac:dyDescent="0.15">
      <c r="V100" s="347">
        <v>88</v>
      </c>
    </row>
    <row r="101" spans="22:22" x14ac:dyDescent="0.15">
      <c r="V101" s="347">
        <v>89</v>
      </c>
    </row>
    <row r="102" spans="22:22" x14ac:dyDescent="0.15">
      <c r="V102" s="347">
        <v>90</v>
      </c>
    </row>
    <row r="103" spans="22:22" x14ac:dyDescent="0.15">
      <c r="V103" s="347">
        <v>91</v>
      </c>
    </row>
    <row r="104" spans="22:22" x14ac:dyDescent="0.15">
      <c r="V104" s="347">
        <v>92</v>
      </c>
    </row>
    <row r="105" spans="22:22" x14ac:dyDescent="0.15">
      <c r="V105" s="347">
        <v>93</v>
      </c>
    </row>
    <row r="106" spans="22:22" x14ac:dyDescent="0.15">
      <c r="V106" s="347">
        <v>94</v>
      </c>
    </row>
    <row r="107" spans="22:22" x14ac:dyDescent="0.15">
      <c r="V107" s="347">
        <v>95</v>
      </c>
    </row>
    <row r="108" spans="22:22" x14ac:dyDescent="0.15">
      <c r="V108" s="347">
        <v>96</v>
      </c>
    </row>
    <row r="109" spans="22:22" x14ac:dyDescent="0.15">
      <c r="V109" s="347">
        <v>97</v>
      </c>
    </row>
    <row r="110" spans="22:22" x14ac:dyDescent="0.15">
      <c r="V110" s="347">
        <v>98</v>
      </c>
    </row>
    <row r="111" spans="22:22" x14ac:dyDescent="0.15">
      <c r="V111" s="347">
        <v>99</v>
      </c>
    </row>
    <row r="112" spans="22:22" x14ac:dyDescent="0.15">
      <c r="V112" s="347">
        <v>100</v>
      </c>
    </row>
    <row r="113" spans="22:22" x14ac:dyDescent="0.15">
      <c r="V113" s="347">
        <v>101</v>
      </c>
    </row>
    <row r="114" spans="22:22" x14ac:dyDescent="0.15">
      <c r="V114" s="347">
        <v>102</v>
      </c>
    </row>
    <row r="115" spans="22:22" x14ac:dyDescent="0.15">
      <c r="V115" s="347">
        <v>103</v>
      </c>
    </row>
    <row r="116" spans="22:22" x14ac:dyDescent="0.15">
      <c r="V116" s="347">
        <v>104</v>
      </c>
    </row>
    <row r="117" spans="22:22" x14ac:dyDescent="0.15">
      <c r="V117" s="347">
        <v>105</v>
      </c>
    </row>
    <row r="118" spans="22:22" x14ac:dyDescent="0.15">
      <c r="V118" s="347">
        <v>106</v>
      </c>
    </row>
    <row r="119" spans="22:22" x14ac:dyDescent="0.15">
      <c r="V119" s="347">
        <v>107</v>
      </c>
    </row>
    <row r="120" spans="22:22" x14ac:dyDescent="0.15">
      <c r="V120" s="347">
        <v>108</v>
      </c>
    </row>
    <row r="121" spans="22:22" x14ac:dyDescent="0.15">
      <c r="V121" s="347">
        <v>109</v>
      </c>
    </row>
    <row r="122" spans="22:22" x14ac:dyDescent="0.15">
      <c r="V122" s="347">
        <v>110</v>
      </c>
    </row>
    <row r="123" spans="22:22" x14ac:dyDescent="0.15">
      <c r="V123" s="347">
        <v>111</v>
      </c>
    </row>
    <row r="124" spans="22:22" x14ac:dyDescent="0.15">
      <c r="V124" s="347">
        <v>112</v>
      </c>
    </row>
    <row r="125" spans="22:22" x14ac:dyDescent="0.15">
      <c r="V125" s="347">
        <v>113</v>
      </c>
    </row>
    <row r="126" spans="22:22" x14ac:dyDescent="0.15">
      <c r="V126" s="347">
        <v>114</v>
      </c>
    </row>
    <row r="127" spans="22:22" x14ac:dyDescent="0.15">
      <c r="V127" s="347">
        <v>115</v>
      </c>
    </row>
    <row r="128" spans="22:22" x14ac:dyDescent="0.15">
      <c r="V128" s="347">
        <v>116</v>
      </c>
    </row>
    <row r="129" spans="22:22" x14ac:dyDescent="0.15">
      <c r="V129" s="347">
        <v>117</v>
      </c>
    </row>
    <row r="130" spans="22:22" x14ac:dyDescent="0.15">
      <c r="V130" s="347">
        <v>118</v>
      </c>
    </row>
    <row r="131" spans="22:22" x14ac:dyDescent="0.15">
      <c r="V131" s="347">
        <v>119</v>
      </c>
    </row>
    <row r="132" spans="22:22" x14ac:dyDescent="0.15">
      <c r="V132" s="347">
        <v>120</v>
      </c>
    </row>
    <row r="133" spans="22:22" x14ac:dyDescent="0.15">
      <c r="V133" s="347">
        <v>121</v>
      </c>
    </row>
    <row r="134" spans="22:22" x14ac:dyDescent="0.15">
      <c r="V134" s="347">
        <v>122</v>
      </c>
    </row>
    <row r="135" spans="22:22" x14ac:dyDescent="0.15">
      <c r="V135" s="347">
        <v>123</v>
      </c>
    </row>
    <row r="136" spans="22:22" x14ac:dyDescent="0.15">
      <c r="V136" s="347">
        <v>124</v>
      </c>
    </row>
    <row r="137" spans="22:22" x14ac:dyDescent="0.15">
      <c r="V137" s="347">
        <v>125</v>
      </c>
    </row>
    <row r="138" spans="22:22" x14ac:dyDescent="0.15">
      <c r="V138" s="347">
        <v>126</v>
      </c>
    </row>
    <row r="139" spans="22:22" x14ac:dyDescent="0.15">
      <c r="V139" s="347">
        <v>127</v>
      </c>
    </row>
    <row r="140" spans="22:22" x14ac:dyDescent="0.15">
      <c r="V140" s="347">
        <v>128</v>
      </c>
    </row>
    <row r="141" spans="22:22" x14ac:dyDescent="0.15">
      <c r="V141" s="347">
        <v>129</v>
      </c>
    </row>
    <row r="142" spans="22:22" x14ac:dyDescent="0.15">
      <c r="V142" s="347">
        <v>130</v>
      </c>
    </row>
    <row r="143" spans="22:22" x14ac:dyDescent="0.15">
      <c r="V143" s="347">
        <v>131</v>
      </c>
    </row>
    <row r="144" spans="22:22" x14ac:dyDescent="0.15">
      <c r="V144" s="347">
        <v>132</v>
      </c>
    </row>
    <row r="145" spans="22:22" x14ac:dyDescent="0.15">
      <c r="V145" s="347">
        <v>133</v>
      </c>
    </row>
    <row r="146" spans="22:22" x14ac:dyDescent="0.15">
      <c r="V146" s="347">
        <v>134</v>
      </c>
    </row>
    <row r="147" spans="22:22" x14ac:dyDescent="0.15">
      <c r="V147" s="347">
        <v>135</v>
      </c>
    </row>
    <row r="148" spans="22:22" x14ac:dyDescent="0.15">
      <c r="V148" s="347">
        <v>136</v>
      </c>
    </row>
    <row r="149" spans="22:22" x14ac:dyDescent="0.15">
      <c r="V149" s="347">
        <v>137</v>
      </c>
    </row>
    <row r="150" spans="22:22" x14ac:dyDescent="0.15">
      <c r="V150" s="347">
        <v>138</v>
      </c>
    </row>
    <row r="151" spans="22:22" x14ac:dyDescent="0.15">
      <c r="V151" s="347">
        <v>139</v>
      </c>
    </row>
    <row r="152" spans="22:22" x14ac:dyDescent="0.15">
      <c r="V152" s="347">
        <v>140</v>
      </c>
    </row>
    <row r="153" spans="22:22" x14ac:dyDescent="0.15">
      <c r="V153" s="347">
        <v>141</v>
      </c>
    </row>
    <row r="154" spans="22:22" x14ac:dyDescent="0.15">
      <c r="V154" s="347">
        <v>142</v>
      </c>
    </row>
    <row r="155" spans="22:22" x14ac:dyDescent="0.15">
      <c r="V155" s="347">
        <v>143</v>
      </c>
    </row>
    <row r="156" spans="22:22" x14ac:dyDescent="0.15">
      <c r="V156" s="347">
        <v>144</v>
      </c>
    </row>
    <row r="157" spans="22:22" x14ac:dyDescent="0.15">
      <c r="V157" s="347">
        <v>145</v>
      </c>
    </row>
    <row r="158" spans="22:22" x14ac:dyDescent="0.15">
      <c r="V158" s="347">
        <v>146</v>
      </c>
    </row>
    <row r="159" spans="22:22" x14ac:dyDescent="0.15">
      <c r="V159" s="347">
        <v>147</v>
      </c>
    </row>
    <row r="160" spans="22:22" x14ac:dyDescent="0.15">
      <c r="V160" s="347">
        <v>148</v>
      </c>
    </row>
    <row r="161" spans="22:22" x14ac:dyDescent="0.15">
      <c r="V161" s="347">
        <v>149</v>
      </c>
    </row>
    <row r="162" spans="22:22" x14ac:dyDescent="0.15">
      <c r="V162" s="347">
        <v>150</v>
      </c>
    </row>
    <row r="163" spans="22:22" x14ac:dyDescent="0.15">
      <c r="V163" s="347">
        <v>151</v>
      </c>
    </row>
    <row r="164" spans="22:22" x14ac:dyDescent="0.15">
      <c r="V164" s="347">
        <v>152</v>
      </c>
    </row>
    <row r="165" spans="22:22" x14ac:dyDescent="0.15">
      <c r="V165" s="347">
        <v>153</v>
      </c>
    </row>
    <row r="166" spans="22:22" x14ac:dyDescent="0.15">
      <c r="V166" s="347">
        <v>154</v>
      </c>
    </row>
    <row r="167" spans="22:22" x14ac:dyDescent="0.15">
      <c r="V167" s="347">
        <v>155</v>
      </c>
    </row>
    <row r="168" spans="22:22" x14ac:dyDescent="0.15">
      <c r="V168" s="347">
        <v>156</v>
      </c>
    </row>
    <row r="169" spans="22:22" x14ac:dyDescent="0.15">
      <c r="V169" s="347">
        <v>157</v>
      </c>
    </row>
    <row r="170" spans="22:22" x14ac:dyDescent="0.15">
      <c r="V170" s="347">
        <v>158</v>
      </c>
    </row>
    <row r="171" spans="22:22" x14ac:dyDescent="0.15">
      <c r="V171" s="347">
        <v>159</v>
      </c>
    </row>
    <row r="172" spans="22:22" x14ac:dyDescent="0.15">
      <c r="V172" s="347">
        <v>160</v>
      </c>
    </row>
    <row r="173" spans="22:22" x14ac:dyDescent="0.15">
      <c r="V173" s="347">
        <v>161</v>
      </c>
    </row>
    <row r="174" spans="22:22" x14ac:dyDescent="0.15">
      <c r="V174" s="347">
        <v>162</v>
      </c>
    </row>
    <row r="175" spans="22:22" x14ac:dyDescent="0.15">
      <c r="V175" s="347">
        <v>163</v>
      </c>
    </row>
    <row r="176" spans="22:22" x14ac:dyDescent="0.15">
      <c r="V176" s="347">
        <v>164</v>
      </c>
    </row>
    <row r="177" spans="22:22" x14ac:dyDescent="0.15">
      <c r="V177" s="347">
        <v>165</v>
      </c>
    </row>
    <row r="178" spans="22:22" x14ac:dyDescent="0.15">
      <c r="V178" s="347">
        <v>166</v>
      </c>
    </row>
    <row r="179" spans="22:22" x14ac:dyDescent="0.15">
      <c r="V179" s="347">
        <v>167</v>
      </c>
    </row>
    <row r="180" spans="22:22" x14ac:dyDescent="0.15">
      <c r="V180" s="347">
        <v>168</v>
      </c>
    </row>
    <row r="181" spans="22:22" x14ac:dyDescent="0.15">
      <c r="V181" s="347">
        <v>169</v>
      </c>
    </row>
    <row r="182" spans="22:22" x14ac:dyDescent="0.15">
      <c r="V182" s="347">
        <v>170</v>
      </c>
    </row>
    <row r="183" spans="22:22" x14ac:dyDescent="0.15">
      <c r="V183" s="347">
        <v>171</v>
      </c>
    </row>
    <row r="184" spans="22:22" x14ac:dyDescent="0.15">
      <c r="V184" s="347">
        <v>172</v>
      </c>
    </row>
    <row r="185" spans="22:22" x14ac:dyDescent="0.15">
      <c r="V185" s="347">
        <v>173</v>
      </c>
    </row>
    <row r="186" spans="22:22" x14ac:dyDescent="0.15">
      <c r="V186" s="347">
        <v>174</v>
      </c>
    </row>
    <row r="187" spans="22:22" x14ac:dyDescent="0.15">
      <c r="V187" s="347">
        <v>175</v>
      </c>
    </row>
    <row r="188" spans="22:22" x14ac:dyDescent="0.15">
      <c r="V188" s="347">
        <v>176</v>
      </c>
    </row>
    <row r="189" spans="22:22" x14ac:dyDescent="0.15">
      <c r="V189" s="347">
        <v>177</v>
      </c>
    </row>
    <row r="190" spans="22:22" x14ac:dyDescent="0.15">
      <c r="V190" s="347">
        <v>178</v>
      </c>
    </row>
    <row r="191" spans="22:22" x14ac:dyDescent="0.15">
      <c r="V191" s="347">
        <v>179</v>
      </c>
    </row>
    <row r="192" spans="22:22" x14ac:dyDescent="0.15">
      <c r="V192" s="347">
        <v>180</v>
      </c>
    </row>
    <row r="193" spans="22:22" x14ac:dyDescent="0.15">
      <c r="V193" s="347">
        <v>181</v>
      </c>
    </row>
    <row r="194" spans="22:22" x14ac:dyDescent="0.15">
      <c r="V194" s="347">
        <v>182</v>
      </c>
    </row>
    <row r="195" spans="22:22" x14ac:dyDescent="0.15">
      <c r="V195" s="347">
        <v>183</v>
      </c>
    </row>
    <row r="196" spans="22:22" x14ac:dyDescent="0.15">
      <c r="V196" s="347">
        <v>184</v>
      </c>
    </row>
    <row r="197" spans="22:22" x14ac:dyDescent="0.15">
      <c r="V197" s="347">
        <v>185</v>
      </c>
    </row>
    <row r="198" spans="22:22" x14ac:dyDescent="0.15">
      <c r="V198" s="347">
        <v>186</v>
      </c>
    </row>
    <row r="199" spans="22:22" x14ac:dyDescent="0.15">
      <c r="V199" s="347">
        <v>187</v>
      </c>
    </row>
    <row r="200" spans="22:22" x14ac:dyDescent="0.15">
      <c r="V200" s="347">
        <v>188</v>
      </c>
    </row>
    <row r="201" spans="22:22" x14ac:dyDescent="0.15">
      <c r="V201" s="347">
        <v>189</v>
      </c>
    </row>
    <row r="202" spans="22:22" x14ac:dyDescent="0.15">
      <c r="V202" s="347">
        <v>190</v>
      </c>
    </row>
    <row r="203" spans="22:22" x14ac:dyDescent="0.15">
      <c r="V203" s="347">
        <v>191</v>
      </c>
    </row>
    <row r="204" spans="22:22" x14ac:dyDescent="0.15">
      <c r="V204" s="347">
        <v>192</v>
      </c>
    </row>
    <row r="205" spans="22:22" x14ac:dyDescent="0.15">
      <c r="V205" s="347">
        <v>193</v>
      </c>
    </row>
    <row r="206" spans="22:22" x14ac:dyDescent="0.15">
      <c r="V206" s="347">
        <v>194</v>
      </c>
    </row>
    <row r="207" spans="22:22" x14ac:dyDescent="0.15">
      <c r="V207" s="347">
        <v>195</v>
      </c>
    </row>
    <row r="208" spans="22:22" x14ac:dyDescent="0.15">
      <c r="V208" s="347">
        <v>196</v>
      </c>
    </row>
    <row r="209" spans="22:22" x14ac:dyDescent="0.15">
      <c r="V209" s="347">
        <v>197</v>
      </c>
    </row>
    <row r="210" spans="22:22" x14ac:dyDescent="0.15">
      <c r="V210" s="347">
        <v>198</v>
      </c>
    </row>
    <row r="211" spans="22:22" x14ac:dyDescent="0.15">
      <c r="V211" s="347">
        <v>199</v>
      </c>
    </row>
    <row r="212" spans="22:22" x14ac:dyDescent="0.15">
      <c r="V212" s="347">
        <v>200</v>
      </c>
    </row>
    <row r="213" spans="22:22" x14ac:dyDescent="0.15">
      <c r="V213" s="347">
        <v>201</v>
      </c>
    </row>
    <row r="214" spans="22:22" x14ac:dyDescent="0.15">
      <c r="V214" s="347">
        <v>202</v>
      </c>
    </row>
    <row r="215" spans="22:22" x14ac:dyDescent="0.15">
      <c r="V215" s="347">
        <v>203</v>
      </c>
    </row>
    <row r="216" spans="22:22" x14ac:dyDescent="0.15">
      <c r="V216" s="347">
        <v>204</v>
      </c>
    </row>
    <row r="217" spans="22:22" x14ac:dyDescent="0.15">
      <c r="V217" s="347">
        <v>205</v>
      </c>
    </row>
    <row r="218" spans="22:22" x14ac:dyDescent="0.15">
      <c r="V218" s="347">
        <v>206</v>
      </c>
    </row>
    <row r="219" spans="22:22" x14ac:dyDescent="0.15">
      <c r="V219" s="347">
        <v>207</v>
      </c>
    </row>
    <row r="220" spans="22:22" x14ac:dyDescent="0.15">
      <c r="V220" s="347">
        <v>208</v>
      </c>
    </row>
    <row r="221" spans="22:22" x14ac:dyDescent="0.15">
      <c r="V221" s="347">
        <v>209</v>
      </c>
    </row>
    <row r="222" spans="22:22" x14ac:dyDescent="0.15">
      <c r="V222" s="347">
        <v>210</v>
      </c>
    </row>
    <row r="223" spans="22:22" x14ac:dyDescent="0.15">
      <c r="V223" s="347">
        <v>211</v>
      </c>
    </row>
    <row r="224" spans="22:22" x14ac:dyDescent="0.15">
      <c r="V224" s="347">
        <v>212</v>
      </c>
    </row>
    <row r="225" spans="22:22" x14ac:dyDescent="0.15">
      <c r="V225" s="347">
        <v>213</v>
      </c>
    </row>
    <row r="226" spans="22:22" x14ac:dyDescent="0.15">
      <c r="V226" s="347">
        <v>214</v>
      </c>
    </row>
    <row r="227" spans="22:22" x14ac:dyDescent="0.15">
      <c r="V227" s="347">
        <v>215</v>
      </c>
    </row>
    <row r="228" spans="22:22" x14ac:dyDescent="0.15">
      <c r="V228" s="347">
        <v>216</v>
      </c>
    </row>
    <row r="229" spans="22:22" x14ac:dyDescent="0.15">
      <c r="V229" s="347">
        <v>217</v>
      </c>
    </row>
    <row r="230" spans="22:22" x14ac:dyDescent="0.15">
      <c r="V230" s="347">
        <v>218</v>
      </c>
    </row>
    <row r="231" spans="22:22" x14ac:dyDescent="0.15">
      <c r="V231" s="347">
        <v>219</v>
      </c>
    </row>
    <row r="232" spans="22:22" x14ac:dyDescent="0.15">
      <c r="V232" s="347">
        <v>220</v>
      </c>
    </row>
    <row r="233" spans="22:22" x14ac:dyDescent="0.15">
      <c r="V233" s="347">
        <v>221</v>
      </c>
    </row>
    <row r="234" spans="22:22" x14ac:dyDescent="0.15">
      <c r="V234" s="347">
        <v>222</v>
      </c>
    </row>
    <row r="235" spans="22:22" x14ac:dyDescent="0.15">
      <c r="V235" s="347">
        <v>223</v>
      </c>
    </row>
    <row r="236" spans="22:22" x14ac:dyDescent="0.15">
      <c r="V236" s="347">
        <v>224</v>
      </c>
    </row>
    <row r="237" spans="22:22" x14ac:dyDescent="0.15">
      <c r="V237" s="347">
        <v>225</v>
      </c>
    </row>
    <row r="238" spans="22:22" x14ac:dyDescent="0.15">
      <c r="V238" s="347">
        <v>226</v>
      </c>
    </row>
    <row r="239" spans="22:22" x14ac:dyDescent="0.15">
      <c r="V239" s="347">
        <v>227</v>
      </c>
    </row>
    <row r="240" spans="22:22" x14ac:dyDescent="0.15">
      <c r="V240" s="347">
        <v>228</v>
      </c>
    </row>
    <row r="241" spans="22:22" x14ac:dyDescent="0.15">
      <c r="V241" s="347">
        <v>229</v>
      </c>
    </row>
    <row r="242" spans="22:22" x14ac:dyDescent="0.15">
      <c r="V242" s="347">
        <v>230</v>
      </c>
    </row>
    <row r="243" spans="22:22" x14ac:dyDescent="0.15">
      <c r="V243" s="347">
        <v>231</v>
      </c>
    </row>
    <row r="244" spans="22:22" x14ac:dyDescent="0.15">
      <c r="V244" s="347">
        <v>232</v>
      </c>
    </row>
    <row r="245" spans="22:22" x14ac:dyDescent="0.15">
      <c r="V245" s="347">
        <v>233</v>
      </c>
    </row>
    <row r="246" spans="22:22" x14ac:dyDescent="0.15">
      <c r="V246" s="347">
        <v>234</v>
      </c>
    </row>
    <row r="247" spans="22:22" x14ac:dyDescent="0.15">
      <c r="V247" s="347">
        <v>235</v>
      </c>
    </row>
    <row r="248" spans="22:22" x14ac:dyDescent="0.15">
      <c r="V248" s="347">
        <v>236</v>
      </c>
    </row>
    <row r="249" spans="22:22" x14ac:dyDescent="0.15">
      <c r="V249" s="347">
        <v>237</v>
      </c>
    </row>
    <row r="250" spans="22:22" x14ac:dyDescent="0.15">
      <c r="V250" s="347">
        <v>238</v>
      </c>
    </row>
    <row r="251" spans="22:22" x14ac:dyDescent="0.15">
      <c r="V251" s="347">
        <v>239</v>
      </c>
    </row>
    <row r="252" spans="22:22" x14ac:dyDescent="0.15">
      <c r="V252" s="347">
        <v>240</v>
      </c>
    </row>
    <row r="253" spans="22:22" x14ac:dyDescent="0.15">
      <c r="V253" s="347">
        <v>241</v>
      </c>
    </row>
    <row r="254" spans="22:22" x14ac:dyDescent="0.15">
      <c r="V254" s="347">
        <v>242</v>
      </c>
    </row>
    <row r="255" spans="22:22" x14ac:dyDescent="0.15">
      <c r="V255" s="347">
        <v>243</v>
      </c>
    </row>
    <row r="256" spans="22:22" x14ac:dyDescent="0.15">
      <c r="V256" s="347">
        <v>244</v>
      </c>
    </row>
    <row r="257" spans="22:22" x14ac:dyDescent="0.15">
      <c r="V257" s="347">
        <v>245</v>
      </c>
    </row>
    <row r="258" spans="22:22" x14ac:dyDescent="0.15">
      <c r="V258" s="347">
        <v>246</v>
      </c>
    </row>
    <row r="259" spans="22:22" x14ac:dyDescent="0.15">
      <c r="V259" s="347">
        <v>247</v>
      </c>
    </row>
    <row r="260" spans="22:22" x14ac:dyDescent="0.15">
      <c r="V260" s="347">
        <v>248</v>
      </c>
    </row>
    <row r="261" spans="22:22" x14ac:dyDescent="0.15">
      <c r="V261" s="347">
        <v>249</v>
      </c>
    </row>
    <row r="262" spans="22:22" x14ac:dyDescent="0.15">
      <c r="V262" s="347">
        <v>250</v>
      </c>
    </row>
    <row r="263" spans="22:22" x14ac:dyDescent="0.15">
      <c r="V263" s="347">
        <v>251</v>
      </c>
    </row>
    <row r="264" spans="22:22" x14ac:dyDescent="0.15">
      <c r="V264" s="347">
        <v>252</v>
      </c>
    </row>
    <row r="265" spans="22:22" x14ac:dyDescent="0.15">
      <c r="V265" s="347">
        <v>253</v>
      </c>
    </row>
    <row r="266" spans="22:22" x14ac:dyDescent="0.15">
      <c r="V266" s="347">
        <v>254</v>
      </c>
    </row>
    <row r="267" spans="22:22" x14ac:dyDescent="0.15">
      <c r="V267" s="347">
        <v>255</v>
      </c>
    </row>
    <row r="268" spans="22:22" x14ac:dyDescent="0.15">
      <c r="V268" s="347">
        <v>256</v>
      </c>
    </row>
    <row r="269" spans="22:22" x14ac:dyDescent="0.15">
      <c r="V269" s="347">
        <v>257</v>
      </c>
    </row>
    <row r="270" spans="22:22" x14ac:dyDescent="0.15">
      <c r="V270" s="347">
        <v>258</v>
      </c>
    </row>
    <row r="271" spans="22:22" x14ac:dyDescent="0.15">
      <c r="V271" s="347">
        <v>259</v>
      </c>
    </row>
    <row r="272" spans="22:22" x14ac:dyDescent="0.15">
      <c r="V272" s="347">
        <v>260</v>
      </c>
    </row>
    <row r="273" spans="22:22" x14ac:dyDescent="0.15">
      <c r="V273" s="347">
        <v>261</v>
      </c>
    </row>
    <row r="274" spans="22:22" x14ac:dyDescent="0.15">
      <c r="V274" s="347">
        <v>262</v>
      </c>
    </row>
    <row r="275" spans="22:22" x14ac:dyDescent="0.15">
      <c r="V275" s="347">
        <v>263</v>
      </c>
    </row>
    <row r="276" spans="22:22" x14ac:dyDescent="0.15">
      <c r="V276" s="347">
        <v>264</v>
      </c>
    </row>
    <row r="277" spans="22:22" x14ac:dyDescent="0.15">
      <c r="V277" s="347">
        <v>265</v>
      </c>
    </row>
    <row r="278" spans="22:22" x14ac:dyDescent="0.15">
      <c r="V278" s="347">
        <v>266</v>
      </c>
    </row>
    <row r="279" spans="22:22" x14ac:dyDescent="0.15">
      <c r="V279" s="347">
        <v>267</v>
      </c>
    </row>
    <row r="280" spans="22:22" x14ac:dyDescent="0.15">
      <c r="V280" s="347">
        <v>268</v>
      </c>
    </row>
    <row r="281" spans="22:22" x14ac:dyDescent="0.15">
      <c r="V281" s="347">
        <v>269</v>
      </c>
    </row>
    <row r="282" spans="22:22" x14ac:dyDescent="0.15">
      <c r="V282" s="347">
        <v>270</v>
      </c>
    </row>
    <row r="283" spans="22:22" x14ac:dyDescent="0.15">
      <c r="V283" s="347">
        <v>271</v>
      </c>
    </row>
    <row r="284" spans="22:22" x14ac:dyDescent="0.15">
      <c r="V284" s="347">
        <v>272</v>
      </c>
    </row>
    <row r="285" spans="22:22" x14ac:dyDescent="0.15">
      <c r="V285" s="347">
        <v>273</v>
      </c>
    </row>
    <row r="286" spans="22:22" x14ac:dyDescent="0.15">
      <c r="V286" s="347">
        <v>274</v>
      </c>
    </row>
    <row r="287" spans="22:22" x14ac:dyDescent="0.15">
      <c r="V287" s="347">
        <v>275</v>
      </c>
    </row>
    <row r="288" spans="22:22" x14ac:dyDescent="0.15">
      <c r="V288" s="347">
        <v>276</v>
      </c>
    </row>
    <row r="289" spans="22:22" x14ac:dyDescent="0.15">
      <c r="V289" s="347">
        <v>277</v>
      </c>
    </row>
    <row r="290" spans="22:22" x14ac:dyDescent="0.15">
      <c r="V290" s="347">
        <v>278</v>
      </c>
    </row>
    <row r="291" spans="22:22" x14ac:dyDescent="0.15">
      <c r="V291" s="347">
        <v>279</v>
      </c>
    </row>
    <row r="292" spans="22:22" x14ac:dyDescent="0.15">
      <c r="V292" s="347">
        <v>280</v>
      </c>
    </row>
    <row r="293" spans="22:22" x14ac:dyDescent="0.15">
      <c r="V293" s="347">
        <v>281</v>
      </c>
    </row>
    <row r="294" spans="22:22" x14ac:dyDescent="0.15">
      <c r="V294" s="347">
        <v>282</v>
      </c>
    </row>
    <row r="295" spans="22:22" x14ac:dyDescent="0.15">
      <c r="V295" s="347">
        <v>283</v>
      </c>
    </row>
    <row r="296" spans="22:22" x14ac:dyDescent="0.15">
      <c r="V296" s="347">
        <v>284</v>
      </c>
    </row>
    <row r="297" spans="22:22" x14ac:dyDescent="0.15">
      <c r="V297" s="347">
        <v>285</v>
      </c>
    </row>
    <row r="298" spans="22:22" x14ac:dyDescent="0.15">
      <c r="V298" s="347">
        <v>286</v>
      </c>
    </row>
    <row r="299" spans="22:22" x14ac:dyDescent="0.15">
      <c r="V299" s="347">
        <v>287</v>
      </c>
    </row>
    <row r="300" spans="22:22" x14ac:dyDescent="0.15">
      <c r="V300" s="347">
        <v>288</v>
      </c>
    </row>
    <row r="301" spans="22:22" x14ac:dyDescent="0.15">
      <c r="V301" s="347">
        <v>289</v>
      </c>
    </row>
    <row r="302" spans="22:22" x14ac:dyDescent="0.15">
      <c r="V302" s="347">
        <v>290</v>
      </c>
    </row>
    <row r="303" spans="22:22" x14ac:dyDescent="0.15">
      <c r="V303" s="347">
        <v>291</v>
      </c>
    </row>
    <row r="304" spans="22:22" x14ac:dyDescent="0.15">
      <c r="V304" s="347">
        <v>292</v>
      </c>
    </row>
    <row r="305" spans="22:22" x14ac:dyDescent="0.15">
      <c r="V305" s="347">
        <v>293</v>
      </c>
    </row>
    <row r="306" spans="22:22" x14ac:dyDescent="0.15">
      <c r="V306" s="347">
        <v>294</v>
      </c>
    </row>
    <row r="307" spans="22:22" x14ac:dyDescent="0.15">
      <c r="V307" s="347">
        <v>295</v>
      </c>
    </row>
    <row r="308" spans="22:22" x14ac:dyDescent="0.15">
      <c r="V308" s="347">
        <v>296</v>
      </c>
    </row>
    <row r="309" spans="22:22" x14ac:dyDescent="0.15">
      <c r="V309" s="347">
        <v>297</v>
      </c>
    </row>
    <row r="310" spans="22:22" x14ac:dyDescent="0.15">
      <c r="V310" s="347">
        <v>298</v>
      </c>
    </row>
    <row r="311" spans="22:22" x14ac:dyDescent="0.15">
      <c r="V311" s="347">
        <v>299</v>
      </c>
    </row>
    <row r="312" spans="22:22" x14ac:dyDescent="0.15">
      <c r="V312" s="347">
        <v>300</v>
      </c>
    </row>
    <row r="313" spans="22:22" x14ac:dyDescent="0.15">
      <c r="V313" s="347">
        <v>301</v>
      </c>
    </row>
    <row r="314" spans="22:22" x14ac:dyDescent="0.15">
      <c r="V314" s="347">
        <v>302</v>
      </c>
    </row>
    <row r="315" spans="22:22" x14ac:dyDescent="0.15">
      <c r="V315" s="347">
        <v>303</v>
      </c>
    </row>
    <row r="316" spans="22:22" x14ac:dyDescent="0.15">
      <c r="V316" s="347">
        <v>304</v>
      </c>
    </row>
    <row r="317" spans="22:22" x14ac:dyDescent="0.15">
      <c r="V317" s="347">
        <v>305</v>
      </c>
    </row>
    <row r="318" spans="22:22" x14ac:dyDescent="0.15">
      <c r="V318" s="347">
        <v>306</v>
      </c>
    </row>
    <row r="319" spans="22:22" x14ac:dyDescent="0.15">
      <c r="V319" s="347">
        <v>307</v>
      </c>
    </row>
    <row r="320" spans="22:22" x14ac:dyDescent="0.15">
      <c r="V320" s="347">
        <v>308</v>
      </c>
    </row>
    <row r="321" spans="22:22" x14ac:dyDescent="0.15">
      <c r="V321" s="347">
        <v>309</v>
      </c>
    </row>
    <row r="322" spans="22:22" x14ac:dyDescent="0.15">
      <c r="V322" s="347">
        <v>310</v>
      </c>
    </row>
    <row r="323" spans="22:22" x14ac:dyDescent="0.15">
      <c r="V323" s="347">
        <v>311</v>
      </c>
    </row>
    <row r="324" spans="22:22" x14ac:dyDescent="0.15">
      <c r="V324" s="347">
        <v>312</v>
      </c>
    </row>
    <row r="325" spans="22:22" x14ac:dyDescent="0.15">
      <c r="V325" s="347">
        <v>313</v>
      </c>
    </row>
    <row r="326" spans="22:22" x14ac:dyDescent="0.15">
      <c r="V326" s="347">
        <v>314</v>
      </c>
    </row>
    <row r="327" spans="22:22" x14ac:dyDescent="0.15">
      <c r="V327" s="347">
        <v>315</v>
      </c>
    </row>
    <row r="328" spans="22:22" x14ac:dyDescent="0.15">
      <c r="V328" s="347">
        <v>316</v>
      </c>
    </row>
    <row r="329" spans="22:22" x14ac:dyDescent="0.15">
      <c r="V329" s="347">
        <v>317</v>
      </c>
    </row>
    <row r="330" spans="22:22" x14ac:dyDescent="0.15">
      <c r="V330" s="347">
        <v>318</v>
      </c>
    </row>
    <row r="331" spans="22:22" x14ac:dyDescent="0.15">
      <c r="V331" s="347">
        <v>319</v>
      </c>
    </row>
    <row r="332" spans="22:22" x14ac:dyDescent="0.15">
      <c r="V332" s="347">
        <v>320</v>
      </c>
    </row>
    <row r="333" spans="22:22" x14ac:dyDescent="0.15">
      <c r="V333" s="347">
        <v>321</v>
      </c>
    </row>
    <row r="334" spans="22:22" x14ac:dyDescent="0.15">
      <c r="V334" s="347">
        <v>322</v>
      </c>
    </row>
    <row r="335" spans="22:22" x14ac:dyDescent="0.15">
      <c r="V335" s="347">
        <v>323</v>
      </c>
    </row>
    <row r="336" spans="22:22" x14ac:dyDescent="0.15">
      <c r="V336" s="347">
        <v>324</v>
      </c>
    </row>
    <row r="337" spans="22:22" x14ac:dyDescent="0.15">
      <c r="V337" s="347">
        <v>325</v>
      </c>
    </row>
    <row r="338" spans="22:22" x14ac:dyDescent="0.15">
      <c r="V338" s="347">
        <v>326</v>
      </c>
    </row>
    <row r="339" spans="22:22" x14ac:dyDescent="0.15">
      <c r="V339" s="347">
        <v>327</v>
      </c>
    </row>
    <row r="340" spans="22:22" x14ac:dyDescent="0.15">
      <c r="V340" s="347">
        <v>328</v>
      </c>
    </row>
    <row r="341" spans="22:22" x14ac:dyDescent="0.15">
      <c r="V341" s="347">
        <v>329</v>
      </c>
    </row>
    <row r="342" spans="22:22" x14ac:dyDescent="0.15">
      <c r="V342" s="347">
        <v>330</v>
      </c>
    </row>
    <row r="343" spans="22:22" x14ac:dyDescent="0.15">
      <c r="V343" s="347">
        <v>331</v>
      </c>
    </row>
    <row r="344" spans="22:22" x14ac:dyDescent="0.15">
      <c r="V344" s="347">
        <v>332</v>
      </c>
    </row>
    <row r="345" spans="22:22" x14ac:dyDescent="0.15">
      <c r="V345" s="347">
        <v>333</v>
      </c>
    </row>
    <row r="346" spans="22:22" x14ac:dyDescent="0.15">
      <c r="V346" s="347">
        <v>334</v>
      </c>
    </row>
    <row r="347" spans="22:22" x14ac:dyDescent="0.15">
      <c r="V347" s="347">
        <v>335</v>
      </c>
    </row>
    <row r="348" spans="22:22" x14ac:dyDescent="0.15">
      <c r="V348" s="347">
        <v>336</v>
      </c>
    </row>
    <row r="349" spans="22:22" x14ac:dyDescent="0.15">
      <c r="V349" s="347">
        <v>337</v>
      </c>
    </row>
    <row r="350" spans="22:22" x14ac:dyDescent="0.15">
      <c r="V350" s="347">
        <v>338</v>
      </c>
    </row>
    <row r="351" spans="22:22" x14ac:dyDescent="0.15">
      <c r="V351" s="347">
        <v>339</v>
      </c>
    </row>
    <row r="352" spans="22:22" x14ac:dyDescent="0.15">
      <c r="V352" s="347">
        <v>340</v>
      </c>
    </row>
    <row r="353" spans="22:22" x14ac:dyDescent="0.15">
      <c r="V353" s="347">
        <v>341</v>
      </c>
    </row>
    <row r="354" spans="22:22" x14ac:dyDescent="0.15">
      <c r="V354" s="347">
        <v>342</v>
      </c>
    </row>
    <row r="355" spans="22:22" x14ac:dyDescent="0.15">
      <c r="V355" s="347">
        <v>343</v>
      </c>
    </row>
    <row r="356" spans="22:22" x14ac:dyDescent="0.15">
      <c r="V356" s="347">
        <v>344</v>
      </c>
    </row>
    <row r="357" spans="22:22" x14ac:dyDescent="0.15">
      <c r="V357" s="347">
        <v>345</v>
      </c>
    </row>
    <row r="358" spans="22:22" x14ac:dyDescent="0.15">
      <c r="V358" s="347">
        <v>346</v>
      </c>
    </row>
    <row r="359" spans="22:22" x14ac:dyDescent="0.15">
      <c r="V359" s="347">
        <v>347</v>
      </c>
    </row>
    <row r="360" spans="22:22" x14ac:dyDescent="0.15">
      <c r="V360" s="347">
        <v>348</v>
      </c>
    </row>
    <row r="361" spans="22:22" x14ac:dyDescent="0.15">
      <c r="V361" s="347">
        <v>349</v>
      </c>
    </row>
    <row r="362" spans="22:22" x14ac:dyDescent="0.15">
      <c r="V362" s="347">
        <v>350</v>
      </c>
    </row>
    <row r="363" spans="22:22" x14ac:dyDescent="0.15">
      <c r="V363" s="347">
        <v>351</v>
      </c>
    </row>
    <row r="364" spans="22:22" x14ac:dyDescent="0.15">
      <c r="V364" s="347">
        <v>352</v>
      </c>
    </row>
    <row r="365" spans="22:22" x14ac:dyDescent="0.15">
      <c r="V365" s="347">
        <v>353</v>
      </c>
    </row>
    <row r="366" spans="22:22" x14ac:dyDescent="0.15">
      <c r="V366" s="347">
        <v>354</v>
      </c>
    </row>
    <row r="367" spans="22:22" x14ac:dyDescent="0.15">
      <c r="V367" s="347">
        <v>355</v>
      </c>
    </row>
    <row r="368" spans="22:22" x14ac:dyDescent="0.15">
      <c r="V368" s="347">
        <v>356</v>
      </c>
    </row>
    <row r="369" spans="22:22" x14ac:dyDescent="0.15">
      <c r="V369" s="347">
        <v>357</v>
      </c>
    </row>
    <row r="370" spans="22:22" x14ac:dyDescent="0.15">
      <c r="V370" s="347">
        <v>358</v>
      </c>
    </row>
    <row r="371" spans="22:22" x14ac:dyDescent="0.15">
      <c r="V371" s="347">
        <v>359</v>
      </c>
    </row>
    <row r="372" spans="22:22" x14ac:dyDescent="0.15">
      <c r="V372" s="347">
        <v>360</v>
      </c>
    </row>
    <row r="373" spans="22:22" x14ac:dyDescent="0.15">
      <c r="V373" s="347">
        <v>361</v>
      </c>
    </row>
    <row r="374" spans="22:22" x14ac:dyDescent="0.15">
      <c r="V374" s="347">
        <v>362</v>
      </c>
    </row>
    <row r="375" spans="22:22" x14ac:dyDescent="0.15">
      <c r="V375" s="347">
        <v>363</v>
      </c>
    </row>
    <row r="376" spans="22:22" x14ac:dyDescent="0.15">
      <c r="V376" s="347">
        <v>364</v>
      </c>
    </row>
    <row r="377" spans="22:22" x14ac:dyDescent="0.15">
      <c r="V377" s="347">
        <v>365</v>
      </c>
    </row>
    <row r="378" spans="22:22" x14ac:dyDescent="0.15">
      <c r="V378" s="347">
        <v>366</v>
      </c>
    </row>
    <row r="379" spans="22:22" x14ac:dyDescent="0.15">
      <c r="V379" s="347">
        <v>367</v>
      </c>
    </row>
    <row r="380" spans="22:22" x14ac:dyDescent="0.15">
      <c r="V380" s="347">
        <v>368</v>
      </c>
    </row>
    <row r="381" spans="22:22" x14ac:dyDescent="0.15">
      <c r="V381" s="347">
        <v>369</v>
      </c>
    </row>
    <row r="382" spans="22:22" x14ac:dyDescent="0.15">
      <c r="V382" s="347">
        <v>370</v>
      </c>
    </row>
    <row r="383" spans="22:22" x14ac:dyDescent="0.15">
      <c r="V383" s="347">
        <v>371</v>
      </c>
    </row>
    <row r="384" spans="22:22" x14ac:dyDescent="0.15">
      <c r="V384" s="347">
        <v>372</v>
      </c>
    </row>
    <row r="385" spans="22:22" x14ac:dyDescent="0.15">
      <c r="V385" s="347">
        <v>373</v>
      </c>
    </row>
    <row r="386" spans="22:22" x14ac:dyDescent="0.15">
      <c r="V386" s="347">
        <v>374</v>
      </c>
    </row>
    <row r="387" spans="22:22" x14ac:dyDescent="0.15">
      <c r="V387" s="347">
        <v>375</v>
      </c>
    </row>
    <row r="388" spans="22:22" x14ac:dyDescent="0.15">
      <c r="V388" s="347">
        <v>376</v>
      </c>
    </row>
    <row r="389" spans="22:22" x14ac:dyDescent="0.15">
      <c r="V389" s="347">
        <v>377</v>
      </c>
    </row>
    <row r="390" spans="22:22" x14ac:dyDescent="0.15">
      <c r="V390" s="347">
        <v>378</v>
      </c>
    </row>
    <row r="391" spans="22:22" x14ac:dyDescent="0.15">
      <c r="V391" s="347">
        <v>379</v>
      </c>
    </row>
    <row r="392" spans="22:22" x14ac:dyDescent="0.15">
      <c r="V392" s="347">
        <v>380</v>
      </c>
    </row>
    <row r="393" spans="22:22" x14ac:dyDescent="0.15">
      <c r="V393" s="347">
        <v>381</v>
      </c>
    </row>
    <row r="394" spans="22:22" x14ac:dyDescent="0.15">
      <c r="V394" s="347">
        <v>382</v>
      </c>
    </row>
    <row r="395" spans="22:22" x14ac:dyDescent="0.15">
      <c r="V395" s="347">
        <v>383</v>
      </c>
    </row>
    <row r="396" spans="22:22" x14ac:dyDescent="0.15">
      <c r="V396" s="347">
        <v>384</v>
      </c>
    </row>
    <row r="397" spans="22:22" x14ac:dyDescent="0.15">
      <c r="V397" s="347">
        <v>385</v>
      </c>
    </row>
    <row r="398" spans="22:22" x14ac:dyDescent="0.15">
      <c r="V398" s="347">
        <v>386</v>
      </c>
    </row>
    <row r="399" spans="22:22" x14ac:dyDescent="0.15">
      <c r="V399" s="347">
        <v>387</v>
      </c>
    </row>
    <row r="400" spans="22:22" x14ac:dyDescent="0.15">
      <c r="V400" s="347">
        <v>388</v>
      </c>
    </row>
    <row r="401" spans="22:22" x14ac:dyDescent="0.15">
      <c r="V401" s="347">
        <v>389</v>
      </c>
    </row>
    <row r="402" spans="22:22" x14ac:dyDescent="0.15">
      <c r="V402" s="347">
        <v>390</v>
      </c>
    </row>
    <row r="403" spans="22:22" x14ac:dyDescent="0.15">
      <c r="V403" s="347">
        <v>391</v>
      </c>
    </row>
    <row r="404" spans="22:22" x14ac:dyDescent="0.15">
      <c r="V404" s="347">
        <v>392</v>
      </c>
    </row>
    <row r="405" spans="22:22" x14ac:dyDescent="0.15">
      <c r="V405" s="347">
        <v>393</v>
      </c>
    </row>
    <row r="406" spans="22:22" x14ac:dyDescent="0.15">
      <c r="V406" s="347">
        <v>394</v>
      </c>
    </row>
    <row r="407" spans="22:22" x14ac:dyDescent="0.15">
      <c r="V407" s="347">
        <v>395</v>
      </c>
    </row>
    <row r="408" spans="22:22" x14ac:dyDescent="0.15">
      <c r="V408" s="347">
        <v>396</v>
      </c>
    </row>
    <row r="409" spans="22:22" x14ac:dyDescent="0.15">
      <c r="V409" s="347">
        <v>397</v>
      </c>
    </row>
    <row r="410" spans="22:22" x14ac:dyDescent="0.15">
      <c r="V410" s="347">
        <v>398</v>
      </c>
    </row>
    <row r="411" spans="22:22" x14ac:dyDescent="0.15">
      <c r="V411" s="347">
        <v>399</v>
      </c>
    </row>
    <row r="412" spans="22:22" x14ac:dyDescent="0.15">
      <c r="V412" s="347">
        <v>400</v>
      </c>
    </row>
    <row r="413" spans="22:22" x14ac:dyDescent="0.15">
      <c r="V413" s="347">
        <v>401</v>
      </c>
    </row>
    <row r="414" spans="22:22" x14ac:dyDescent="0.15">
      <c r="V414" s="347">
        <v>402</v>
      </c>
    </row>
    <row r="415" spans="22:22" x14ac:dyDescent="0.15">
      <c r="V415" s="347">
        <v>403</v>
      </c>
    </row>
    <row r="416" spans="22:22" x14ac:dyDescent="0.15">
      <c r="V416" s="347">
        <v>404</v>
      </c>
    </row>
    <row r="417" spans="22:22" x14ac:dyDescent="0.15">
      <c r="V417" s="347">
        <v>405</v>
      </c>
    </row>
    <row r="418" spans="22:22" x14ac:dyDescent="0.15">
      <c r="V418" s="347">
        <v>406</v>
      </c>
    </row>
    <row r="419" spans="22:22" x14ac:dyDescent="0.15">
      <c r="V419" s="347">
        <v>407</v>
      </c>
    </row>
    <row r="420" spans="22:22" x14ac:dyDescent="0.15">
      <c r="V420" s="347">
        <v>408</v>
      </c>
    </row>
    <row r="421" spans="22:22" x14ac:dyDescent="0.15">
      <c r="V421" s="347">
        <v>409</v>
      </c>
    </row>
    <row r="422" spans="22:22" x14ac:dyDescent="0.15">
      <c r="V422" s="347">
        <v>410</v>
      </c>
    </row>
    <row r="423" spans="22:22" x14ac:dyDescent="0.15">
      <c r="V423" s="347">
        <v>411</v>
      </c>
    </row>
    <row r="424" spans="22:22" x14ac:dyDescent="0.15">
      <c r="V424" s="347">
        <v>412</v>
      </c>
    </row>
    <row r="425" spans="22:22" x14ac:dyDescent="0.15">
      <c r="V425" s="347">
        <v>413</v>
      </c>
    </row>
    <row r="426" spans="22:22" x14ac:dyDescent="0.15">
      <c r="V426" s="347">
        <v>414</v>
      </c>
    </row>
    <row r="427" spans="22:22" x14ac:dyDescent="0.15">
      <c r="V427" s="347">
        <v>415</v>
      </c>
    </row>
    <row r="428" spans="22:22" x14ac:dyDescent="0.15">
      <c r="V428" s="347">
        <v>416</v>
      </c>
    </row>
    <row r="429" spans="22:22" x14ac:dyDescent="0.15">
      <c r="V429" s="347">
        <v>417</v>
      </c>
    </row>
    <row r="430" spans="22:22" x14ac:dyDescent="0.15">
      <c r="V430" s="347">
        <v>418</v>
      </c>
    </row>
    <row r="431" spans="22:22" x14ac:dyDescent="0.15">
      <c r="V431" s="347">
        <v>419</v>
      </c>
    </row>
    <row r="432" spans="22:22" x14ac:dyDescent="0.15">
      <c r="V432" s="347">
        <v>420</v>
      </c>
    </row>
    <row r="433" spans="22:22" x14ac:dyDescent="0.15">
      <c r="V433" s="347">
        <v>421</v>
      </c>
    </row>
    <row r="434" spans="22:22" x14ac:dyDescent="0.15">
      <c r="V434" s="347">
        <v>422</v>
      </c>
    </row>
    <row r="435" spans="22:22" x14ac:dyDescent="0.15">
      <c r="V435" s="347">
        <v>423</v>
      </c>
    </row>
    <row r="436" spans="22:22" x14ac:dyDescent="0.15">
      <c r="V436" s="347">
        <v>424</v>
      </c>
    </row>
    <row r="437" spans="22:22" x14ac:dyDescent="0.15">
      <c r="V437" s="347">
        <v>425</v>
      </c>
    </row>
    <row r="438" spans="22:22" x14ac:dyDescent="0.15">
      <c r="V438" s="347">
        <v>426</v>
      </c>
    </row>
    <row r="439" spans="22:22" x14ac:dyDescent="0.15">
      <c r="V439" s="347">
        <v>427</v>
      </c>
    </row>
    <row r="440" spans="22:22" x14ac:dyDescent="0.15">
      <c r="V440" s="347">
        <v>428</v>
      </c>
    </row>
    <row r="441" spans="22:22" x14ac:dyDescent="0.15">
      <c r="V441" s="347">
        <v>429</v>
      </c>
    </row>
    <row r="442" spans="22:22" x14ac:dyDescent="0.15">
      <c r="V442" s="347">
        <v>430</v>
      </c>
    </row>
    <row r="443" spans="22:22" x14ac:dyDescent="0.15">
      <c r="V443" s="347">
        <v>431</v>
      </c>
    </row>
    <row r="444" spans="22:22" x14ac:dyDescent="0.15">
      <c r="V444" s="347">
        <v>432</v>
      </c>
    </row>
    <row r="445" spans="22:22" x14ac:dyDescent="0.15">
      <c r="V445" s="347">
        <v>433</v>
      </c>
    </row>
    <row r="446" spans="22:22" x14ac:dyDescent="0.15">
      <c r="V446" s="347">
        <v>434</v>
      </c>
    </row>
    <row r="447" spans="22:22" x14ac:dyDescent="0.15">
      <c r="V447" s="347">
        <v>435</v>
      </c>
    </row>
    <row r="448" spans="22:22" x14ac:dyDescent="0.15">
      <c r="V448" s="347">
        <v>436</v>
      </c>
    </row>
    <row r="449" spans="22:22" x14ac:dyDescent="0.15">
      <c r="V449" s="347">
        <v>437</v>
      </c>
    </row>
    <row r="450" spans="22:22" x14ac:dyDescent="0.15">
      <c r="V450" s="347">
        <v>438</v>
      </c>
    </row>
    <row r="451" spans="22:22" x14ac:dyDescent="0.15">
      <c r="V451" s="347">
        <v>439</v>
      </c>
    </row>
    <row r="452" spans="22:22" x14ac:dyDescent="0.15">
      <c r="V452" s="347">
        <v>440</v>
      </c>
    </row>
    <row r="453" spans="22:22" x14ac:dyDescent="0.15">
      <c r="V453" s="347">
        <v>441</v>
      </c>
    </row>
    <row r="454" spans="22:22" x14ac:dyDescent="0.15">
      <c r="V454" s="347">
        <v>442</v>
      </c>
    </row>
    <row r="455" spans="22:22" x14ac:dyDescent="0.15">
      <c r="V455" s="347">
        <v>443</v>
      </c>
    </row>
    <row r="456" spans="22:22" x14ac:dyDescent="0.15">
      <c r="V456" s="347">
        <v>444</v>
      </c>
    </row>
    <row r="457" spans="22:22" x14ac:dyDescent="0.15">
      <c r="V457" s="347">
        <v>445</v>
      </c>
    </row>
    <row r="458" spans="22:22" x14ac:dyDescent="0.15">
      <c r="V458" s="347">
        <v>446</v>
      </c>
    </row>
    <row r="459" spans="22:22" x14ac:dyDescent="0.15">
      <c r="V459" s="347">
        <v>447</v>
      </c>
    </row>
    <row r="460" spans="22:22" x14ac:dyDescent="0.15">
      <c r="V460" s="347">
        <v>448</v>
      </c>
    </row>
    <row r="461" spans="22:22" x14ac:dyDescent="0.15">
      <c r="V461" s="347">
        <v>449</v>
      </c>
    </row>
    <row r="462" spans="22:22" x14ac:dyDescent="0.15">
      <c r="V462" s="347">
        <v>450</v>
      </c>
    </row>
    <row r="463" spans="22:22" x14ac:dyDescent="0.15">
      <c r="V463" s="347">
        <v>451</v>
      </c>
    </row>
    <row r="464" spans="22:22" x14ac:dyDescent="0.15">
      <c r="V464" s="347">
        <v>452</v>
      </c>
    </row>
    <row r="465" spans="22:22" x14ac:dyDescent="0.15">
      <c r="V465" s="347">
        <v>453</v>
      </c>
    </row>
    <row r="466" spans="22:22" x14ac:dyDescent="0.15">
      <c r="V466" s="347">
        <v>454</v>
      </c>
    </row>
    <row r="467" spans="22:22" x14ac:dyDescent="0.15">
      <c r="V467" s="347">
        <v>455</v>
      </c>
    </row>
    <row r="468" spans="22:22" x14ac:dyDescent="0.15">
      <c r="V468" s="347">
        <v>456</v>
      </c>
    </row>
    <row r="469" spans="22:22" x14ac:dyDescent="0.15">
      <c r="V469" s="347">
        <v>457</v>
      </c>
    </row>
    <row r="470" spans="22:22" x14ac:dyDescent="0.15">
      <c r="V470" s="347">
        <v>458</v>
      </c>
    </row>
    <row r="471" spans="22:22" x14ac:dyDescent="0.15">
      <c r="V471" s="347">
        <v>459</v>
      </c>
    </row>
    <row r="472" spans="22:22" x14ac:dyDescent="0.15">
      <c r="V472" s="347">
        <v>460</v>
      </c>
    </row>
    <row r="473" spans="22:22" x14ac:dyDescent="0.15">
      <c r="V473" s="347">
        <v>461</v>
      </c>
    </row>
    <row r="474" spans="22:22" x14ac:dyDescent="0.15">
      <c r="V474" s="347">
        <v>462</v>
      </c>
    </row>
    <row r="475" spans="22:22" x14ac:dyDescent="0.15">
      <c r="V475" s="347">
        <v>463</v>
      </c>
    </row>
    <row r="476" spans="22:22" x14ac:dyDescent="0.15">
      <c r="V476" s="347">
        <v>464</v>
      </c>
    </row>
    <row r="477" spans="22:22" x14ac:dyDescent="0.15">
      <c r="V477" s="347">
        <v>465</v>
      </c>
    </row>
    <row r="478" spans="22:22" x14ac:dyDescent="0.15">
      <c r="V478" s="347">
        <v>466</v>
      </c>
    </row>
    <row r="479" spans="22:22" x14ac:dyDescent="0.15">
      <c r="V479" s="347">
        <v>467</v>
      </c>
    </row>
    <row r="480" spans="22:22" x14ac:dyDescent="0.15">
      <c r="V480" s="347">
        <v>468</v>
      </c>
    </row>
    <row r="481" spans="22:22" x14ac:dyDescent="0.15">
      <c r="V481" s="347">
        <v>469</v>
      </c>
    </row>
    <row r="482" spans="22:22" x14ac:dyDescent="0.15">
      <c r="V482" s="347">
        <v>470</v>
      </c>
    </row>
    <row r="483" spans="22:22" x14ac:dyDescent="0.15">
      <c r="V483" s="347">
        <v>471</v>
      </c>
    </row>
    <row r="484" spans="22:22" x14ac:dyDescent="0.15">
      <c r="V484" s="347">
        <v>472</v>
      </c>
    </row>
    <row r="485" spans="22:22" x14ac:dyDescent="0.15">
      <c r="V485" s="347">
        <v>473</v>
      </c>
    </row>
    <row r="486" spans="22:22" x14ac:dyDescent="0.15">
      <c r="V486" s="347">
        <v>474</v>
      </c>
    </row>
    <row r="487" spans="22:22" x14ac:dyDescent="0.15">
      <c r="V487" s="347">
        <v>475</v>
      </c>
    </row>
    <row r="488" spans="22:22" x14ac:dyDescent="0.15">
      <c r="V488" s="347">
        <v>476</v>
      </c>
    </row>
    <row r="489" spans="22:22" x14ac:dyDescent="0.15">
      <c r="V489" s="347">
        <v>477</v>
      </c>
    </row>
    <row r="490" spans="22:22" x14ac:dyDescent="0.15">
      <c r="V490" s="347">
        <v>478</v>
      </c>
    </row>
    <row r="491" spans="22:22" x14ac:dyDescent="0.15">
      <c r="V491" s="347">
        <v>479</v>
      </c>
    </row>
    <row r="492" spans="22:22" x14ac:dyDescent="0.15">
      <c r="V492" s="347">
        <v>480</v>
      </c>
    </row>
    <row r="493" spans="22:22" x14ac:dyDescent="0.15">
      <c r="V493" s="347">
        <v>481</v>
      </c>
    </row>
    <row r="494" spans="22:22" x14ac:dyDescent="0.15">
      <c r="V494" s="347">
        <v>482</v>
      </c>
    </row>
    <row r="495" spans="22:22" x14ac:dyDescent="0.15">
      <c r="V495" s="347">
        <v>483</v>
      </c>
    </row>
    <row r="496" spans="22:22" x14ac:dyDescent="0.15">
      <c r="V496" s="347">
        <v>484</v>
      </c>
    </row>
    <row r="497" spans="22:22" x14ac:dyDescent="0.15">
      <c r="V497" s="347">
        <v>485</v>
      </c>
    </row>
    <row r="498" spans="22:22" x14ac:dyDescent="0.15">
      <c r="V498" s="347">
        <v>486</v>
      </c>
    </row>
    <row r="499" spans="22:22" x14ac:dyDescent="0.15">
      <c r="V499" s="347">
        <v>487</v>
      </c>
    </row>
    <row r="500" spans="22:22" x14ac:dyDescent="0.15">
      <c r="V500" s="347">
        <v>488</v>
      </c>
    </row>
    <row r="501" spans="22:22" x14ac:dyDescent="0.15">
      <c r="V501" s="347">
        <v>489</v>
      </c>
    </row>
    <row r="502" spans="22:22" x14ac:dyDescent="0.15">
      <c r="V502" s="347">
        <v>490</v>
      </c>
    </row>
    <row r="503" spans="22:22" x14ac:dyDescent="0.15">
      <c r="V503" s="347">
        <v>491</v>
      </c>
    </row>
    <row r="504" spans="22:22" x14ac:dyDescent="0.15">
      <c r="V504" s="347">
        <v>492</v>
      </c>
    </row>
    <row r="505" spans="22:22" x14ac:dyDescent="0.15">
      <c r="V505" s="347">
        <v>493</v>
      </c>
    </row>
    <row r="506" spans="22:22" x14ac:dyDescent="0.15">
      <c r="V506" s="347">
        <v>494</v>
      </c>
    </row>
    <row r="507" spans="22:22" x14ac:dyDescent="0.15">
      <c r="V507" s="347">
        <v>495</v>
      </c>
    </row>
    <row r="508" spans="22:22" x14ac:dyDescent="0.15">
      <c r="V508" s="347">
        <v>496</v>
      </c>
    </row>
    <row r="509" spans="22:22" x14ac:dyDescent="0.15">
      <c r="V509" s="347">
        <v>497</v>
      </c>
    </row>
    <row r="510" spans="22:22" x14ac:dyDescent="0.15">
      <c r="V510" s="347">
        <v>498</v>
      </c>
    </row>
    <row r="511" spans="22:22" x14ac:dyDescent="0.15">
      <c r="V511" s="347">
        <v>499</v>
      </c>
    </row>
    <row r="512" spans="22:22" x14ac:dyDescent="0.15">
      <c r="V512" s="347">
        <v>500</v>
      </c>
    </row>
    <row r="513" spans="22:22" x14ac:dyDescent="0.15">
      <c r="V513" s="347">
        <v>501</v>
      </c>
    </row>
    <row r="514" spans="22:22" x14ac:dyDescent="0.15">
      <c r="V514" s="347">
        <v>502</v>
      </c>
    </row>
    <row r="515" spans="22:22" x14ac:dyDescent="0.15">
      <c r="V515" s="347">
        <v>503</v>
      </c>
    </row>
    <row r="516" spans="22:22" x14ac:dyDescent="0.15">
      <c r="V516" s="347">
        <v>504</v>
      </c>
    </row>
    <row r="517" spans="22:22" x14ac:dyDescent="0.15">
      <c r="V517" s="347">
        <v>505</v>
      </c>
    </row>
    <row r="518" spans="22:22" x14ac:dyDescent="0.15">
      <c r="V518" s="347">
        <v>506</v>
      </c>
    </row>
    <row r="519" spans="22:22" x14ac:dyDescent="0.15">
      <c r="V519" s="347">
        <v>507</v>
      </c>
    </row>
    <row r="520" spans="22:22" x14ac:dyDescent="0.15">
      <c r="V520" s="347">
        <v>508</v>
      </c>
    </row>
    <row r="521" spans="22:22" x14ac:dyDescent="0.15">
      <c r="V521" s="347">
        <v>509</v>
      </c>
    </row>
    <row r="522" spans="22:22" x14ac:dyDescent="0.15">
      <c r="V522" s="347">
        <v>510</v>
      </c>
    </row>
    <row r="523" spans="22:22" x14ac:dyDescent="0.15">
      <c r="V523" s="347">
        <v>511</v>
      </c>
    </row>
    <row r="524" spans="22:22" x14ac:dyDescent="0.15">
      <c r="V524" s="347">
        <v>512</v>
      </c>
    </row>
    <row r="525" spans="22:22" x14ac:dyDescent="0.15">
      <c r="V525" s="347">
        <v>513</v>
      </c>
    </row>
    <row r="526" spans="22:22" x14ac:dyDescent="0.15">
      <c r="V526" s="347">
        <v>514</v>
      </c>
    </row>
    <row r="527" spans="22:22" x14ac:dyDescent="0.15">
      <c r="V527" s="347">
        <v>515</v>
      </c>
    </row>
    <row r="528" spans="22:22" x14ac:dyDescent="0.15">
      <c r="V528" s="347">
        <v>516</v>
      </c>
    </row>
    <row r="529" spans="22:22" x14ac:dyDescent="0.15">
      <c r="V529" s="347">
        <v>517</v>
      </c>
    </row>
    <row r="530" spans="22:22" x14ac:dyDescent="0.15">
      <c r="V530" s="347">
        <v>518</v>
      </c>
    </row>
    <row r="531" spans="22:22" x14ac:dyDescent="0.15">
      <c r="V531" s="347">
        <v>519</v>
      </c>
    </row>
    <row r="532" spans="22:22" x14ac:dyDescent="0.15">
      <c r="V532" s="347">
        <v>520</v>
      </c>
    </row>
    <row r="533" spans="22:22" x14ac:dyDescent="0.15">
      <c r="V533" s="347">
        <v>521</v>
      </c>
    </row>
    <row r="534" spans="22:22" x14ac:dyDescent="0.15">
      <c r="V534" s="347">
        <v>522</v>
      </c>
    </row>
    <row r="535" spans="22:22" x14ac:dyDescent="0.15">
      <c r="V535" s="347">
        <v>523</v>
      </c>
    </row>
    <row r="536" spans="22:22" x14ac:dyDescent="0.15">
      <c r="V536" s="347">
        <v>524</v>
      </c>
    </row>
    <row r="537" spans="22:22" x14ac:dyDescent="0.15">
      <c r="V537" s="347">
        <v>525</v>
      </c>
    </row>
    <row r="538" spans="22:22" x14ac:dyDescent="0.15">
      <c r="V538" s="347">
        <v>526</v>
      </c>
    </row>
    <row r="539" spans="22:22" x14ac:dyDescent="0.15">
      <c r="V539" s="347">
        <v>527</v>
      </c>
    </row>
    <row r="540" spans="22:22" x14ac:dyDescent="0.15">
      <c r="V540" s="347">
        <v>528</v>
      </c>
    </row>
    <row r="541" spans="22:22" x14ac:dyDescent="0.15">
      <c r="V541" s="347">
        <v>529</v>
      </c>
    </row>
    <row r="542" spans="22:22" x14ac:dyDescent="0.15">
      <c r="V542" s="347">
        <v>530</v>
      </c>
    </row>
    <row r="543" spans="22:22" x14ac:dyDescent="0.15">
      <c r="V543" s="347">
        <v>531</v>
      </c>
    </row>
    <row r="544" spans="22:22" x14ac:dyDescent="0.15">
      <c r="V544" s="347">
        <v>532</v>
      </c>
    </row>
    <row r="545" spans="22:22" x14ac:dyDescent="0.15">
      <c r="V545" s="347">
        <v>533</v>
      </c>
    </row>
    <row r="546" spans="22:22" x14ac:dyDescent="0.15">
      <c r="V546" s="347">
        <v>534</v>
      </c>
    </row>
    <row r="547" spans="22:22" x14ac:dyDescent="0.15">
      <c r="V547" s="347">
        <v>535</v>
      </c>
    </row>
    <row r="548" spans="22:22" x14ac:dyDescent="0.15">
      <c r="V548" s="347">
        <v>536</v>
      </c>
    </row>
    <row r="549" spans="22:22" x14ac:dyDescent="0.15">
      <c r="V549" s="347">
        <v>537</v>
      </c>
    </row>
    <row r="550" spans="22:22" x14ac:dyDescent="0.15">
      <c r="V550" s="347">
        <v>538</v>
      </c>
    </row>
    <row r="551" spans="22:22" x14ac:dyDescent="0.15">
      <c r="V551" s="347">
        <v>539</v>
      </c>
    </row>
    <row r="552" spans="22:22" x14ac:dyDescent="0.15">
      <c r="V552" s="347">
        <v>540</v>
      </c>
    </row>
    <row r="553" spans="22:22" x14ac:dyDescent="0.15">
      <c r="V553" s="347">
        <v>541</v>
      </c>
    </row>
    <row r="554" spans="22:22" x14ac:dyDescent="0.15">
      <c r="V554" s="347">
        <v>542</v>
      </c>
    </row>
    <row r="555" spans="22:22" x14ac:dyDescent="0.15">
      <c r="V555" s="347">
        <v>543</v>
      </c>
    </row>
    <row r="556" spans="22:22" x14ac:dyDescent="0.15">
      <c r="V556" s="347">
        <v>544</v>
      </c>
    </row>
    <row r="557" spans="22:22" x14ac:dyDescent="0.15">
      <c r="V557" s="347">
        <v>545</v>
      </c>
    </row>
    <row r="558" spans="22:22" x14ac:dyDescent="0.15">
      <c r="V558" s="347">
        <v>546</v>
      </c>
    </row>
    <row r="559" spans="22:22" x14ac:dyDescent="0.15">
      <c r="V559" s="347">
        <v>547</v>
      </c>
    </row>
    <row r="560" spans="22:22" x14ac:dyDescent="0.15">
      <c r="V560" s="347">
        <v>548</v>
      </c>
    </row>
    <row r="561" spans="22:22" x14ac:dyDescent="0.15">
      <c r="V561" s="347">
        <v>549</v>
      </c>
    </row>
    <row r="562" spans="22:22" x14ac:dyDescent="0.15">
      <c r="V562" s="347">
        <v>550</v>
      </c>
    </row>
    <row r="563" spans="22:22" x14ac:dyDescent="0.15">
      <c r="V563" s="347">
        <v>551</v>
      </c>
    </row>
    <row r="564" spans="22:22" x14ac:dyDescent="0.15">
      <c r="V564" s="347">
        <v>552</v>
      </c>
    </row>
    <row r="565" spans="22:22" x14ac:dyDescent="0.15">
      <c r="V565" s="347">
        <v>553</v>
      </c>
    </row>
    <row r="566" spans="22:22" x14ac:dyDescent="0.15">
      <c r="V566" s="347">
        <v>554</v>
      </c>
    </row>
    <row r="567" spans="22:22" x14ac:dyDescent="0.15">
      <c r="V567" s="347">
        <v>555</v>
      </c>
    </row>
    <row r="568" spans="22:22" x14ac:dyDescent="0.15">
      <c r="V568" s="347">
        <v>556</v>
      </c>
    </row>
    <row r="569" spans="22:22" x14ac:dyDescent="0.15">
      <c r="V569" s="347">
        <v>557</v>
      </c>
    </row>
    <row r="570" spans="22:22" x14ac:dyDescent="0.15">
      <c r="V570" s="347">
        <v>558</v>
      </c>
    </row>
    <row r="571" spans="22:22" x14ac:dyDescent="0.15">
      <c r="V571" s="347">
        <v>559</v>
      </c>
    </row>
    <row r="572" spans="22:22" x14ac:dyDescent="0.15">
      <c r="V572" s="347">
        <v>560</v>
      </c>
    </row>
    <row r="573" spans="22:22" x14ac:dyDescent="0.15">
      <c r="V573" s="347">
        <v>561</v>
      </c>
    </row>
    <row r="574" spans="22:22" x14ac:dyDescent="0.15">
      <c r="V574" s="347">
        <v>562</v>
      </c>
    </row>
    <row r="575" spans="22:22" x14ac:dyDescent="0.15">
      <c r="V575" s="347">
        <v>563</v>
      </c>
    </row>
    <row r="576" spans="22:22" x14ac:dyDescent="0.15">
      <c r="V576" s="347">
        <v>564</v>
      </c>
    </row>
    <row r="577" spans="22:22" x14ac:dyDescent="0.15">
      <c r="V577" s="347">
        <v>565</v>
      </c>
    </row>
    <row r="578" spans="22:22" x14ac:dyDescent="0.15">
      <c r="V578" s="347">
        <v>566</v>
      </c>
    </row>
    <row r="579" spans="22:22" x14ac:dyDescent="0.15">
      <c r="V579" s="347">
        <v>567</v>
      </c>
    </row>
    <row r="580" spans="22:22" x14ac:dyDescent="0.15">
      <c r="V580" s="347">
        <v>568</v>
      </c>
    </row>
    <row r="581" spans="22:22" x14ac:dyDescent="0.15">
      <c r="V581" s="347">
        <v>569</v>
      </c>
    </row>
    <row r="582" spans="22:22" x14ac:dyDescent="0.15">
      <c r="V582" s="347">
        <v>570</v>
      </c>
    </row>
    <row r="583" spans="22:22" x14ac:dyDescent="0.15">
      <c r="V583" s="347">
        <v>571</v>
      </c>
    </row>
    <row r="584" spans="22:22" x14ac:dyDescent="0.15">
      <c r="V584" s="347">
        <v>572</v>
      </c>
    </row>
    <row r="585" spans="22:22" x14ac:dyDescent="0.15">
      <c r="V585" s="347">
        <v>573</v>
      </c>
    </row>
    <row r="586" spans="22:22" x14ac:dyDescent="0.15">
      <c r="V586" s="347">
        <v>574</v>
      </c>
    </row>
    <row r="587" spans="22:22" x14ac:dyDescent="0.15">
      <c r="V587" s="347">
        <v>575</v>
      </c>
    </row>
    <row r="588" spans="22:22" x14ac:dyDescent="0.15">
      <c r="V588" s="347">
        <v>576</v>
      </c>
    </row>
    <row r="589" spans="22:22" x14ac:dyDescent="0.15">
      <c r="V589" s="347">
        <v>577</v>
      </c>
    </row>
    <row r="590" spans="22:22" x14ac:dyDescent="0.15">
      <c r="V590" s="347">
        <v>578</v>
      </c>
    </row>
    <row r="591" spans="22:22" x14ac:dyDescent="0.15">
      <c r="V591" s="347">
        <v>579</v>
      </c>
    </row>
    <row r="592" spans="22:22" x14ac:dyDescent="0.15">
      <c r="V592" s="347">
        <v>580</v>
      </c>
    </row>
    <row r="593" spans="22:22" x14ac:dyDescent="0.15">
      <c r="V593" s="347">
        <v>581</v>
      </c>
    </row>
    <row r="594" spans="22:22" x14ac:dyDescent="0.15">
      <c r="V594" s="347">
        <v>582</v>
      </c>
    </row>
    <row r="595" spans="22:22" x14ac:dyDescent="0.15">
      <c r="V595" s="347">
        <v>583</v>
      </c>
    </row>
    <row r="596" spans="22:22" x14ac:dyDescent="0.15">
      <c r="V596" s="347">
        <v>584</v>
      </c>
    </row>
    <row r="597" spans="22:22" x14ac:dyDescent="0.15">
      <c r="V597" s="347">
        <v>585</v>
      </c>
    </row>
    <row r="598" spans="22:22" x14ac:dyDescent="0.15">
      <c r="V598" s="347">
        <v>586</v>
      </c>
    </row>
    <row r="599" spans="22:22" x14ac:dyDescent="0.15">
      <c r="V599" s="347">
        <v>587</v>
      </c>
    </row>
    <row r="600" spans="22:22" x14ac:dyDescent="0.15">
      <c r="V600" s="347">
        <v>588</v>
      </c>
    </row>
    <row r="601" spans="22:22" x14ac:dyDescent="0.15">
      <c r="V601" s="347">
        <v>589</v>
      </c>
    </row>
    <row r="602" spans="22:22" x14ac:dyDescent="0.15">
      <c r="V602" s="347">
        <v>590</v>
      </c>
    </row>
    <row r="603" spans="22:22" x14ac:dyDescent="0.15">
      <c r="V603" s="347">
        <v>591</v>
      </c>
    </row>
    <row r="604" spans="22:22" x14ac:dyDescent="0.15">
      <c r="V604" s="347">
        <v>592</v>
      </c>
    </row>
    <row r="605" spans="22:22" x14ac:dyDescent="0.15">
      <c r="V605" s="347">
        <v>593</v>
      </c>
    </row>
    <row r="606" spans="22:22" x14ac:dyDescent="0.15">
      <c r="V606" s="347">
        <v>594</v>
      </c>
    </row>
    <row r="607" spans="22:22" x14ac:dyDescent="0.15">
      <c r="V607" s="347">
        <v>595</v>
      </c>
    </row>
    <row r="608" spans="22:22" x14ac:dyDescent="0.15">
      <c r="V608" s="347">
        <v>596</v>
      </c>
    </row>
    <row r="609" spans="22:22" x14ac:dyDescent="0.15">
      <c r="V609" s="347">
        <v>597</v>
      </c>
    </row>
    <row r="610" spans="22:22" x14ac:dyDescent="0.15">
      <c r="V610" s="347">
        <v>598</v>
      </c>
    </row>
    <row r="611" spans="22:22" x14ac:dyDescent="0.15">
      <c r="V611" s="347">
        <v>599</v>
      </c>
    </row>
    <row r="612" spans="22:22" x14ac:dyDescent="0.15">
      <c r="V612" s="347">
        <v>600</v>
      </c>
    </row>
    <row r="613" spans="22:22" x14ac:dyDescent="0.15">
      <c r="V613" s="347">
        <v>601</v>
      </c>
    </row>
    <row r="614" spans="22:22" x14ac:dyDescent="0.15">
      <c r="V614" s="347">
        <v>602</v>
      </c>
    </row>
    <row r="615" spans="22:22" x14ac:dyDescent="0.15">
      <c r="V615" s="347">
        <v>603</v>
      </c>
    </row>
    <row r="616" spans="22:22" x14ac:dyDescent="0.15">
      <c r="V616" s="347">
        <v>604</v>
      </c>
    </row>
    <row r="617" spans="22:22" x14ac:dyDescent="0.15">
      <c r="V617" s="347">
        <v>605</v>
      </c>
    </row>
    <row r="618" spans="22:22" x14ac:dyDescent="0.15">
      <c r="V618" s="347">
        <v>606</v>
      </c>
    </row>
    <row r="619" spans="22:22" x14ac:dyDescent="0.15">
      <c r="V619" s="347">
        <v>607</v>
      </c>
    </row>
    <row r="620" spans="22:22" x14ac:dyDescent="0.15">
      <c r="V620" s="347">
        <v>608</v>
      </c>
    </row>
    <row r="621" spans="22:22" x14ac:dyDescent="0.15">
      <c r="V621" s="347">
        <v>609</v>
      </c>
    </row>
    <row r="622" spans="22:22" x14ac:dyDescent="0.15">
      <c r="V622" s="347">
        <v>610</v>
      </c>
    </row>
    <row r="623" spans="22:22" x14ac:dyDescent="0.15">
      <c r="V623" s="347">
        <v>611</v>
      </c>
    </row>
    <row r="624" spans="22:22" x14ac:dyDescent="0.15">
      <c r="V624" s="347">
        <v>612</v>
      </c>
    </row>
    <row r="625" spans="22:22" x14ac:dyDescent="0.15">
      <c r="V625" s="347">
        <v>613</v>
      </c>
    </row>
    <row r="626" spans="22:22" x14ac:dyDescent="0.15">
      <c r="V626" s="347">
        <v>614</v>
      </c>
    </row>
    <row r="627" spans="22:22" x14ac:dyDescent="0.15">
      <c r="V627" s="347">
        <v>615</v>
      </c>
    </row>
    <row r="628" spans="22:22" x14ac:dyDescent="0.15">
      <c r="V628" s="347">
        <v>616</v>
      </c>
    </row>
    <row r="629" spans="22:22" x14ac:dyDescent="0.15">
      <c r="V629" s="347">
        <v>617</v>
      </c>
    </row>
    <row r="630" spans="22:22" x14ac:dyDescent="0.15">
      <c r="V630" s="347">
        <v>618</v>
      </c>
    </row>
    <row r="631" spans="22:22" x14ac:dyDescent="0.15">
      <c r="V631" s="347">
        <v>619</v>
      </c>
    </row>
    <row r="632" spans="22:22" x14ac:dyDescent="0.15">
      <c r="V632" s="347">
        <v>620</v>
      </c>
    </row>
    <row r="633" spans="22:22" x14ac:dyDescent="0.15">
      <c r="V633" s="347">
        <v>621</v>
      </c>
    </row>
    <row r="634" spans="22:22" x14ac:dyDescent="0.15">
      <c r="V634" s="347">
        <v>622</v>
      </c>
    </row>
    <row r="635" spans="22:22" x14ac:dyDescent="0.15">
      <c r="V635" s="347">
        <v>623</v>
      </c>
    </row>
    <row r="636" spans="22:22" x14ac:dyDescent="0.15">
      <c r="V636" s="347">
        <v>624</v>
      </c>
    </row>
    <row r="637" spans="22:22" x14ac:dyDescent="0.15">
      <c r="V637" s="347">
        <v>625</v>
      </c>
    </row>
    <row r="638" spans="22:22" x14ac:dyDescent="0.15">
      <c r="V638" s="347">
        <v>626</v>
      </c>
    </row>
    <row r="639" spans="22:22" x14ac:dyDescent="0.15">
      <c r="V639" s="347">
        <v>627</v>
      </c>
    </row>
    <row r="640" spans="22:22" x14ac:dyDescent="0.15">
      <c r="V640" s="347">
        <v>628</v>
      </c>
    </row>
    <row r="641" spans="22:22" x14ac:dyDescent="0.15">
      <c r="V641" s="347">
        <v>629</v>
      </c>
    </row>
    <row r="642" spans="22:22" x14ac:dyDescent="0.15">
      <c r="V642" s="347">
        <v>630</v>
      </c>
    </row>
    <row r="643" spans="22:22" x14ac:dyDescent="0.15">
      <c r="V643" s="347">
        <v>631</v>
      </c>
    </row>
    <row r="644" spans="22:22" x14ac:dyDescent="0.15">
      <c r="V644" s="347">
        <v>632</v>
      </c>
    </row>
    <row r="645" spans="22:22" x14ac:dyDescent="0.15">
      <c r="V645" s="347">
        <v>633</v>
      </c>
    </row>
    <row r="646" spans="22:22" x14ac:dyDescent="0.15">
      <c r="V646" s="347">
        <v>634</v>
      </c>
    </row>
    <row r="647" spans="22:22" x14ac:dyDescent="0.15">
      <c r="V647" s="347">
        <v>635</v>
      </c>
    </row>
    <row r="648" spans="22:22" x14ac:dyDescent="0.15">
      <c r="V648" s="347">
        <v>636</v>
      </c>
    </row>
    <row r="649" spans="22:22" x14ac:dyDescent="0.15">
      <c r="V649" s="347">
        <v>637</v>
      </c>
    </row>
    <row r="650" spans="22:22" x14ac:dyDescent="0.15">
      <c r="V650" s="347">
        <v>638</v>
      </c>
    </row>
    <row r="651" spans="22:22" x14ac:dyDescent="0.15">
      <c r="V651" s="347">
        <v>639</v>
      </c>
    </row>
    <row r="652" spans="22:22" x14ac:dyDescent="0.15">
      <c r="V652" s="347">
        <v>640</v>
      </c>
    </row>
    <row r="653" spans="22:22" x14ac:dyDescent="0.15">
      <c r="V653" s="347">
        <v>641</v>
      </c>
    </row>
    <row r="654" spans="22:22" x14ac:dyDescent="0.15">
      <c r="V654" s="347">
        <v>642</v>
      </c>
    </row>
    <row r="655" spans="22:22" x14ac:dyDescent="0.15">
      <c r="V655" s="347">
        <v>643</v>
      </c>
    </row>
    <row r="656" spans="22:22" x14ac:dyDescent="0.15">
      <c r="V656" s="347">
        <v>644</v>
      </c>
    </row>
    <row r="657" spans="22:22" x14ac:dyDescent="0.15">
      <c r="V657" s="347">
        <v>645</v>
      </c>
    </row>
    <row r="658" spans="22:22" x14ac:dyDescent="0.15">
      <c r="V658" s="347">
        <v>646</v>
      </c>
    </row>
    <row r="659" spans="22:22" x14ac:dyDescent="0.15">
      <c r="V659" s="347">
        <v>647</v>
      </c>
    </row>
    <row r="660" spans="22:22" x14ac:dyDescent="0.15">
      <c r="V660" s="347">
        <v>648</v>
      </c>
    </row>
    <row r="661" spans="22:22" x14ac:dyDescent="0.15">
      <c r="V661" s="347">
        <v>649</v>
      </c>
    </row>
    <row r="662" spans="22:22" x14ac:dyDescent="0.15">
      <c r="V662" s="347">
        <v>650</v>
      </c>
    </row>
    <row r="663" spans="22:22" x14ac:dyDescent="0.15">
      <c r="V663" s="347">
        <v>651</v>
      </c>
    </row>
    <row r="664" spans="22:22" x14ac:dyDescent="0.15">
      <c r="V664" s="347">
        <v>652</v>
      </c>
    </row>
    <row r="665" spans="22:22" x14ac:dyDescent="0.15">
      <c r="V665" s="347">
        <v>653</v>
      </c>
    </row>
    <row r="666" spans="22:22" x14ac:dyDescent="0.15">
      <c r="V666" s="347">
        <v>654</v>
      </c>
    </row>
    <row r="667" spans="22:22" x14ac:dyDescent="0.15">
      <c r="V667" s="347">
        <v>655</v>
      </c>
    </row>
    <row r="668" spans="22:22" x14ac:dyDescent="0.15">
      <c r="V668" s="347">
        <v>656</v>
      </c>
    </row>
    <row r="669" spans="22:22" x14ac:dyDescent="0.15">
      <c r="V669" s="347">
        <v>657</v>
      </c>
    </row>
    <row r="670" spans="22:22" x14ac:dyDescent="0.15">
      <c r="V670" s="347">
        <v>658</v>
      </c>
    </row>
    <row r="671" spans="22:22" x14ac:dyDescent="0.15">
      <c r="V671" s="347">
        <v>659</v>
      </c>
    </row>
    <row r="672" spans="22:22" x14ac:dyDescent="0.15">
      <c r="V672" s="347">
        <v>660</v>
      </c>
    </row>
    <row r="673" spans="22:22" x14ac:dyDescent="0.15">
      <c r="V673" s="347">
        <v>661</v>
      </c>
    </row>
    <row r="674" spans="22:22" x14ac:dyDescent="0.15">
      <c r="V674" s="347">
        <v>662</v>
      </c>
    </row>
    <row r="675" spans="22:22" x14ac:dyDescent="0.15">
      <c r="V675" s="347">
        <v>663</v>
      </c>
    </row>
    <row r="676" spans="22:22" x14ac:dyDescent="0.15">
      <c r="V676" s="347">
        <v>664</v>
      </c>
    </row>
    <row r="677" spans="22:22" x14ac:dyDescent="0.15">
      <c r="V677" s="347">
        <v>665</v>
      </c>
    </row>
    <row r="678" spans="22:22" x14ac:dyDescent="0.15">
      <c r="V678" s="347">
        <v>666</v>
      </c>
    </row>
    <row r="679" spans="22:22" x14ac:dyDescent="0.15">
      <c r="V679" s="347">
        <v>667</v>
      </c>
    </row>
    <row r="680" spans="22:22" x14ac:dyDescent="0.15">
      <c r="V680" s="347">
        <v>668</v>
      </c>
    </row>
    <row r="681" spans="22:22" x14ac:dyDescent="0.15">
      <c r="V681" s="347">
        <v>669</v>
      </c>
    </row>
    <row r="682" spans="22:22" x14ac:dyDescent="0.15">
      <c r="V682" s="347">
        <v>670</v>
      </c>
    </row>
    <row r="683" spans="22:22" x14ac:dyDescent="0.15">
      <c r="V683" s="347">
        <v>671</v>
      </c>
    </row>
    <row r="684" spans="22:22" x14ac:dyDescent="0.15">
      <c r="V684" s="347">
        <v>672</v>
      </c>
    </row>
    <row r="685" spans="22:22" x14ac:dyDescent="0.15">
      <c r="V685" s="347">
        <v>673</v>
      </c>
    </row>
    <row r="686" spans="22:22" x14ac:dyDescent="0.15">
      <c r="V686" s="347">
        <v>674</v>
      </c>
    </row>
    <row r="687" spans="22:22" x14ac:dyDescent="0.15">
      <c r="V687" s="347">
        <v>675</v>
      </c>
    </row>
    <row r="688" spans="22:22" x14ac:dyDescent="0.15">
      <c r="V688" s="347">
        <v>676</v>
      </c>
    </row>
    <row r="689" spans="22:22" x14ac:dyDescent="0.15">
      <c r="V689" s="347">
        <v>677</v>
      </c>
    </row>
    <row r="690" spans="22:22" x14ac:dyDescent="0.15">
      <c r="V690" s="347">
        <v>678</v>
      </c>
    </row>
    <row r="691" spans="22:22" x14ac:dyDescent="0.15">
      <c r="V691" s="347">
        <v>679</v>
      </c>
    </row>
    <row r="692" spans="22:22" x14ac:dyDescent="0.15">
      <c r="V692" s="347">
        <v>680</v>
      </c>
    </row>
    <row r="693" spans="22:22" x14ac:dyDescent="0.15">
      <c r="V693" s="347">
        <v>681</v>
      </c>
    </row>
    <row r="694" spans="22:22" x14ac:dyDescent="0.15">
      <c r="V694" s="347">
        <v>682</v>
      </c>
    </row>
    <row r="695" spans="22:22" x14ac:dyDescent="0.15">
      <c r="V695" s="347">
        <v>683</v>
      </c>
    </row>
    <row r="696" spans="22:22" x14ac:dyDescent="0.15">
      <c r="V696" s="347">
        <v>684</v>
      </c>
    </row>
    <row r="697" spans="22:22" x14ac:dyDescent="0.15">
      <c r="V697" s="347">
        <v>685</v>
      </c>
    </row>
    <row r="698" spans="22:22" x14ac:dyDescent="0.15">
      <c r="V698" s="347">
        <v>686</v>
      </c>
    </row>
    <row r="699" spans="22:22" x14ac:dyDescent="0.15">
      <c r="V699" s="347">
        <v>687</v>
      </c>
    </row>
    <row r="700" spans="22:22" x14ac:dyDescent="0.15">
      <c r="V700" s="347">
        <v>688</v>
      </c>
    </row>
    <row r="701" spans="22:22" x14ac:dyDescent="0.15">
      <c r="V701" s="347">
        <v>689</v>
      </c>
    </row>
    <row r="702" spans="22:22" x14ac:dyDescent="0.15">
      <c r="V702" s="347">
        <v>690</v>
      </c>
    </row>
    <row r="703" spans="22:22" x14ac:dyDescent="0.15">
      <c r="V703" s="347">
        <v>691</v>
      </c>
    </row>
    <row r="704" spans="22:22" x14ac:dyDescent="0.15">
      <c r="V704" s="347">
        <v>692</v>
      </c>
    </row>
    <row r="705" spans="22:22" x14ac:dyDescent="0.15">
      <c r="V705" s="347">
        <v>693</v>
      </c>
    </row>
    <row r="706" spans="22:22" x14ac:dyDescent="0.15">
      <c r="V706" s="347">
        <v>694</v>
      </c>
    </row>
    <row r="707" spans="22:22" x14ac:dyDescent="0.15">
      <c r="V707" s="347">
        <v>695</v>
      </c>
    </row>
    <row r="708" spans="22:22" x14ac:dyDescent="0.15">
      <c r="V708" s="347">
        <v>696</v>
      </c>
    </row>
    <row r="709" spans="22:22" x14ac:dyDescent="0.15">
      <c r="V709" s="347">
        <v>697</v>
      </c>
    </row>
    <row r="710" spans="22:22" x14ac:dyDescent="0.15">
      <c r="V710" s="347">
        <v>698</v>
      </c>
    </row>
    <row r="711" spans="22:22" x14ac:dyDescent="0.15">
      <c r="V711" s="347">
        <v>699</v>
      </c>
    </row>
    <row r="712" spans="22:22" x14ac:dyDescent="0.15">
      <c r="V712" s="347">
        <v>700</v>
      </c>
    </row>
    <row r="713" spans="22:22" x14ac:dyDescent="0.15">
      <c r="V713" s="347">
        <v>701</v>
      </c>
    </row>
    <row r="714" spans="22:22" x14ac:dyDescent="0.15">
      <c r="V714" s="347">
        <v>702</v>
      </c>
    </row>
    <row r="715" spans="22:22" x14ac:dyDescent="0.15">
      <c r="V715" s="347">
        <v>703</v>
      </c>
    </row>
    <row r="716" spans="22:22" x14ac:dyDescent="0.15">
      <c r="V716" s="347">
        <v>704</v>
      </c>
    </row>
    <row r="717" spans="22:22" x14ac:dyDescent="0.15">
      <c r="V717" s="347">
        <v>705</v>
      </c>
    </row>
    <row r="718" spans="22:22" x14ac:dyDescent="0.15">
      <c r="V718" s="347">
        <v>706</v>
      </c>
    </row>
    <row r="719" spans="22:22" x14ac:dyDescent="0.15">
      <c r="V719" s="347">
        <v>707</v>
      </c>
    </row>
    <row r="720" spans="22:22" x14ac:dyDescent="0.15">
      <c r="V720" s="347">
        <v>708</v>
      </c>
    </row>
    <row r="721" spans="22:22" x14ac:dyDescent="0.15">
      <c r="V721" s="347">
        <v>709</v>
      </c>
    </row>
    <row r="722" spans="22:22" x14ac:dyDescent="0.15">
      <c r="V722" s="347">
        <v>710</v>
      </c>
    </row>
    <row r="723" spans="22:22" x14ac:dyDescent="0.15">
      <c r="V723" s="347">
        <v>711</v>
      </c>
    </row>
    <row r="724" spans="22:22" x14ac:dyDescent="0.15">
      <c r="V724" s="347">
        <v>712</v>
      </c>
    </row>
    <row r="725" spans="22:22" x14ac:dyDescent="0.15">
      <c r="V725" s="347">
        <v>713</v>
      </c>
    </row>
    <row r="726" spans="22:22" x14ac:dyDescent="0.15">
      <c r="V726" s="347">
        <v>714</v>
      </c>
    </row>
    <row r="727" spans="22:22" x14ac:dyDescent="0.15">
      <c r="V727" s="347">
        <v>715</v>
      </c>
    </row>
    <row r="728" spans="22:22" x14ac:dyDescent="0.15">
      <c r="V728" s="347">
        <v>716</v>
      </c>
    </row>
    <row r="729" spans="22:22" x14ac:dyDescent="0.15">
      <c r="V729" s="347">
        <v>717</v>
      </c>
    </row>
    <row r="730" spans="22:22" x14ac:dyDescent="0.15">
      <c r="V730" s="347">
        <v>718</v>
      </c>
    </row>
    <row r="731" spans="22:22" x14ac:dyDescent="0.15">
      <c r="V731" s="347">
        <v>719</v>
      </c>
    </row>
    <row r="732" spans="22:22" x14ac:dyDescent="0.15">
      <c r="V732" s="347">
        <v>720</v>
      </c>
    </row>
    <row r="733" spans="22:22" x14ac:dyDescent="0.15">
      <c r="V733" s="347">
        <v>721</v>
      </c>
    </row>
    <row r="734" spans="22:22" x14ac:dyDescent="0.15">
      <c r="V734" s="347">
        <v>722</v>
      </c>
    </row>
    <row r="735" spans="22:22" x14ac:dyDescent="0.15">
      <c r="V735" s="347">
        <v>723</v>
      </c>
    </row>
    <row r="736" spans="22:22" x14ac:dyDescent="0.15">
      <c r="V736" s="347">
        <v>724</v>
      </c>
    </row>
    <row r="737" spans="22:22" x14ac:dyDescent="0.15">
      <c r="V737" s="347">
        <v>725</v>
      </c>
    </row>
    <row r="738" spans="22:22" x14ac:dyDescent="0.15">
      <c r="V738" s="347">
        <v>726</v>
      </c>
    </row>
    <row r="739" spans="22:22" x14ac:dyDescent="0.15">
      <c r="V739" s="347">
        <v>727</v>
      </c>
    </row>
    <row r="740" spans="22:22" x14ac:dyDescent="0.15">
      <c r="V740" s="347">
        <v>728</v>
      </c>
    </row>
    <row r="741" spans="22:22" x14ac:dyDescent="0.15">
      <c r="V741" s="347">
        <v>729</v>
      </c>
    </row>
    <row r="742" spans="22:22" x14ac:dyDescent="0.15">
      <c r="V742" s="347">
        <v>730</v>
      </c>
    </row>
    <row r="743" spans="22:22" x14ac:dyDescent="0.15">
      <c r="V743" s="347">
        <v>731</v>
      </c>
    </row>
    <row r="744" spans="22:22" x14ac:dyDescent="0.15">
      <c r="V744" s="347">
        <v>732</v>
      </c>
    </row>
    <row r="745" spans="22:22" x14ac:dyDescent="0.15">
      <c r="V745" s="347">
        <v>733</v>
      </c>
    </row>
    <row r="746" spans="22:22" x14ac:dyDescent="0.15">
      <c r="V746" s="347">
        <v>734</v>
      </c>
    </row>
    <row r="747" spans="22:22" x14ac:dyDescent="0.15">
      <c r="V747" s="347">
        <v>735</v>
      </c>
    </row>
    <row r="748" spans="22:22" x14ac:dyDescent="0.15">
      <c r="V748" s="347">
        <v>736</v>
      </c>
    </row>
    <row r="749" spans="22:22" x14ac:dyDescent="0.15">
      <c r="V749" s="347">
        <v>737</v>
      </c>
    </row>
    <row r="750" spans="22:22" x14ac:dyDescent="0.15">
      <c r="V750" s="347">
        <v>738</v>
      </c>
    </row>
    <row r="751" spans="22:22" x14ac:dyDescent="0.15">
      <c r="V751" s="347">
        <v>739</v>
      </c>
    </row>
    <row r="752" spans="22:22" x14ac:dyDescent="0.15">
      <c r="V752" s="347">
        <v>740</v>
      </c>
    </row>
    <row r="753" spans="22:22" x14ac:dyDescent="0.15">
      <c r="V753" s="347">
        <v>741</v>
      </c>
    </row>
    <row r="754" spans="22:22" x14ac:dyDescent="0.15">
      <c r="V754" s="347">
        <v>742</v>
      </c>
    </row>
    <row r="755" spans="22:22" x14ac:dyDescent="0.15">
      <c r="V755" s="347">
        <v>743</v>
      </c>
    </row>
    <row r="756" spans="22:22" x14ac:dyDescent="0.15">
      <c r="V756" s="347">
        <v>744</v>
      </c>
    </row>
    <row r="757" spans="22:22" x14ac:dyDescent="0.15">
      <c r="V757" s="347">
        <v>745</v>
      </c>
    </row>
    <row r="758" spans="22:22" x14ac:dyDescent="0.15">
      <c r="V758" s="347">
        <v>746</v>
      </c>
    </row>
    <row r="759" spans="22:22" x14ac:dyDescent="0.15">
      <c r="V759" s="347">
        <v>747</v>
      </c>
    </row>
    <row r="760" spans="22:22" x14ac:dyDescent="0.15">
      <c r="V760" s="347">
        <v>748</v>
      </c>
    </row>
    <row r="761" spans="22:22" x14ac:dyDescent="0.15">
      <c r="V761" s="347">
        <v>749</v>
      </c>
    </row>
    <row r="762" spans="22:22" x14ac:dyDescent="0.15">
      <c r="V762" s="347">
        <v>750</v>
      </c>
    </row>
    <row r="763" spans="22:22" x14ac:dyDescent="0.15">
      <c r="V763" s="347">
        <v>751</v>
      </c>
    </row>
    <row r="764" spans="22:22" x14ac:dyDescent="0.15">
      <c r="V764" s="347">
        <v>752</v>
      </c>
    </row>
    <row r="765" spans="22:22" x14ac:dyDescent="0.15">
      <c r="V765" s="347">
        <v>753</v>
      </c>
    </row>
    <row r="766" spans="22:22" x14ac:dyDescent="0.15">
      <c r="V766" s="347">
        <v>754</v>
      </c>
    </row>
    <row r="767" spans="22:22" x14ac:dyDescent="0.15">
      <c r="V767" s="347">
        <v>755</v>
      </c>
    </row>
    <row r="768" spans="22:22" x14ac:dyDescent="0.15">
      <c r="V768" s="347">
        <v>756</v>
      </c>
    </row>
    <row r="769" spans="22:22" x14ac:dyDescent="0.15">
      <c r="V769" s="347">
        <v>757</v>
      </c>
    </row>
    <row r="770" spans="22:22" x14ac:dyDescent="0.15">
      <c r="V770" s="347">
        <v>758</v>
      </c>
    </row>
    <row r="771" spans="22:22" x14ac:dyDescent="0.15">
      <c r="V771" s="347">
        <v>759</v>
      </c>
    </row>
    <row r="772" spans="22:22" x14ac:dyDescent="0.15">
      <c r="V772" s="347">
        <v>760</v>
      </c>
    </row>
    <row r="773" spans="22:22" x14ac:dyDescent="0.15">
      <c r="V773" s="347">
        <v>761</v>
      </c>
    </row>
    <row r="774" spans="22:22" x14ac:dyDescent="0.15">
      <c r="V774" s="347">
        <v>762</v>
      </c>
    </row>
    <row r="775" spans="22:22" x14ac:dyDescent="0.15">
      <c r="V775" s="347">
        <v>763</v>
      </c>
    </row>
    <row r="776" spans="22:22" x14ac:dyDescent="0.15">
      <c r="V776" s="347">
        <v>764</v>
      </c>
    </row>
    <row r="777" spans="22:22" x14ac:dyDescent="0.15">
      <c r="V777" s="347">
        <v>765</v>
      </c>
    </row>
    <row r="778" spans="22:22" x14ac:dyDescent="0.15">
      <c r="V778" s="347">
        <v>766</v>
      </c>
    </row>
    <row r="779" spans="22:22" x14ac:dyDescent="0.15">
      <c r="V779" s="347">
        <v>767</v>
      </c>
    </row>
    <row r="780" spans="22:22" x14ac:dyDescent="0.15">
      <c r="V780" s="347">
        <v>768</v>
      </c>
    </row>
    <row r="781" spans="22:22" x14ac:dyDescent="0.15">
      <c r="V781" s="347">
        <v>769</v>
      </c>
    </row>
    <row r="782" spans="22:22" x14ac:dyDescent="0.15">
      <c r="V782" s="347">
        <v>770</v>
      </c>
    </row>
    <row r="783" spans="22:22" x14ac:dyDescent="0.15">
      <c r="V783" s="347">
        <v>771</v>
      </c>
    </row>
    <row r="784" spans="22:22" x14ac:dyDescent="0.15">
      <c r="V784" s="347">
        <v>772</v>
      </c>
    </row>
    <row r="785" spans="22:22" x14ac:dyDescent="0.15">
      <c r="V785" s="347">
        <v>773</v>
      </c>
    </row>
    <row r="786" spans="22:22" x14ac:dyDescent="0.15">
      <c r="V786" s="347">
        <v>774</v>
      </c>
    </row>
    <row r="787" spans="22:22" x14ac:dyDescent="0.15">
      <c r="V787" s="347">
        <v>775</v>
      </c>
    </row>
    <row r="788" spans="22:22" x14ac:dyDescent="0.15">
      <c r="V788" s="347">
        <v>776</v>
      </c>
    </row>
    <row r="789" spans="22:22" x14ac:dyDescent="0.15">
      <c r="V789" s="347">
        <v>777</v>
      </c>
    </row>
    <row r="790" spans="22:22" x14ac:dyDescent="0.15">
      <c r="V790" s="347">
        <v>778</v>
      </c>
    </row>
    <row r="791" spans="22:22" x14ac:dyDescent="0.15">
      <c r="V791" s="347">
        <v>779</v>
      </c>
    </row>
    <row r="792" spans="22:22" x14ac:dyDescent="0.15">
      <c r="V792" s="347">
        <v>780</v>
      </c>
    </row>
    <row r="793" spans="22:22" x14ac:dyDescent="0.15">
      <c r="V793" s="347">
        <v>781</v>
      </c>
    </row>
    <row r="794" spans="22:22" x14ac:dyDescent="0.15">
      <c r="V794" s="347">
        <v>782</v>
      </c>
    </row>
    <row r="795" spans="22:22" x14ac:dyDescent="0.15">
      <c r="V795" s="347">
        <v>783</v>
      </c>
    </row>
    <row r="796" spans="22:22" x14ac:dyDescent="0.15">
      <c r="V796" s="347">
        <v>784</v>
      </c>
    </row>
    <row r="797" spans="22:22" x14ac:dyDescent="0.15">
      <c r="V797" s="347">
        <v>785</v>
      </c>
    </row>
    <row r="798" spans="22:22" x14ac:dyDescent="0.15">
      <c r="V798" s="347">
        <v>786</v>
      </c>
    </row>
    <row r="799" spans="22:22" x14ac:dyDescent="0.15">
      <c r="V799" s="347">
        <v>787</v>
      </c>
    </row>
    <row r="800" spans="22:22" x14ac:dyDescent="0.15">
      <c r="V800" s="347">
        <v>788</v>
      </c>
    </row>
    <row r="801" spans="22:22" x14ac:dyDescent="0.15">
      <c r="V801" s="347">
        <v>789</v>
      </c>
    </row>
    <row r="802" spans="22:22" x14ac:dyDescent="0.15">
      <c r="V802" s="347">
        <v>790</v>
      </c>
    </row>
    <row r="803" spans="22:22" x14ac:dyDescent="0.15">
      <c r="V803" s="347">
        <v>791</v>
      </c>
    </row>
    <row r="804" spans="22:22" x14ac:dyDescent="0.15">
      <c r="V804" s="347">
        <v>792</v>
      </c>
    </row>
    <row r="805" spans="22:22" x14ac:dyDescent="0.15">
      <c r="V805" s="347">
        <v>793</v>
      </c>
    </row>
    <row r="806" spans="22:22" x14ac:dyDescent="0.15">
      <c r="V806" s="347">
        <v>794</v>
      </c>
    </row>
    <row r="807" spans="22:22" x14ac:dyDescent="0.15">
      <c r="V807" s="347">
        <v>795</v>
      </c>
    </row>
    <row r="808" spans="22:22" x14ac:dyDescent="0.15">
      <c r="V808" s="347">
        <v>796</v>
      </c>
    </row>
    <row r="809" spans="22:22" x14ac:dyDescent="0.15">
      <c r="V809" s="347">
        <v>797</v>
      </c>
    </row>
    <row r="810" spans="22:22" x14ac:dyDescent="0.15">
      <c r="V810" s="347">
        <v>798</v>
      </c>
    </row>
    <row r="811" spans="22:22" x14ac:dyDescent="0.15">
      <c r="V811" s="347">
        <v>799</v>
      </c>
    </row>
    <row r="812" spans="22:22" x14ac:dyDescent="0.15">
      <c r="V812" s="347">
        <v>800</v>
      </c>
    </row>
    <row r="813" spans="22:22" x14ac:dyDescent="0.15">
      <c r="V813" s="347">
        <v>801</v>
      </c>
    </row>
    <row r="814" spans="22:22" x14ac:dyDescent="0.15">
      <c r="V814" s="347">
        <v>802</v>
      </c>
    </row>
    <row r="815" spans="22:22" x14ac:dyDescent="0.15">
      <c r="V815" s="347">
        <v>803</v>
      </c>
    </row>
    <row r="816" spans="22:22" x14ac:dyDescent="0.15">
      <c r="V816" s="347">
        <v>804</v>
      </c>
    </row>
    <row r="817" spans="22:22" x14ac:dyDescent="0.15">
      <c r="V817" s="347">
        <v>805</v>
      </c>
    </row>
    <row r="818" spans="22:22" x14ac:dyDescent="0.15">
      <c r="V818" s="347">
        <v>806</v>
      </c>
    </row>
    <row r="819" spans="22:22" x14ac:dyDescent="0.15">
      <c r="V819" s="347">
        <v>807</v>
      </c>
    </row>
    <row r="820" spans="22:22" x14ac:dyDescent="0.15">
      <c r="V820" s="347">
        <v>808</v>
      </c>
    </row>
    <row r="821" spans="22:22" x14ac:dyDescent="0.15">
      <c r="V821" s="347">
        <v>809</v>
      </c>
    </row>
    <row r="822" spans="22:22" x14ac:dyDescent="0.15">
      <c r="V822" s="347">
        <v>810</v>
      </c>
    </row>
    <row r="823" spans="22:22" x14ac:dyDescent="0.15">
      <c r="V823" s="347">
        <v>811</v>
      </c>
    </row>
    <row r="824" spans="22:22" x14ac:dyDescent="0.15">
      <c r="V824" s="347">
        <v>812</v>
      </c>
    </row>
    <row r="825" spans="22:22" x14ac:dyDescent="0.15">
      <c r="V825" s="347">
        <v>813</v>
      </c>
    </row>
    <row r="826" spans="22:22" x14ac:dyDescent="0.15">
      <c r="V826" s="347">
        <v>814</v>
      </c>
    </row>
    <row r="827" spans="22:22" x14ac:dyDescent="0.15">
      <c r="V827" s="347">
        <v>815</v>
      </c>
    </row>
    <row r="828" spans="22:22" x14ac:dyDescent="0.15">
      <c r="V828" s="347">
        <v>816</v>
      </c>
    </row>
    <row r="829" spans="22:22" x14ac:dyDescent="0.15">
      <c r="V829" s="347">
        <v>817</v>
      </c>
    </row>
    <row r="830" spans="22:22" x14ac:dyDescent="0.15">
      <c r="V830" s="347">
        <v>818</v>
      </c>
    </row>
    <row r="831" spans="22:22" x14ac:dyDescent="0.15">
      <c r="V831" s="347">
        <v>819</v>
      </c>
    </row>
    <row r="832" spans="22:22" x14ac:dyDescent="0.15">
      <c r="V832" s="347">
        <v>820</v>
      </c>
    </row>
    <row r="833" spans="22:22" x14ac:dyDescent="0.15">
      <c r="V833" s="347">
        <v>821</v>
      </c>
    </row>
    <row r="834" spans="22:22" x14ac:dyDescent="0.15">
      <c r="V834" s="347">
        <v>822</v>
      </c>
    </row>
    <row r="835" spans="22:22" x14ac:dyDescent="0.15">
      <c r="V835" s="347">
        <v>823</v>
      </c>
    </row>
    <row r="836" spans="22:22" x14ac:dyDescent="0.15">
      <c r="V836" s="347">
        <v>824</v>
      </c>
    </row>
    <row r="837" spans="22:22" x14ac:dyDescent="0.15">
      <c r="V837" s="347">
        <v>825</v>
      </c>
    </row>
    <row r="838" spans="22:22" x14ac:dyDescent="0.15">
      <c r="V838" s="347">
        <v>826</v>
      </c>
    </row>
    <row r="839" spans="22:22" x14ac:dyDescent="0.15">
      <c r="V839" s="347">
        <v>827</v>
      </c>
    </row>
    <row r="840" spans="22:22" x14ac:dyDescent="0.15">
      <c r="V840" s="347">
        <v>828</v>
      </c>
    </row>
    <row r="841" spans="22:22" x14ac:dyDescent="0.15">
      <c r="V841" s="347">
        <v>829</v>
      </c>
    </row>
    <row r="842" spans="22:22" x14ac:dyDescent="0.15">
      <c r="V842" s="347">
        <v>830</v>
      </c>
    </row>
    <row r="843" spans="22:22" x14ac:dyDescent="0.15">
      <c r="V843" s="347">
        <v>831</v>
      </c>
    </row>
    <row r="844" spans="22:22" x14ac:dyDescent="0.15">
      <c r="V844" s="347">
        <v>832</v>
      </c>
    </row>
    <row r="845" spans="22:22" x14ac:dyDescent="0.15">
      <c r="V845" s="347">
        <v>833</v>
      </c>
    </row>
    <row r="846" spans="22:22" x14ac:dyDescent="0.15">
      <c r="V846" s="347">
        <v>834</v>
      </c>
    </row>
    <row r="847" spans="22:22" x14ac:dyDescent="0.15">
      <c r="V847" s="347">
        <v>835</v>
      </c>
    </row>
    <row r="848" spans="22:22" x14ac:dyDescent="0.15">
      <c r="V848" s="347">
        <v>836</v>
      </c>
    </row>
    <row r="849" spans="22:22" x14ac:dyDescent="0.15">
      <c r="V849" s="347">
        <v>837</v>
      </c>
    </row>
    <row r="850" spans="22:22" x14ac:dyDescent="0.15">
      <c r="V850" s="347">
        <v>838</v>
      </c>
    </row>
    <row r="851" spans="22:22" x14ac:dyDescent="0.15">
      <c r="V851" s="347">
        <v>839</v>
      </c>
    </row>
    <row r="852" spans="22:22" x14ac:dyDescent="0.15">
      <c r="V852" s="347">
        <v>840</v>
      </c>
    </row>
    <row r="853" spans="22:22" x14ac:dyDescent="0.15">
      <c r="V853" s="347">
        <v>841</v>
      </c>
    </row>
    <row r="854" spans="22:22" x14ac:dyDescent="0.15">
      <c r="V854" s="347">
        <v>842</v>
      </c>
    </row>
    <row r="855" spans="22:22" x14ac:dyDescent="0.15">
      <c r="V855" s="347">
        <v>843</v>
      </c>
    </row>
    <row r="856" spans="22:22" x14ac:dyDescent="0.15">
      <c r="V856" s="347">
        <v>844</v>
      </c>
    </row>
    <row r="857" spans="22:22" x14ac:dyDescent="0.15">
      <c r="V857" s="347">
        <v>845</v>
      </c>
    </row>
    <row r="858" spans="22:22" x14ac:dyDescent="0.15">
      <c r="V858" s="347">
        <v>846</v>
      </c>
    </row>
    <row r="859" spans="22:22" x14ac:dyDescent="0.15">
      <c r="V859" s="347">
        <v>847</v>
      </c>
    </row>
    <row r="860" spans="22:22" x14ac:dyDescent="0.15">
      <c r="V860" s="347">
        <v>848</v>
      </c>
    </row>
    <row r="861" spans="22:22" x14ac:dyDescent="0.15">
      <c r="V861" s="347">
        <v>849</v>
      </c>
    </row>
    <row r="862" spans="22:22" x14ac:dyDescent="0.15">
      <c r="V862" s="347">
        <v>850</v>
      </c>
    </row>
    <row r="863" spans="22:22" x14ac:dyDescent="0.15">
      <c r="V863" s="347">
        <v>851</v>
      </c>
    </row>
    <row r="864" spans="22:22" x14ac:dyDescent="0.15">
      <c r="V864" s="347">
        <v>852</v>
      </c>
    </row>
    <row r="865" spans="22:22" x14ac:dyDescent="0.15">
      <c r="V865" s="347">
        <v>853</v>
      </c>
    </row>
    <row r="866" spans="22:22" x14ac:dyDescent="0.15">
      <c r="V866" s="347">
        <v>854</v>
      </c>
    </row>
    <row r="867" spans="22:22" x14ac:dyDescent="0.15">
      <c r="V867" s="347">
        <v>855</v>
      </c>
    </row>
    <row r="868" spans="22:22" x14ac:dyDescent="0.15">
      <c r="V868" s="347">
        <v>856</v>
      </c>
    </row>
    <row r="869" spans="22:22" x14ac:dyDescent="0.15">
      <c r="V869" s="347">
        <v>857</v>
      </c>
    </row>
    <row r="870" spans="22:22" x14ac:dyDescent="0.15">
      <c r="V870" s="347">
        <v>858</v>
      </c>
    </row>
    <row r="871" spans="22:22" x14ac:dyDescent="0.15">
      <c r="V871" s="347">
        <v>859</v>
      </c>
    </row>
    <row r="872" spans="22:22" x14ac:dyDescent="0.15">
      <c r="V872" s="347">
        <v>860</v>
      </c>
    </row>
    <row r="873" spans="22:22" x14ac:dyDescent="0.15">
      <c r="V873" s="347">
        <v>861</v>
      </c>
    </row>
    <row r="874" spans="22:22" x14ac:dyDescent="0.15">
      <c r="V874" s="347">
        <v>862</v>
      </c>
    </row>
    <row r="875" spans="22:22" x14ac:dyDescent="0.15">
      <c r="V875" s="347">
        <v>863</v>
      </c>
    </row>
    <row r="876" spans="22:22" x14ac:dyDescent="0.15">
      <c r="V876" s="347">
        <v>864</v>
      </c>
    </row>
    <row r="877" spans="22:22" x14ac:dyDescent="0.15">
      <c r="V877" s="347">
        <v>865</v>
      </c>
    </row>
    <row r="878" spans="22:22" x14ac:dyDescent="0.15">
      <c r="V878" s="347">
        <v>866</v>
      </c>
    </row>
    <row r="879" spans="22:22" x14ac:dyDescent="0.15">
      <c r="V879" s="347">
        <v>867</v>
      </c>
    </row>
    <row r="880" spans="22:22" x14ac:dyDescent="0.15">
      <c r="V880" s="347">
        <v>868</v>
      </c>
    </row>
    <row r="881" spans="22:22" x14ac:dyDescent="0.15">
      <c r="V881" s="347">
        <v>869</v>
      </c>
    </row>
    <row r="882" spans="22:22" x14ac:dyDescent="0.15">
      <c r="V882" s="347">
        <v>870</v>
      </c>
    </row>
    <row r="883" spans="22:22" x14ac:dyDescent="0.15">
      <c r="V883" s="347">
        <v>871</v>
      </c>
    </row>
    <row r="884" spans="22:22" x14ac:dyDescent="0.15">
      <c r="V884" s="347">
        <v>872</v>
      </c>
    </row>
    <row r="885" spans="22:22" x14ac:dyDescent="0.15">
      <c r="V885" s="347">
        <v>873</v>
      </c>
    </row>
    <row r="886" spans="22:22" x14ac:dyDescent="0.15">
      <c r="V886" s="347">
        <v>874</v>
      </c>
    </row>
    <row r="887" spans="22:22" x14ac:dyDescent="0.15">
      <c r="V887" s="347">
        <v>875</v>
      </c>
    </row>
    <row r="888" spans="22:22" x14ac:dyDescent="0.15">
      <c r="V888" s="347">
        <v>876</v>
      </c>
    </row>
    <row r="889" spans="22:22" x14ac:dyDescent="0.15">
      <c r="V889" s="347">
        <v>877</v>
      </c>
    </row>
    <row r="890" spans="22:22" x14ac:dyDescent="0.15">
      <c r="V890" s="347">
        <v>878</v>
      </c>
    </row>
    <row r="891" spans="22:22" x14ac:dyDescent="0.15">
      <c r="V891" s="347">
        <v>879</v>
      </c>
    </row>
    <row r="892" spans="22:22" x14ac:dyDescent="0.15">
      <c r="V892" s="347">
        <v>880</v>
      </c>
    </row>
    <row r="893" spans="22:22" x14ac:dyDescent="0.15">
      <c r="V893" s="347">
        <v>881</v>
      </c>
    </row>
    <row r="894" spans="22:22" x14ac:dyDescent="0.15">
      <c r="V894" s="347">
        <v>882</v>
      </c>
    </row>
    <row r="895" spans="22:22" x14ac:dyDescent="0.15">
      <c r="V895" s="347">
        <v>883</v>
      </c>
    </row>
    <row r="896" spans="22:22" x14ac:dyDescent="0.15">
      <c r="V896" s="347">
        <v>884</v>
      </c>
    </row>
    <row r="897" spans="22:22" x14ac:dyDescent="0.15">
      <c r="V897" s="347">
        <v>885</v>
      </c>
    </row>
    <row r="898" spans="22:22" x14ac:dyDescent="0.15">
      <c r="V898" s="347">
        <v>886</v>
      </c>
    </row>
    <row r="899" spans="22:22" x14ac:dyDescent="0.15">
      <c r="V899" s="347">
        <v>887</v>
      </c>
    </row>
    <row r="900" spans="22:22" x14ac:dyDescent="0.15">
      <c r="V900" s="347">
        <v>888</v>
      </c>
    </row>
    <row r="901" spans="22:22" x14ac:dyDescent="0.15">
      <c r="V901" s="347">
        <v>889</v>
      </c>
    </row>
    <row r="902" spans="22:22" x14ac:dyDescent="0.15">
      <c r="V902" s="347">
        <v>890</v>
      </c>
    </row>
    <row r="903" spans="22:22" x14ac:dyDescent="0.15">
      <c r="V903" s="347">
        <v>891</v>
      </c>
    </row>
    <row r="904" spans="22:22" x14ac:dyDescent="0.15">
      <c r="V904" s="347">
        <v>892</v>
      </c>
    </row>
    <row r="905" spans="22:22" x14ac:dyDescent="0.15">
      <c r="V905" s="347">
        <v>893</v>
      </c>
    </row>
    <row r="906" spans="22:22" x14ac:dyDescent="0.15">
      <c r="V906" s="347">
        <v>894</v>
      </c>
    </row>
    <row r="907" spans="22:22" x14ac:dyDescent="0.15">
      <c r="V907" s="347">
        <v>895</v>
      </c>
    </row>
    <row r="908" spans="22:22" x14ac:dyDescent="0.15">
      <c r="V908" s="347">
        <v>896</v>
      </c>
    </row>
    <row r="909" spans="22:22" x14ac:dyDescent="0.15">
      <c r="V909" s="347">
        <v>897</v>
      </c>
    </row>
    <row r="910" spans="22:22" x14ac:dyDescent="0.15">
      <c r="V910" s="347">
        <v>898</v>
      </c>
    </row>
    <row r="911" spans="22:22" x14ac:dyDescent="0.15">
      <c r="V911" s="347">
        <v>899</v>
      </c>
    </row>
    <row r="912" spans="22:22" x14ac:dyDescent="0.15">
      <c r="V912" s="347">
        <v>900</v>
      </c>
    </row>
    <row r="913" spans="22:22" x14ac:dyDescent="0.15">
      <c r="V913" s="347">
        <v>901</v>
      </c>
    </row>
    <row r="914" spans="22:22" x14ac:dyDescent="0.15">
      <c r="V914" s="347">
        <v>902</v>
      </c>
    </row>
    <row r="915" spans="22:22" x14ac:dyDescent="0.15">
      <c r="V915" s="347">
        <v>903</v>
      </c>
    </row>
    <row r="916" spans="22:22" x14ac:dyDescent="0.15">
      <c r="V916" s="347">
        <v>904</v>
      </c>
    </row>
    <row r="917" spans="22:22" x14ac:dyDescent="0.15">
      <c r="V917" s="347">
        <v>905</v>
      </c>
    </row>
    <row r="918" spans="22:22" x14ac:dyDescent="0.15">
      <c r="V918" s="347">
        <v>906</v>
      </c>
    </row>
    <row r="919" spans="22:22" x14ac:dyDescent="0.15">
      <c r="V919" s="347">
        <v>907</v>
      </c>
    </row>
    <row r="920" spans="22:22" x14ac:dyDescent="0.15">
      <c r="V920" s="347">
        <v>908</v>
      </c>
    </row>
    <row r="921" spans="22:22" x14ac:dyDescent="0.15">
      <c r="V921" s="347">
        <v>909</v>
      </c>
    </row>
    <row r="922" spans="22:22" x14ac:dyDescent="0.15">
      <c r="V922" s="347">
        <v>910</v>
      </c>
    </row>
    <row r="923" spans="22:22" x14ac:dyDescent="0.15">
      <c r="V923" s="347">
        <v>911</v>
      </c>
    </row>
    <row r="924" spans="22:22" x14ac:dyDescent="0.15">
      <c r="V924" s="347">
        <v>912</v>
      </c>
    </row>
    <row r="925" spans="22:22" x14ac:dyDescent="0.15">
      <c r="V925" s="347">
        <v>913</v>
      </c>
    </row>
    <row r="926" spans="22:22" x14ac:dyDescent="0.15">
      <c r="V926" s="347">
        <v>914</v>
      </c>
    </row>
    <row r="927" spans="22:22" x14ac:dyDescent="0.15">
      <c r="V927" s="347">
        <v>915</v>
      </c>
    </row>
    <row r="928" spans="22:22" x14ac:dyDescent="0.15">
      <c r="V928" s="347">
        <v>916</v>
      </c>
    </row>
    <row r="929" spans="22:22" x14ac:dyDescent="0.15">
      <c r="V929" s="347">
        <v>917</v>
      </c>
    </row>
    <row r="930" spans="22:22" x14ac:dyDescent="0.15">
      <c r="V930" s="347">
        <v>918</v>
      </c>
    </row>
    <row r="931" spans="22:22" x14ac:dyDescent="0.15">
      <c r="V931" s="347">
        <v>919</v>
      </c>
    </row>
    <row r="932" spans="22:22" x14ac:dyDescent="0.15">
      <c r="V932" s="347">
        <v>920</v>
      </c>
    </row>
    <row r="933" spans="22:22" x14ac:dyDescent="0.15">
      <c r="V933" s="347">
        <v>921</v>
      </c>
    </row>
    <row r="934" spans="22:22" x14ac:dyDescent="0.15">
      <c r="V934" s="347">
        <v>922</v>
      </c>
    </row>
    <row r="935" spans="22:22" x14ac:dyDescent="0.15">
      <c r="V935" s="347">
        <v>923</v>
      </c>
    </row>
    <row r="936" spans="22:22" x14ac:dyDescent="0.15">
      <c r="V936" s="347">
        <v>924</v>
      </c>
    </row>
    <row r="937" spans="22:22" x14ac:dyDescent="0.15">
      <c r="V937" s="347">
        <v>925</v>
      </c>
    </row>
    <row r="938" spans="22:22" x14ac:dyDescent="0.15">
      <c r="V938" s="347">
        <v>926</v>
      </c>
    </row>
    <row r="939" spans="22:22" x14ac:dyDescent="0.15">
      <c r="V939" s="347">
        <v>927</v>
      </c>
    </row>
    <row r="940" spans="22:22" x14ac:dyDescent="0.15">
      <c r="V940" s="347">
        <v>928</v>
      </c>
    </row>
    <row r="941" spans="22:22" x14ac:dyDescent="0.15">
      <c r="V941" s="347">
        <v>929</v>
      </c>
    </row>
    <row r="942" spans="22:22" x14ac:dyDescent="0.15">
      <c r="V942" s="347">
        <v>930</v>
      </c>
    </row>
    <row r="943" spans="22:22" x14ac:dyDescent="0.15">
      <c r="V943" s="347">
        <v>931</v>
      </c>
    </row>
    <row r="944" spans="22:22" x14ac:dyDescent="0.15">
      <c r="V944" s="347">
        <v>932</v>
      </c>
    </row>
    <row r="945" spans="22:22" x14ac:dyDescent="0.15">
      <c r="V945" s="347">
        <v>933</v>
      </c>
    </row>
    <row r="946" spans="22:22" x14ac:dyDescent="0.15">
      <c r="V946" s="347">
        <v>934</v>
      </c>
    </row>
    <row r="947" spans="22:22" x14ac:dyDescent="0.15">
      <c r="V947" s="347">
        <v>935</v>
      </c>
    </row>
    <row r="948" spans="22:22" x14ac:dyDescent="0.15">
      <c r="V948" s="347">
        <v>936</v>
      </c>
    </row>
    <row r="949" spans="22:22" x14ac:dyDescent="0.15">
      <c r="V949" s="347">
        <v>937</v>
      </c>
    </row>
    <row r="950" spans="22:22" x14ac:dyDescent="0.15">
      <c r="V950" s="347">
        <v>938</v>
      </c>
    </row>
    <row r="951" spans="22:22" x14ac:dyDescent="0.15">
      <c r="V951" s="347">
        <v>939</v>
      </c>
    </row>
    <row r="952" spans="22:22" x14ac:dyDescent="0.15">
      <c r="V952" s="347">
        <v>940</v>
      </c>
    </row>
    <row r="953" spans="22:22" x14ac:dyDescent="0.15">
      <c r="V953" s="347">
        <v>941</v>
      </c>
    </row>
    <row r="954" spans="22:22" x14ac:dyDescent="0.15">
      <c r="V954" s="347">
        <v>942</v>
      </c>
    </row>
    <row r="955" spans="22:22" x14ac:dyDescent="0.15">
      <c r="V955" s="347">
        <v>943</v>
      </c>
    </row>
    <row r="956" spans="22:22" x14ac:dyDescent="0.15">
      <c r="V956" s="347">
        <v>944</v>
      </c>
    </row>
    <row r="957" spans="22:22" x14ac:dyDescent="0.15">
      <c r="V957" s="347">
        <v>945</v>
      </c>
    </row>
    <row r="958" spans="22:22" x14ac:dyDescent="0.15">
      <c r="V958" s="347">
        <v>946</v>
      </c>
    </row>
    <row r="959" spans="22:22" x14ac:dyDescent="0.15">
      <c r="V959" s="347">
        <v>947</v>
      </c>
    </row>
    <row r="960" spans="22:22" x14ac:dyDescent="0.15">
      <c r="V960" s="347">
        <v>948</v>
      </c>
    </row>
    <row r="961" spans="22:22" x14ac:dyDescent="0.15">
      <c r="V961" s="347">
        <v>949</v>
      </c>
    </row>
    <row r="962" spans="22:22" x14ac:dyDescent="0.15">
      <c r="V962" s="347">
        <v>950</v>
      </c>
    </row>
    <row r="963" spans="22:22" x14ac:dyDescent="0.15">
      <c r="V963" s="347">
        <v>951</v>
      </c>
    </row>
    <row r="964" spans="22:22" x14ac:dyDescent="0.15">
      <c r="V964" s="347">
        <v>952</v>
      </c>
    </row>
    <row r="965" spans="22:22" x14ac:dyDescent="0.15">
      <c r="V965" s="347">
        <v>953</v>
      </c>
    </row>
    <row r="966" spans="22:22" x14ac:dyDescent="0.15">
      <c r="V966" s="347">
        <v>954</v>
      </c>
    </row>
    <row r="967" spans="22:22" x14ac:dyDescent="0.15">
      <c r="V967" s="347">
        <v>955</v>
      </c>
    </row>
    <row r="968" spans="22:22" x14ac:dyDescent="0.15">
      <c r="V968" s="347">
        <v>956</v>
      </c>
    </row>
    <row r="969" spans="22:22" x14ac:dyDescent="0.15">
      <c r="V969" s="347">
        <v>957</v>
      </c>
    </row>
    <row r="970" spans="22:22" x14ac:dyDescent="0.15">
      <c r="V970" s="347">
        <v>958</v>
      </c>
    </row>
    <row r="971" spans="22:22" x14ac:dyDescent="0.15">
      <c r="V971" s="347">
        <v>959</v>
      </c>
    </row>
    <row r="972" spans="22:22" x14ac:dyDescent="0.15">
      <c r="V972" s="347">
        <v>960</v>
      </c>
    </row>
    <row r="973" spans="22:22" x14ac:dyDescent="0.15">
      <c r="V973" s="347">
        <v>961</v>
      </c>
    </row>
    <row r="974" spans="22:22" x14ac:dyDescent="0.15">
      <c r="V974" s="347">
        <v>962</v>
      </c>
    </row>
    <row r="975" spans="22:22" x14ac:dyDescent="0.15">
      <c r="V975" s="347">
        <v>963</v>
      </c>
    </row>
    <row r="976" spans="22:22" x14ac:dyDescent="0.15">
      <c r="V976" s="347">
        <v>964</v>
      </c>
    </row>
    <row r="977" spans="22:22" x14ac:dyDescent="0.15">
      <c r="V977" s="347">
        <v>965</v>
      </c>
    </row>
    <row r="978" spans="22:22" x14ac:dyDescent="0.15">
      <c r="V978" s="347">
        <v>966</v>
      </c>
    </row>
    <row r="979" spans="22:22" x14ac:dyDescent="0.15">
      <c r="V979" s="347">
        <v>967</v>
      </c>
    </row>
    <row r="980" spans="22:22" x14ac:dyDescent="0.15">
      <c r="V980" s="347">
        <v>968</v>
      </c>
    </row>
    <row r="981" spans="22:22" x14ac:dyDescent="0.15">
      <c r="V981" s="347">
        <v>969</v>
      </c>
    </row>
    <row r="982" spans="22:22" x14ac:dyDescent="0.15">
      <c r="V982" s="347">
        <v>970</v>
      </c>
    </row>
    <row r="983" spans="22:22" x14ac:dyDescent="0.15">
      <c r="V983" s="347">
        <v>971</v>
      </c>
    </row>
    <row r="984" spans="22:22" x14ac:dyDescent="0.15">
      <c r="V984" s="347">
        <v>972</v>
      </c>
    </row>
    <row r="985" spans="22:22" x14ac:dyDescent="0.15">
      <c r="V985" s="347">
        <v>973</v>
      </c>
    </row>
    <row r="986" spans="22:22" x14ac:dyDescent="0.15">
      <c r="V986" s="347">
        <v>974</v>
      </c>
    </row>
    <row r="987" spans="22:22" x14ac:dyDescent="0.15">
      <c r="V987" s="347">
        <v>975</v>
      </c>
    </row>
    <row r="988" spans="22:22" x14ac:dyDescent="0.15">
      <c r="V988" s="347">
        <v>976</v>
      </c>
    </row>
    <row r="989" spans="22:22" x14ac:dyDescent="0.15">
      <c r="V989" s="347">
        <v>977</v>
      </c>
    </row>
    <row r="990" spans="22:22" x14ac:dyDescent="0.15">
      <c r="V990" s="347">
        <v>978</v>
      </c>
    </row>
    <row r="991" spans="22:22" x14ac:dyDescent="0.15">
      <c r="V991" s="347">
        <v>979</v>
      </c>
    </row>
    <row r="992" spans="22:22" x14ac:dyDescent="0.15">
      <c r="V992" s="347">
        <v>980</v>
      </c>
    </row>
    <row r="993" spans="22:22" x14ac:dyDescent="0.15">
      <c r="V993" s="347">
        <v>981</v>
      </c>
    </row>
    <row r="994" spans="22:22" x14ac:dyDescent="0.15">
      <c r="V994" s="347">
        <v>982</v>
      </c>
    </row>
    <row r="995" spans="22:22" x14ac:dyDescent="0.15">
      <c r="V995" s="347">
        <v>983</v>
      </c>
    </row>
    <row r="996" spans="22:22" x14ac:dyDescent="0.15">
      <c r="V996" s="347">
        <v>984</v>
      </c>
    </row>
    <row r="997" spans="22:22" x14ac:dyDescent="0.15">
      <c r="V997" s="347">
        <v>985</v>
      </c>
    </row>
    <row r="998" spans="22:22" x14ac:dyDescent="0.15">
      <c r="V998" s="347">
        <v>986</v>
      </c>
    </row>
    <row r="999" spans="22:22" x14ac:dyDescent="0.15">
      <c r="V999" s="347">
        <v>987</v>
      </c>
    </row>
    <row r="1000" spans="22:22" x14ac:dyDescent="0.15">
      <c r="V1000" s="347">
        <v>988</v>
      </c>
    </row>
    <row r="1001" spans="22:22" x14ac:dyDescent="0.15">
      <c r="V1001" s="347">
        <v>989</v>
      </c>
    </row>
    <row r="1002" spans="22:22" x14ac:dyDescent="0.15">
      <c r="V1002" s="347">
        <v>990</v>
      </c>
    </row>
    <row r="1003" spans="22:22" x14ac:dyDescent="0.15">
      <c r="V1003" s="347">
        <v>991</v>
      </c>
    </row>
    <row r="1004" spans="22:22" x14ac:dyDescent="0.15">
      <c r="V1004" s="347">
        <v>992</v>
      </c>
    </row>
    <row r="1005" spans="22:22" x14ac:dyDescent="0.15">
      <c r="V1005" s="347">
        <v>993</v>
      </c>
    </row>
    <row r="1006" spans="22:22" x14ac:dyDescent="0.15">
      <c r="V1006" s="347">
        <v>994</v>
      </c>
    </row>
    <row r="1007" spans="22:22" x14ac:dyDescent="0.15">
      <c r="V1007" s="347">
        <v>995</v>
      </c>
    </row>
    <row r="1008" spans="22:22" x14ac:dyDescent="0.15">
      <c r="V1008" s="347">
        <v>996</v>
      </c>
    </row>
    <row r="1009" spans="22:22" x14ac:dyDescent="0.15">
      <c r="V1009" s="347">
        <v>997</v>
      </c>
    </row>
    <row r="1010" spans="22:22" x14ac:dyDescent="0.15">
      <c r="V1010" s="347">
        <v>998</v>
      </c>
    </row>
    <row r="1011" spans="22:22" x14ac:dyDescent="0.15">
      <c r="V1011" s="347">
        <v>999</v>
      </c>
    </row>
    <row r="1012" spans="22:22" x14ac:dyDescent="0.15">
      <c r="V1012" s="347">
        <v>1000</v>
      </c>
    </row>
    <row r="1013" spans="22:22" x14ac:dyDescent="0.15">
      <c r="V1013" s="347">
        <v>1001</v>
      </c>
    </row>
    <row r="1014" spans="22:22" x14ac:dyDescent="0.15">
      <c r="V1014" s="347">
        <v>1002</v>
      </c>
    </row>
    <row r="1015" spans="22:22" x14ac:dyDescent="0.15">
      <c r="V1015" s="347">
        <v>1003</v>
      </c>
    </row>
    <row r="1016" spans="22:22" x14ac:dyDescent="0.15">
      <c r="V1016" s="347">
        <v>1004</v>
      </c>
    </row>
    <row r="1017" spans="22:22" x14ac:dyDescent="0.15">
      <c r="V1017" s="347">
        <v>1005</v>
      </c>
    </row>
    <row r="1018" spans="22:22" x14ac:dyDescent="0.15">
      <c r="V1018" s="347">
        <v>1006</v>
      </c>
    </row>
    <row r="1019" spans="22:22" x14ac:dyDescent="0.15">
      <c r="V1019" s="347">
        <v>1007</v>
      </c>
    </row>
    <row r="1020" spans="22:22" x14ac:dyDescent="0.15">
      <c r="V1020" s="347">
        <v>1008</v>
      </c>
    </row>
    <row r="1021" spans="22:22" x14ac:dyDescent="0.15">
      <c r="V1021" s="347">
        <v>1009</v>
      </c>
    </row>
    <row r="1022" spans="22:22" x14ac:dyDescent="0.15">
      <c r="V1022" s="347">
        <v>1010</v>
      </c>
    </row>
    <row r="1023" spans="22:22" x14ac:dyDescent="0.15">
      <c r="V1023" s="347">
        <v>1011</v>
      </c>
    </row>
    <row r="1024" spans="22:22" x14ac:dyDescent="0.15">
      <c r="V1024" s="347">
        <v>1012</v>
      </c>
    </row>
    <row r="1025" spans="22:22" x14ac:dyDescent="0.15">
      <c r="V1025" s="347">
        <v>1013</v>
      </c>
    </row>
    <row r="1026" spans="22:22" x14ac:dyDescent="0.15">
      <c r="V1026" s="347">
        <v>1014</v>
      </c>
    </row>
    <row r="1027" spans="22:22" x14ac:dyDescent="0.15">
      <c r="V1027" s="347">
        <v>1015</v>
      </c>
    </row>
    <row r="1028" spans="22:22" x14ac:dyDescent="0.15">
      <c r="V1028" s="347">
        <v>1016</v>
      </c>
    </row>
    <row r="1029" spans="22:22" x14ac:dyDescent="0.15">
      <c r="V1029" s="347">
        <v>1017</v>
      </c>
    </row>
    <row r="1030" spans="22:22" x14ac:dyDescent="0.15">
      <c r="V1030" s="347">
        <v>1018</v>
      </c>
    </row>
    <row r="1031" spans="22:22" x14ac:dyDescent="0.15">
      <c r="V1031" s="347">
        <v>1019</v>
      </c>
    </row>
    <row r="1032" spans="22:22" x14ac:dyDescent="0.15">
      <c r="V1032" s="347">
        <v>1020</v>
      </c>
    </row>
    <row r="1033" spans="22:22" x14ac:dyDescent="0.15">
      <c r="V1033" s="347">
        <v>1021</v>
      </c>
    </row>
    <row r="1034" spans="22:22" x14ac:dyDescent="0.15">
      <c r="V1034" s="347">
        <v>1022</v>
      </c>
    </row>
    <row r="1035" spans="22:22" x14ac:dyDescent="0.15">
      <c r="V1035" s="347">
        <v>1023</v>
      </c>
    </row>
    <row r="1036" spans="22:22" x14ac:dyDescent="0.15">
      <c r="V1036" s="347">
        <v>1024</v>
      </c>
    </row>
    <row r="1037" spans="22:22" x14ac:dyDescent="0.15">
      <c r="V1037" s="347">
        <v>1025</v>
      </c>
    </row>
    <row r="1038" spans="22:22" x14ac:dyDescent="0.15">
      <c r="V1038" s="347">
        <v>1026</v>
      </c>
    </row>
    <row r="1039" spans="22:22" x14ac:dyDescent="0.15">
      <c r="V1039" s="347">
        <v>1027</v>
      </c>
    </row>
    <row r="1040" spans="22:22" x14ac:dyDescent="0.15">
      <c r="V1040" s="347">
        <v>1028</v>
      </c>
    </row>
    <row r="1041" spans="22:22" x14ac:dyDescent="0.15">
      <c r="V1041" s="347">
        <v>1029</v>
      </c>
    </row>
    <row r="1042" spans="22:22" x14ac:dyDescent="0.15">
      <c r="V1042" s="347">
        <v>1030</v>
      </c>
    </row>
    <row r="1043" spans="22:22" x14ac:dyDescent="0.15">
      <c r="V1043" s="347">
        <v>1031</v>
      </c>
    </row>
    <row r="1044" spans="22:22" x14ac:dyDescent="0.15">
      <c r="V1044" s="347">
        <v>1032</v>
      </c>
    </row>
    <row r="1045" spans="22:22" x14ac:dyDescent="0.15">
      <c r="V1045" s="347">
        <v>1033</v>
      </c>
    </row>
    <row r="1046" spans="22:22" x14ac:dyDescent="0.15">
      <c r="V1046" s="347">
        <v>1034</v>
      </c>
    </row>
    <row r="1047" spans="22:22" x14ac:dyDescent="0.15">
      <c r="V1047" s="347">
        <v>1035</v>
      </c>
    </row>
    <row r="1048" spans="22:22" x14ac:dyDescent="0.15">
      <c r="V1048" s="347">
        <v>1036</v>
      </c>
    </row>
    <row r="1049" spans="22:22" x14ac:dyDescent="0.15">
      <c r="V1049" s="347">
        <v>1037</v>
      </c>
    </row>
    <row r="1050" spans="22:22" x14ac:dyDescent="0.15">
      <c r="V1050" s="347">
        <v>1038</v>
      </c>
    </row>
    <row r="1051" spans="22:22" x14ac:dyDescent="0.15">
      <c r="V1051" s="347">
        <v>1039</v>
      </c>
    </row>
    <row r="1052" spans="22:22" x14ac:dyDescent="0.15">
      <c r="V1052" s="347">
        <v>1040</v>
      </c>
    </row>
    <row r="1053" spans="22:22" x14ac:dyDescent="0.15">
      <c r="V1053" s="347">
        <v>1041</v>
      </c>
    </row>
    <row r="1054" spans="22:22" x14ac:dyDescent="0.15">
      <c r="V1054" s="347">
        <v>1042</v>
      </c>
    </row>
    <row r="1055" spans="22:22" x14ac:dyDescent="0.15">
      <c r="V1055" s="347">
        <v>1043</v>
      </c>
    </row>
    <row r="1056" spans="22:22" x14ac:dyDescent="0.15">
      <c r="V1056" s="347">
        <v>1044</v>
      </c>
    </row>
    <row r="1057" spans="22:22" x14ac:dyDescent="0.15">
      <c r="V1057" s="347">
        <v>1045</v>
      </c>
    </row>
    <row r="1058" spans="22:22" x14ac:dyDescent="0.15">
      <c r="V1058" s="347">
        <v>1046</v>
      </c>
    </row>
    <row r="1059" spans="22:22" x14ac:dyDescent="0.15">
      <c r="V1059" s="347">
        <v>1047</v>
      </c>
    </row>
    <row r="1060" spans="22:22" x14ac:dyDescent="0.15">
      <c r="V1060" s="347">
        <v>1048</v>
      </c>
    </row>
    <row r="1061" spans="22:22" x14ac:dyDescent="0.15">
      <c r="V1061" s="347">
        <v>1049</v>
      </c>
    </row>
    <row r="1062" spans="22:22" x14ac:dyDescent="0.15">
      <c r="V1062" s="347">
        <v>1050</v>
      </c>
    </row>
    <row r="1063" spans="22:22" x14ac:dyDescent="0.15">
      <c r="V1063" s="347">
        <v>1051</v>
      </c>
    </row>
    <row r="1064" spans="22:22" x14ac:dyDescent="0.15">
      <c r="V1064" s="347">
        <v>1052</v>
      </c>
    </row>
    <row r="1065" spans="22:22" x14ac:dyDescent="0.15">
      <c r="V1065" s="347">
        <v>1053</v>
      </c>
    </row>
    <row r="1066" spans="22:22" x14ac:dyDescent="0.15">
      <c r="V1066" s="347">
        <v>1054</v>
      </c>
    </row>
    <row r="1067" spans="22:22" x14ac:dyDescent="0.15">
      <c r="V1067" s="347">
        <v>1055</v>
      </c>
    </row>
    <row r="1068" spans="22:22" x14ac:dyDescent="0.15">
      <c r="V1068" s="347">
        <v>1056</v>
      </c>
    </row>
    <row r="1069" spans="22:22" x14ac:dyDescent="0.15">
      <c r="V1069" s="347">
        <v>1057</v>
      </c>
    </row>
    <row r="1070" spans="22:22" x14ac:dyDescent="0.15">
      <c r="V1070" s="347">
        <v>1058</v>
      </c>
    </row>
    <row r="1071" spans="22:22" x14ac:dyDescent="0.15">
      <c r="V1071" s="347">
        <v>1059</v>
      </c>
    </row>
    <row r="1072" spans="22:22" x14ac:dyDescent="0.15">
      <c r="V1072" s="347">
        <v>1060</v>
      </c>
    </row>
    <row r="1073" spans="22:22" x14ac:dyDescent="0.15">
      <c r="V1073" s="347">
        <v>1061</v>
      </c>
    </row>
    <row r="1074" spans="22:22" x14ac:dyDescent="0.15">
      <c r="V1074" s="347">
        <v>1062</v>
      </c>
    </row>
    <row r="1075" spans="22:22" x14ac:dyDescent="0.15">
      <c r="V1075" s="347">
        <v>1063</v>
      </c>
    </row>
    <row r="1076" spans="22:22" x14ac:dyDescent="0.15">
      <c r="V1076" s="347">
        <v>1064</v>
      </c>
    </row>
    <row r="1077" spans="22:22" x14ac:dyDescent="0.15">
      <c r="V1077" s="347">
        <v>1065</v>
      </c>
    </row>
    <row r="1078" spans="22:22" x14ac:dyDescent="0.15">
      <c r="V1078" s="347">
        <v>1066</v>
      </c>
    </row>
    <row r="1079" spans="22:22" x14ac:dyDescent="0.15">
      <c r="V1079" s="347">
        <v>1067</v>
      </c>
    </row>
    <row r="1080" spans="22:22" x14ac:dyDescent="0.15">
      <c r="V1080" s="347">
        <v>1068</v>
      </c>
    </row>
    <row r="1081" spans="22:22" x14ac:dyDescent="0.15">
      <c r="V1081" s="347">
        <v>1069</v>
      </c>
    </row>
    <row r="1082" spans="22:22" x14ac:dyDescent="0.15">
      <c r="V1082" s="347">
        <v>1070</v>
      </c>
    </row>
    <row r="1083" spans="22:22" x14ac:dyDescent="0.15">
      <c r="V1083" s="347">
        <v>1071</v>
      </c>
    </row>
    <row r="1084" spans="22:22" x14ac:dyDescent="0.15">
      <c r="V1084" s="347">
        <v>1072</v>
      </c>
    </row>
    <row r="1085" spans="22:22" x14ac:dyDescent="0.15">
      <c r="V1085" s="347">
        <v>1073</v>
      </c>
    </row>
    <row r="1086" spans="22:22" x14ac:dyDescent="0.15">
      <c r="V1086" s="347">
        <v>1074</v>
      </c>
    </row>
    <row r="1087" spans="22:22" x14ac:dyDescent="0.15">
      <c r="V1087" s="347">
        <v>1075</v>
      </c>
    </row>
    <row r="1088" spans="22:22" x14ac:dyDescent="0.15">
      <c r="V1088" s="347">
        <v>1076</v>
      </c>
    </row>
    <row r="1089" spans="22:22" x14ac:dyDescent="0.15">
      <c r="V1089" s="347">
        <v>1077</v>
      </c>
    </row>
    <row r="1090" spans="22:22" x14ac:dyDescent="0.15">
      <c r="V1090" s="347">
        <v>1078</v>
      </c>
    </row>
    <row r="1091" spans="22:22" x14ac:dyDescent="0.15">
      <c r="V1091" s="347">
        <v>1079</v>
      </c>
    </row>
    <row r="1092" spans="22:22" x14ac:dyDescent="0.15">
      <c r="V1092" s="347">
        <v>1080</v>
      </c>
    </row>
    <row r="1093" spans="22:22" x14ac:dyDescent="0.15">
      <c r="V1093" s="347">
        <v>1081</v>
      </c>
    </row>
    <row r="1094" spans="22:22" x14ac:dyDescent="0.15">
      <c r="V1094" s="347">
        <v>1082</v>
      </c>
    </row>
    <row r="1095" spans="22:22" x14ac:dyDescent="0.15">
      <c r="V1095" s="347">
        <v>1083</v>
      </c>
    </row>
    <row r="1096" spans="22:22" x14ac:dyDescent="0.15">
      <c r="V1096" s="347">
        <v>1084</v>
      </c>
    </row>
    <row r="1097" spans="22:22" x14ac:dyDescent="0.15">
      <c r="V1097" s="347">
        <v>1085</v>
      </c>
    </row>
    <row r="1098" spans="22:22" x14ac:dyDescent="0.15">
      <c r="V1098" s="347">
        <v>1086</v>
      </c>
    </row>
    <row r="1099" spans="22:22" x14ac:dyDescent="0.15">
      <c r="V1099" s="347">
        <v>1087</v>
      </c>
    </row>
    <row r="1100" spans="22:22" x14ac:dyDescent="0.15">
      <c r="V1100" s="347">
        <v>1088</v>
      </c>
    </row>
    <row r="1101" spans="22:22" x14ac:dyDescent="0.15">
      <c r="V1101" s="347">
        <v>1089</v>
      </c>
    </row>
    <row r="1102" spans="22:22" x14ac:dyDescent="0.15">
      <c r="V1102" s="347">
        <v>1090</v>
      </c>
    </row>
    <row r="1103" spans="22:22" x14ac:dyDescent="0.15">
      <c r="V1103" s="347">
        <v>1091</v>
      </c>
    </row>
    <row r="1104" spans="22:22" x14ac:dyDescent="0.15">
      <c r="V1104" s="347">
        <v>1092</v>
      </c>
    </row>
    <row r="1105" spans="22:22" x14ac:dyDescent="0.15">
      <c r="V1105" s="347">
        <v>1093</v>
      </c>
    </row>
    <row r="1106" spans="22:22" x14ac:dyDescent="0.15">
      <c r="V1106" s="347">
        <v>1094</v>
      </c>
    </row>
    <row r="1107" spans="22:22" x14ac:dyDescent="0.15">
      <c r="V1107" s="347">
        <v>1095</v>
      </c>
    </row>
    <row r="1108" spans="22:22" x14ac:dyDescent="0.15">
      <c r="V1108" s="347">
        <v>1096</v>
      </c>
    </row>
    <row r="1109" spans="22:22" x14ac:dyDescent="0.15">
      <c r="V1109" s="347">
        <v>1097</v>
      </c>
    </row>
    <row r="1110" spans="22:22" x14ac:dyDescent="0.15">
      <c r="V1110" s="347">
        <v>1098</v>
      </c>
    </row>
    <row r="1111" spans="22:22" x14ac:dyDescent="0.15">
      <c r="V1111" s="347">
        <v>1099</v>
      </c>
    </row>
    <row r="1112" spans="22:22" x14ac:dyDescent="0.15">
      <c r="V1112" s="347">
        <v>1100</v>
      </c>
    </row>
    <row r="1113" spans="22:22" x14ac:dyDescent="0.15">
      <c r="V1113" s="347">
        <v>1101</v>
      </c>
    </row>
    <row r="1114" spans="22:22" x14ac:dyDescent="0.15">
      <c r="V1114" s="347">
        <v>1102</v>
      </c>
    </row>
    <row r="1115" spans="22:22" x14ac:dyDescent="0.15">
      <c r="V1115" s="347">
        <v>1103</v>
      </c>
    </row>
    <row r="1116" spans="22:22" x14ac:dyDescent="0.15">
      <c r="V1116" s="347">
        <v>1104</v>
      </c>
    </row>
    <row r="1117" spans="22:22" x14ac:dyDescent="0.15">
      <c r="V1117" s="347">
        <v>1105</v>
      </c>
    </row>
    <row r="1118" spans="22:22" x14ac:dyDescent="0.15">
      <c r="V1118" s="347">
        <v>1106</v>
      </c>
    </row>
    <row r="1119" spans="22:22" x14ac:dyDescent="0.15">
      <c r="V1119" s="347">
        <v>1107</v>
      </c>
    </row>
    <row r="1120" spans="22:22" x14ac:dyDescent="0.15">
      <c r="V1120" s="347">
        <v>1108</v>
      </c>
    </row>
    <row r="1121" spans="22:22" x14ac:dyDescent="0.15">
      <c r="V1121" s="347">
        <v>1109</v>
      </c>
    </row>
    <row r="1122" spans="22:22" x14ac:dyDescent="0.15">
      <c r="V1122" s="347">
        <v>1110</v>
      </c>
    </row>
    <row r="1123" spans="22:22" x14ac:dyDescent="0.15">
      <c r="V1123" s="347">
        <v>1111</v>
      </c>
    </row>
    <row r="1124" spans="22:22" x14ac:dyDescent="0.15">
      <c r="V1124" s="347">
        <v>1112</v>
      </c>
    </row>
    <row r="1125" spans="22:22" x14ac:dyDescent="0.15">
      <c r="V1125" s="347">
        <v>1113</v>
      </c>
    </row>
    <row r="1126" spans="22:22" x14ac:dyDescent="0.15">
      <c r="V1126" s="347">
        <v>1114</v>
      </c>
    </row>
    <row r="1127" spans="22:22" x14ac:dyDescent="0.15">
      <c r="V1127" s="347">
        <v>1115</v>
      </c>
    </row>
    <row r="1128" spans="22:22" x14ac:dyDescent="0.15">
      <c r="V1128" s="347">
        <v>1116</v>
      </c>
    </row>
    <row r="1129" spans="22:22" x14ac:dyDescent="0.15">
      <c r="V1129" s="347">
        <v>1117</v>
      </c>
    </row>
    <row r="1130" spans="22:22" x14ac:dyDescent="0.15">
      <c r="V1130" s="347">
        <v>1118</v>
      </c>
    </row>
    <row r="1131" spans="22:22" x14ac:dyDescent="0.15">
      <c r="V1131" s="347">
        <v>1119</v>
      </c>
    </row>
    <row r="1132" spans="22:22" x14ac:dyDescent="0.15">
      <c r="V1132" s="347">
        <v>1120</v>
      </c>
    </row>
    <row r="1133" spans="22:22" x14ac:dyDescent="0.15">
      <c r="V1133" s="347">
        <v>1121</v>
      </c>
    </row>
    <row r="1134" spans="22:22" x14ac:dyDescent="0.15">
      <c r="V1134" s="347">
        <v>1122</v>
      </c>
    </row>
    <row r="1135" spans="22:22" x14ac:dyDescent="0.15">
      <c r="V1135" s="347">
        <v>1123</v>
      </c>
    </row>
    <row r="1136" spans="22:22" x14ac:dyDescent="0.15">
      <c r="V1136" s="347">
        <v>1124</v>
      </c>
    </row>
    <row r="1137" spans="22:22" x14ac:dyDescent="0.15">
      <c r="V1137" s="347">
        <v>1125</v>
      </c>
    </row>
    <row r="1138" spans="22:22" x14ac:dyDescent="0.15">
      <c r="V1138" s="347">
        <v>1126</v>
      </c>
    </row>
    <row r="1139" spans="22:22" x14ac:dyDescent="0.15">
      <c r="V1139" s="347">
        <v>1127</v>
      </c>
    </row>
    <row r="1140" spans="22:22" x14ac:dyDescent="0.15">
      <c r="V1140" s="347">
        <v>1128</v>
      </c>
    </row>
    <row r="1141" spans="22:22" x14ac:dyDescent="0.15">
      <c r="V1141" s="347">
        <v>1129</v>
      </c>
    </row>
    <row r="1142" spans="22:22" x14ac:dyDescent="0.15">
      <c r="V1142" s="347">
        <v>1130</v>
      </c>
    </row>
    <row r="1143" spans="22:22" x14ac:dyDescent="0.15">
      <c r="V1143" s="347">
        <v>1131</v>
      </c>
    </row>
    <row r="1144" spans="22:22" x14ac:dyDescent="0.15">
      <c r="V1144" s="347">
        <v>1132</v>
      </c>
    </row>
    <row r="1145" spans="22:22" x14ac:dyDescent="0.15">
      <c r="V1145" s="347">
        <v>1133</v>
      </c>
    </row>
    <row r="1146" spans="22:22" x14ac:dyDescent="0.15">
      <c r="V1146" s="347">
        <v>1134</v>
      </c>
    </row>
    <row r="1147" spans="22:22" x14ac:dyDescent="0.15">
      <c r="V1147" s="347">
        <v>1135</v>
      </c>
    </row>
    <row r="1148" spans="22:22" x14ac:dyDescent="0.15">
      <c r="V1148" s="347">
        <v>1136</v>
      </c>
    </row>
    <row r="1149" spans="22:22" x14ac:dyDescent="0.15">
      <c r="V1149" s="347">
        <v>1137</v>
      </c>
    </row>
    <row r="1150" spans="22:22" x14ac:dyDescent="0.15">
      <c r="V1150" s="347">
        <v>1138</v>
      </c>
    </row>
    <row r="1151" spans="22:22" x14ac:dyDescent="0.15">
      <c r="V1151" s="347">
        <v>1139</v>
      </c>
    </row>
    <row r="1152" spans="22:22" x14ac:dyDescent="0.15">
      <c r="V1152" s="347">
        <v>1140</v>
      </c>
    </row>
    <row r="1153" spans="22:22" x14ac:dyDescent="0.15">
      <c r="V1153" s="347">
        <v>1141</v>
      </c>
    </row>
    <row r="1154" spans="22:22" x14ac:dyDescent="0.15">
      <c r="V1154" s="347">
        <v>1142</v>
      </c>
    </row>
    <row r="1155" spans="22:22" x14ac:dyDescent="0.15">
      <c r="V1155" s="347">
        <v>1143</v>
      </c>
    </row>
    <row r="1156" spans="22:22" x14ac:dyDescent="0.15">
      <c r="V1156" s="347">
        <v>1144</v>
      </c>
    </row>
    <row r="1157" spans="22:22" x14ac:dyDescent="0.15">
      <c r="V1157" s="347">
        <v>1145</v>
      </c>
    </row>
    <row r="1158" spans="22:22" x14ac:dyDescent="0.15">
      <c r="V1158" s="347">
        <v>1146</v>
      </c>
    </row>
    <row r="1159" spans="22:22" x14ac:dyDescent="0.15">
      <c r="V1159" s="347">
        <v>1147</v>
      </c>
    </row>
    <row r="1160" spans="22:22" x14ac:dyDescent="0.15">
      <c r="V1160" s="347">
        <v>1148</v>
      </c>
    </row>
    <row r="1161" spans="22:22" x14ac:dyDescent="0.15">
      <c r="V1161" s="347">
        <v>1149</v>
      </c>
    </row>
    <row r="1162" spans="22:22" x14ac:dyDescent="0.15">
      <c r="V1162" s="347">
        <v>1150</v>
      </c>
    </row>
    <row r="1163" spans="22:22" x14ac:dyDescent="0.15">
      <c r="V1163" s="347">
        <v>1151</v>
      </c>
    </row>
    <row r="1164" spans="22:22" x14ac:dyDescent="0.15">
      <c r="V1164" s="347">
        <v>1152</v>
      </c>
    </row>
    <row r="1165" spans="22:22" x14ac:dyDescent="0.15">
      <c r="V1165" s="347">
        <v>1153</v>
      </c>
    </row>
    <row r="1166" spans="22:22" x14ac:dyDescent="0.15">
      <c r="V1166" s="347">
        <v>1154</v>
      </c>
    </row>
    <row r="1167" spans="22:22" x14ac:dyDescent="0.15">
      <c r="V1167" s="347">
        <v>1155</v>
      </c>
    </row>
    <row r="1168" spans="22:22" x14ac:dyDescent="0.15">
      <c r="V1168" s="347">
        <v>1156</v>
      </c>
    </row>
    <row r="1169" spans="22:22" x14ac:dyDescent="0.15">
      <c r="V1169" s="347">
        <v>1157</v>
      </c>
    </row>
    <row r="1170" spans="22:22" x14ac:dyDescent="0.15">
      <c r="V1170" s="347">
        <v>1158</v>
      </c>
    </row>
    <row r="1171" spans="22:22" x14ac:dyDescent="0.15">
      <c r="V1171" s="347">
        <v>1159</v>
      </c>
    </row>
    <row r="1172" spans="22:22" x14ac:dyDescent="0.15">
      <c r="V1172" s="347">
        <v>1160</v>
      </c>
    </row>
    <row r="1173" spans="22:22" x14ac:dyDescent="0.15">
      <c r="V1173" s="347">
        <v>1161</v>
      </c>
    </row>
    <row r="1174" spans="22:22" x14ac:dyDescent="0.15">
      <c r="V1174" s="347">
        <v>1162</v>
      </c>
    </row>
    <row r="1175" spans="22:22" x14ac:dyDescent="0.15">
      <c r="V1175" s="347">
        <v>1163</v>
      </c>
    </row>
    <row r="1176" spans="22:22" x14ac:dyDescent="0.15">
      <c r="V1176" s="347">
        <v>1164</v>
      </c>
    </row>
    <row r="1177" spans="22:22" x14ac:dyDescent="0.15">
      <c r="V1177" s="347">
        <v>1165</v>
      </c>
    </row>
    <row r="1178" spans="22:22" x14ac:dyDescent="0.15">
      <c r="V1178" s="347">
        <v>1166</v>
      </c>
    </row>
    <row r="1179" spans="22:22" x14ac:dyDescent="0.15">
      <c r="V1179" s="347">
        <v>1167</v>
      </c>
    </row>
    <row r="1180" spans="22:22" x14ac:dyDescent="0.15">
      <c r="V1180" s="347">
        <v>1168</v>
      </c>
    </row>
    <row r="1181" spans="22:22" x14ac:dyDescent="0.15">
      <c r="V1181" s="347">
        <v>1169</v>
      </c>
    </row>
    <row r="1182" spans="22:22" x14ac:dyDescent="0.15">
      <c r="V1182" s="347">
        <v>1170</v>
      </c>
    </row>
    <row r="1183" spans="22:22" x14ac:dyDescent="0.15">
      <c r="V1183" s="347">
        <v>1171</v>
      </c>
    </row>
    <row r="1184" spans="22:22" x14ac:dyDescent="0.15">
      <c r="V1184" s="347">
        <v>1172</v>
      </c>
    </row>
    <row r="1185" spans="22:22" x14ac:dyDescent="0.15">
      <c r="V1185" s="347">
        <v>1173</v>
      </c>
    </row>
    <row r="1186" spans="22:22" x14ac:dyDescent="0.15">
      <c r="V1186" s="347">
        <v>1174</v>
      </c>
    </row>
    <row r="1187" spans="22:22" x14ac:dyDescent="0.15">
      <c r="V1187" s="347">
        <v>1175</v>
      </c>
    </row>
    <row r="1188" spans="22:22" x14ac:dyDescent="0.15">
      <c r="V1188" s="347">
        <v>1176</v>
      </c>
    </row>
    <row r="1189" spans="22:22" x14ac:dyDescent="0.15">
      <c r="V1189" s="347">
        <v>1177</v>
      </c>
    </row>
    <row r="1190" spans="22:22" x14ac:dyDescent="0.15">
      <c r="V1190" s="347">
        <v>1178</v>
      </c>
    </row>
    <row r="1191" spans="22:22" x14ac:dyDescent="0.15">
      <c r="V1191" s="347">
        <v>1179</v>
      </c>
    </row>
    <row r="1192" spans="22:22" x14ac:dyDescent="0.15">
      <c r="V1192" s="347">
        <v>1180</v>
      </c>
    </row>
    <row r="1193" spans="22:22" x14ac:dyDescent="0.15">
      <c r="V1193" s="347">
        <v>1181</v>
      </c>
    </row>
    <row r="1194" spans="22:22" x14ac:dyDescent="0.15">
      <c r="V1194" s="347">
        <v>1182</v>
      </c>
    </row>
    <row r="1195" spans="22:22" x14ac:dyDescent="0.15">
      <c r="V1195" s="347">
        <v>1183</v>
      </c>
    </row>
    <row r="1196" spans="22:22" x14ac:dyDescent="0.15">
      <c r="V1196" s="347">
        <v>1184</v>
      </c>
    </row>
    <row r="1197" spans="22:22" x14ac:dyDescent="0.15">
      <c r="V1197" s="347">
        <v>1185</v>
      </c>
    </row>
    <row r="1198" spans="22:22" x14ac:dyDescent="0.15">
      <c r="V1198" s="347">
        <v>1186</v>
      </c>
    </row>
    <row r="1199" spans="22:22" x14ac:dyDescent="0.15">
      <c r="V1199" s="347">
        <v>1187</v>
      </c>
    </row>
    <row r="1200" spans="22:22" x14ac:dyDescent="0.15">
      <c r="V1200" s="347">
        <v>1188</v>
      </c>
    </row>
    <row r="1201" spans="22:22" x14ac:dyDescent="0.15">
      <c r="V1201" s="347">
        <v>1189</v>
      </c>
    </row>
    <row r="1202" spans="22:22" x14ac:dyDescent="0.15">
      <c r="V1202" s="347">
        <v>1190</v>
      </c>
    </row>
    <row r="1203" spans="22:22" x14ac:dyDescent="0.15">
      <c r="V1203" s="347">
        <v>1191</v>
      </c>
    </row>
    <row r="1204" spans="22:22" x14ac:dyDescent="0.15">
      <c r="V1204" s="347">
        <v>1192</v>
      </c>
    </row>
    <row r="1205" spans="22:22" x14ac:dyDescent="0.15">
      <c r="V1205" s="347">
        <v>1193</v>
      </c>
    </row>
    <row r="1206" spans="22:22" x14ac:dyDescent="0.15">
      <c r="V1206" s="347">
        <v>1194</v>
      </c>
    </row>
    <row r="1207" spans="22:22" x14ac:dyDescent="0.15">
      <c r="V1207" s="347">
        <v>1195</v>
      </c>
    </row>
    <row r="1208" spans="22:22" x14ac:dyDescent="0.15">
      <c r="V1208" s="347">
        <v>1196</v>
      </c>
    </row>
    <row r="1209" spans="22:22" x14ac:dyDescent="0.15">
      <c r="V1209" s="347">
        <v>1197</v>
      </c>
    </row>
    <row r="1210" spans="22:22" x14ac:dyDescent="0.15">
      <c r="V1210" s="347">
        <v>1198</v>
      </c>
    </row>
    <row r="1211" spans="22:22" x14ac:dyDescent="0.15">
      <c r="V1211" s="347">
        <v>1199</v>
      </c>
    </row>
    <row r="1212" spans="22:22" x14ac:dyDescent="0.15">
      <c r="V1212" s="347">
        <v>1200</v>
      </c>
    </row>
    <row r="1213" spans="22:22" x14ac:dyDescent="0.15">
      <c r="V1213" s="347">
        <v>1201</v>
      </c>
    </row>
    <row r="1214" spans="22:22" x14ac:dyDescent="0.15">
      <c r="V1214" s="347">
        <v>1202</v>
      </c>
    </row>
    <row r="1215" spans="22:22" x14ac:dyDescent="0.15">
      <c r="V1215" s="347">
        <v>1203</v>
      </c>
    </row>
    <row r="1216" spans="22:22" x14ac:dyDescent="0.15">
      <c r="V1216" s="347">
        <v>1204</v>
      </c>
    </row>
    <row r="1217" spans="22:22" x14ac:dyDescent="0.15">
      <c r="V1217" s="347">
        <v>1205</v>
      </c>
    </row>
    <row r="1218" spans="22:22" x14ac:dyDescent="0.15">
      <c r="V1218" s="347">
        <v>1206</v>
      </c>
    </row>
    <row r="1219" spans="22:22" x14ac:dyDescent="0.15">
      <c r="V1219" s="347">
        <v>1207</v>
      </c>
    </row>
    <row r="1220" spans="22:22" x14ac:dyDescent="0.15">
      <c r="V1220" s="347">
        <v>1208</v>
      </c>
    </row>
    <row r="1221" spans="22:22" x14ac:dyDescent="0.15">
      <c r="V1221" s="347">
        <v>1209</v>
      </c>
    </row>
    <row r="1222" spans="22:22" x14ac:dyDescent="0.15">
      <c r="V1222" s="347">
        <v>1210</v>
      </c>
    </row>
    <row r="1223" spans="22:22" x14ac:dyDescent="0.15">
      <c r="V1223" s="347">
        <v>1211</v>
      </c>
    </row>
    <row r="1224" spans="22:22" x14ac:dyDescent="0.15">
      <c r="V1224" s="347">
        <v>1212</v>
      </c>
    </row>
    <row r="1225" spans="22:22" x14ac:dyDescent="0.15">
      <c r="V1225" s="347">
        <v>1213</v>
      </c>
    </row>
    <row r="1226" spans="22:22" x14ac:dyDescent="0.15">
      <c r="V1226" s="347">
        <v>1214</v>
      </c>
    </row>
    <row r="1227" spans="22:22" x14ac:dyDescent="0.15">
      <c r="V1227" s="347">
        <v>1215</v>
      </c>
    </row>
    <row r="1228" spans="22:22" x14ac:dyDescent="0.15">
      <c r="V1228" s="347">
        <v>1216</v>
      </c>
    </row>
    <row r="1229" spans="22:22" x14ac:dyDescent="0.15">
      <c r="V1229" s="347">
        <v>1217</v>
      </c>
    </row>
    <row r="1230" spans="22:22" x14ac:dyDescent="0.15">
      <c r="V1230" s="347">
        <v>1218</v>
      </c>
    </row>
    <row r="1231" spans="22:22" x14ac:dyDescent="0.15">
      <c r="V1231" s="347">
        <v>1219</v>
      </c>
    </row>
    <row r="1232" spans="22:22" x14ac:dyDescent="0.15">
      <c r="V1232" s="347">
        <v>1220</v>
      </c>
    </row>
    <row r="1233" spans="22:22" x14ac:dyDescent="0.15">
      <c r="V1233" s="347">
        <v>1221</v>
      </c>
    </row>
    <row r="1234" spans="22:22" x14ac:dyDescent="0.15">
      <c r="V1234" s="347">
        <v>1222</v>
      </c>
    </row>
    <row r="1235" spans="22:22" x14ac:dyDescent="0.15">
      <c r="V1235" s="347">
        <v>1223</v>
      </c>
    </row>
    <row r="1236" spans="22:22" x14ac:dyDescent="0.15">
      <c r="V1236" s="347">
        <v>1224</v>
      </c>
    </row>
    <row r="1237" spans="22:22" x14ac:dyDescent="0.15">
      <c r="V1237" s="347">
        <v>1225</v>
      </c>
    </row>
    <row r="1238" spans="22:22" x14ac:dyDescent="0.15">
      <c r="V1238" s="347">
        <v>1226</v>
      </c>
    </row>
    <row r="1239" spans="22:22" x14ac:dyDescent="0.15">
      <c r="V1239" s="347">
        <v>1227</v>
      </c>
    </row>
    <row r="1240" spans="22:22" x14ac:dyDescent="0.15">
      <c r="V1240" s="347">
        <v>1228</v>
      </c>
    </row>
    <row r="1241" spans="22:22" x14ac:dyDescent="0.15">
      <c r="V1241" s="347">
        <v>1229</v>
      </c>
    </row>
    <row r="1242" spans="22:22" x14ac:dyDescent="0.15">
      <c r="V1242" s="347">
        <v>1230</v>
      </c>
    </row>
    <row r="1243" spans="22:22" x14ac:dyDescent="0.15">
      <c r="V1243" s="347">
        <v>1231</v>
      </c>
    </row>
    <row r="1244" spans="22:22" x14ac:dyDescent="0.15">
      <c r="V1244" s="347">
        <v>1232</v>
      </c>
    </row>
    <row r="1245" spans="22:22" x14ac:dyDescent="0.15">
      <c r="V1245" s="347">
        <v>1233</v>
      </c>
    </row>
    <row r="1246" spans="22:22" x14ac:dyDescent="0.15">
      <c r="V1246" s="347">
        <v>1234</v>
      </c>
    </row>
    <row r="1247" spans="22:22" x14ac:dyDescent="0.15">
      <c r="V1247" s="347">
        <v>1235</v>
      </c>
    </row>
    <row r="1248" spans="22:22" x14ac:dyDescent="0.15">
      <c r="V1248" s="347">
        <v>1236</v>
      </c>
    </row>
    <row r="1249" spans="22:22" x14ac:dyDescent="0.15">
      <c r="V1249" s="347">
        <v>1237</v>
      </c>
    </row>
    <row r="1250" spans="22:22" x14ac:dyDescent="0.15">
      <c r="V1250" s="347">
        <v>1238</v>
      </c>
    </row>
    <row r="1251" spans="22:22" x14ac:dyDescent="0.15">
      <c r="V1251" s="347">
        <v>1239</v>
      </c>
    </row>
    <row r="1252" spans="22:22" x14ac:dyDescent="0.15">
      <c r="V1252" s="347">
        <v>1240</v>
      </c>
    </row>
    <row r="1253" spans="22:22" x14ac:dyDescent="0.15">
      <c r="V1253" s="347">
        <v>1241</v>
      </c>
    </row>
    <row r="1254" spans="22:22" x14ac:dyDescent="0.15">
      <c r="V1254" s="347">
        <v>1242</v>
      </c>
    </row>
    <row r="1255" spans="22:22" x14ac:dyDescent="0.15">
      <c r="V1255" s="347">
        <v>1243</v>
      </c>
    </row>
    <row r="1256" spans="22:22" x14ac:dyDescent="0.15">
      <c r="V1256" s="347">
        <v>1244</v>
      </c>
    </row>
    <row r="1257" spans="22:22" x14ac:dyDescent="0.15">
      <c r="V1257" s="347">
        <v>1245</v>
      </c>
    </row>
    <row r="1258" spans="22:22" x14ac:dyDescent="0.15">
      <c r="V1258" s="347">
        <v>1246</v>
      </c>
    </row>
    <row r="1259" spans="22:22" x14ac:dyDescent="0.15">
      <c r="V1259" s="347">
        <v>1247</v>
      </c>
    </row>
    <row r="1260" spans="22:22" x14ac:dyDescent="0.15">
      <c r="V1260" s="347">
        <v>1248</v>
      </c>
    </row>
    <row r="1261" spans="22:22" x14ac:dyDescent="0.15">
      <c r="V1261" s="347">
        <v>1249</v>
      </c>
    </row>
    <row r="1262" spans="22:22" x14ac:dyDescent="0.15">
      <c r="V1262" s="347">
        <v>1250</v>
      </c>
    </row>
    <row r="1263" spans="22:22" x14ac:dyDescent="0.15">
      <c r="V1263" s="347">
        <v>1251</v>
      </c>
    </row>
    <row r="1264" spans="22:22" x14ac:dyDescent="0.15">
      <c r="V1264" s="347">
        <v>1252</v>
      </c>
    </row>
    <row r="1265" spans="22:22" x14ac:dyDescent="0.15">
      <c r="V1265" s="347">
        <v>1253</v>
      </c>
    </row>
    <row r="1266" spans="22:22" x14ac:dyDescent="0.15">
      <c r="V1266" s="347">
        <v>1254</v>
      </c>
    </row>
    <row r="1267" spans="22:22" x14ac:dyDescent="0.15">
      <c r="V1267" s="347">
        <v>1255</v>
      </c>
    </row>
    <row r="1268" spans="22:22" x14ac:dyDescent="0.15">
      <c r="V1268" s="347">
        <v>1256</v>
      </c>
    </row>
    <row r="1269" spans="22:22" x14ac:dyDescent="0.15">
      <c r="V1269" s="347">
        <v>1257</v>
      </c>
    </row>
    <row r="1270" spans="22:22" x14ac:dyDescent="0.15">
      <c r="V1270" s="347">
        <v>1258</v>
      </c>
    </row>
    <row r="1271" spans="22:22" x14ac:dyDescent="0.15">
      <c r="V1271" s="347">
        <v>1259</v>
      </c>
    </row>
    <row r="1272" spans="22:22" x14ac:dyDescent="0.15">
      <c r="V1272" s="347">
        <v>1260</v>
      </c>
    </row>
    <row r="1273" spans="22:22" x14ac:dyDescent="0.15">
      <c r="V1273" s="347">
        <v>1261</v>
      </c>
    </row>
    <row r="1274" spans="22:22" x14ac:dyDescent="0.15">
      <c r="V1274" s="347">
        <v>1262</v>
      </c>
    </row>
    <row r="1275" spans="22:22" x14ac:dyDescent="0.15">
      <c r="V1275" s="347">
        <v>1263</v>
      </c>
    </row>
    <row r="1276" spans="22:22" x14ac:dyDescent="0.15">
      <c r="V1276" s="347">
        <v>1264</v>
      </c>
    </row>
    <row r="1277" spans="22:22" x14ac:dyDescent="0.15">
      <c r="V1277" s="347">
        <v>1265</v>
      </c>
    </row>
    <row r="1278" spans="22:22" x14ac:dyDescent="0.15">
      <c r="V1278" s="347">
        <v>1266</v>
      </c>
    </row>
    <row r="1279" spans="22:22" x14ac:dyDescent="0.15">
      <c r="V1279" s="347">
        <v>1267</v>
      </c>
    </row>
    <row r="1280" spans="22:22" x14ac:dyDescent="0.15">
      <c r="V1280" s="347">
        <v>1268</v>
      </c>
    </row>
    <row r="1281" spans="22:22" x14ac:dyDescent="0.15">
      <c r="V1281" s="347">
        <v>1269</v>
      </c>
    </row>
    <row r="1282" spans="22:22" x14ac:dyDescent="0.15">
      <c r="V1282" s="347">
        <v>1270</v>
      </c>
    </row>
    <row r="1283" spans="22:22" x14ac:dyDescent="0.15">
      <c r="V1283" s="347">
        <v>1271</v>
      </c>
    </row>
    <row r="1284" spans="22:22" x14ac:dyDescent="0.15">
      <c r="V1284" s="347">
        <v>1272</v>
      </c>
    </row>
    <row r="1285" spans="22:22" x14ac:dyDescent="0.15">
      <c r="V1285" s="347">
        <v>1273</v>
      </c>
    </row>
    <row r="1286" spans="22:22" x14ac:dyDescent="0.15">
      <c r="V1286" s="347">
        <v>1274</v>
      </c>
    </row>
    <row r="1287" spans="22:22" x14ac:dyDescent="0.15">
      <c r="V1287" s="347">
        <v>1275</v>
      </c>
    </row>
    <row r="1288" spans="22:22" x14ac:dyDescent="0.15">
      <c r="V1288" s="347">
        <v>1276</v>
      </c>
    </row>
    <row r="1289" spans="22:22" x14ac:dyDescent="0.15">
      <c r="V1289" s="347">
        <v>1277</v>
      </c>
    </row>
    <row r="1290" spans="22:22" x14ac:dyDescent="0.15">
      <c r="V1290" s="347">
        <v>1278</v>
      </c>
    </row>
    <row r="1291" spans="22:22" x14ac:dyDescent="0.15">
      <c r="V1291" s="347">
        <v>1279</v>
      </c>
    </row>
    <row r="1292" spans="22:22" x14ac:dyDescent="0.15">
      <c r="V1292" s="347">
        <v>1280</v>
      </c>
    </row>
    <row r="1293" spans="22:22" x14ac:dyDescent="0.15">
      <c r="V1293" s="347">
        <v>1281</v>
      </c>
    </row>
    <row r="1294" spans="22:22" x14ac:dyDescent="0.15">
      <c r="V1294" s="347">
        <v>1282</v>
      </c>
    </row>
    <row r="1295" spans="22:22" x14ac:dyDescent="0.15">
      <c r="V1295" s="347">
        <v>1283</v>
      </c>
    </row>
    <row r="1296" spans="22:22" x14ac:dyDescent="0.15">
      <c r="V1296" s="347">
        <v>1284</v>
      </c>
    </row>
    <row r="1297" spans="22:22" x14ac:dyDescent="0.15">
      <c r="V1297" s="347">
        <v>1285</v>
      </c>
    </row>
    <row r="1298" spans="22:22" x14ac:dyDescent="0.15">
      <c r="V1298" s="347">
        <v>1286</v>
      </c>
    </row>
    <row r="1299" spans="22:22" x14ac:dyDescent="0.15">
      <c r="V1299" s="347">
        <v>1287</v>
      </c>
    </row>
    <row r="1300" spans="22:22" x14ac:dyDescent="0.15">
      <c r="V1300" s="347">
        <v>1288</v>
      </c>
    </row>
    <row r="1301" spans="22:22" x14ac:dyDescent="0.15">
      <c r="V1301" s="347">
        <v>1289</v>
      </c>
    </row>
    <row r="1302" spans="22:22" x14ac:dyDescent="0.15">
      <c r="V1302" s="347">
        <v>1290</v>
      </c>
    </row>
    <row r="1303" spans="22:22" x14ac:dyDescent="0.15">
      <c r="V1303" s="347">
        <v>1291</v>
      </c>
    </row>
    <row r="1304" spans="22:22" x14ac:dyDescent="0.15">
      <c r="V1304" s="347">
        <v>1292</v>
      </c>
    </row>
    <row r="1305" spans="22:22" x14ac:dyDescent="0.15">
      <c r="V1305" s="347">
        <v>1293</v>
      </c>
    </row>
    <row r="1306" spans="22:22" x14ac:dyDescent="0.15">
      <c r="V1306" s="347">
        <v>1294</v>
      </c>
    </row>
    <row r="1307" spans="22:22" x14ac:dyDescent="0.15">
      <c r="V1307" s="347">
        <v>1295</v>
      </c>
    </row>
    <row r="1308" spans="22:22" x14ac:dyDescent="0.15">
      <c r="V1308" s="347">
        <v>1296</v>
      </c>
    </row>
    <row r="1309" spans="22:22" x14ac:dyDescent="0.15">
      <c r="V1309" s="347">
        <v>1297</v>
      </c>
    </row>
    <row r="1310" spans="22:22" x14ac:dyDescent="0.15">
      <c r="V1310" s="347">
        <v>1298</v>
      </c>
    </row>
    <row r="1311" spans="22:22" x14ac:dyDescent="0.15">
      <c r="V1311" s="347">
        <v>1299</v>
      </c>
    </row>
  </sheetData>
  <mergeCells count="13">
    <mergeCell ref="H10:N10"/>
    <mergeCell ref="C10:C11"/>
    <mergeCell ref="D10:D11"/>
    <mergeCell ref="E10:E11"/>
    <mergeCell ref="F10:F11"/>
    <mergeCell ref="G10:G11"/>
    <mergeCell ref="U10:U11"/>
    <mergeCell ref="O10:O11"/>
    <mergeCell ref="P10:P11"/>
    <mergeCell ref="Q10:Q11"/>
    <mergeCell ref="R10:R11"/>
    <mergeCell ref="S10:S11"/>
    <mergeCell ref="T10:T11"/>
  </mergeCells>
  <pageMargins left="0.25" right="0.25" top="0.75" bottom="0.75" header="0.3" footer="0.3"/>
  <pageSetup paperSize="9" scale="70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>
    <pageSetUpPr fitToPage="1"/>
  </sheetPr>
  <dimension ref="A3:AG46"/>
  <sheetViews>
    <sheetView showGridLines="0" topLeftCell="A4" zoomScale="90" zoomScaleNormal="90" zoomScalePageLayoutView="90" workbookViewId="0">
      <selection activeCell="H40" sqref="H40"/>
    </sheetView>
  </sheetViews>
  <sheetFormatPr baseColWidth="10" defaultColWidth="8.83203125" defaultRowHeight="13" x14ac:dyDescent="0.15"/>
  <cols>
    <col min="1" max="2" width="3.33203125" style="3" customWidth="1"/>
    <col min="3" max="3" width="19.6640625" style="3" customWidth="1"/>
    <col min="4" max="4" width="11.6640625" style="3" customWidth="1"/>
    <col min="5" max="5" width="9.6640625" style="3" customWidth="1"/>
    <col min="6" max="14" width="8.6640625" style="3" customWidth="1"/>
    <col min="15" max="15" width="8.83203125" style="3" customWidth="1"/>
    <col min="16" max="18" width="8.6640625" style="3" customWidth="1"/>
    <col min="19" max="19" width="8.5" style="3" customWidth="1"/>
    <col min="20" max="20" width="8.83203125" style="3" customWidth="1"/>
    <col min="21" max="21" width="9.1640625" style="3" customWidth="1"/>
    <col min="22" max="22" width="3.33203125" style="3" customWidth="1"/>
    <col min="23" max="23" width="13.5" style="3" bestFit="1" customWidth="1"/>
    <col min="24" max="24" width="8.83203125" style="3"/>
    <col min="25" max="25" width="10.5" style="3" customWidth="1"/>
    <col min="26" max="30" width="8.83203125" style="3"/>
    <col min="31" max="31" width="14.83203125" style="3" customWidth="1"/>
    <col min="32" max="32" width="13.33203125" style="3" customWidth="1"/>
    <col min="33" max="16384" width="8.83203125" style="3"/>
  </cols>
  <sheetData>
    <row r="3" spans="1:33" ht="14" thickBot="1" x14ac:dyDescent="0.2">
      <c r="B3" s="248">
        <v>2.5</v>
      </c>
      <c r="C3" s="245">
        <v>19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</row>
    <row r="4" spans="1:33" ht="14" customHeight="1" x14ac:dyDescent="0.15">
      <c r="A4" s="15"/>
      <c r="B4" s="92"/>
      <c r="C4" s="93"/>
      <c r="D4" s="93"/>
      <c r="E4" s="93"/>
      <c r="F4" s="93"/>
      <c r="G4" s="116"/>
      <c r="H4" s="117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8"/>
      <c r="W4" s="15"/>
      <c r="X4" s="15"/>
    </row>
    <row r="5" spans="1:33" ht="14" customHeight="1" x14ac:dyDescent="0.15">
      <c r="A5" s="15"/>
      <c r="B5" s="95"/>
      <c r="C5" s="96"/>
      <c r="D5" s="97"/>
      <c r="E5" s="97"/>
      <c r="F5" s="96"/>
      <c r="G5" s="101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 t="s">
        <v>445</v>
      </c>
      <c r="V5" s="119"/>
      <c r="W5" s="15"/>
      <c r="X5" s="15"/>
    </row>
    <row r="6" spans="1:33" ht="14" customHeight="1" x14ac:dyDescent="0.15">
      <c r="A6" s="15"/>
      <c r="B6" s="95"/>
      <c r="C6" s="96"/>
      <c r="D6" s="96"/>
      <c r="E6" s="96"/>
      <c r="F6" s="96"/>
      <c r="G6" s="101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19"/>
      <c r="W6" s="15"/>
      <c r="X6" s="15"/>
    </row>
    <row r="7" spans="1:33" ht="14" customHeight="1" x14ac:dyDescent="0.15">
      <c r="A7" s="15"/>
      <c r="B7" s="95"/>
      <c r="C7" s="99"/>
      <c r="D7" s="100" t="s">
        <v>428</v>
      </c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19"/>
      <c r="W7" s="15"/>
      <c r="X7" s="15"/>
    </row>
    <row r="8" spans="1:33" ht="14" customHeight="1" x14ac:dyDescent="0.15">
      <c r="A8" s="15"/>
      <c r="B8" s="95"/>
      <c r="C8" s="101"/>
      <c r="D8" s="101"/>
      <c r="E8" s="102"/>
      <c r="F8" s="101"/>
      <c r="G8" s="101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19"/>
      <c r="W8" s="15"/>
      <c r="X8" s="15"/>
    </row>
    <row r="9" spans="1:33" ht="15" customHeight="1" x14ac:dyDescent="0.15">
      <c r="A9" s="15"/>
      <c r="B9" s="2"/>
      <c r="C9" s="1"/>
      <c r="D9" s="1"/>
      <c r="E9" s="17"/>
      <c r="F9" s="1"/>
      <c r="G9" s="1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45"/>
      <c r="W9" s="15"/>
      <c r="X9" s="15"/>
    </row>
    <row r="10" spans="1:33" ht="15" customHeight="1" x14ac:dyDescent="0.15">
      <c r="A10" s="15"/>
      <c r="B10" s="2"/>
      <c r="C10" s="30" t="s">
        <v>401</v>
      </c>
      <c r="D10" s="1"/>
      <c r="E10" s="17"/>
      <c r="F10" s="1"/>
      <c r="G10" s="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5"/>
      <c r="W10" s="15"/>
      <c r="X10" s="15"/>
    </row>
    <row r="11" spans="1:33" ht="15" customHeight="1" thickBot="1" x14ac:dyDescent="0.2">
      <c r="A11" s="15"/>
      <c r="B11" s="2"/>
      <c r="C11" s="30"/>
      <c r="D11" s="1"/>
      <c r="E11" s="17"/>
      <c r="F11" s="1"/>
      <c r="G11" s="1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4" t="s">
        <v>39</v>
      </c>
      <c r="V11" s="45"/>
    </row>
    <row r="12" spans="1:33" ht="18" customHeight="1" thickBot="1" x14ac:dyDescent="0.2">
      <c r="A12" s="15"/>
      <c r="B12" s="2"/>
      <c r="C12" s="506" t="s">
        <v>14</v>
      </c>
      <c r="D12" s="506" t="s">
        <v>68</v>
      </c>
      <c r="E12" s="506" t="s">
        <v>360</v>
      </c>
      <c r="F12" s="506" t="s">
        <v>371</v>
      </c>
      <c r="G12" s="506" t="s">
        <v>0</v>
      </c>
      <c r="H12" s="510" t="s">
        <v>7</v>
      </c>
      <c r="I12" s="510"/>
      <c r="J12" s="510"/>
      <c r="K12" s="510"/>
      <c r="L12" s="510"/>
      <c r="M12" s="510"/>
      <c r="N12" s="510"/>
      <c r="O12" s="506" t="s">
        <v>66</v>
      </c>
      <c r="P12" s="506" t="s">
        <v>40</v>
      </c>
      <c r="Q12" s="506" t="s">
        <v>357</v>
      </c>
      <c r="R12" s="506" t="s">
        <v>358</v>
      </c>
      <c r="S12" s="506" t="s">
        <v>359</v>
      </c>
      <c r="T12" s="506" t="s">
        <v>44</v>
      </c>
      <c r="U12" s="506" t="s">
        <v>46</v>
      </c>
      <c r="V12" s="45"/>
    </row>
    <row r="13" spans="1:33" ht="39" customHeight="1" thickBot="1" x14ac:dyDescent="0.2">
      <c r="A13" s="15"/>
      <c r="B13" s="2"/>
      <c r="C13" s="507"/>
      <c r="D13" s="507"/>
      <c r="E13" s="507"/>
      <c r="F13" s="507"/>
      <c r="G13" s="507"/>
      <c r="H13" s="36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67</v>
      </c>
      <c r="N13" s="36" t="s">
        <v>6</v>
      </c>
      <c r="O13" s="507"/>
      <c r="P13" s="507"/>
      <c r="Q13" s="507"/>
      <c r="R13" s="507"/>
      <c r="S13" s="507"/>
      <c r="T13" s="507"/>
      <c r="U13" s="507"/>
      <c r="V13" s="45"/>
    </row>
    <row r="14" spans="1:33" ht="16.5" customHeight="1" x14ac:dyDescent="0.15">
      <c r="A14" s="15"/>
      <c r="B14" s="2"/>
      <c r="C14" s="47" t="s">
        <v>84</v>
      </c>
      <c r="D14" s="395">
        <v>58606</v>
      </c>
      <c r="E14" s="398">
        <v>2.3571574073399999</v>
      </c>
      <c r="F14" s="398">
        <v>0.17665963254</v>
      </c>
      <c r="G14" s="398">
        <v>0.39119000823</v>
      </c>
      <c r="H14" s="378">
        <v>0.14272197460000002</v>
      </c>
      <c r="I14" s="378">
        <v>9.827097659999999E-2</v>
      </c>
      <c r="J14" s="378">
        <v>4.6221707689999995E-2</v>
      </c>
      <c r="K14" s="378">
        <v>9.6593209550000003E-2</v>
      </c>
      <c r="L14" s="378">
        <v>1.1239573800000001E-2</v>
      </c>
      <c r="M14" s="378">
        <v>4.5614022810000002E-2</v>
      </c>
      <c r="N14" s="378">
        <v>0.14657142012000002</v>
      </c>
      <c r="O14" s="378">
        <v>1.78154812933</v>
      </c>
      <c r="P14" s="378">
        <v>0.18841802784</v>
      </c>
      <c r="Q14" s="378">
        <v>0.19940748138</v>
      </c>
      <c r="R14" s="378">
        <v>2.5474030979999999E-2</v>
      </c>
      <c r="S14" s="378">
        <v>3.6789954979999998E-2</v>
      </c>
      <c r="T14" s="378">
        <v>3.3100931723499998</v>
      </c>
      <c r="U14" s="378">
        <v>0.34248849201999998</v>
      </c>
      <c r="V14" s="113">
        <v>2</v>
      </c>
    </row>
    <row r="15" spans="1:33" ht="16.5" customHeight="1" x14ac:dyDescent="0.15">
      <c r="A15" s="15"/>
      <c r="B15" s="2"/>
      <c r="C15" s="48" t="s">
        <v>89</v>
      </c>
      <c r="D15" s="396">
        <v>190379</v>
      </c>
      <c r="E15" s="399">
        <v>7.1694345230599996</v>
      </c>
      <c r="F15" s="399">
        <v>0.60364784692999995</v>
      </c>
      <c r="G15" s="399">
        <v>1.94539003034</v>
      </c>
      <c r="H15" s="379">
        <v>0.39256720620999996</v>
      </c>
      <c r="I15" s="379">
        <v>0.23439106188</v>
      </c>
      <c r="J15" s="379">
        <v>0.1511530535</v>
      </c>
      <c r="K15" s="379">
        <v>0.31345734150999999</v>
      </c>
      <c r="L15" s="379">
        <v>7.9664205349999989E-2</v>
      </c>
      <c r="M15" s="379">
        <v>8.4579643730000015E-2</v>
      </c>
      <c r="N15" s="379">
        <v>0.48671037191000011</v>
      </c>
      <c r="O15" s="379">
        <v>5.4496915543700002</v>
      </c>
      <c r="P15" s="379">
        <v>0.57746382621999992</v>
      </c>
      <c r="Q15" s="379">
        <v>0.55652386353999994</v>
      </c>
      <c r="R15" s="379">
        <v>0.10982464058000002</v>
      </c>
      <c r="S15" s="379">
        <v>9.051849327E-2</v>
      </c>
      <c r="T15" s="379">
        <v>16.28191250615</v>
      </c>
      <c r="U15" s="379">
        <v>1.4714445440500001</v>
      </c>
      <c r="V15" s="113">
        <v>5</v>
      </c>
    </row>
    <row r="16" spans="1:33" ht="16.5" customHeight="1" x14ac:dyDescent="0.15">
      <c r="A16" s="15"/>
      <c r="B16" s="2"/>
      <c r="C16" s="48" t="s">
        <v>85</v>
      </c>
      <c r="D16" s="396">
        <v>65322</v>
      </c>
      <c r="E16" s="399">
        <v>2.8427718770100001</v>
      </c>
      <c r="F16" s="399">
        <v>0.23800714484999999</v>
      </c>
      <c r="G16" s="399">
        <v>0.23657151306000002</v>
      </c>
      <c r="H16" s="379">
        <v>0.20471562866000001</v>
      </c>
      <c r="I16" s="379">
        <v>0.16723335096</v>
      </c>
      <c r="J16" s="379">
        <v>0.11121419440999999</v>
      </c>
      <c r="K16" s="379">
        <v>0.17171888931999998</v>
      </c>
      <c r="L16" s="379">
        <v>1.1969347109999999E-2</v>
      </c>
      <c r="M16" s="379">
        <v>6.9986922120000003E-2</v>
      </c>
      <c r="N16" s="379">
        <v>0.11890006296</v>
      </c>
      <c r="O16" s="379">
        <v>2.0032797691799997</v>
      </c>
      <c r="P16" s="379">
        <v>0.19963209562999998</v>
      </c>
      <c r="Q16" s="379">
        <v>0.21908786939</v>
      </c>
      <c r="R16" s="379">
        <v>2.7320228670000002E-2</v>
      </c>
      <c r="S16" s="379">
        <v>4.7335240790000004E-2</v>
      </c>
      <c r="T16" s="379">
        <v>1.8795629158200002</v>
      </c>
      <c r="U16" s="379">
        <v>0.30260600403999999</v>
      </c>
      <c r="V16" s="113">
        <v>8</v>
      </c>
      <c r="W16" s="153"/>
      <c r="X16" s="156"/>
      <c r="Y16" s="160"/>
      <c r="Z16" s="156"/>
      <c r="AA16" s="156"/>
      <c r="AB16" s="156"/>
      <c r="AC16" s="157"/>
      <c r="AD16" s="157"/>
      <c r="AE16" s="158"/>
      <c r="AF16" s="158"/>
      <c r="AG16" s="234"/>
    </row>
    <row r="17" spans="1:33" ht="16.5" customHeight="1" x14ac:dyDescent="0.15">
      <c r="A17" s="15"/>
      <c r="B17" s="2"/>
      <c r="C17" s="48" t="s">
        <v>94</v>
      </c>
      <c r="D17" s="396">
        <v>275170</v>
      </c>
      <c r="E17" s="399">
        <v>10.944221468590001</v>
      </c>
      <c r="F17" s="399">
        <v>0.87349062785999998</v>
      </c>
      <c r="G17" s="399">
        <v>2.4235849890200001</v>
      </c>
      <c r="H17" s="379">
        <v>0.65421368275999991</v>
      </c>
      <c r="I17" s="379">
        <v>0.52058934576000004</v>
      </c>
      <c r="J17" s="379">
        <v>0.26675531050000001</v>
      </c>
      <c r="K17" s="379">
        <v>0.39543713938999997</v>
      </c>
      <c r="L17" s="379">
        <v>0.16069689621</v>
      </c>
      <c r="M17" s="379">
        <v>0.15015943167000001</v>
      </c>
      <c r="N17" s="379">
        <v>0.66739695979000002</v>
      </c>
      <c r="O17" s="379">
        <v>8.1672111950600002</v>
      </c>
      <c r="P17" s="379">
        <v>0.85699181579999995</v>
      </c>
      <c r="Q17" s="379">
        <v>0.90988049940000004</v>
      </c>
      <c r="R17" s="379">
        <v>0.10356342866</v>
      </c>
      <c r="S17" s="379">
        <v>0.16039469767</v>
      </c>
      <c r="T17" s="379">
        <v>21.17806501974</v>
      </c>
      <c r="U17" s="379">
        <v>1.8165452039700001</v>
      </c>
      <c r="V17" s="113">
        <v>11</v>
      </c>
      <c r="W17" s="153"/>
      <c r="X17" s="156"/>
      <c r="Y17" s="160"/>
      <c r="Z17" s="156"/>
      <c r="AA17" s="156"/>
      <c r="AB17" s="156"/>
      <c r="AC17" s="157"/>
      <c r="AD17" s="157"/>
      <c r="AE17" s="158"/>
      <c r="AF17" s="158"/>
      <c r="AG17" s="234"/>
    </row>
    <row r="18" spans="1:33" ht="16.5" customHeight="1" x14ac:dyDescent="0.15">
      <c r="A18" s="15"/>
      <c r="B18" s="2"/>
      <c r="C18" s="48" t="s">
        <v>103</v>
      </c>
      <c r="D18" s="396">
        <v>998168</v>
      </c>
      <c r="E18" s="399">
        <v>34.874580022570001</v>
      </c>
      <c r="F18" s="399">
        <v>3.4019980573900002</v>
      </c>
      <c r="G18" s="399">
        <v>12.27795936075</v>
      </c>
      <c r="H18" s="379">
        <v>2.0555913768299998</v>
      </c>
      <c r="I18" s="379">
        <v>1.20327110244</v>
      </c>
      <c r="J18" s="379">
        <v>0.79191093938000001</v>
      </c>
      <c r="K18" s="379">
        <v>1.81417334286</v>
      </c>
      <c r="L18" s="379">
        <v>0.21755043872999999</v>
      </c>
      <c r="M18" s="379">
        <v>0.38146469806</v>
      </c>
      <c r="N18" s="379">
        <v>2.3306834212299998</v>
      </c>
      <c r="O18" s="379">
        <v>26.24832212263</v>
      </c>
      <c r="P18" s="379">
        <v>2.54867131501</v>
      </c>
      <c r="Q18" s="379">
        <v>2.7217680525299999</v>
      </c>
      <c r="R18" s="379">
        <v>0.33612589827</v>
      </c>
      <c r="S18" s="379">
        <v>0.51662202354000009</v>
      </c>
      <c r="T18" s="379">
        <v>84.339996500989997</v>
      </c>
      <c r="U18" s="379">
        <v>8.0594973602099991</v>
      </c>
      <c r="V18" s="113">
        <v>14</v>
      </c>
      <c r="W18" s="153"/>
      <c r="X18" s="156"/>
      <c r="Y18" s="160"/>
      <c r="Z18" s="156"/>
      <c r="AA18" s="156"/>
      <c r="AB18" s="156"/>
      <c r="AC18" s="157"/>
      <c r="AD18" s="157"/>
      <c r="AE18" s="158"/>
      <c r="AF18" s="158"/>
      <c r="AG18" s="234"/>
    </row>
    <row r="19" spans="1:33" ht="16.5" customHeight="1" x14ac:dyDescent="0.15">
      <c r="A19" s="15"/>
      <c r="B19" s="2"/>
      <c r="C19" s="48" t="s">
        <v>99</v>
      </c>
      <c r="D19" s="396">
        <v>534784</v>
      </c>
      <c r="E19" s="399">
        <v>18.861052601650002</v>
      </c>
      <c r="F19" s="399">
        <v>2.0984473012799998</v>
      </c>
      <c r="G19" s="399">
        <v>5.7940226027500001</v>
      </c>
      <c r="H19" s="379">
        <v>1.0495198974300002</v>
      </c>
      <c r="I19" s="379">
        <v>0.57819572172</v>
      </c>
      <c r="J19" s="379">
        <v>0.38917998726999997</v>
      </c>
      <c r="K19" s="379">
        <v>0.74572704782999999</v>
      </c>
      <c r="L19" s="379">
        <v>0.27256975451999998</v>
      </c>
      <c r="M19" s="379">
        <v>0.27604981807000001</v>
      </c>
      <c r="N19" s="379">
        <v>1.3200717329699994</v>
      </c>
      <c r="O19" s="379">
        <v>14.30613662687</v>
      </c>
      <c r="P19" s="379">
        <v>1.5340743791500002</v>
      </c>
      <c r="Q19" s="379">
        <v>1.5590995078800001</v>
      </c>
      <c r="R19" s="379">
        <v>0.19662005155000001</v>
      </c>
      <c r="S19" s="379">
        <v>0.23144090527</v>
      </c>
      <c r="T19" s="379">
        <v>51.79504916258</v>
      </c>
      <c r="U19" s="379">
        <v>4.8759256263899999</v>
      </c>
      <c r="V19" s="113">
        <v>17</v>
      </c>
      <c r="W19" s="153"/>
      <c r="X19" s="156"/>
      <c r="Y19" s="160"/>
      <c r="Z19" s="156"/>
      <c r="AA19" s="156"/>
      <c r="AB19" s="156"/>
      <c r="AC19" s="157"/>
      <c r="AD19" s="157"/>
      <c r="AE19" s="158"/>
      <c r="AF19" s="158"/>
      <c r="AG19" s="234"/>
    </row>
    <row r="20" spans="1:33" ht="16.5" customHeight="1" x14ac:dyDescent="0.15">
      <c r="A20" s="15"/>
      <c r="B20" s="2"/>
      <c r="C20" s="48" t="s">
        <v>104</v>
      </c>
      <c r="D20" s="396">
        <v>608965</v>
      </c>
      <c r="E20" s="399">
        <v>40.079158879010002</v>
      </c>
      <c r="F20" s="399">
        <v>4.1931215698400006</v>
      </c>
      <c r="G20" s="399">
        <v>13.34513076548</v>
      </c>
      <c r="H20" s="379">
        <v>2.9548628408700002</v>
      </c>
      <c r="I20" s="379">
        <v>0.86024038644</v>
      </c>
      <c r="J20" s="379">
        <v>0.81263248101999996</v>
      </c>
      <c r="K20" s="379">
        <v>1.9557792126400002</v>
      </c>
      <c r="L20" s="379">
        <v>0.26950829672000004</v>
      </c>
      <c r="M20" s="379">
        <v>0.62013215405999988</v>
      </c>
      <c r="N20" s="379">
        <v>1.7760159697699995</v>
      </c>
      <c r="O20" s="379">
        <v>31.019841417419997</v>
      </c>
      <c r="P20" s="379">
        <v>4.8965011410099999</v>
      </c>
      <c r="Q20" s="379">
        <v>5.2948435524399997</v>
      </c>
      <c r="R20" s="379">
        <v>0.30497666462</v>
      </c>
      <c r="S20" s="379">
        <v>0.72136585052999991</v>
      </c>
      <c r="T20" s="379">
        <v>111.83493672239</v>
      </c>
      <c r="U20" s="379">
        <v>12.987068939489999</v>
      </c>
      <c r="V20" s="113">
        <v>20</v>
      </c>
      <c r="W20" s="153"/>
      <c r="X20" s="156"/>
      <c r="Y20" s="160"/>
      <c r="Z20" s="156"/>
      <c r="AA20" s="156"/>
      <c r="AB20" s="156"/>
      <c r="AC20" s="157"/>
      <c r="AD20" s="157"/>
      <c r="AE20" s="158"/>
      <c r="AF20" s="158"/>
      <c r="AG20" s="234"/>
    </row>
    <row r="21" spans="1:33" ht="16.5" customHeight="1" x14ac:dyDescent="0.15">
      <c r="A21" s="15"/>
      <c r="B21" s="2"/>
      <c r="C21" s="48" t="s">
        <v>97</v>
      </c>
      <c r="D21" s="396">
        <v>448746</v>
      </c>
      <c r="E21" s="399">
        <v>17.150559611089999</v>
      </c>
      <c r="F21" s="399">
        <v>1.6626886448899998</v>
      </c>
      <c r="G21" s="399">
        <v>6.7152958328599999</v>
      </c>
      <c r="H21" s="379">
        <v>0.82715162332000003</v>
      </c>
      <c r="I21" s="379">
        <v>0.46375329707999996</v>
      </c>
      <c r="J21" s="379">
        <v>0.27982790848</v>
      </c>
      <c r="K21" s="379">
        <v>0.64955293934000002</v>
      </c>
      <c r="L21" s="379">
        <v>0.25101957773</v>
      </c>
      <c r="M21" s="379">
        <v>0.18542505535000003</v>
      </c>
      <c r="N21" s="379">
        <v>1.3849533429499998</v>
      </c>
      <c r="O21" s="379">
        <v>13.182154070479999</v>
      </c>
      <c r="P21" s="379">
        <v>1.3369917543000001</v>
      </c>
      <c r="Q21" s="379">
        <v>1.36648821026</v>
      </c>
      <c r="R21" s="379">
        <v>0.18841036467</v>
      </c>
      <c r="S21" s="379">
        <v>0.22639529182000001</v>
      </c>
      <c r="T21" s="379">
        <v>54.767891456870004</v>
      </c>
      <c r="U21" s="379">
        <v>4.1745978848199998</v>
      </c>
      <c r="V21" s="113">
        <v>23</v>
      </c>
      <c r="W21" s="153"/>
      <c r="X21" s="156"/>
      <c r="Y21" s="160"/>
      <c r="Z21" s="156"/>
      <c r="AA21" s="156"/>
      <c r="AB21" s="156"/>
      <c r="AC21" s="157"/>
      <c r="AD21" s="157"/>
      <c r="AE21" s="158"/>
      <c r="AF21" s="158"/>
      <c r="AG21" s="234"/>
    </row>
    <row r="22" spans="1:33" ht="16.5" customHeight="1" x14ac:dyDescent="0.15">
      <c r="A22" s="15"/>
      <c r="B22" s="2"/>
      <c r="C22" s="48" t="s">
        <v>82</v>
      </c>
      <c r="D22" s="396">
        <v>0</v>
      </c>
      <c r="E22" s="399">
        <v>3.0460549E-4</v>
      </c>
      <c r="F22" s="399">
        <v>1.491606E-5</v>
      </c>
      <c r="G22" s="399">
        <v>3.6836860000000004E-5</v>
      </c>
      <c r="H22" s="379">
        <v>0</v>
      </c>
      <c r="I22" s="379">
        <v>0</v>
      </c>
      <c r="J22" s="379">
        <v>0</v>
      </c>
      <c r="K22" s="379">
        <v>0</v>
      </c>
      <c r="L22" s="379">
        <v>0</v>
      </c>
      <c r="M22" s="379">
        <v>0</v>
      </c>
      <c r="N22" s="379">
        <v>3.303464E-5</v>
      </c>
      <c r="O22" s="379">
        <v>2.7552029E-4</v>
      </c>
      <c r="P22" s="379">
        <v>5.7611309999999996E-5</v>
      </c>
      <c r="Q22" s="379">
        <v>6.1445489999999999E-5</v>
      </c>
      <c r="R22" s="379">
        <v>0</v>
      </c>
      <c r="S22" s="379">
        <v>3.8341799999999999E-6</v>
      </c>
      <c r="T22" s="379">
        <v>4.9493683000000001E-4</v>
      </c>
      <c r="U22" s="379">
        <v>0</v>
      </c>
      <c r="V22" s="113">
        <v>26</v>
      </c>
      <c r="W22" s="153"/>
      <c r="X22" s="156"/>
      <c r="Y22" s="160"/>
      <c r="Z22" s="156"/>
      <c r="AA22" s="156"/>
      <c r="AB22" s="156"/>
      <c r="AC22" s="157"/>
      <c r="AD22" s="157"/>
      <c r="AE22" s="158"/>
      <c r="AF22" s="158"/>
      <c r="AG22" s="234"/>
    </row>
    <row r="23" spans="1:33" ht="16.5" customHeight="1" x14ac:dyDescent="0.15">
      <c r="A23" s="15"/>
      <c r="B23" s="2"/>
      <c r="C23" s="48" t="s">
        <v>100</v>
      </c>
      <c r="D23" s="396">
        <v>704711</v>
      </c>
      <c r="E23" s="399">
        <v>24.016435985679998</v>
      </c>
      <c r="F23" s="399">
        <v>2.6292370930700004</v>
      </c>
      <c r="G23" s="399">
        <v>9.3930017898100004</v>
      </c>
      <c r="H23" s="379">
        <v>1.18174432376</v>
      </c>
      <c r="I23" s="379">
        <v>0.78778983996000007</v>
      </c>
      <c r="J23" s="379">
        <v>0.46857554329000001</v>
      </c>
      <c r="K23" s="379">
        <v>1.0321639981199999</v>
      </c>
      <c r="L23" s="379">
        <v>0.45451872983999997</v>
      </c>
      <c r="M23" s="379">
        <v>0.21783991878</v>
      </c>
      <c r="N23" s="379">
        <v>1.9035374879999996</v>
      </c>
      <c r="O23" s="379">
        <v>18.072547384069999</v>
      </c>
      <c r="P23" s="379">
        <v>1.5862451261800001</v>
      </c>
      <c r="Q23" s="379">
        <v>1.6485853796300001</v>
      </c>
      <c r="R23" s="379">
        <v>0.26399150170999997</v>
      </c>
      <c r="S23" s="379">
        <v>0.33606823628000004</v>
      </c>
      <c r="T23" s="379">
        <v>89.870085119419997</v>
      </c>
      <c r="U23" s="379">
        <v>42.175171614130001</v>
      </c>
      <c r="V23" s="113">
        <v>29</v>
      </c>
      <c r="W23" s="153"/>
      <c r="X23" s="156"/>
      <c r="Y23" s="160"/>
      <c r="Z23" s="156"/>
      <c r="AA23" s="156"/>
      <c r="AB23" s="156"/>
      <c r="AC23" s="157"/>
      <c r="AD23" s="157"/>
      <c r="AE23" s="158"/>
      <c r="AF23" s="158"/>
      <c r="AG23" s="234"/>
    </row>
    <row r="24" spans="1:33" ht="16.5" customHeight="1" x14ac:dyDescent="0.15">
      <c r="A24" s="15"/>
      <c r="B24" s="2"/>
      <c r="C24" s="48" t="s">
        <v>93</v>
      </c>
      <c r="D24" s="396">
        <v>300711</v>
      </c>
      <c r="E24" s="399">
        <v>10.135871403949999</v>
      </c>
      <c r="F24" s="399">
        <v>0.83351001475000008</v>
      </c>
      <c r="G24" s="399">
        <v>1.91995466404</v>
      </c>
      <c r="H24" s="379">
        <v>0.59998157529000007</v>
      </c>
      <c r="I24" s="379">
        <v>0.42776129195999996</v>
      </c>
      <c r="J24" s="379">
        <v>0.28206372988</v>
      </c>
      <c r="K24" s="379">
        <v>0.46398814804000005</v>
      </c>
      <c r="L24" s="379">
        <v>0.10186180077</v>
      </c>
      <c r="M24" s="379">
        <v>0.13023260091</v>
      </c>
      <c r="N24" s="379">
        <v>0.68633416745000009</v>
      </c>
      <c r="O24" s="379">
        <v>7.4862689273200003</v>
      </c>
      <c r="P24" s="379">
        <v>0.66542211635000004</v>
      </c>
      <c r="Q24" s="379">
        <v>0.71636251555000008</v>
      </c>
      <c r="R24" s="379">
        <v>0.10867304762999999</v>
      </c>
      <c r="S24" s="379">
        <v>0.16067387591000001</v>
      </c>
      <c r="T24" s="379">
        <v>15.29885122218</v>
      </c>
      <c r="U24" s="379">
        <v>1.7903321122199998</v>
      </c>
      <c r="V24" s="113">
        <v>32</v>
      </c>
      <c r="W24" s="153"/>
      <c r="X24" s="156"/>
      <c r="Y24" s="160"/>
      <c r="Z24" s="156"/>
      <c r="AA24" s="156"/>
      <c r="AB24" s="156"/>
      <c r="AC24" s="157"/>
      <c r="AD24" s="157"/>
      <c r="AE24" s="158"/>
      <c r="AF24" s="158"/>
      <c r="AG24" s="234"/>
    </row>
    <row r="25" spans="1:33" ht="16.5" customHeight="1" x14ac:dyDescent="0.15">
      <c r="A25" s="15"/>
      <c r="B25" s="2"/>
      <c r="C25" s="48" t="s">
        <v>96</v>
      </c>
      <c r="D25" s="396">
        <v>346274</v>
      </c>
      <c r="E25" s="399">
        <v>11.78587316776</v>
      </c>
      <c r="F25" s="399">
        <v>0.92625414702999997</v>
      </c>
      <c r="G25" s="399">
        <v>5.1458036156100002</v>
      </c>
      <c r="H25" s="379">
        <v>0.60928053831999995</v>
      </c>
      <c r="I25" s="379">
        <v>0.39906208007999999</v>
      </c>
      <c r="J25" s="379">
        <v>0.20444508824999999</v>
      </c>
      <c r="K25" s="379">
        <v>0.49023890793000002</v>
      </c>
      <c r="L25" s="379">
        <v>0.31569839460999999</v>
      </c>
      <c r="M25" s="379">
        <v>0.10601500458</v>
      </c>
      <c r="N25" s="379">
        <v>0.89422422020999992</v>
      </c>
      <c r="O25" s="379">
        <v>8.8287506492900008</v>
      </c>
      <c r="P25" s="379">
        <v>0.78054348054</v>
      </c>
      <c r="Q25" s="379">
        <v>0.7994422912000001</v>
      </c>
      <c r="R25" s="379">
        <v>0.13416754213999998</v>
      </c>
      <c r="S25" s="379">
        <v>0.15690208630999999</v>
      </c>
      <c r="T25" s="379">
        <v>43.050258970999998</v>
      </c>
      <c r="U25" s="379">
        <v>31.56448906508</v>
      </c>
      <c r="V25" s="113">
        <v>35</v>
      </c>
      <c r="W25" s="153"/>
      <c r="X25" s="156"/>
      <c r="Y25" s="160"/>
      <c r="Z25" s="156"/>
      <c r="AA25" s="156"/>
      <c r="AB25" s="156"/>
      <c r="AC25" s="157"/>
      <c r="AD25" s="157"/>
      <c r="AE25" s="158"/>
      <c r="AF25" s="158"/>
      <c r="AG25" s="234"/>
    </row>
    <row r="26" spans="1:33" ht="16.5" customHeight="1" x14ac:dyDescent="0.15">
      <c r="A26" s="15"/>
      <c r="B26" s="2"/>
      <c r="C26" s="48" t="s">
        <v>95</v>
      </c>
      <c r="D26" s="396">
        <v>307325</v>
      </c>
      <c r="E26" s="399">
        <v>11.350950549469999</v>
      </c>
      <c r="F26" s="399">
        <v>0.98017999054999994</v>
      </c>
      <c r="G26" s="399">
        <v>4.7602802884800006</v>
      </c>
      <c r="H26" s="379">
        <v>0.55172390049000009</v>
      </c>
      <c r="I26" s="379">
        <v>0.35177917463999997</v>
      </c>
      <c r="J26" s="379">
        <v>0.17768890256</v>
      </c>
      <c r="K26" s="379">
        <v>0.40794848487000002</v>
      </c>
      <c r="L26" s="379">
        <v>0.21165852477000002</v>
      </c>
      <c r="M26" s="379">
        <v>0.11120012083999999</v>
      </c>
      <c r="N26" s="379">
        <v>0.92836576783999969</v>
      </c>
      <c r="O26" s="379">
        <v>8.6465264075700006</v>
      </c>
      <c r="P26" s="379">
        <v>0.82253886443999991</v>
      </c>
      <c r="Q26" s="379">
        <v>0.78839412952999999</v>
      </c>
      <c r="R26" s="379">
        <v>0.15899210346999998</v>
      </c>
      <c r="S26" s="379">
        <v>0.13110765346</v>
      </c>
      <c r="T26" s="379">
        <v>39.9736068542</v>
      </c>
      <c r="U26" s="379">
        <v>4.5331208909999994</v>
      </c>
      <c r="V26" s="113">
        <v>38</v>
      </c>
      <c r="W26" s="153"/>
      <c r="X26" s="156"/>
      <c r="Y26" s="160"/>
      <c r="Z26" s="156"/>
      <c r="AA26" s="156"/>
      <c r="AB26" s="156"/>
      <c r="AC26" s="157"/>
      <c r="AD26" s="157"/>
      <c r="AE26" s="158"/>
      <c r="AF26" s="158"/>
      <c r="AG26" s="234"/>
    </row>
    <row r="27" spans="1:33" ht="16.5" customHeight="1" x14ac:dyDescent="0.15">
      <c r="A27" s="15"/>
      <c r="B27" s="2"/>
      <c r="C27" s="48" t="s">
        <v>107</v>
      </c>
      <c r="D27" s="396">
        <v>2231346</v>
      </c>
      <c r="E27" s="399">
        <v>81.325779180230001</v>
      </c>
      <c r="F27" s="399">
        <v>10.921161400220001</v>
      </c>
      <c r="G27" s="399">
        <v>37.746364720040006</v>
      </c>
      <c r="H27" s="379">
        <v>3.8805122404799999</v>
      </c>
      <c r="I27" s="379">
        <v>2.2527154418399999</v>
      </c>
      <c r="J27" s="379">
        <v>1.2934339151099998</v>
      </c>
      <c r="K27" s="379">
        <v>2.7777617179299998</v>
      </c>
      <c r="L27" s="379">
        <v>1.1219680391400002</v>
      </c>
      <c r="M27" s="379">
        <v>0.79615056046999988</v>
      </c>
      <c r="N27" s="379">
        <v>6.70474501088</v>
      </c>
      <c r="O27" s="379">
        <v>62.743684302920002</v>
      </c>
      <c r="P27" s="379">
        <v>6.33002545113</v>
      </c>
      <c r="Q27" s="379">
        <v>6.4713057915400007</v>
      </c>
      <c r="R27" s="379">
        <v>0.87620104398000009</v>
      </c>
      <c r="S27" s="379">
        <v>1.0655189624600001</v>
      </c>
      <c r="T27" s="379">
        <v>314.60880360803003</v>
      </c>
      <c r="U27" s="379">
        <v>25.242908556389999</v>
      </c>
      <c r="V27" s="113">
        <v>41</v>
      </c>
      <c r="W27" s="153"/>
      <c r="X27" s="156"/>
      <c r="Y27" s="160"/>
      <c r="Z27" s="156"/>
      <c r="AA27" s="156"/>
      <c r="AB27" s="156"/>
      <c r="AC27" s="157"/>
      <c r="AD27" s="157"/>
      <c r="AE27" s="158"/>
      <c r="AF27" s="158"/>
      <c r="AG27" s="234"/>
    </row>
    <row r="28" spans="1:33" ht="16.5" customHeight="1" x14ac:dyDescent="0.15">
      <c r="A28" s="15"/>
      <c r="B28" s="2"/>
      <c r="C28" s="48" t="s">
        <v>110</v>
      </c>
      <c r="D28" s="396">
        <v>15047</v>
      </c>
      <c r="E28" s="399">
        <v>0.41307336873</v>
      </c>
      <c r="F28" s="399">
        <v>0.11590914660000001</v>
      </c>
      <c r="G28" s="399">
        <v>0.71072586415000005</v>
      </c>
      <c r="H28" s="379">
        <v>3.6307253559999995E-2</v>
      </c>
      <c r="I28" s="379">
        <v>8.9039707200000012E-3</v>
      </c>
      <c r="J28" s="379">
        <v>3.8841971899999999E-3</v>
      </c>
      <c r="K28" s="379">
        <v>9.9236364399999995E-3</v>
      </c>
      <c r="L28" s="379">
        <v>1.4685916100000002E-3</v>
      </c>
      <c r="M28" s="379">
        <v>6.3532744899999997E-3</v>
      </c>
      <c r="N28" s="379">
        <v>2.4523459900000016E-2</v>
      </c>
      <c r="O28" s="379">
        <v>0.32577073844000004</v>
      </c>
      <c r="P28" s="379">
        <v>4.7731296950000002E-2</v>
      </c>
      <c r="Q28" s="379">
        <v>5.2289489300000006E-2</v>
      </c>
      <c r="R28" s="379">
        <v>4.1920610699999993E-3</v>
      </c>
      <c r="S28" s="379">
        <v>1.0589118159999999E-2</v>
      </c>
      <c r="T28" s="379">
        <v>5.5607175831699998</v>
      </c>
      <c r="U28" s="379">
        <v>0.33688552686000001</v>
      </c>
      <c r="V28" s="113">
        <v>44</v>
      </c>
      <c r="W28" s="153"/>
      <c r="X28" s="156"/>
      <c r="Y28" s="160"/>
      <c r="Z28" s="156"/>
      <c r="AA28" s="156"/>
      <c r="AB28" s="156"/>
      <c r="AC28" s="157"/>
      <c r="AD28" s="157"/>
      <c r="AE28" s="158"/>
      <c r="AF28" s="158"/>
      <c r="AG28" s="234"/>
    </row>
    <row r="29" spans="1:33" ht="16.5" customHeight="1" x14ac:dyDescent="0.15">
      <c r="A29" s="15"/>
      <c r="B29" s="2"/>
      <c r="C29" s="48" t="s">
        <v>98</v>
      </c>
      <c r="D29" s="396">
        <v>426545</v>
      </c>
      <c r="E29" s="399">
        <v>16.054086185140001</v>
      </c>
      <c r="F29" s="399">
        <v>1.1373106552400001</v>
      </c>
      <c r="G29" s="399">
        <v>3.9711867973699997</v>
      </c>
      <c r="H29" s="379">
        <v>0.97381531783000008</v>
      </c>
      <c r="I29" s="379">
        <v>0.72182016900000001</v>
      </c>
      <c r="J29" s="379">
        <v>0.44417070529000002</v>
      </c>
      <c r="K29" s="379">
        <v>0.78756379823</v>
      </c>
      <c r="L29" s="379">
        <v>0.21082672319000001</v>
      </c>
      <c r="M29" s="379">
        <v>0.20378941912000001</v>
      </c>
      <c r="N29" s="379">
        <v>1.0051562579700004</v>
      </c>
      <c r="O29" s="379">
        <v>11.810713145840001</v>
      </c>
      <c r="P29" s="379">
        <v>1.10588705805</v>
      </c>
      <c r="Q29" s="379">
        <v>1.19926703341</v>
      </c>
      <c r="R29" s="379">
        <v>0.15482074009000002</v>
      </c>
      <c r="S29" s="379">
        <v>0.25307062767999999</v>
      </c>
      <c r="T29" s="379">
        <v>29.328352743179998</v>
      </c>
      <c r="U29" s="379">
        <v>2.7239201340200001</v>
      </c>
      <c r="V29" s="113">
        <v>47</v>
      </c>
      <c r="W29" s="153"/>
      <c r="X29" s="156"/>
      <c r="Y29" s="160"/>
      <c r="Z29" s="156"/>
      <c r="AA29" s="156"/>
      <c r="AB29" s="156"/>
      <c r="AC29" s="157"/>
      <c r="AD29" s="157"/>
      <c r="AE29" s="158"/>
      <c r="AF29" s="158"/>
      <c r="AG29" s="234"/>
    </row>
    <row r="30" spans="1:33" ht="16.5" customHeight="1" x14ac:dyDescent="0.15">
      <c r="A30" s="15"/>
      <c r="B30" s="2"/>
      <c r="C30" s="48" t="s">
        <v>91</v>
      </c>
      <c r="D30" s="396">
        <v>234988</v>
      </c>
      <c r="E30" s="399">
        <v>9.2362457312900013</v>
      </c>
      <c r="F30" s="399">
        <v>0.79390054040999991</v>
      </c>
      <c r="G30" s="399">
        <v>2.3130043887</v>
      </c>
      <c r="H30" s="379">
        <v>0.49976053726999997</v>
      </c>
      <c r="I30" s="379">
        <v>0.26856574560000002</v>
      </c>
      <c r="J30" s="379">
        <v>0.14153269428999998</v>
      </c>
      <c r="K30" s="379">
        <v>0.30690408969999999</v>
      </c>
      <c r="L30" s="379">
        <v>7.5556800450000003E-2</v>
      </c>
      <c r="M30" s="379">
        <v>0.11775547937</v>
      </c>
      <c r="N30" s="379">
        <v>0.68911761821000006</v>
      </c>
      <c r="O30" s="379">
        <v>7.1687770374499991</v>
      </c>
      <c r="P30" s="379">
        <v>0.79354694565000006</v>
      </c>
      <c r="Q30" s="379">
        <v>0.77896499752999993</v>
      </c>
      <c r="R30" s="379">
        <v>0.12341613743999999</v>
      </c>
      <c r="S30" s="379">
        <v>0.11174599917999999</v>
      </c>
      <c r="T30" s="379">
        <v>19.86847756057</v>
      </c>
      <c r="U30" s="379">
        <v>2.5945121583799997</v>
      </c>
      <c r="V30" s="113">
        <v>50</v>
      </c>
      <c r="W30" s="153"/>
      <c r="X30" s="156"/>
      <c r="Y30" s="160"/>
      <c r="Z30" s="156"/>
      <c r="AA30" s="156"/>
      <c r="AB30" s="156"/>
      <c r="AC30" s="157"/>
      <c r="AD30" s="157"/>
      <c r="AE30" s="158"/>
      <c r="AF30" s="158"/>
      <c r="AG30" s="234"/>
    </row>
    <row r="31" spans="1:33" ht="16.5" customHeight="1" x14ac:dyDescent="0.15">
      <c r="A31" s="15"/>
      <c r="B31" s="2"/>
      <c r="C31" s="48" t="s">
        <v>105</v>
      </c>
      <c r="D31" s="396">
        <v>1500020</v>
      </c>
      <c r="E31" s="399">
        <v>52.103621549190002</v>
      </c>
      <c r="F31" s="399">
        <v>7.0852772269299997</v>
      </c>
      <c r="G31" s="399">
        <v>28.985912865419998</v>
      </c>
      <c r="H31" s="379">
        <v>2.1995220770500001</v>
      </c>
      <c r="I31" s="379">
        <v>1.34071484868</v>
      </c>
      <c r="J31" s="379">
        <v>0.73600108042000001</v>
      </c>
      <c r="K31" s="379">
        <v>1.50175946909</v>
      </c>
      <c r="L31" s="379">
        <v>0.76616091417999999</v>
      </c>
      <c r="M31" s="379">
        <v>0.39931212687000001</v>
      </c>
      <c r="N31" s="379">
        <v>4.8603319365699997</v>
      </c>
      <c r="O31" s="379">
        <v>40.493458658800002</v>
      </c>
      <c r="P31" s="379">
        <v>3.8218842639900004</v>
      </c>
      <c r="Q31" s="379">
        <v>3.7669449838200002</v>
      </c>
      <c r="R31" s="379">
        <v>0.59491149765000007</v>
      </c>
      <c r="S31" s="379">
        <v>0.57958234631000005</v>
      </c>
      <c r="T31" s="379">
        <v>260.36081740879001</v>
      </c>
      <c r="U31" s="379">
        <v>21.73013175541</v>
      </c>
      <c r="V31" s="113">
        <v>53</v>
      </c>
      <c r="W31" s="153"/>
      <c r="X31" s="156"/>
      <c r="Y31" s="160"/>
      <c r="Z31" s="156"/>
      <c r="AA31" s="156"/>
      <c r="AB31" s="156"/>
      <c r="AC31" s="157"/>
      <c r="AD31" s="157"/>
      <c r="AE31" s="158"/>
      <c r="AF31" s="158"/>
      <c r="AG31" s="234"/>
    </row>
    <row r="32" spans="1:33" ht="16.5" customHeight="1" x14ac:dyDescent="0.15">
      <c r="A32" s="15"/>
      <c r="B32" s="2"/>
      <c r="C32" s="48" t="s">
        <v>101</v>
      </c>
      <c r="D32" s="396">
        <v>638925</v>
      </c>
      <c r="E32" s="399">
        <v>24.41224047547</v>
      </c>
      <c r="F32" s="399">
        <v>3.3955316040499999</v>
      </c>
      <c r="G32" s="399">
        <v>8.6095089085200005</v>
      </c>
      <c r="H32" s="379">
        <v>1.4121257699100001</v>
      </c>
      <c r="I32" s="379">
        <v>0.72487797048000002</v>
      </c>
      <c r="J32" s="379">
        <v>0.439241724</v>
      </c>
      <c r="K32" s="379">
        <v>1.07860798601</v>
      </c>
      <c r="L32" s="379">
        <v>0.21433762183999999</v>
      </c>
      <c r="M32" s="379">
        <v>0.27453668836999995</v>
      </c>
      <c r="N32" s="379">
        <v>1.7242899990199998</v>
      </c>
      <c r="O32" s="379">
        <v>18.696058071819998</v>
      </c>
      <c r="P32" s="379">
        <v>2.0004055811999999</v>
      </c>
      <c r="Q32" s="379">
        <v>2.0202924846400001</v>
      </c>
      <c r="R32" s="379">
        <v>0.31879990394999996</v>
      </c>
      <c r="S32" s="379">
        <v>0.34796007072000001</v>
      </c>
      <c r="T32" s="379">
        <v>61.983293469669995</v>
      </c>
      <c r="U32" s="379">
        <v>7.3312696702900002</v>
      </c>
      <c r="V32" s="113">
        <v>56</v>
      </c>
      <c r="W32" s="153"/>
      <c r="X32" s="156"/>
      <c r="Y32" s="160"/>
      <c r="Z32" s="156"/>
      <c r="AA32" s="156"/>
      <c r="AB32" s="156"/>
      <c r="AC32" s="157"/>
      <c r="AD32" s="157"/>
      <c r="AE32" s="158"/>
      <c r="AF32" s="158"/>
      <c r="AG32" s="234"/>
    </row>
    <row r="33" spans="1:33" ht="16.5" customHeight="1" x14ac:dyDescent="0.15">
      <c r="A33" s="15"/>
      <c r="B33" s="2"/>
      <c r="C33" s="48" t="s">
        <v>88</v>
      </c>
      <c r="D33" s="396">
        <v>167721</v>
      </c>
      <c r="E33" s="399">
        <v>5.9304174526600004</v>
      </c>
      <c r="F33" s="399">
        <v>0.47062281075999995</v>
      </c>
      <c r="G33" s="399">
        <v>1.4129780054899999</v>
      </c>
      <c r="H33" s="379">
        <v>0.32729952039000004</v>
      </c>
      <c r="I33" s="379">
        <v>0.20218740336000002</v>
      </c>
      <c r="J33" s="379">
        <v>0.13856362304</v>
      </c>
      <c r="K33" s="379">
        <v>0.23222787901</v>
      </c>
      <c r="L33" s="379">
        <v>3.78683592E-2</v>
      </c>
      <c r="M33" s="379">
        <v>0.16407761119999997</v>
      </c>
      <c r="N33" s="379">
        <v>0.43091381356000014</v>
      </c>
      <c r="O33" s="379">
        <v>4.5139757381400001</v>
      </c>
      <c r="P33" s="379">
        <v>0.45616697907999998</v>
      </c>
      <c r="Q33" s="379">
        <v>0.44561467297000001</v>
      </c>
      <c r="R33" s="379">
        <v>7.8778777130000005E-2</v>
      </c>
      <c r="S33" s="379">
        <v>6.9340128029999989E-2</v>
      </c>
      <c r="T33" s="379">
        <v>10.738805210359999</v>
      </c>
      <c r="U33" s="379">
        <v>1.1113721877299998</v>
      </c>
      <c r="V33" s="113">
        <v>59</v>
      </c>
      <c r="W33" s="153"/>
      <c r="X33" s="156"/>
      <c r="Y33" s="160"/>
      <c r="Z33" s="156"/>
      <c r="AA33" s="156"/>
      <c r="AB33" s="156"/>
      <c r="AC33" s="157"/>
      <c r="AD33" s="157"/>
      <c r="AE33" s="158"/>
      <c r="AF33" s="158"/>
      <c r="AG33" s="234"/>
    </row>
    <row r="34" spans="1:33" ht="16.5" customHeight="1" x14ac:dyDescent="0.15">
      <c r="A34" s="15"/>
      <c r="B34" s="2"/>
      <c r="C34" s="48" t="s">
        <v>108</v>
      </c>
      <c r="D34" s="396">
        <v>2592478</v>
      </c>
      <c r="E34" s="399">
        <v>123.18799771178999</v>
      </c>
      <c r="F34" s="399">
        <v>20.777677686270003</v>
      </c>
      <c r="G34" s="399">
        <v>56.175477581199999</v>
      </c>
      <c r="H34" s="379">
        <v>6.2941898051000003</v>
      </c>
      <c r="I34" s="379">
        <v>2.75947325388</v>
      </c>
      <c r="J34" s="379">
        <v>1.82697880514</v>
      </c>
      <c r="K34" s="379">
        <v>5.4240610628100008</v>
      </c>
      <c r="L34" s="379">
        <v>1.3728619328699998</v>
      </c>
      <c r="M34" s="379">
        <v>1.4763742228399999</v>
      </c>
      <c r="N34" s="379">
        <v>8.4554173045100036</v>
      </c>
      <c r="O34" s="379">
        <v>96.278919032879998</v>
      </c>
      <c r="P34" s="379">
        <v>12.614313569009999</v>
      </c>
      <c r="Q34" s="379">
        <v>12.49835466015</v>
      </c>
      <c r="R34" s="379">
        <v>1.4637984899999998</v>
      </c>
      <c r="S34" s="379">
        <v>1.61787453061</v>
      </c>
      <c r="T34" s="379">
        <v>474.69256758571998</v>
      </c>
      <c r="U34" s="379">
        <v>123.13769212743</v>
      </c>
      <c r="V34" s="113">
        <v>62</v>
      </c>
      <c r="W34" s="153"/>
      <c r="X34" s="156"/>
      <c r="Y34" s="160"/>
      <c r="Z34" s="156"/>
      <c r="AA34" s="156"/>
      <c r="AB34" s="156"/>
      <c r="AC34" s="157"/>
      <c r="AD34" s="157"/>
      <c r="AE34" s="158"/>
      <c r="AF34" s="158"/>
      <c r="AG34" s="234"/>
    </row>
    <row r="35" spans="1:33" ht="16.5" customHeight="1" x14ac:dyDescent="0.15">
      <c r="A35" s="15"/>
      <c r="B35" s="2"/>
      <c r="C35" s="48" t="s">
        <v>92</v>
      </c>
      <c r="D35" s="396">
        <v>242263</v>
      </c>
      <c r="E35" s="399">
        <v>9.8493049292699997</v>
      </c>
      <c r="F35" s="399">
        <v>0.8866934770899999</v>
      </c>
      <c r="G35" s="399">
        <v>2.6834349293699997</v>
      </c>
      <c r="H35" s="379">
        <v>0.54095905779999998</v>
      </c>
      <c r="I35" s="379">
        <v>0.26982430848</v>
      </c>
      <c r="J35" s="379">
        <v>0.15822209346999999</v>
      </c>
      <c r="K35" s="379">
        <v>0.33256388441000001</v>
      </c>
      <c r="L35" s="379">
        <v>0.10694173924</v>
      </c>
      <c r="M35" s="379">
        <v>0.14385454768</v>
      </c>
      <c r="N35" s="379">
        <v>0.72659435966000019</v>
      </c>
      <c r="O35" s="379">
        <v>7.6180512110700001</v>
      </c>
      <c r="P35" s="379">
        <v>0.87122989616000002</v>
      </c>
      <c r="Q35" s="379">
        <v>0.87352405289000001</v>
      </c>
      <c r="R35" s="379">
        <v>0.11188123145999999</v>
      </c>
      <c r="S35" s="379">
        <v>0.11620220841000001</v>
      </c>
      <c r="T35" s="379">
        <v>20.649370916439999</v>
      </c>
      <c r="U35" s="379">
        <v>2.0692663876199999</v>
      </c>
      <c r="V35" s="113">
        <v>65</v>
      </c>
      <c r="W35" s="153"/>
      <c r="X35" s="156"/>
      <c r="Y35" s="160"/>
      <c r="Z35" s="156"/>
      <c r="AA35" s="156"/>
      <c r="AB35" s="156"/>
      <c r="AC35" s="157"/>
      <c r="AD35" s="157"/>
      <c r="AE35" s="158"/>
      <c r="AF35" s="158"/>
      <c r="AG35" s="234"/>
    </row>
    <row r="36" spans="1:33" ht="16.5" customHeight="1" x14ac:dyDescent="0.15">
      <c r="A36" s="15"/>
      <c r="B36" s="2"/>
      <c r="C36" s="48" t="s">
        <v>106</v>
      </c>
      <c r="D36" s="396">
        <v>1767236</v>
      </c>
      <c r="E36" s="399">
        <v>63.268208121239994</v>
      </c>
      <c r="F36" s="399">
        <v>8.7470404504400001</v>
      </c>
      <c r="G36" s="399">
        <v>31.14918336361</v>
      </c>
      <c r="H36" s="379">
        <v>2.9856672403800002</v>
      </c>
      <c r="I36" s="379">
        <v>1.41103524132</v>
      </c>
      <c r="J36" s="379">
        <v>0.85564133051000002</v>
      </c>
      <c r="K36" s="379">
        <v>2.02098133935</v>
      </c>
      <c r="L36" s="379">
        <v>1.05128801863</v>
      </c>
      <c r="M36" s="379">
        <v>0.64533166490000005</v>
      </c>
      <c r="N36" s="379">
        <v>5.5584596282899987</v>
      </c>
      <c r="O36" s="379">
        <v>48.959465893080001</v>
      </c>
      <c r="P36" s="379">
        <v>4.91633513749</v>
      </c>
      <c r="Q36" s="379">
        <v>4.9201449970700004</v>
      </c>
      <c r="R36" s="379">
        <v>0.72584364470999996</v>
      </c>
      <c r="S36" s="379">
        <v>0.77352891385</v>
      </c>
      <c r="T36" s="379">
        <v>279.93752242453002</v>
      </c>
      <c r="U36" s="379">
        <v>23.98167530952</v>
      </c>
      <c r="V36" s="113">
        <v>68</v>
      </c>
      <c r="W36" s="153"/>
      <c r="X36" s="156"/>
      <c r="Y36" s="160"/>
      <c r="Z36" s="156"/>
      <c r="AA36" s="156"/>
      <c r="AB36" s="156"/>
      <c r="AC36" s="157"/>
      <c r="AD36" s="157"/>
      <c r="AE36" s="158"/>
      <c r="AF36" s="158"/>
      <c r="AG36" s="234"/>
    </row>
    <row r="37" spans="1:33" ht="16.5" customHeight="1" x14ac:dyDescent="0.15">
      <c r="A37" s="15"/>
      <c r="B37" s="2"/>
      <c r="C37" s="48" t="s">
        <v>87</v>
      </c>
      <c r="D37" s="396">
        <v>162409</v>
      </c>
      <c r="E37" s="399">
        <v>5.6079401737800003</v>
      </c>
      <c r="F37" s="399">
        <v>0.43501334392999996</v>
      </c>
      <c r="G37" s="399">
        <v>1.6937144544299998</v>
      </c>
      <c r="H37" s="379">
        <v>0.28547104167999998</v>
      </c>
      <c r="I37" s="379">
        <v>0.21417087491999998</v>
      </c>
      <c r="J37" s="379">
        <v>9.276792331E-2</v>
      </c>
      <c r="K37" s="379">
        <v>0.22819974697999998</v>
      </c>
      <c r="L37" s="379">
        <v>6.758959179E-2</v>
      </c>
      <c r="M37" s="379">
        <v>7.1989052499999998E-2</v>
      </c>
      <c r="N37" s="379">
        <v>0.41530540802000016</v>
      </c>
      <c r="O37" s="379">
        <v>4.2459362824099998</v>
      </c>
      <c r="P37" s="379">
        <v>0.38769265120999996</v>
      </c>
      <c r="Q37" s="379">
        <v>0.39862634363999999</v>
      </c>
      <c r="R37" s="379">
        <v>6.1872846049999999E-2</v>
      </c>
      <c r="S37" s="379">
        <v>7.4271573369999996E-2</v>
      </c>
      <c r="T37" s="379">
        <v>12.66015936898</v>
      </c>
      <c r="U37" s="379">
        <v>1.4209118065999999</v>
      </c>
      <c r="V37" s="113">
        <v>71</v>
      </c>
      <c r="W37" s="153"/>
      <c r="X37" s="156"/>
      <c r="Y37" s="160"/>
      <c r="Z37" s="156"/>
      <c r="AA37" s="156"/>
      <c r="AB37" s="156"/>
      <c r="AC37" s="157"/>
      <c r="AD37" s="157"/>
      <c r="AE37" s="158"/>
      <c r="AF37" s="158"/>
      <c r="AG37" s="234"/>
    </row>
    <row r="38" spans="1:33" ht="16.5" customHeight="1" x14ac:dyDescent="0.15">
      <c r="A38" s="15"/>
      <c r="B38" s="2"/>
      <c r="C38" s="48" t="s">
        <v>83</v>
      </c>
      <c r="D38" s="396">
        <v>48565</v>
      </c>
      <c r="E38" s="399">
        <v>2.0152577083100001</v>
      </c>
      <c r="F38" s="399">
        <v>0.13603376444000001</v>
      </c>
      <c r="G38" s="399">
        <v>0.28170233572000003</v>
      </c>
      <c r="H38" s="379">
        <v>0.10757280668000001</v>
      </c>
      <c r="I38" s="379">
        <v>7.9658350560000007E-2</v>
      </c>
      <c r="J38" s="379">
        <v>3.1351732539999996E-2</v>
      </c>
      <c r="K38" s="379">
        <v>4.8995400600000003E-2</v>
      </c>
      <c r="L38" s="379">
        <v>2.3979407019999999E-2</v>
      </c>
      <c r="M38" s="379">
        <v>3.320341014E-2</v>
      </c>
      <c r="N38" s="379">
        <v>0.14952599980999998</v>
      </c>
      <c r="O38" s="379">
        <v>1.5445461540599998</v>
      </c>
      <c r="P38" s="379">
        <v>0.16662847624999999</v>
      </c>
      <c r="Q38" s="379">
        <v>0.16622407358000002</v>
      </c>
      <c r="R38" s="379">
        <v>2.4511058620000001E-2</v>
      </c>
      <c r="S38" s="379">
        <v>2.4473298060000002E-2</v>
      </c>
      <c r="T38" s="379">
        <v>2.0603688680399999</v>
      </c>
      <c r="U38" s="379">
        <v>0.26496171871000002</v>
      </c>
      <c r="V38" s="113">
        <v>74</v>
      </c>
      <c r="W38" s="153"/>
      <c r="X38" s="156"/>
      <c r="Y38" s="160"/>
      <c r="Z38" s="156"/>
      <c r="AA38" s="156"/>
      <c r="AB38" s="156"/>
      <c r="AC38" s="157"/>
      <c r="AD38" s="157"/>
      <c r="AE38" s="158"/>
      <c r="AF38" s="158"/>
      <c r="AG38" s="234"/>
    </row>
    <row r="39" spans="1:33" ht="16.5" customHeight="1" x14ac:dyDescent="0.15">
      <c r="A39" s="15"/>
      <c r="B39" s="2"/>
      <c r="C39" s="48" t="s">
        <v>102</v>
      </c>
      <c r="D39" s="396">
        <v>919825</v>
      </c>
      <c r="E39" s="399">
        <v>32.226686949970002</v>
      </c>
      <c r="F39" s="399">
        <v>4.1368083312200001</v>
      </c>
      <c r="G39" s="399"/>
      <c r="H39" s="379">
        <v>1.4157628925200001</v>
      </c>
      <c r="I39" s="379">
        <v>0.7791607277999999</v>
      </c>
      <c r="J39" s="379">
        <v>0.44378382866000005</v>
      </c>
      <c r="K39" s="379">
        <v>0.96120325101999993</v>
      </c>
      <c r="L39" s="379">
        <v>0.40037944758999999</v>
      </c>
      <c r="M39" s="379">
        <v>0.34330284913999998</v>
      </c>
      <c r="N39" s="379">
        <v>3.0042146319700009</v>
      </c>
      <c r="O39" s="379">
        <v>24.998916940000001</v>
      </c>
      <c r="P39" s="379">
        <v>2.3157364060900001</v>
      </c>
      <c r="Q39" s="379">
        <v>2.3281759046300001</v>
      </c>
      <c r="R39" s="379">
        <v>0.32329603323</v>
      </c>
      <c r="S39" s="379">
        <v>0.35246810914000004</v>
      </c>
      <c r="T39" s="379">
        <v>150.69292470023998</v>
      </c>
      <c r="U39" s="379">
        <v>12.14421392657</v>
      </c>
      <c r="V39" s="113">
        <v>77</v>
      </c>
      <c r="W39" s="153"/>
      <c r="X39" s="156"/>
      <c r="Y39" s="160"/>
      <c r="Z39" s="156"/>
      <c r="AA39" s="156"/>
      <c r="AB39" s="156"/>
      <c r="AC39" s="157"/>
      <c r="AD39" s="157"/>
      <c r="AE39" s="158"/>
      <c r="AF39" s="158"/>
      <c r="AG39" s="234"/>
    </row>
    <row r="40" spans="1:33" ht="16.5" customHeight="1" x14ac:dyDescent="0.15">
      <c r="A40" s="15"/>
      <c r="B40" s="2"/>
      <c r="C40" s="48" t="s">
        <v>109</v>
      </c>
      <c r="D40" s="396">
        <v>7879110</v>
      </c>
      <c r="E40" s="399">
        <v>313.72907441288999</v>
      </c>
      <c r="F40" s="399">
        <v>58.504712127380003</v>
      </c>
      <c r="G40" s="399">
        <v>184.5884034499</v>
      </c>
      <c r="H40" s="379">
        <v>14.10038897968</v>
      </c>
      <c r="I40" s="379">
        <v>8.2564256520000008</v>
      </c>
      <c r="J40" s="379">
        <v>4.6394134599399992</v>
      </c>
      <c r="K40" s="379">
        <v>12.183904916200001</v>
      </c>
      <c r="L40" s="379">
        <v>4.1430893760099998</v>
      </c>
      <c r="M40" s="379">
        <v>2.6276740943400001</v>
      </c>
      <c r="N40" s="379">
        <v>24.65012758964</v>
      </c>
      <c r="O40" s="379">
        <v>244.18042035875999</v>
      </c>
      <c r="P40" s="379">
        <v>27.477580672289999</v>
      </c>
      <c r="Q40" s="379">
        <v>27.602349719010004</v>
      </c>
      <c r="R40" s="379">
        <v>3.2666172156700002</v>
      </c>
      <c r="S40" s="379">
        <v>3.7855929852899997</v>
      </c>
      <c r="T40" s="379">
        <v>1621.2527330574401</v>
      </c>
      <c r="U40" s="379">
        <v>148.34397210679001</v>
      </c>
      <c r="V40" s="113">
        <v>80</v>
      </c>
      <c r="W40" s="153"/>
      <c r="X40" s="156"/>
      <c r="Y40" s="160"/>
      <c r="Z40" s="156"/>
      <c r="AA40" s="156"/>
      <c r="AB40" s="156"/>
      <c r="AC40" s="157"/>
      <c r="AD40" s="157"/>
      <c r="AE40" s="158"/>
      <c r="AF40" s="158"/>
      <c r="AG40" s="234"/>
    </row>
    <row r="41" spans="1:33" ht="16.5" customHeight="1" x14ac:dyDescent="0.15">
      <c r="A41" s="15"/>
      <c r="B41" s="2"/>
      <c r="C41" s="48" t="s">
        <v>90</v>
      </c>
      <c r="D41" s="396">
        <v>174771</v>
      </c>
      <c r="E41" s="399">
        <v>7.5902182876100008</v>
      </c>
      <c r="F41" s="399">
        <v>0.63698716381999998</v>
      </c>
      <c r="G41" s="399">
        <v>1.9970298241700002</v>
      </c>
      <c r="H41" s="379">
        <v>0.55126718789000007</v>
      </c>
      <c r="I41" s="379">
        <v>0.23015245356</v>
      </c>
      <c r="J41" s="379">
        <v>0.16394936524000001</v>
      </c>
      <c r="K41" s="379">
        <v>0.28140026155999998</v>
      </c>
      <c r="L41" s="379">
        <v>5.7855088549999996E-2</v>
      </c>
      <c r="M41" s="379">
        <v>0.10674088188</v>
      </c>
      <c r="N41" s="379">
        <v>0.50393853992999982</v>
      </c>
      <c r="O41" s="379">
        <v>5.7994633371699997</v>
      </c>
      <c r="P41" s="379">
        <v>0.65350227614</v>
      </c>
      <c r="Q41" s="379">
        <v>0.64183974219999995</v>
      </c>
      <c r="R41" s="379">
        <v>0.10137185147</v>
      </c>
      <c r="S41" s="379">
        <v>9.1155376040000013E-2</v>
      </c>
      <c r="T41" s="379">
        <v>16.156045074550001</v>
      </c>
      <c r="U41" s="379">
        <v>1.3618470008600001</v>
      </c>
      <c r="V41" s="113">
        <v>83</v>
      </c>
      <c r="W41" s="153"/>
      <c r="X41" s="156"/>
      <c r="Y41" s="160"/>
      <c r="Z41" s="156"/>
      <c r="AA41" s="156"/>
      <c r="AB41" s="156"/>
      <c r="AC41" s="157"/>
      <c r="AD41" s="157"/>
      <c r="AE41" s="158"/>
      <c r="AF41" s="158"/>
      <c r="AG41" s="234"/>
    </row>
    <row r="42" spans="1:33" ht="16.5" customHeight="1" thickBot="1" x14ac:dyDescent="0.2">
      <c r="A42" s="15"/>
      <c r="B42" s="2"/>
      <c r="C42" s="400" t="s">
        <v>86</v>
      </c>
      <c r="D42" s="397">
        <v>122573</v>
      </c>
      <c r="E42" s="401">
        <v>4.0860088888700004</v>
      </c>
      <c r="F42" s="401">
        <v>0.24200157902000002</v>
      </c>
      <c r="G42" s="401">
        <v>0.92735268517000002</v>
      </c>
      <c r="H42" s="380">
        <v>0.22447382460000001</v>
      </c>
      <c r="I42" s="380">
        <v>0.15815397708000001</v>
      </c>
      <c r="J42" s="380">
        <v>7.3810531969999996E-2</v>
      </c>
      <c r="K42" s="380">
        <v>0.15671947827000002</v>
      </c>
      <c r="L42" s="380">
        <v>8.964804056999999E-2</v>
      </c>
      <c r="M42" s="380">
        <v>3.8214895210000002E-2</v>
      </c>
      <c r="N42" s="380">
        <v>0.30136412575000016</v>
      </c>
      <c r="O42" s="380">
        <v>3.0561467551599999</v>
      </c>
      <c r="P42" s="380">
        <v>0.24932311678999999</v>
      </c>
      <c r="Q42" s="380">
        <v>0.2763434481</v>
      </c>
      <c r="R42" s="380">
        <v>3.0639078939999998E-2</v>
      </c>
      <c r="S42" s="380">
        <v>5.8163185380000003E-2</v>
      </c>
      <c r="T42" s="380">
        <v>9.4936931688699993</v>
      </c>
      <c r="U42" s="380">
        <v>1.4206471563500001</v>
      </c>
      <c r="V42" s="113">
        <v>86</v>
      </c>
      <c r="W42" s="153"/>
      <c r="X42" s="156"/>
      <c r="Y42" s="160"/>
      <c r="Z42" s="156"/>
      <c r="AA42" s="156"/>
      <c r="AB42" s="156"/>
      <c r="AC42" s="157"/>
      <c r="AD42" s="157"/>
      <c r="AE42" s="158"/>
      <c r="AF42" s="158"/>
      <c r="AG42" s="234"/>
    </row>
    <row r="43" spans="1:33" ht="17.25" customHeight="1" thickBot="1" x14ac:dyDescent="0.2">
      <c r="A43" s="15"/>
      <c r="B43" s="2"/>
      <c r="C43" s="35" t="s">
        <v>64</v>
      </c>
      <c r="D43" s="114">
        <v>23962983</v>
      </c>
      <c r="E43" s="115">
        <v>942.60453322910996</v>
      </c>
      <c r="F43" s="115">
        <v>137.03993829486001</v>
      </c>
      <c r="G43" s="115">
        <v>444.35882304728</v>
      </c>
      <c r="H43" s="115">
        <v>47.059170121359998</v>
      </c>
      <c r="I43" s="115">
        <v>25.770178018800003</v>
      </c>
      <c r="J43" s="115">
        <v>15.464415856350001</v>
      </c>
      <c r="K43" s="115">
        <v>36.869556579010002</v>
      </c>
      <c r="L43" s="115">
        <v>12.099775232039997</v>
      </c>
      <c r="M43" s="115">
        <v>9.8273601695000004</v>
      </c>
      <c r="N43" s="115">
        <v>71.847823643530006</v>
      </c>
      <c r="O43" s="115">
        <v>727.62685743188001</v>
      </c>
      <c r="P43" s="115">
        <v>80.201541331260003</v>
      </c>
      <c r="Q43" s="115">
        <v>81.220207192699988</v>
      </c>
      <c r="R43" s="115">
        <v>10.219091114410002</v>
      </c>
      <c r="S43" s="115">
        <v>12.147155576699999</v>
      </c>
      <c r="T43" s="115">
        <v>3823.6254573091001</v>
      </c>
      <c r="U43" s="115">
        <v>489.30947526695007</v>
      </c>
      <c r="V43" s="45"/>
      <c r="W43" s="15"/>
      <c r="X43" s="15"/>
    </row>
    <row r="44" spans="1:33" ht="15" customHeight="1" x14ac:dyDescent="0.15">
      <c r="A44" s="15"/>
      <c r="B44" s="2"/>
      <c r="C44" s="9"/>
      <c r="D44" s="1"/>
      <c r="E44" s="1"/>
      <c r="F44" s="1"/>
      <c r="G44" s="1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45"/>
      <c r="W44" s="15"/>
      <c r="X44" s="15"/>
    </row>
    <row r="45" spans="1:33" ht="15" customHeight="1" thickBot="1" x14ac:dyDescent="0.2">
      <c r="A45" s="15"/>
      <c r="B45" s="41"/>
      <c r="C45" s="34"/>
      <c r="D45" s="20"/>
      <c r="E45" s="20"/>
      <c r="F45" s="20"/>
      <c r="G45" s="20"/>
      <c r="H45" s="19"/>
      <c r="I45" s="19"/>
      <c r="J45" s="19"/>
      <c r="K45" s="19"/>
      <c r="L45" s="19"/>
      <c r="M45" s="19"/>
      <c r="N45" s="19"/>
      <c r="O45" s="19"/>
      <c r="P45" s="19"/>
      <c r="Q45" s="252"/>
      <c r="R45" s="252"/>
      <c r="S45" s="252"/>
      <c r="T45" s="19"/>
      <c r="U45" s="19"/>
      <c r="V45" s="46"/>
      <c r="W45" s="15"/>
      <c r="X45" s="15"/>
    </row>
    <row r="46" spans="1:33" ht="1" customHeight="1" x14ac:dyDescent="0.15"/>
  </sheetData>
  <sheetProtection selectLockedCells="1" selectUnlockedCells="1"/>
  <mergeCells count="13">
    <mergeCell ref="U12:U13"/>
    <mergeCell ref="O12:O13"/>
    <mergeCell ref="P12:P13"/>
    <mergeCell ref="T12:T13"/>
    <mergeCell ref="C12:C13"/>
    <mergeCell ref="D12:D13"/>
    <mergeCell ref="E12:E13"/>
    <mergeCell ref="F12:F13"/>
    <mergeCell ref="G12:G13"/>
    <mergeCell ref="H12:N12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74" firstPageNumber="0" fitToHeight="0" orientation="landscape"/>
  <headerFooter alignWithMargin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>
    <pageSetUpPr fitToPage="1"/>
  </sheetPr>
  <dimension ref="A3:AG47"/>
  <sheetViews>
    <sheetView showGridLines="0" topLeftCell="E10" zoomScale="119" zoomScaleNormal="119" zoomScalePageLayoutView="80" workbookViewId="0">
      <selection activeCell="X15" sqref="X15"/>
    </sheetView>
  </sheetViews>
  <sheetFormatPr baseColWidth="10" defaultColWidth="8.83203125" defaultRowHeight="13" x14ac:dyDescent="0.15"/>
  <cols>
    <col min="1" max="2" width="3.33203125" style="3" customWidth="1"/>
    <col min="3" max="3" width="60.6640625" style="3" customWidth="1"/>
    <col min="4" max="4" width="11.6640625" style="3" customWidth="1"/>
    <col min="5" max="5" width="9.6640625" style="3" customWidth="1"/>
    <col min="6" max="6" width="8.6640625" style="3" customWidth="1"/>
    <col min="7" max="7" width="9.5" style="3" customWidth="1"/>
    <col min="8" max="8" width="8.6640625" style="3" customWidth="1"/>
    <col min="9" max="9" width="10" style="3" bestFit="1" customWidth="1"/>
    <col min="10" max="19" width="8.6640625" style="3" customWidth="1"/>
    <col min="20" max="21" width="9.6640625" style="3" customWidth="1"/>
    <col min="22" max="22" width="3.33203125" style="3" customWidth="1"/>
    <col min="23" max="24" width="8.83203125" style="3"/>
    <col min="25" max="25" width="10.5" style="3" customWidth="1"/>
    <col min="26" max="30" width="8.83203125" style="3"/>
    <col min="31" max="31" width="14.33203125" style="3" customWidth="1"/>
    <col min="32" max="32" width="11.83203125" style="3" customWidth="1"/>
    <col min="33" max="16384" width="8.83203125" style="3"/>
  </cols>
  <sheetData>
    <row r="3" spans="1:33" ht="14" thickBot="1" x14ac:dyDescent="0.2">
      <c r="B3" s="248">
        <v>2.5</v>
      </c>
      <c r="C3" s="245">
        <v>60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</row>
    <row r="4" spans="1:33" ht="17" customHeight="1" x14ac:dyDescent="0.15">
      <c r="A4" s="17"/>
      <c r="B4" s="92"/>
      <c r="C4" s="93"/>
      <c r="D4" s="93"/>
      <c r="E4" s="93"/>
      <c r="F4" s="93"/>
      <c r="G4" s="93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  <c r="V4" s="121"/>
      <c r="W4" s="17"/>
      <c r="X4" s="15"/>
    </row>
    <row r="5" spans="1:33" ht="17" customHeight="1" x14ac:dyDescent="0.15">
      <c r="A5" s="17"/>
      <c r="B5" s="95"/>
      <c r="C5" s="101"/>
      <c r="D5" s="101"/>
      <c r="E5" s="101"/>
      <c r="F5" s="101"/>
      <c r="G5" s="101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97" t="s">
        <v>444</v>
      </c>
      <c r="V5" s="119"/>
      <c r="W5" s="17"/>
      <c r="X5" s="15"/>
    </row>
    <row r="6" spans="1:33" ht="17" customHeight="1" x14ac:dyDescent="0.15">
      <c r="A6" s="17"/>
      <c r="B6" s="95"/>
      <c r="C6" s="101"/>
      <c r="D6" s="101"/>
      <c r="E6" s="101"/>
      <c r="F6" s="101"/>
      <c r="G6" s="101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19"/>
      <c r="W6" s="17"/>
      <c r="X6" s="15"/>
    </row>
    <row r="7" spans="1:33" ht="17" customHeight="1" x14ac:dyDescent="0.15">
      <c r="A7" s="17"/>
      <c r="B7" s="95"/>
      <c r="C7" s="100" t="s">
        <v>428</v>
      </c>
      <c r="D7" s="111"/>
      <c r="E7" s="122"/>
      <c r="F7" s="122"/>
      <c r="G7" s="122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19"/>
      <c r="W7" s="17"/>
      <c r="X7" s="15"/>
    </row>
    <row r="8" spans="1:33" ht="17" customHeight="1" x14ac:dyDescent="0.15">
      <c r="A8" s="17"/>
      <c r="B8" s="95"/>
      <c r="C8" s="101"/>
      <c r="D8" s="101"/>
      <c r="E8" s="101"/>
      <c r="F8" s="101"/>
      <c r="G8" s="101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19"/>
      <c r="W8" s="17"/>
      <c r="X8" s="15"/>
    </row>
    <row r="9" spans="1:33" ht="17" customHeight="1" x14ac:dyDescent="0.15">
      <c r="A9" s="17"/>
      <c r="B9" s="2"/>
      <c r="C9" s="9"/>
      <c r="D9" s="1"/>
      <c r="E9" s="1"/>
      <c r="F9" s="1"/>
      <c r="G9" s="1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45"/>
      <c r="W9" s="17"/>
      <c r="X9" s="15"/>
    </row>
    <row r="10" spans="1:33" ht="17" customHeight="1" x14ac:dyDescent="0.15">
      <c r="A10" s="17"/>
      <c r="B10" s="2"/>
      <c r="C10" s="30" t="s">
        <v>402</v>
      </c>
      <c r="D10" s="30"/>
      <c r="E10" s="30"/>
      <c r="F10" s="30"/>
      <c r="G10" s="1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5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</row>
    <row r="11" spans="1:33" ht="17" customHeight="1" thickBot="1" x14ac:dyDescent="0.2">
      <c r="A11" s="17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4"/>
      <c r="T11" s="14"/>
      <c r="U11" s="14" t="s">
        <v>39</v>
      </c>
      <c r="V11" s="45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</row>
    <row r="12" spans="1:33" ht="15" customHeight="1" thickBot="1" x14ac:dyDescent="0.2">
      <c r="A12" s="17"/>
      <c r="B12" s="2"/>
      <c r="C12" s="506" t="s">
        <v>15</v>
      </c>
      <c r="D12" s="506" t="s">
        <v>68</v>
      </c>
      <c r="E12" s="506" t="s">
        <v>360</v>
      </c>
      <c r="F12" s="506" t="s">
        <v>371</v>
      </c>
      <c r="G12" s="506" t="s">
        <v>0</v>
      </c>
      <c r="H12" s="510" t="s">
        <v>7</v>
      </c>
      <c r="I12" s="510"/>
      <c r="J12" s="510"/>
      <c r="K12" s="510"/>
      <c r="L12" s="510"/>
      <c r="M12" s="510"/>
      <c r="N12" s="510"/>
      <c r="O12" s="506" t="s">
        <v>66</v>
      </c>
      <c r="P12" s="506" t="s">
        <v>40</v>
      </c>
      <c r="Q12" s="506" t="s">
        <v>357</v>
      </c>
      <c r="R12" s="506" t="s">
        <v>358</v>
      </c>
      <c r="S12" s="506" t="s">
        <v>359</v>
      </c>
      <c r="T12" s="506" t="s">
        <v>44</v>
      </c>
      <c r="U12" s="506" t="s">
        <v>46</v>
      </c>
      <c r="V12" s="45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</row>
    <row r="13" spans="1:33" ht="45" customHeight="1" thickBot="1" x14ac:dyDescent="0.2">
      <c r="A13" s="17"/>
      <c r="B13" s="2"/>
      <c r="C13" s="516"/>
      <c r="D13" s="516"/>
      <c r="E13" s="516"/>
      <c r="F13" s="516"/>
      <c r="G13" s="516"/>
      <c r="H13" s="264" t="s">
        <v>1</v>
      </c>
      <c r="I13" s="264" t="s">
        <v>2</v>
      </c>
      <c r="J13" s="264" t="s">
        <v>3</v>
      </c>
      <c r="K13" s="264" t="s">
        <v>4</v>
      </c>
      <c r="L13" s="264" t="s">
        <v>5</v>
      </c>
      <c r="M13" s="356" t="s">
        <v>67</v>
      </c>
      <c r="N13" s="264" t="s">
        <v>6</v>
      </c>
      <c r="O13" s="516"/>
      <c r="P13" s="516"/>
      <c r="Q13" s="516"/>
      <c r="R13" s="516"/>
      <c r="S13" s="516"/>
      <c r="T13" s="516"/>
      <c r="U13" s="516"/>
      <c r="V13" s="45"/>
      <c r="W13" s="157"/>
      <c r="X13" s="500" t="s">
        <v>495</v>
      </c>
      <c r="Y13" s="157"/>
      <c r="Z13" s="157"/>
      <c r="AA13" s="157"/>
      <c r="AB13" s="157"/>
      <c r="AC13" s="157"/>
      <c r="AD13" s="157"/>
      <c r="AE13" s="157"/>
      <c r="AF13" s="157"/>
      <c r="AG13" s="157"/>
    </row>
    <row r="14" spans="1:33" ht="19" customHeight="1" x14ac:dyDescent="0.15">
      <c r="A14" s="17"/>
      <c r="B14" s="2"/>
      <c r="C14" s="268" t="s">
        <v>110</v>
      </c>
      <c r="D14" s="358">
        <v>1451227</v>
      </c>
      <c r="E14" s="361">
        <v>30.154320601729999</v>
      </c>
      <c r="F14" s="361">
        <v>2.0398902167899999</v>
      </c>
      <c r="G14" s="361">
        <v>6.2486295927500004</v>
      </c>
      <c r="H14" s="436">
        <v>0.98213092319000006</v>
      </c>
      <c r="I14" s="436">
        <v>0.84509423315999999</v>
      </c>
      <c r="J14" s="436">
        <v>0.29275501419</v>
      </c>
      <c r="K14" s="436">
        <v>0.37258920029000003</v>
      </c>
      <c r="L14" s="436">
        <v>0.16629037242</v>
      </c>
      <c r="M14" s="436">
        <v>4.5672333749999995E-2</v>
      </c>
      <c r="N14" s="436">
        <v>3.8593809635300005</v>
      </c>
      <c r="O14" s="436">
        <v>23.76790365982</v>
      </c>
      <c r="P14" s="436">
        <v>0.58806027047999998</v>
      </c>
      <c r="Q14" s="436">
        <v>0.78517242458000003</v>
      </c>
      <c r="R14" s="436">
        <v>0.10736988794999999</v>
      </c>
      <c r="S14" s="436">
        <v>0.33522871691</v>
      </c>
      <c r="T14" s="436">
        <v>38.546101195859997</v>
      </c>
      <c r="U14" s="436">
        <v>37.536049129159991</v>
      </c>
      <c r="V14" s="113">
        <v>0</v>
      </c>
      <c r="W14" s="157"/>
      <c r="X14" s="157">
        <f>(E20)/(E20+G20)</f>
        <v>0.67972367935649858</v>
      </c>
      <c r="Y14" s="157"/>
      <c r="Z14" s="157"/>
      <c r="AA14" s="157"/>
      <c r="AB14" s="157"/>
      <c r="AC14" s="157"/>
      <c r="AD14" s="157"/>
      <c r="AE14" s="157"/>
      <c r="AF14" s="157"/>
      <c r="AG14" s="157"/>
    </row>
    <row r="15" spans="1:33" ht="19" customHeight="1" x14ac:dyDescent="0.15">
      <c r="A15" s="17"/>
      <c r="B15" s="2"/>
      <c r="C15" s="269" t="s">
        <v>111</v>
      </c>
      <c r="D15" s="359">
        <v>597</v>
      </c>
      <c r="E15" s="362">
        <v>1.6897828340000001E-2</v>
      </c>
      <c r="F15" s="362">
        <v>3.0573356199999997E-3</v>
      </c>
      <c r="G15" s="362">
        <v>1.017321075E-2</v>
      </c>
      <c r="H15" s="437">
        <v>4.5280186E-4</v>
      </c>
      <c r="I15" s="437">
        <v>2.5496748000000002E-4</v>
      </c>
      <c r="J15" s="437">
        <v>5.4292809999999997E-5</v>
      </c>
      <c r="K15" s="437">
        <v>5.9427355000000006E-4</v>
      </c>
      <c r="L15" s="437">
        <v>0</v>
      </c>
      <c r="M15" s="437">
        <v>2.0075371000000003E-4</v>
      </c>
      <c r="N15" s="437">
        <v>2.1018834199999998E-3</v>
      </c>
      <c r="O15" s="437">
        <v>1.3345105579999999E-2</v>
      </c>
      <c r="P15" s="437">
        <v>9.9999590999999988E-4</v>
      </c>
      <c r="Q15" s="437">
        <v>1.04304236E-3</v>
      </c>
      <c r="R15" s="437">
        <v>1.7940521E-4</v>
      </c>
      <c r="S15" s="437">
        <v>2.2984066E-4</v>
      </c>
      <c r="T15" s="437">
        <v>5.6539193739999993E-2</v>
      </c>
      <c r="U15" s="437">
        <v>1.4074582800000001E-3</v>
      </c>
      <c r="V15" s="113">
        <v>1</v>
      </c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</row>
    <row r="16" spans="1:33" ht="19" customHeight="1" x14ac:dyDescent="0.15">
      <c r="A16" s="17"/>
      <c r="B16" s="2"/>
      <c r="C16" s="269" t="s">
        <v>140</v>
      </c>
      <c r="D16" s="359">
        <v>5286278</v>
      </c>
      <c r="E16" s="362">
        <v>240.96082301637</v>
      </c>
      <c r="F16" s="362">
        <v>23.477902163909999</v>
      </c>
      <c r="G16" s="362">
        <v>42.624670029059999</v>
      </c>
      <c r="H16" s="437">
        <v>12.507517609010002</v>
      </c>
      <c r="I16" s="437">
        <v>9.01810212048</v>
      </c>
      <c r="J16" s="437">
        <v>5.3619515131899993</v>
      </c>
      <c r="K16" s="437">
        <v>8.3148302691399998</v>
      </c>
      <c r="L16" s="437">
        <v>0.4437922949</v>
      </c>
      <c r="M16" s="437">
        <v>2.1631891208500003</v>
      </c>
      <c r="N16" s="437">
        <v>16.782666355620009</v>
      </c>
      <c r="O16" s="437">
        <v>186.94660306674001</v>
      </c>
      <c r="P16" s="437">
        <v>21.039126578619999</v>
      </c>
      <c r="Q16" s="437">
        <v>22.808386657569997</v>
      </c>
      <c r="R16" s="437">
        <v>1.47516553899</v>
      </c>
      <c r="S16" s="437">
        <v>3.4479347961800002</v>
      </c>
      <c r="T16" s="437">
        <v>508.89647402690002</v>
      </c>
      <c r="U16" s="437">
        <v>61.715204194869997</v>
      </c>
      <c r="V16" s="113">
        <v>2</v>
      </c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</row>
    <row r="17" spans="1:33" ht="19" customHeight="1" x14ac:dyDescent="0.15">
      <c r="A17" s="17"/>
      <c r="B17" s="2"/>
      <c r="C17" s="269" t="s">
        <v>139</v>
      </c>
      <c r="D17" s="359">
        <v>7887</v>
      </c>
      <c r="E17" s="362">
        <v>0.19153092085000001</v>
      </c>
      <c r="F17" s="362">
        <v>2.4954315419999998E-2</v>
      </c>
      <c r="G17" s="362">
        <v>4.2642275780000002E-2</v>
      </c>
      <c r="H17" s="437">
        <v>9.6652086800000005E-3</v>
      </c>
      <c r="I17" s="437">
        <v>7.6164753600000005E-3</v>
      </c>
      <c r="J17" s="437">
        <v>2.3545779900000004E-3</v>
      </c>
      <c r="K17" s="437">
        <v>3.5799790399999999E-3</v>
      </c>
      <c r="L17" s="437">
        <v>7.5882976000000003E-4</v>
      </c>
      <c r="M17" s="437">
        <v>7.4098561000000005E-4</v>
      </c>
      <c r="N17" s="437">
        <v>2.0794635229999994E-2</v>
      </c>
      <c r="O17" s="437">
        <v>0.14922718401999999</v>
      </c>
      <c r="P17" s="437">
        <v>6.9251152300000007E-3</v>
      </c>
      <c r="Q17" s="437">
        <v>9.1714164100000009E-3</v>
      </c>
      <c r="R17" s="437">
        <v>7.7214328000000006E-4</v>
      </c>
      <c r="S17" s="437">
        <v>3.3432977999999997E-3</v>
      </c>
      <c r="T17" s="437">
        <v>0.32356205837999996</v>
      </c>
      <c r="U17" s="437">
        <v>2.6808923810000003E-2</v>
      </c>
      <c r="V17" s="113">
        <v>3</v>
      </c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</row>
    <row r="18" spans="1:33" ht="19" customHeight="1" x14ac:dyDescent="0.15">
      <c r="A18" s="17"/>
      <c r="B18" s="2"/>
      <c r="C18" s="269" t="s">
        <v>138</v>
      </c>
      <c r="D18" s="359">
        <v>644346</v>
      </c>
      <c r="E18" s="362">
        <v>43.732713632360003</v>
      </c>
      <c r="F18" s="362">
        <v>5.1886617635499999</v>
      </c>
      <c r="G18" s="362">
        <v>7.1036093322500005</v>
      </c>
      <c r="H18" s="437">
        <v>2.7595125830100002</v>
      </c>
      <c r="I18" s="437">
        <v>1.1619193554</v>
      </c>
      <c r="J18" s="437">
        <v>1.0085888106800001</v>
      </c>
      <c r="K18" s="437">
        <v>1.8391419571500001</v>
      </c>
      <c r="L18" s="437">
        <v>6.1171757069999999E-2</v>
      </c>
      <c r="M18" s="437">
        <v>0.35477240300000001</v>
      </c>
      <c r="N18" s="437">
        <v>2.1375924363699994</v>
      </c>
      <c r="O18" s="437">
        <v>34.5402494565</v>
      </c>
      <c r="P18" s="437">
        <v>5.1635644639800002</v>
      </c>
      <c r="Q18" s="437">
        <v>5.4351195063700004</v>
      </c>
      <c r="R18" s="437">
        <v>0.31994154222000004</v>
      </c>
      <c r="S18" s="437">
        <v>0.59845016657999994</v>
      </c>
      <c r="T18" s="437">
        <v>108.40247305806</v>
      </c>
      <c r="U18" s="437">
        <v>17.06632196372</v>
      </c>
      <c r="V18" s="113">
        <v>4</v>
      </c>
      <c r="W18" s="153"/>
      <c r="X18" s="156"/>
      <c r="Y18" s="160"/>
      <c r="Z18" s="156"/>
      <c r="AA18" s="156"/>
      <c r="AB18" s="156"/>
      <c r="AC18" s="157"/>
      <c r="AD18" s="157"/>
      <c r="AE18" s="158"/>
      <c r="AF18" s="158"/>
      <c r="AG18" s="234"/>
    </row>
    <row r="19" spans="1:33" ht="19" customHeight="1" x14ac:dyDescent="0.15">
      <c r="A19" s="17"/>
      <c r="B19" s="2"/>
      <c r="C19" s="269" t="s">
        <v>137</v>
      </c>
      <c r="D19" s="359">
        <v>35257</v>
      </c>
      <c r="E19" s="362">
        <v>1.4177240145000001</v>
      </c>
      <c r="F19" s="362">
        <v>0.25474912791000004</v>
      </c>
      <c r="G19" s="362">
        <v>0.52391983358999994</v>
      </c>
      <c r="H19" s="437">
        <v>5.868830287E-2</v>
      </c>
      <c r="I19" s="437">
        <v>3.6463966200000003E-2</v>
      </c>
      <c r="J19" s="437">
        <v>2.332643547E-2</v>
      </c>
      <c r="K19" s="437">
        <v>4.806950141E-2</v>
      </c>
      <c r="L19" s="437">
        <v>7.7143139400000001E-3</v>
      </c>
      <c r="M19" s="437">
        <v>8.9860615099999989E-3</v>
      </c>
      <c r="N19" s="437">
        <v>0.12542096123000002</v>
      </c>
      <c r="O19" s="437">
        <v>1.11494634581</v>
      </c>
      <c r="P19" s="437">
        <v>0.11744510061999999</v>
      </c>
      <c r="Q19" s="437">
        <v>0.12518098705</v>
      </c>
      <c r="R19" s="437">
        <v>1.7222701729999998E-2</v>
      </c>
      <c r="S19" s="437">
        <v>2.7366018460000002E-2</v>
      </c>
      <c r="T19" s="437">
        <v>4.0828540338400003</v>
      </c>
      <c r="U19" s="437">
        <v>0.38420792857999997</v>
      </c>
      <c r="V19" s="113">
        <v>5</v>
      </c>
      <c r="W19" s="153"/>
      <c r="X19" s="156"/>
      <c r="Y19" s="160"/>
      <c r="Z19" s="156"/>
      <c r="AA19" s="156"/>
      <c r="AB19" s="156"/>
      <c r="AC19" s="157"/>
      <c r="AD19" s="157"/>
      <c r="AE19" s="158"/>
      <c r="AF19" s="158"/>
      <c r="AG19" s="234"/>
    </row>
    <row r="20" spans="1:33" ht="19" customHeight="1" x14ac:dyDescent="0.15">
      <c r="A20" s="17"/>
      <c r="B20" s="2"/>
      <c r="C20" s="501" t="s">
        <v>136</v>
      </c>
      <c r="D20" s="359">
        <v>2715233</v>
      </c>
      <c r="E20" s="362">
        <v>84.759791108989987</v>
      </c>
      <c r="F20" s="362">
        <v>6.9697228667299989</v>
      </c>
      <c r="G20" s="362">
        <v>39.937631804440002</v>
      </c>
      <c r="H20" s="437">
        <v>2.1261268433600002</v>
      </c>
      <c r="I20" s="437">
        <v>1.3495826538</v>
      </c>
      <c r="J20" s="437">
        <v>0.76559419698999998</v>
      </c>
      <c r="K20" s="437">
        <v>2.10814995516</v>
      </c>
      <c r="L20" s="437">
        <v>7.1884297820900001</v>
      </c>
      <c r="M20" s="437">
        <v>0.53847052739000001</v>
      </c>
      <c r="N20" s="437">
        <v>8.2033334750899982</v>
      </c>
      <c r="O20" s="437">
        <v>62.667851275269996</v>
      </c>
      <c r="P20" s="437">
        <v>5.3102909413599999</v>
      </c>
      <c r="Q20" s="437">
        <v>4.2900656225600002</v>
      </c>
      <c r="R20" s="437">
        <v>1.4951234518800001</v>
      </c>
      <c r="S20" s="437">
        <v>0.65450498149999992</v>
      </c>
      <c r="T20" s="437">
        <v>387.06122986672995</v>
      </c>
      <c r="U20" s="437">
        <v>120.22969339455001</v>
      </c>
      <c r="V20" s="113">
        <v>6</v>
      </c>
      <c r="W20" s="153"/>
      <c r="X20" s="156"/>
      <c r="Y20" s="160"/>
      <c r="Z20" s="156"/>
      <c r="AA20" s="156"/>
      <c r="AB20" s="156"/>
      <c r="AC20" s="157"/>
      <c r="AD20" s="157"/>
      <c r="AE20" s="158"/>
      <c r="AF20" s="158"/>
      <c r="AG20" s="234"/>
    </row>
    <row r="21" spans="1:33" ht="19" customHeight="1" x14ac:dyDescent="0.15">
      <c r="A21" s="17"/>
      <c r="B21" s="2"/>
      <c r="C21" s="269" t="s">
        <v>135</v>
      </c>
      <c r="D21" s="359">
        <v>4749249</v>
      </c>
      <c r="E21" s="362">
        <v>104.31515651747</v>
      </c>
      <c r="F21" s="362">
        <v>42.896790575319997</v>
      </c>
      <c r="G21" s="362">
        <v>212.72772672804001</v>
      </c>
      <c r="H21" s="437">
        <v>1.9083232738</v>
      </c>
      <c r="I21" s="437">
        <v>1.4132087938800002</v>
      </c>
      <c r="J21" s="437">
        <v>0.78985632585999999</v>
      </c>
      <c r="K21" s="437">
        <v>2.54475771741</v>
      </c>
      <c r="L21" s="437">
        <v>1.5518600300699998</v>
      </c>
      <c r="M21" s="437">
        <v>0.74031557220999999</v>
      </c>
      <c r="N21" s="437">
        <v>12.670987374630004</v>
      </c>
      <c r="O21" s="437">
        <v>83.178100915960002</v>
      </c>
      <c r="P21" s="437">
        <v>6.3187515893199997</v>
      </c>
      <c r="Q21" s="437">
        <v>4.6348521595000003</v>
      </c>
      <c r="R21" s="437">
        <v>2.1005948480700001</v>
      </c>
      <c r="S21" s="437">
        <v>0.61670299529000006</v>
      </c>
      <c r="T21" s="437">
        <v>1457.4064347843898</v>
      </c>
      <c r="U21" s="437">
        <v>128.16800687928</v>
      </c>
      <c r="V21" s="113">
        <v>7</v>
      </c>
      <c r="W21" s="153"/>
      <c r="X21" s="156"/>
      <c r="Y21" s="160"/>
      <c r="Z21" s="156"/>
      <c r="AA21" s="156"/>
      <c r="AB21" s="156"/>
      <c r="AC21" s="157"/>
      <c r="AD21" s="157"/>
      <c r="AE21" s="158"/>
      <c r="AF21" s="158"/>
      <c r="AG21" s="234"/>
    </row>
    <row r="22" spans="1:33" ht="19" customHeight="1" x14ac:dyDescent="0.15">
      <c r="A22" s="17"/>
      <c r="B22" s="2"/>
      <c r="C22" s="269" t="s">
        <v>134</v>
      </c>
      <c r="D22" s="359">
        <v>127072</v>
      </c>
      <c r="E22" s="362">
        <v>6.6249891750999996</v>
      </c>
      <c r="F22" s="362">
        <v>5.4313192269599995</v>
      </c>
      <c r="G22" s="362">
        <v>8.9150438322099994</v>
      </c>
      <c r="H22" s="437">
        <v>3.8907785710000004E-2</v>
      </c>
      <c r="I22" s="437">
        <v>2.6437053600000003E-2</v>
      </c>
      <c r="J22" s="437">
        <v>1.7369658670000003E-2</v>
      </c>
      <c r="K22" s="437">
        <v>0.30016417922000005</v>
      </c>
      <c r="L22" s="437">
        <v>1.7683577329999998E-2</v>
      </c>
      <c r="M22" s="437">
        <v>2.3639208049999999E-2</v>
      </c>
      <c r="N22" s="437">
        <v>0.61870374253000004</v>
      </c>
      <c r="O22" s="437">
        <v>5.6023190383200001</v>
      </c>
      <c r="P22" s="437">
        <v>0.85543189332000003</v>
      </c>
      <c r="Q22" s="437">
        <v>0.56391963077999996</v>
      </c>
      <c r="R22" s="437">
        <v>0.24126898599000002</v>
      </c>
      <c r="S22" s="437">
        <v>5.1329320600000006E-2</v>
      </c>
      <c r="T22" s="437">
        <v>129.03862964823998</v>
      </c>
      <c r="U22" s="437">
        <v>2.8169031316600002</v>
      </c>
      <c r="V22" s="113">
        <v>8</v>
      </c>
      <c r="W22" s="153"/>
      <c r="X22" s="156"/>
      <c r="Y22" s="160"/>
      <c r="Z22" s="156"/>
      <c r="AA22" s="156"/>
      <c r="AB22" s="156"/>
      <c r="AC22" s="157"/>
      <c r="AD22" s="157"/>
      <c r="AE22" s="158"/>
      <c r="AF22" s="158"/>
      <c r="AG22" s="234"/>
    </row>
    <row r="23" spans="1:33" ht="19" customHeight="1" x14ac:dyDescent="0.15">
      <c r="A23" s="17"/>
      <c r="B23" s="2"/>
      <c r="C23" s="269" t="s">
        <v>133</v>
      </c>
      <c r="D23" s="359">
        <v>379544</v>
      </c>
      <c r="E23" s="362">
        <v>39.965654402379997</v>
      </c>
      <c r="F23" s="362">
        <v>3.88085189253</v>
      </c>
      <c r="G23" s="362">
        <v>5.7291163665799996</v>
      </c>
      <c r="H23" s="437">
        <v>3.5070327882800005</v>
      </c>
      <c r="I23" s="437">
        <v>0.77776292735999997</v>
      </c>
      <c r="J23" s="437">
        <v>0.59677548572000005</v>
      </c>
      <c r="K23" s="437">
        <v>1.8408540051</v>
      </c>
      <c r="L23" s="437">
        <v>0.13561613324999999</v>
      </c>
      <c r="M23" s="437">
        <v>0.58914048886000003</v>
      </c>
      <c r="N23" s="437">
        <v>0.98648103398999964</v>
      </c>
      <c r="O23" s="437">
        <v>31.584180466339998</v>
      </c>
      <c r="P23" s="437">
        <v>5.8736662094200005</v>
      </c>
      <c r="Q23" s="437">
        <v>6.26815070503</v>
      </c>
      <c r="R23" s="437">
        <v>0.23561697130000003</v>
      </c>
      <c r="S23" s="437">
        <v>0.6316773482000001</v>
      </c>
      <c r="T23" s="437">
        <v>76.842973508949996</v>
      </c>
      <c r="U23" s="437">
        <v>10.404854010960001</v>
      </c>
      <c r="V23" s="113">
        <v>9</v>
      </c>
      <c r="W23" s="153"/>
      <c r="X23" s="156"/>
      <c r="Y23" s="160"/>
      <c r="Z23" s="156"/>
      <c r="AA23" s="156"/>
      <c r="AB23" s="156"/>
      <c r="AC23" s="157"/>
      <c r="AD23" s="157"/>
      <c r="AE23" s="158"/>
      <c r="AF23" s="158"/>
      <c r="AG23" s="234"/>
    </row>
    <row r="24" spans="1:33" ht="19" customHeight="1" x14ac:dyDescent="0.15">
      <c r="A24" s="17"/>
      <c r="B24" s="2"/>
      <c r="C24" s="269" t="s">
        <v>132</v>
      </c>
      <c r="D24" s="359">
        <v>414312</v>
      </c>
      <c r="E24" s="362">
        <v>29.891989228650001</v>
      </c>
      <c r="F24" s="362">
        <v>2.75862365985</v>
      </c>
      <c r="G24" s="362">
        <v>4.2338718535800002</v>
      </c>
      <c r="H24" s="437">
        <v>2.3799750312599999</v>
      </c>
      <c r="I24" s="437">
        <v>0.82832424444000008</v>
      </c>
      <c r="J24" s="437">
        <v>0.50915682027999998</v>
      </c>
      <c r="K24" s="437">
        <v>1.6384958462300001</v>
      </c>
      <c r="L24" s="437">
        <v>0.16459536390000001</v>
      </c>
      <c r="M24" s="437">
        <v>0.42001534202000002</v>
      </c>
      <c r="N24" s="437">
        <v>1.2170939051700005</v>
      </c>
      <c r="O24" s="437">
        <v>22.84891102033</v>
      </c>
      <c r="P24" s="437">
        <v>3.3685101583299999</v>
      </c>
      <c r="Q24" s="437">
        <v>3.57178449829</v>
      </c>
      <c r="R24" s="437">
        <v>0.24815040191999999</v>
      </c>
      <c r="S24" s="437">
        <v>0.45345320144000001</v>
      </c>
      <c r="T24" s="437">
        <v>50.172689556760005</v>
      </c>
      <c r="U24" s="437">
        <v>6.1215776435600002</v>
      </c>
      <c r="V24" s="113">
        <v>10</v>
      </c>
      <c r="W24" s="153"/>
      <c r="X24" s="156"/>
      <c r="Y24" s="160"/>
      <c r="Z24" s="156"/>
      <c r="AA24" s="156"/>
      <c r="AB24" s="156"/>
      <c r="AC24" s="157"/>
      <c r="AD24" s="157"/>
      <c r="AE24" s="158"/>
      <c r="AF24" s="158"/>
      <c r="AG24" s="234"/>
    </row>
    <row r="25" spans="1:33" ht="19" customHeight="1" x14ac:dyDescent="0.15">
      <c r="A25" s="17"/>
      <c r="B25" s="2"/>
      <c r="C25" s="269" t="s">
        <v>131</v>
      </c>
      <c r="D25" s="359">
        <v>280643</v>
      </c>
      <c r="E25" s="362">
        <v>23.859579679659998</v>
      </c>
      <c r="F25" s="362">
        <v>2.0416831870599998</v>
      </c>
      <c r="G25" s="362">
        <v>2.9957247967500003</v>
      </c>
      <c r="H25" s="437">
        <v>1.9446055683600001</v>
      </c>
      <c r="I25" s="437">
        <v>0.68386256351999997</v>
      </c>
      <c r="J25" s="437">
        <v>0.50031723986999999</v>
      </c>
      <c r="K25" s="437">
        <v>0.97136138432000008</v>
      </c>
      <c r="L25" s="437">
        <v>3.7457969229999999E-2</v>
      </c>
      <c r="M25" s="437">
        <v>0.41481260122000002</v>
      </c>
      <c r="N25" s="437">
        <v>0.71327970924999828</v>
      </c>
      <c r="O25" s="437">
        <v>18.62799387419</v>
      </c>
      <c r="P25" s="437">
        <v>3.1685978215400001</v>
      </c>
      <c r="Q25" s="437">
        <v>3.1704676248200001</v>
      </c>
      <c r="R25" s="437">
        <v>0.23271659249000001</v>
      </c>
      <c r="S25" s="437">
        <v>0.23696457512999999</v>
      </c>
      <c r="T25" s="437">
        <v>41.791049803189999</v>
      </c>
      <c r="U25" s="437">
        <v>4.4439841656700008</v>
      </c>
      <c r="V25" s="113">
        <v>11</v>
      </c>
      <c r="W25" s="153"/>
      <c r="X25" s="156"/>
      <c r="Y25" s="160"/>
      <c r="Z25" s="156"/>
      <c r="AA25" s="156"/>
      <c r="AB25" s="156"/>
      <c r="AC25" s="157"/>
      <c r="AD25" s="157"/>
      <c r="AE25" s="158"/>
      <c r="AF25" s="158"/>
      <c r="AG25" s="234"/>
    </row>
    <row r="26" spans="1:33" ht="19" customHeight="1" x14ac:dyDescent="0.15">
      <c r="A26" s="17"/>
      <c r="B26" s="2"/>
      <c r="C26" s="269" t="s">
        <v>130</v>
      </c>
      <c r="D26" s="359">
        <v>1074531</v>
      </c>
      <c r="E26" s="362">
        <v>63.591972051649996</v>
      </c>
      <c r="F26" s="362">
        <v>5.57275216766</v>
      </c>
      <c r="G26" s="362">
        <v>8.7766069556400002</v>
      </c>
      <c r="H26" s="437">
        <v>4.7985002621600001</v>
      </c>
      <c r="I26" s="437">
        <v>1.9510057321199998</v>
      </c>
      <c r="J26" s="437">
        <v>1.2964028697300001</v>
      </c>
      <c r="K26" s="437">
        <v>3.2303147514299999</v>
      </c>
      <c r="L26" s="437">
        <v>0.46705778232</v>
      </c>
      <c r="M26" s="437">
        <v>0.88796995297999992</v>
      </c>
      <c r="N26" s="437">
        <v>3.1818940095500015</v>
      </c>
      <c r="O26" s="437">
        <v>48.0231850706</v>
      </c>
      <c r="P26" s="437">
        <v>6.2523316916800002</v>
      </c>
      <c r="Q26" s="437">
        <v>6.7352315074</v>
      </c>
      <c r="R26" s="437">
        <v>0.51740620822999994</v>
      </c>
      <c r="S26" s="437">
        <v>1.0056181311399999</v>
      </c>
      <c r="T26" s="437">
        <v>102.50370137382001</v>
      </c>
      <c r="U26" s="437">
        <v>12.521559000940002</v>
      </c>
      <c r="V26" s="113">
        <v>12</v>
      </c>
      <c r="W26" s="153"/>
      <c r="X26" s="156"/>
      <c r="Y26" s="160"/>
      <c r="Z26" s="156"/>
      <c r="AA26" s="156"/>
      <c r="AB26" s="156"/>
      <c r="AC26" s="157"/>
      <c r="AD26" s="157"/>
      <c r="AE26" s="158"/>
      <c r="AF26" s="158"/>
      <c r="AG26" s="234"/>
    </row>
    <row r="27" spans="1:33" ht="19" customHeight="1" x14ac:dyDescent="0.15">
      <c r="A27" s="17"/>
      <c r="B27" s="2"/>
      <c r="C27" s="269" t="s">
        <v>129</v>
      </c>
      <c r="D27" s="359">
        <v>559446</v>
      </c>
      <c r="E27" s="362">
        <v>28.878220734260001</v>
      </c>
      <c r="F27" s="362">
        <v>2.50131091098</v>
      </c>
      <c r="G27" s="362">
        <v>3.7848016851100001</v>
      </c>
      <c r="H27" s="437">
        <v>1.9865233713100001</v>
      </c>
      <c r="I27" s="437">
        <v>0.96661969055999997</v>
      </c>
      <c r="J27" s="437">
        <v>0.64049013873000005</v>
      </c>
      <c r="K27" s="437">
        <v>1.51497157833</v>
      </c>
      <c r="L27" s="437">
        <v>0.30177553694999998</v>
      </c>
      <c r="M27" s="437">
        <v>0.30687001684999998</v>
      </c>
      <c r="N27" s="437">
        <v>1.7596647162100005</v>
      </c>
      <c r="O27" s="437">
        <v>21.512189053380002</v>
      </c>
      <c r="P27" s="437">
        <v>2.3424185764800001</v>
      </c>
      <c r="Q27" s="437">
        <v>2.49066416882</v>
      </c>
      <c r="R27" s="437">
        <v>0.29343192841999999</v>
      </c>
      <c r="S27" s="437">
        <v>0.44621058181000001</v>
      </c>
      <c r="T27" s="437">
        <v>45.153096505139999</v>
      </c>
      <c r="U27" s="437">
        <v>5.0323927470500003</v>
      </c>
      <c r="V27" s="113">
        <v>13</v>
      </c>
      <c r="W27" s="153"/>
      <c r="X27" s="156"/>
      <c r="Y27" s="160"/>
      <c r="Z27" s="156"/>
      <c r="AA27" s="156"/>
      <c r="AB27" s="156"/>
      <c r="AC27" s="157"/>
      <c r="AD27" s="157"/>
      <c r="AE27" s="158"/>
      <c r="AF27" s="158"/>
      <c r="AG27" s="234"/>
    </row>
    <row r="28" spans="1:33" ht="19" customHeight="1" x14ac:dyDescent="0.15">
      <c r="A28" s="17"/>
      <c r="B28" s="2"/>
      <c r="C28" s="269" t="s">
        <v>128</v>
      </c>
      <c r="D28" s="359">
        <v>172145</v>
      </c>
      <c r="E28" s="362">
        <v>10.917545320469999</v>
      </c>
      <c r="F28" s="362">
        <v>1.0492880718299999</v>
      </c>
      <c r="G28" s="362">
        <v>1.79422402639</v>
      </c>
      <c r="H28" s="437">
        <v>0.88178000712999993</v>
      </c>
      <c r="I28" s="437">
        <v>0.41021193455999999</v>
      </c>
      <c r="J28" s="437">
        <v>0.28351313162000003</v>
      </c>
      <c r="K28" s="437">
        <v>0.62039584326999997</v>
      </c>
      <c r="L28" s="437">
        <v>3.2806313670000004E-2</v>
      </c>
      <c r="M28" s="437">
        <v>0.16991521580999996</v>
      </c>
      <c r="N28" s="437">
        <v>0.44383468224999989</v>
      </c>
      <c r="O28" s="437">
        <v>8.0916161062900009</v>
      </c>
      <c r="P28" s="437">
        <v>1.0626712869300001</v>
      </c>
      <c r="Q28" s="437">
        <v>1.1083287392999999</v>
      </c>
      <c r="R28" s="437">
        <v>0.10742166176000001</v>
      </c>
      <c r="S28" s="437">
        <v>0.15380955944999999</v>
      </c>
      <c r="T28" s="437">
        <v>21.826437452049998</v>
      </c>
      <c r="U28" s="437">
        <v>1.8093399557799998</v>
      </c>
      <c r="V28" s="113">
        <v>14</v>
      </c>
      <c r="W28" s="153"/>
      <c r="X28" s="156"/>
      <c r="Y28" s="160"/>
      <c r="Z28" s="156"/>
      <c r="AA28" s="156"/>
      <c r="AB28" s="156"/>
      <c r="AC28" s="157"/>
      <c r="AD28" s="157"/>
      <c r="AE28" s="158"/>
      <c r="AF28" s="158"/>
      <c r="AG28" s="234"/>
    </row>
    <row r="29" spans="1:33" ht="19" customHeight="1" x14ac:dyDescent="0.15">
      <c r="A29" s="17"/>
      <c r="B29" s="2"/>
      <c r="C29" s="269" t="s">
        <v>127</v>
      </c>
      <c r="D29" s="359">
        <v>841598</v>
      </c>
      <c r="E29" s="362">
        <v>36.453549232930001</v>
      </c>
      <c r="F29" s="362">
        <v>2.8466621498200002</v>
      </c>
      <c r="G29" s="362">
        <v>3.9452883320300005</v>
      </c>
      <c r="H29" s="437">
        <v>2.10155488356</v>
      </c>
      <c r="I29" s="437">
        <v>1.2913289135999999</v>
      </c>
      <c r="J29" s="437">
        <v>0.76441780089</v>
      </c>
      <c r="K29" s="437">
        <v>1.6152652045</v>
      </c>
      <c r="L29" s="437">
        <v>0.19706371227000002</v>
      </c>
      <c r="M29" s="437">
        <v>0.26716886659</v>
      </c>
      <c r="N29" s="437">
        <v>2.775703088070002</v>
      </c>
      <c r="O29" s="437">
        <v>27.513129637470001</v>
      </c>
      <c r="P29" s="437">
        <v>2.4788104367199999</v>
      </c>
      <c r="Q29" s="437">
        <v>2.51378857503</v>
      </c>
      <c r="R29" s="437">
        <v>0.42136890594999998</v>
      </c>
      <c r="S29" s="437">
        <v>0.45941150392999996</v>
      </c>
      <c r="T29" s="437">
        <v>51.829059725809998</v>
      </c>
      <c r="U29" s="437">
        <v>6.5478435045100003</v>
      </c>
      <c r="V29" s="113">
        <v>15</v>
      </c>
      <c r="W29" s="153"/>
      <c r="X29" s="156"/>
      <c r="Y29" s="160"/>
      <c r="Z29" s="156"/>
      <c r="AA29" s="156"/>
      <c r="AB29" s="156"/>
      <c r="AC29" s="157"/>
      <c r="AD29" s="157"/>
      <c r="AE29" s="158"/>
      <c r="AF29" s="158"/>
      <c r="AG29" s="234"/>
    </row>
    <row r="30" spans="1:33" ht="19" customHeight="1" x14ac:dyDescent="0.15">
      <c r="A30" s="17"/>
      <c r="B30" s="2"/>
      <c r="C30" s="269" t="s">
        <v>126</v>
      </c>
      <c r="D30" s="359">
        <v>313333</v>
      </c>
      <c r="E30" s="362">
        <v>13.243943395960001</v>
      </c>
      <c r="F30" s="362">
        <v>1.04237739632</v>
      </c>
      <c r="G30" s="362">
        <v>1.46881086475</v>
      </c>
      <c r="H30" s="437">
        <v>0.76088462797</v>
      </c>
      <c r="I30" s="437">
        <v>0.47402432748000001</v>
      </c>
      <c r="J30" s="437">
        <v>0.28145387419000001</v>
      </c>
      <c r="K30" s="437">
        <v>0.59333140052</v>
      </c>
      <c r="L30" s="437">
        <v>9.6481652949999996E-2</v>
      </c>
      <c r="M30" s="437">
        <v>0.10092982848000001</v>
      </c>
      <c r="N30" s="437">
        <v>1.0241797140800002</v>
      </c>
      <c r="O30" s="437">
        <v>9.9570636001799997</v>
      </c>
      <c r="P30" s="437">
        <v>0.85525982254999999</v>
      </c>
      <c r="Q30" s="437">
        <v>0.85181682706999995</v>
      </c>
      <c r="R30" s="437">
        <v>0.16378668876999999</v>
      </c>
      <c r="S30" s="437">
        <v>0.16151131692999998</v>
      </c>
      <c r="T30" s="437">
        <v>18.026018823440001</v>
      </c>
      <c r="U30" s="437">
        <v>2.75561765456</v>
      </c>
      <c r="V30" s="113">
        <v>16</v>
      </c>
      <c r="W30" s="153"/>
      <c r="X30" s="156"/>
      <c r="Y30" s="160"/>
      <c r="Z30" s="156"/>
      <c r="AA30" s="156"/>
      <c r="AB30" s="156"/>
      <c r="AC30" s="157"/>
      <c r="AD30" s="157"/>
      <c r="AE30" s="158"/>
      <c r="AF30" s="158"/>
      <c r="AG30" s="234"/>
    </row>
    <row r="31" spans="1:33" ht="19" customHeight="1" x14ac:dyDescent="0.15">
      <c r="A31" s="17"/>
      <c r="B31" s="2"/>
      <c r="C31" s="269" t="s">
        <v>125</v>
      </c>
      <c r="D31" s="359">
        <v>91859</v>
      </c>
      <c r="E31" s="362">
        <v>4.4753163198600001</v>
      </c>
      <c r="F31" s="362">
        <v>0.35246859155999999</v>
      </c>
      <c r="G31" s="362">
        <v>0.60232367365000006</v>
      </c>
      <c r="H31" s="437">
        <v>0.27378073403000003</v>
      </c>
      <c r="I31" s="437">
        <v>0.16014850991999999</v>
      </c>
      <c r="J31" s="437">
        <v>0.10129815653</v>
      </c>
      <c r="K31" s="437">
        <v>0.20813548171000001</v>
      </c>
      <c r="L31" s="437">
        <v>2.2377699569999999E-2</v>
      </c>
      <c r="M31" s="437">
        <v>4.972462775E-2</v>
      </c>
      <c r="N31" s="437">
        <v>0.29324691680999992</v>
      </c>
      <c r="O31" s="437">
        <v>3.3777134787599996</v>
      </c>
      <c r="P31" s="437">
        <v>0.35958794601999999</v>
      </c>
      <c r="Q31" s="437">
        <v>0.35702646992999998</v>
      </c>
      <c r="R31" s="437">
        <v>5.4254457699999994E-2</v>
      </c>
      <c r="S31" s="437">
        <v>5.1977381099999997E-2</v>
      </c>
      <c r="T31" s="437">
        <v>7.6042428276100003</v>
      </c>
      <c r="U31" s="437">
        <v>0.85580469060000008</v>
      </c>
      <c r="V31" s="113">
        <v>17</v>
      </c>
      <c r="W31" s="153"/>
      <c r="X31" s="156"/>
      <c r="Y31" s="160"/>
      <c r="Z31" s="156"/>
      <c r="AA31" s="156"/>
      <c r="AB31" s="156"/>
      <c r="AC31" s="157"/>
      <c r="AD31" s="157"/>
      <c r="AE31" s="158"/>
      <c r="AF31" s="158"/>
      <c r="AG31" s="234"/>
    </row>
    <row r="32" spans="1:33" ht="19" customHeight="1" x14ac:dyDescent="0.15">
      <c r="A32" s="17"/>
      <c r="B32" s="2"/>
      <c r="C32" s="269" t="s">
        <v>124</v>
      </c>
      <c r="D32" s="359">
        <v>3711</v>
      </c>
      <c r="E32" s="362">
        <v>8.8935476580000006E-2</v>
      </c>
      <c r="F32" s="362">
        <v>6.9991333700000005E-3</v>
      </c>
      <c r="G32" s="362">
        <v>1.8817969449999999E-2</v>
      </c>
      <c r="H32" s="437">
        <v>3.71714972E-3</v>
      </c>
      <c r="I32" s="437">
        <v>3.9348172799999999E-3</v>
      </c>
      <c r="J32" s="437">
        <v>1.2154667499999999E-3</v>
      </c>
      <c r="K32" s="437">
        <v>2.0149627799999998E-3</v>
      </c>
      <c r="L32" s="437">
        <v>8.3589030000000004E-5</v>
      </c>
      <c r="M32" s="437">
        <v>4.5017831999999999E-4</v>
      </c>
      <c r="N32" s="437">
        <v>9.9380640399999998E-3</v>
      </c>
      <c r="O32" s="437">
        <v>6.7893172759999995E-2</v>
      </c>
      <c r="P32" s="437">
        <v>1.5405853799999999E-3</v>
      </c>
      <c r="Q32" s="437">
        <v>2.3087650500000002E-3</v>
      </c>
      <c r="R32" s="437">
        <v>3.0659863999999998E-4</v>
      </c>
      <c r="S32" s="437">
        <v>1.07816301E-3</v>
      </c>
      <c r="T32" s="437">
        <v>0.10015340168</v>
      </c>
      <c r="U32" s="437">
        <v>8.3476785100000013E-3</v>
      </c>
      <c r="V32" s="113">
        <v>18</v>
      </c>
      <c r="W32" s="153"/>
      <c r="X32" s="156"/>
      <c r="Y32" s="160"/>
      <c r="Z32" s="156"/>
      <c r="AA32" s="156"/>
      <c r="AB32" s="156"/>
      <c r="AC32" s="157"/>
      <c r="AD32" s="157"/>
      <c r="AE32" s="158"/>
      <c r="AF32" s="158"/>
      <c r="AG32" s="234"/>
    </row>
    <row r="33" spans="1:33" ht="19" customHeight="1" x14ac:dyDescent="0.15">
      <c r="A33" s="17"/>
      <c r="B33" s="2"/>
      <c r="C33" s="269" t="s">
        <v>123</v>
      </c>
      <c r="D33" s="359">
        <v>708</v>
      </c>
      <c r="E33" s="362">
        <v>1.7726774629999997E-2</v>
      </c>
      <c r="F33" s="362">
        <v>2.30791245E-3</v>
      </c>
      <c r="G33" s="362">
        <v>5.4942743999999996E-3</v>
      </c>
      <c r="H33" s="437">
        <v>7.7408606000000009E-4</v>
      </c>
      <c r="I33" s="437">
        <v>5.9311583999999997E-4</v>
      </c>
      <c r="J33" s="437">
        <v>2.4440593999999999E-4</v>
      </c>
      <c r="K33" s="437">
        <v>4.9475474E-4</v>
      </c>
      <c r="L33" s="437">
        <v>1.1611913E-4</v>
      </c>
      <c r="M33" s="437">
        <v>9.3374429999999994E-5</v>
      </c>
      <c r="N33" s="437">
        <v>1.9766511100000011E-3</v>
      </c>
      <c r="O33" s="437">
        <v>1.357224781E-2</v>
      </c>
      <c r="P33" s="437">
        <v>5.6961502000000002E-4</v>
      </c>
      <c r="Q33" s="437">
        <v>7.6669382000000002E-4</v>
      </c>
      <c r="R33" s="437">
        <v>1.373279E-4</v>
      </c>
      <c r="S33" s="437">
        <v>3.344067E-4</v>
      </c>
      <c r="T33" s="437">
        <v>2.634968063E-2</v>
      </c>
      <c r="U33" s="437">
        <v>1.7625714799999999E-3</v>
      </c>
      <c r="V33" s="113">
        <v>19</v>
      </c>
      <c r="W33" s="153"/>
      <c r="X33" s="156"/>
      <c r="Y33" s="160"/>
      <c r="Z33" s="156"/>
      <c r="AA33" s="156"/>
      <c r="AB33" s="156"/>
      <c r="AC33" s="157"/>
      <c r="AD33" s="157"/>
      <c r="AE33" s="158"/>
      <c r="AF33" s="158"/>
      <c r="AG33" s="234"/>
    </row>
    <row r="34" spans="1:33" ht="19" customHeight="1" x14ac:dyDescent="0.15">
      <c r="A34" s="17"/>
      <c r="B34" s="2"/>
      <c r="C34" s="269" t="s">
        <v>122</v>
      </c>
      <c r="D34" s="359">
        <v>981</v>
      </c>
      <c r="E34" s="362">
        <v>2.3924681859999998E-2</v>
      </c>
      <c r="F34" s="362">
        <v>2.2723176700000002E-3</v>
      </c>
      <c r="G34" s="362">
        <v>7.76052737E-3</v>
      </c>
      <c r="H34" s="437">
        <v>6.8235463999999997E-4</v>
      </c>
      <c r="I34" s="437">
        <v>7.9564319999999992E-4</v>
      </c>
      <c r="J34" s="437">
        <v>2.7498777000000004E-4</v>
      </c>
      <c r="K34" s="437">
        <v>8.8451684000000002E-4</v>
      </c>
      <c r="L34" s="437">
        <v>6.6598130000000011E-5</v>
      </c>
      <c r="M34" s="437">
        <v>6.395359999999999E-5</v>
      </c>
      <c r="N34" s="437">
        <v>2.9726309900000008E-3</v>
      </c>
      <c r="O34" s="437">
        <v>1.853064406E-2</v>
      </c>
      <c r="P34" s="437">
        <v>7.0420682999999991E-4</v>
      </c>
      <c r="Q34" s="437">
        <v>1.18495909E-3</v>
      </c>
      <c r="R34" s="437">
        <v>1.3758330000000001E-4</v>
      </c>
      <c r="S34" s="437">
        <v>6.2199251000000005E-4</v>
      </c>
      <c r="T34" s="437">
        <v>3.4720720869999999E-2</v>
      </c>
      <c r="U34" s="437">
        <v>3.8128527399999999E-3</v>
      </c>
      <c r="V34" s="113">
        <v>20</v>
      </c>
      <c r="W34" s="153"/>
      <c r="X34" s="156"/>
      <c r="Y34" s="160"/>
      <c r="Z34" s="156"/>
      <c r="AA34" s="156"/>
      <c r="AB34" s="156"/>
      <c r="AC34" s="157"/>
      <c r="AD34" s="157"/>
      <c r="AE34" s="158"/>
      <c r="AF34" s="158"/>
      <c r="AG34" s="234"/>
    </row>
    <row r="35" spans="1:33" ht="19" customHeight="1" x14ac:dyDescent="0.15">
      <c r="A35" s="17"/>
      <c r="B35" s="2"/>
      <c r="C35" s="269" t="s">
        <v>121</v>
      </c>
      <c r="D35" s="359">
        <v>560906</v>
      </c>
      <c r="E35" s="362">
        <v>26.417660106919996</v>
      </c>
      <c r="F35" s="362">
        <v>2.07560751261</v>
      </c>
      <c r="G35" s="362">
        <v>2.4377085170899999</v>
      </c>
      <c r="H35" s="437">
        <v>2.49359281034</v>
      </c>
      <c r="I35" s="437">
        <v>1.8006219342000001</v>
      </c>
      <c r="J35" s="437">
        <v>1.1246546750899999</v>
      </c>
      <c r="K35" s="437">
        <v>1.6208376472300001</v>
      </c>
      <c r="L35" s="437">
        <v>4.8099480469999997E-2</v>
      </c>
      <c r="M35" s="437">
        <v>0.82162228568999995</v>
      </c>
      <c r="N35" s="437">
        <v>0.92499078208000007</v>
      </c>
      <c r="O35" s="437">
        <v>17.74148185212</v>
      </c>
      <c r="P35" s="437">
        <v>1.4466328397599999</v>
      </c>
      <c r="Q35" s="437">
        <v>1.90703284701</v>
      </c>
      <c r="R35" s="437">
        <v>8.2050768650000008E-2</v>
      </c>
      <c r="S35" s="437">
        <v>0.54273671376999999</v>
      </c>
      <c r="T35" s="437">
        <v>23.387384572240002</v>
      </c>
      <c r="U35" s="437">
        <v>4.0703664386799998</v>
      </c>
      <c r="V35" s="113">
        <v>21</v>
      </c>
      <c r="W35" s="153"/>
      <c r="X35" s="156"/>
      <c r="Y35" s="160"/>
      <c r="Z35" s="156"/>
      <c r="AA35" s="156"/>
      <c r="AB35" s="156"/>
      <c r="AC35" s="157"/>
      <c r="AD35" s="157"/>
      <c r="AE35" s="158"/>
      <c r="AF35" s="158"/>
      <c r="AG35" s="234"/>
    </row>
    <row r="36" spans="1:33" ht="19" customHeight="1" x14ac:dyDescent="0.15">
      <c r="A36" s="17"/>
      <c r="B36" s="2"/>
      <c r="C36" s="269" t="s">
        <v>120</v>
      </c>
      <c r="D36" s="359">
        <v>2901761</v>
      </c>
      <c r="E36" s="362">
        <v>116.70395480715</v>
      </c>
      <c r="F36" s="362">
        <v>18.84204772479</v>
      </c>
      <c r="G36" s="362">
        <v>56.686863626139996</v>
      </c>
      <c r="H36" s="437">
        <v>4.2056936826100006</v>
      </c>
      <c r="I36" s="437">
        <v>1.8250753046400001</v>
      </c>
      <c r="J36" s="437">
        <v>0.77678492315000003</v>
      </c>
      <c r="K36" s="437">
        <v>6.0249095459099999</v>
      </c>
      <c r="L36" s="437">
        <v>0.14042912718</v>
      </c>
      <c r="M36" s="437">
        <v>1.56249185829</v>
      </c>
      <c r="N36" s="437">
        <v>10.532547290639998</v>
      </c>
      <c r="O36" s="437">
        <v>92.430448575570011</v>
      </c>
      <c r="P36" s="437">
        <v>10.927651929169999</v>
      </c>
      <c r="Q36" s="437">
        <v>11.0048082915</v>
      </c>
      <c r="R36" s="437">
        <v>1.56687955653</v>
      </c>
      <c r="S36" s="437">
        <v>1.71229131099</v>
      </c>
      <c r="T36" s="437">
        <v>506.08929800212002</v>
      </c>
      <c r="U36" s="437">
        <v>51.962354862780003</v>
      </c>
      <c r="V36" s="113">
        <v>22</v>
      </c>
      <c r="W36" s="153"/>
      <c r="X36" s="156"/>
      <c r="Y36" s="160"/>
      <c r="Z36" s="156"/>
      <c r="AA36" s="156"/>
      <c r="AB36" s="156"/>
      <c r="AC36" s="157"/>
      <c r="AD36" s="157"/>
      <c r="AE36" s="158"/>
      <c r="AF36" s="158"/>
      <c r="AG36" s="234"/>
    </row>
    <row r="37" spans="1:33" ht="19" customHeight="1" x14ac:dyDescent="0.15">
      <c r="A37" s="17"/>
      <c r="B37" s="2"/>
      <c r="C37" s="269" t="s">
        <v>119</v>
      </c>
      <c r="D37" s="359">
        <v>267417</v>
      </c>
      <c r="E37" s="362">
        <v>6.5816417655300006</v>
      </c>
      <c r="F37" s="362">
        <v>1.8224434707999999</v>
      </c>
      <c r="G37" s="362">
        <v>12.872695035460001</v>
      </c>
      <c r="H37" s="437">
        <v>0.46777097553000002</v>
      </c>
      <c r="I37" s="437">
        <v>0.18244279403999999</v>
      </c>
      <c r="J37" s="437">
        <v>5.6780659749999997E-2</v>
      </c>
      <c r="K37" s="437">
        <v>0.52929936390999999</v>
      </c>
      <c r="L37" s="437">
        <v>1.6400322410000001E-2</v>
      </c>
      <c r="M37" s="437">
        <v>0.19459869445</v>
      </c>
      <c r="N37" s="437">
        <v>0.63168210456999985</v>
      </c>
      <c r="O37" s="437">
        <v>5.04805395128</v>
      </c>
      <c r="P37" s="437">
        <v>0.47167799094999996</v>
      </c>
      <c r="Q37" s="437">
        <v>0.59227485663000001</v>
      </c>
      <c r="R37" s="437">
        <v>6.7269145880000006E-2</v>
      </c>
      <c r="S37" s="437">
        <v>0.19174096148000003</v>
      </c>
      <c r="T37" s="437">
        <v>51.183593466390001</v>
      </c>
      <c r="U37" s="437">
        <v>3.0486089556299998</v>
      </c>
      <c r="V37" s="113">
        <v>23</v>
      </c>
      <c r="W37" s="153"/>
      <c r="X37" s="156"/>
      <c r="Y37" s="160"/>
      <c r="Z37" s="156"/>
      <c r="AA37" s="156"/>
      <c r="AB37" s="156"/>
      <c r="AC37" s="157"/>
      <c r="AD37" s="157"/>
      <c r="AE37" s="158"/>
      <c r="AF37" s="158"/>
      <c r="AG37" s="234"/>
    </row>
    <row r="38" spans="1:33" ht="19" customHeight="1" x14ac:dyDescent="0.15">
      <c r="A38" s="17"/>
      <c r="B38" s="2"/>
      <c r="C38" s="269" t="s">
        <v>118</v>
      </c>
      <c r="D38" s="359">
        <v>7139</v>
      </c>
      <c r="E38" s="362">
        <v>0.14270457744000001</v>
      </c>
      <c r="F38" s="362">
        <v>1.9380887650000001E-2</v>
      </c>
      <c r="G38" s="362">
        <v>0.14692788552</v>
      </c>
      <c r="H38" s="437">
        <v>2.8967420600000001E-3</v>
      </c>
      <c r="I38" s="437">
        <v>1.6853169599999999E-3</v>
      </c>
      <c r="J38" s="437">
        <v>3.6742411999999999E-4</v>
      </c>
      <c r="K38" s="437">
        <v>4.8290048600000005E-3</v>
      </c>
      <c r="L38" s="437">
        <v>1.0308211999999999E-4</v>
      </c>
      <c r="M38" s="437">
        <v>6.2172250999999992E-4</v>
      </c>
      <c r="N38" s="437">
        <v>1.9386370699999995E-2</v>
      </c>
      <c r="O38" s="437">
        <v>0.11472801129000001</v>
      </c>
      <c r="P38" s="437">
        <v>5.8791357399999994E-3</v>
      </c>
      <c r="Q38" s="437">
        <v>7.4272951599999998E-3</v>
      </c>
      <c r="R38" s="437">
        <v>1.7207437600000001E-3</v>
      </c>
      <c r="S38" s="437">
        <v>3.2943722199999998E-3</v>
      </c>
      <c r="T38" s="437">
        <v>0.4602531695</v>
      </c>
      <c r="U38" s="437">
        <v>1.522059441E-2</v>
      </c>
      <c r="V38" s="113">
        <v>24</v>
      </c>
      <c r="W38" s="153"/>
      <c r="X38" s="156"/>
      <c r="Y38" s="160"/>
      <c r="Z38" s="156"/>
      <c r="AA38" s="156"/>
      <c r="AB38" s="156"/>
      <c r="AC38" s="157"/>
      <c r="AD38" s="157"/>
      <c r="AE38" s="158"/>
      <c r="AF38" s="158"/>
      <c r="AG38" s="234"/>
    </row>
    <row r="39" spans="1:33" ht="19" customHeight="1" x14ac:dyDescent="0.15">
      <c r="A39" s="17"/>
      <c r="B39" s="2"/>
      <c r="C39" s="269" t="s">
        <v>117</v>
      </c>
      <c r="D39" s="359">
        <v>96199</v>
      </c>
      <c r="E39" s="362">
        <v>2.8381162253599999</v>
      </c>
      <c r="F39" s="362">
        <v>0.22241596970999999</v>
      </c>
      <c r="G39" s="362"/>
      <c r="H39" s="437">
        <v>3.6209502179999999E-2</v>
      </c>
      <c r="I39" s="437">
        <v>2.728875348E-2</v>
      </c>
      <c r="J39" s="437">
        <v>2.6514208840000001E-2</v>
      </c>
      <c r="K39" s="437">
        <v>7.8946524549999994E-2</v>
      </c>
      <c r="L39" s="437">
        <v>5.3178805899999999E-3</v>
      </c>
      <c r="M39" s="437">
        <v>5.69350905E-3</v>
      </c>
      <c r="N39" s="437">
        <v>0.39662606637999998</v>
      </c>
      <c r="O39" s="437">
        <v>2.27653320752</v>
      </c>
      <c r="P39" s="437">
        <v>0.15480168795999999</v>
      </c>
      <c r="Q39" s="437">
        <v>0.11659181813</v>
      </c>
      <c r="R39" s="437">
        <v>4.6540524170000007E-2</v>
      </c>
      <c r="S39" s="437">
        <v>3.4516043080000003E-2</v>
      </c>
      <c r="T39" s="437">
        <v>7.0270521920399993</v>
      </c>
      <c r="U39" s="437">
        <v>0.42145716501000002</v>
      </c>
      <c r="V39" s="113">
        <v>25</v>
      </c>
      <c r="W39" s="153"/>
      <c r="X39" s="156"/>
      <c r="Y39" s="160"/>
      <c r="Z39" s="156"/>
      <c r="AA39" s="156"/>
      <c r="AB39" s="156"/>
      <c r="AC39" s="157"/>
      <c r="AD39" s="157"/>
      <c r="AE39" s="158"/>
      <c r="AF39" s="158"/>
      <c r="AG39" s="234"/>
    </row>
    <row r="40" spans="1:33" ht="19" customHeight="1" x14ac:dyDescent="0.15">
      <c r="A40" s="17"/>
      <c r="B40" s="2"/>
      <c r="C40" s="269" t="s">
        <v>116</v>
      </c>
      <c r="D40" s="359">
        <v>20960</v>
      </c>
      <c r="E40" s="362">
        <v>0.49424350101999998</v>
      </c>
      <c r="F40" s="362">
        <v>5.2049298450000003E-2</v>
      </c>
      <c r="G40" s="362">
        <v>0.36557078079999999</v>
      </c>
      <c r="H40" s="437">
        <v>1.3546228049999999E-2</v>
      </c>
      <c r="I40" s="437">
        <v>4.3706127599999998E-3</v>
      </c>
      <c r="J40" s="437">
        <v>3.70007308E-3</v>
      </c>
      <c r="K40" s="437">
        <v>9.1743932200000003E-3</v>
      </c>
      <c r="L40" s="437">
        <v>2.5120024199999998E-3</v>
      </c>
      <c r="M40" s="437">
        <v>6.1090085000000001E-4</v>
      </c>
      <c r="N40" s="437">
        <v>6.2403414749999997E-2</v>
      </c>
      <c r="O40" s="437">
        <v>0.39990543592</v>
      </c>
      <c r="P40" s="437">
        <v>3.5061803570000001E-2</v>
      </c>
      <c r="Q40" s="437">
        <v>3.7947075240000003E-2</v>
      </c>
      <c r="R40" s="437">
        <v>5.1265299800000007E-3</v>
      </c>
      <c r="S40" s="437">
        <v>8.4447884599999998E-3</v>
      </c>
      <c r="T40" s="437">
        <v>1.5837182616800001</v>
      </c>
      <c r="U40" s="437">
        <v>0.15661228917</v>
      </c>
      <c r="V40" s="113">
        <v>26</v>
      </c>
      <c r="W40" s="153"/>
      <c r="X40" s="156"/>
      <c r="Y40" s="160"/>
      <c r="Z40" s="156"/>
      <c r="AA40" s="156"/>
      <c r="AB40" s="156"/>
      <c r="AC40" s="157"/>
      <c r="AD40" s="157"/>
      <c r="AE40" s="158"/>
      <c r="AF40" s="158"/>
      <c r="AG40" s="234"/>
    </row>
    <row r="41" spans="1:33" ht="19" customHeight="1" x14ac:dyDescent="0.15">
      <c r="A41" s="17"/>
      <c r="B41" s="2"/>
      <c r="C41" s="269" t="s">
        <v>115</v>
      </c>
      <c r="D41" s="359">
        <v>12</v>
      </c>
      <c r="E41" s="362">
        <v>1.5157902999999998E-4</v>
      </c>
      <c r="F41" s="362">
        <v>2.802287E-5</v>
      </c>
      <c r="G41" s="362">
        <v>3.4404770000000004E-5</v>
      </c>
      <c r="H41" s="437">
        <v>3.68964E-6</v>
      </c>
      <c r="I41" s="437">
        <v>7.23312E-6</v>
      </c>
      <c r="J41" s="437">
        <v>0</v>
      </c>
      <c r="K41" s="437">
        <v>0</v>
      </c>
      <c r="L41" s="437">
        <v>0</v>
      </c>
      <c r="M41" s="437">
        <v>0</v>
      </c>
      <c r="N41" s="437">
        <v>1.4033360000000001E-5</v>
      </c>
      <c r="O41" s="437">
        <v>1.2662291E-4</v>
      </c>
      <c r="P41" s="437">
        <v>1.33083E-6</v>
      </c>
      <c r="Q41" s="437">
        <v>3.5527299999999999E-6</v>
      </c>
      <c r="R41" s="437">
        <v>0</v>
      </c>
      <c r="S41" s="437">
        <v>2.2218999999999999E-6</v>
      </c>
      <c r="T41" s="437">
        <v>4.2947811E-4</v>
      </c>
      <c r="U41" s="437">
        <v>0</v>
      </c>
      <c r="V41" s="113">
        <v>27</v>
      </c>
      <c r="W41" s="153"/>
      <c r="X41" s="156"/>
      <c r="Y41" s="160"/>
      <c r="Z41" s="156"/>
      <c r="AA41" s="156"/>
      <c r="AB41" s="156"/>
      <c r="AC41" s="157"/>
      <c r="AD41" s="157"/>
      <c r="AE41" s="158"/>
      <c r="AF41" s="158"/>
      <c r="AG41" s="234"/>
    </row>
    <row r="42" spans="1:33" ht="19" customHeight="1" x14ac:dyDescent="0.15">
      <c r="A42" s="17"/>
      <c r="B42" s="2"/>
      <c r="C42" s="269" t="s">
        <v>114</v>
      </c>
      <c r="D42" s="359">
        <v>125840</v>
      </c>
      <c r="E42" s="362">
        <v>2.3019670143800002</v>
      </c>
      <c r="F42" s="362">
        <v>2.0056683739399999</v>
      </c>
      <c r="G42" s="362">
        <v>4.3393608389200002</v>
      </c>
      <c r="H42" s="437">
        <v>6.006478643000001E-2</v>
      </c>
      <c r="I42" s="437">
        <v>1.7654237640000001E-2</v>
      </c>
      <c r="J42" s="437">
        <v>5.55490167E-3</v>
      </c>
      <c r="K42" s="437">
        <v>0.12737603826000002</v>
      </c>
      <c r="L42" s="437">
        <v>3.2817456180000003E-2</v>
      </c>
      <c r="M42" s="437">
        <v>2.205199616E-2</v>
      </c>
      <c r="N42" s="437">
        <v>0.19157979963999994</v>
      </c>
      <c r="O42" s="437">
        <v>1.8858661593800001</v>
      </c>
      <c r="P42" s="437">
        <v>0.28656694576999997</v>
      </c>
      <c r="Q42" s="437">
        <v>0.22879907333999999</v>
      </c>
      <c r="R42" s="437">
        <v>6.8354821600000004E-2</v>
      </c>
      <c r="S42" s="437">
        <v>3.3845195140000006E-2</v>
      </c>
      <c r="T42" s="437">
        <v>55.913965274269998</v>
      </c>
      <c r="U42" s="437">
        <v>1.4313980387699998</v>
      </c>
      <c r="V42" s="113">
        <v>28</v>
      </c>
      <c r="W42" s="153"/>
      <c r="X42" s="156"/>
      <c r="Y42" s="160"/>
      <c r="Z42" s="156"/>
      <c r="AA42" s="156"/>
      <c r="AB42" s="156"/>
      <c r="AC42" s="157"/>
      <c r="AD42" s="157"/>
      <c r="AE42" s="158"/>
      <c r="AF42" s="158"/>
      <c r="AG42" s="234"/>
    </row>
    <row r="43" spans="1:33" ht="19" customHeight="1" x14ac:dyDescent="0.15">
      <c r="A43" s="17"/>
      <c r="B43" s="2"/>
      <c r="C43" s="269" t="s">
        <v>113</v>
      </c>
      <c r="D43" s="359">
        <v>809746</v>
      </c>
      <c r="E43" s="362">
        <v>23.121554674849996</v>
      </c>
      <c r="F43" s="362">
        <v>3.6319023287599999</v>
      </c>
      <c r="G43" s="362">
        <v>14.900478631070001</v>
      </c>
      <c r="H43" s="437">
        <v>0.74060266241000006</v>
      </c>
      <c r="I43" s="437">
        <v>0.49327527636000001</v>
      </c>
      <c r="J43" s="437">
        <v>0.22896881811000003</v>
      </c>
      <c r="K43" s="437">
        <v>0.69915640577999993</v>
      </c>
      <c r="L43" s="437">
        <v>0.95545563495000008</v>
      </c>
      <c r="M43" s="437">
        <v>0.13442686182999999</v>
      </c>
      <c r="N43" s="437">
        <v>2.2055664475599994</v>
      </c>
      <c r="O43" s="437">
        <v>17.778570593559998</v>
      </c>
      <c r="P43" s="437">
        <v>1.69426674765</v>
      </c>
      <c r="Q43" s="437">
        <v>1.5862364891</v>
      </c>
      <c r="R43" s="437">
        <v>0.34634025880000002</v>
      </c>
      <c r="S43" s="437">
        <v>0.27897001177999997</v>
      </c>
      <c r="T43" s="437">
        <v>127.29273570468999</v>
      </c>
      <c r="U43" s="437">
        <v>9.6519334251500002</v>
      </c>
      <c r="V43" s="113">
        <v>29</v>
      </c>
      <c r="W43" s="153"/>
      <c r="X43" s="156"/>
      <c r="Y43" s="160"/>
      <c r="Z43" s="156"/>
      <c r="AA43" s="156"/>
      <c r="AB43" s="156"/>
      <c r="AC43" s="157"/>
      <c r="AD43" s="157"/>
      <c r="AE43" s="158"/>
      <c r="AF43" s="158"/>
      <c r="AG43" s="234"/>
    </row>
    <row r="44" spans="1:33" ht="19" customHeight="1" thickBot="1" x14ac:dyDescent="0.2">
      <c r="A44" s="17"/>
      <c r="B44" s="2"/>
      <c r="C44" s="271" t="s">
        <v>112</v>
      </c>
      <c r="D44" s="360">
        <v>23046</v>
      </c>
      <c r="E44" s="363">
        <v>0.41993025734</v>
      </c>
      <c r="F44" s="363">
        <v>2.373480591E-2</v>
      </c>
      <c r="G44" s="363">
        <v>0.12500135272000001</v>
      </c>
      <c r="H44" s="438">
        <v>7.6528461400000008E-3</v>
      </c>
      <c r="I44" s="438">
        <v>1.0464516359999999E-2</v>
      </c>
      <c r="J44" s="438">
        <v>3.6789686699999998E-3</v>
      </c>
      <c r="K44" s="438">
        <v>6.63089315E-3</v>
      </c>
      <c r="L44" s="438">
        <v>5.4408177400000002E-3</v>
      </c>
      <c r="M44" s="438">
        <v>2.1009276800000001E-3</v>
      </c>
      <c r="N44" s="438">
        <v>5.1747350039999994E-2</v>
      </c>
      <c r="O44" s="438">
        <v>0.33434308185</v>
      </c>
      <c r="P44" s="438">
        <v>1.367900281E-2</v>
      </c>
      <c r="Q44" s="438">
        <v>1.4593467540000002E-2</v>
      </c>
      <c r="R44" s="438">
        <v>2.4349333400000002E-3</v>
      </c>
      <c r="S44" s="438">
        <v>3.5518283700000002E-3</v>
      </c>
      <c r="T44" s="438">
        <v>0.96174100513999994</v>
      </c>
      <c r="U44" s="438">
        <v>0.10002401708</v>
      </c>
      <c r="V44" s="113">
        <v>30</v>
      </c>
      <c r="W44" s="153"/>
      <c r="X44" s="156"/>
      <c r="Y44" s="160"/>
      <c r="Z44" s="156"/>
      <c r="AA44" s="156"/>
      <c r="AB44" s="156"/>
      <c r="AC44" s="157"/>
      <c r="AD44" s="157"/>
      <c r="AE44" s="158"/>
      <c r="AF44" s="158"/>
      <c r="AG44" s="234"/>
    </row>
    <row r="45" spans="1:33" ht="23" customHeight="1" thickBot="1" x14ac:dyDescent="0.2">
      <c r="A45" s="17"/>
      <c r="B45" s="2"/>
      <c r="C45" s="74" t="s">
        <v>400</v>
      </c>
      <c r="D45" s="86">
        <v>23962983</v>
      </c>
      <c r="E45" s="253">
        <v>942.60422862361986</v>
      </c>
      <c r="F45" s="253">
        <v>137.03992337880001</v>
      </c>
      <c r="G45" s="253">
        <v>444.35878621042002</v>
      </c>
      <c r="H45" s="253">
        <v>47.059170121359983</v>
      </c>
      <c r="I45" s="253">
        <v>25.770178018799996</v>
      </c>
      <c r="J45" s="253">
        <v>15.464415856349998</v>
      </c>
      <c r="K45" s="253">
        <v>36.869556579010009</v>
      </c>
      <c r="L45" s="253">
        <v>12.099775232040002</v>
      </c>
      <c r="M45" s="253">
        <v>9.8273601695000004</v>
      </c>
      <c r="N45" s="253">
        <v>71.847790608890008</v>
      </c>
      <c r="O45" s="253">
        <v>727.62658191159005</v>
      </c>
      <c r="P45" s="253">
        <v>80.201483719949991</v>
      </c>
      <c r="Q45" s="253">
        <v>81.220145747209997</v>
      </c>
      <c r="R45" s="253">
        <v>10.219091114409999</v>
      </c>
      <c r="S45" s="253">
        <v>12.14715174252</v>
      </c>
      <c r="T45" s="253">
        <v>3823.6249623722715</v>
      </c>
      <c r="U45" s="253">
        <v>489.30947526694996</v>
      </c>
      <c r="V45" s="45"/>
      <c r="W45" s="17"/>
      <c r="X45" s="15"/>
    </row>
    <row r="46" spans="1:33" ht="18" customHeight="1" thickBot="1" x14ac:dyDescent="0.2">
      <c r="A46" s="17"/>
      <c r="B46" s="41"/>
      <c r="C46" s="20"/>
      <c r="D46" s="20"/>
      <c r="E46" s="20"/>
      <c r="F46" s="20"/>
      <c r="G46" s="20"/>
      <c r="H46" s="19"/>
      <c r="I46" s="19"/>
      <c r="J46" s="19"/>
      <c r="K46" s="19"/>
      <c r="L46" s="19"/>
      <c r="M46" s="19"/>
      <c r="N46" s="19"/>
      <c r="O46" s="19"/>
      <c r="P46" s="252"/>
      <c r="Q46" s="252"/>
      <c r="R46" s="252"/>
      <c r="S46" s="19"/>
      <c r="T46" s="19"/>
      <c r="U46" s="19"/>
      <c r="V46" s="46"/>
      <c r="W46" s="17"/>
      <c r="X46" s="15"/>
    </row>
    <row r="47" spans="1:33" ht="1" customHeight="1" x14ac:dyDescent="0.15"/>
  </sheetData>
  <mergeCells count="13">
    <mergeCell ref="C12:C13"/>
    <mergeCell ref="D12:D13"/>
    <mergeCell ref="E12:E13"/>
    <mergeCell ref="F12:F13"/>
    <mergeCell ref="G12:G13"/>
    <mergeCell ref="U12:U13"/>
    <mergeCell ref="O12:O13"/>
    <mergeCell ref="S12:S13"/>
    <mergeCell ref="T12:T13"/>
    <mergeCell ref="H12:N12"/>
    <mergeCell ref="P12:P13"/>
    <mergeCell ref="Q12:Q13"/>
    <mergeCell ref="R12:R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61" firstPageNumber="0" fitToHeight="0" orientation="landscape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>
    <pageSetUpPr fitToPage="1"/>
  </sheetPr>
  <dimension ref="A3:W67"/>
  <sheetViews>
    <sheetView showGridLines="0" zoomScale="80" zoomScaleNormal="80" zoomScalePageLayoutView="80" workbookViewId="0">
      <selection activeCell="H40" sqref="H40"/>
    </sheetView>
  </sheetViews>
  <sheetFormatPr baseColWidth="10" defaultColWidth="8.83203125" defaultRowHeight="13" x14ac:dyDescent="0.15"/>
  <cols>
    <col min="1" max="2" width="3.33203125" style="3" customWidth="1"/>
    <col min="3" max="3" width="58.6640625" style="3" customWidth="1"/>
    <col min="4" max="4" width="11.6640625" style="3" customWidth="1"/>
    <col min="5" max="5" width="9.6640625" style="3" customWidth="1"/>
    <col min="6" max="15" width="8.6640625" style="3" customWidth="1"/>
    <col min="16" max="16" width="9.1640625" style="3" customWidth="1"/>
    <col min="17" max="17" width="9.5" style="3" customWidth="1"/>
    <col min="18" max="18" width="9.1640625" style="3" customWidth="1"/>
    <col min="19" max="19" width="9.5" style="3" customWidth="1"/>
    <col min="20" max="21" width="9.6640625" style="3" customWidth="1"/>
    <col min="22" max="22" width="3.33203125" style="3" customWidth="1"/>
    <col min="23" max="16384" width="8.83203125" style="3"/>
  </cols>
  <sheetData>
    <row r="3" spans="1:23" ht="14" thickBot="1" x14ac:dyDescent="0.2">
      <c r="B3" s="248">
        <v>2.5</v>
      </c>
      <c r="C3" s="245">
        <v>58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</row>
    <row r="4" spans="1:23" ht="13" customHeight="1" x14ac:dyDescent="0.15">
      <c r="A4" s="15"/>
      <c r="B4" s="92"/>
      <c r="C4" s="93"/>
      <c r="D4" s="93"/>
      <c r="E4" s="93"/>
      <c r="F4" s="93"/>
      <c r="G4" s="93"/>
      <c r="H4" s="116"/>
      <c r="I4" s="117"/>
      <c r="J4" s="117"/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8"/>
      <c r="W4" s="1"/>
    </row>
    <row r="5" spans="1:23" ht="13" customHeight="1" x14ac:dyDescent="0.15">
      <c r="A5" s="15"/>
      <c r="B5" s="95"/>
      <c r="C5" s="96"/>
      <c r="D5" s="97"/>
      <c r="E5" s="97"/>
      <c r="F5" s="97"/>
      <c r="G5" s="96"/>
      <c r="H5" s="101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 t="s">
        <v>443</v>
      </c>
      <c r="V5" s="119"/>
      <c r="W5" s="1"/>
    </row>
    <row r="6" spans="1:23" ht="13" customHeight="1" x14ac:dyDescent="0.15">
      <c r="A6" s="15"/>
      <c r="B6" s="95"/>
      <c r="C6" s="96"/>
      <c r="D6" s="96"/>
      <c r="E6" s="96"/>
      <c r="F6" s="96"/>
      <c r="G6" s="96"/>
      <c r="H6" s="101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19"/>
      <c r="W6" s="1"/>
    </row>
    <row r="7" spans="1:23" ht="13" customHeight="1" x14ac:dyDescent="0.15">
      <c r="A7" s="15"/>
      <c r="B7" s="95"/>
      <c r="C7" s="100" t="s">
        <v>428</v>
      </c>
      <c r="D7" s="111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19"/>
      <c r="W7" s="1"/>
    </row>
    <row r="8" spans="1:23" ht="13" customHeight="1" x14ac:dyDescent="0.15">
      <c r="A8" s="15"/>
      <c r="B8" s="95"/>
      <c r="C8" s="101"/>
      <c r="D8" s="101"/>
      <c r="E8" s="101"/>
      <c r="F8" s="102"/>
      <c r="G8" s="101"/>
      <c r="H8" s="101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19"/>
      <c r="W8" s="1"/>
    </row>
    <row r="9" spans="1:23" ht="15" customHeight="1" x14ac:dyDescent="0.15">
      <c r="A9" s="15"/>
      <c r="B9" s="172"/>
      <c r="C9" s="9"/>
      <c r="D9" s="9"/>
      <c r="E9" s="9"/>
      <c r="F9" s="57"/>
      <c r="G9" s="9"/>
      <c r="H9" s="9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173"/>
      <c r="W9" s="1"/>
    </row>
    <row r="10" spans="1:23" ht="15" customHeight="1" x14ac:dyDescent="0.15">
      <c r="A10" s="15"/>
      <c r="B10" s="2"/>
      <c r="C10" s="30" t="s">
        <v>403</v>
      </c>
      <c r="D10" s="30"/>
      <c r="E10" s="30"/>
      <c r="F10" s="30"/>
      <c r="G10" s="30"/>
      <c r="H10" s="1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45"/>
      <c r="W10" s="1"/>
    </row>
    <row r="11" spans="1:23" ht="15" customHeight="1" thickBot="1" x14ac:dyDescent="0.2">
      <c r="A11" s="15"/>
      <c r="B11" s="2"/>
      <c r="C11" s="30"/>
      <c r="D11" s="30"/>
      <c r="E11" s="1"/>
      <c r="F11" s="17"/>
      <c r="G11" s="17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4"/>
      <c r="U11" s="14" t="s">
        <v>39</v>
      </c>
      <c r="V11" s="45"/>
      <c r="W11" s="1"/>
    </row>
    <row r="12" spans="1:23" ht="15" customHeight="1" thickBot="1" x14ac:dyDescent="0.2">
      <c r="A12" s="15"/>
      <c r="B12" s="2"/>
      <c r="C12" s="506" t="s">
        <v>62</v>
      </c>
      <c r="D12" s="506" t="s">
        <v>68</v>
      </c>
      <c r="E12" s="506" t="s">
        <v>360</v>
      </c>
      <c r="F12" s="506" t="s">
        <v>371</v>
      </c>
      <c r="G12" s="506" t="s">
        <v>0</v>
      </c>
      <c r="H12" s="510" t="s">
        <v>7</v>
      </c>
      <c r="I12" s="510"/>
      <c r="J12" s="510"/>
      <c r="K12" s="510"/>
      <c r="L12" s="510"/>
      <c r="M12" s="510"/>
      <c r="N12" s="510"/>
      <c r="O12" s="506" t="s">
        <v>66</v>
      </c>
      <c r="P12" s="506" t="s">
        <v>40</v>
      </c>
      <c r="Q12" s="506" t="s">
        <v>357</v>
      </c>
      <c r="R12" s="506" t="s">
        <v>358</v>
      </c>
      <c r="S12" s="506" t="s">
        <v>359</v>
      </c>
      <c r="T12" s="506" t="s">
        <v>44</v>
      </c>
      <c r="U12" s="506" t="s">
        <v>46</v>
      </c>
      <c r="V12" s="45"/>
      <c r="W12" s="1"/>
    </row>
    <row r="13" spans="1:23" ht="36.75" customHeight="1" thickBot="1" x14ac:dyDescent="0.2">
      <c r="A13" s="15"/>
      <c r="B13" s="2"/>
      <c r="C13" s="516"/>
      <c r="D13" s="516"/>
      <c r="E13" s="516"/>
      <c r="F13" s="516"/>
      <c r="G13" s="516"/>
      <c r="H13" s="264" t="s">
        <v>1</v>
      </c>
      <c r="I13" s="264" t="s">
        <v>2</v>
      </c>
      <c r="J13" s="264" t="s">
        <v>3</v>
      </c>
      <c r="K13" s="264" t="s">
        <v>4</v>
      </c>
      <c r="L13" s="264" t="s">
        <v>5</v>
      </c>
      <c r="M13" s="264" t="s">
        <v>67</v>
      </c>
      <c r="N13" s="264" t="s">
        <v>6</v>
      </c>
      <c r="O13" s="516"/>
      <c r="P13" s="516"/>
      <c r="Q13" s="516"/>
      <c r="R13" s="516"/>
      <c r="S13" s="516"/>
      <c r="T13" s="516"/>
      <c r="U13" s="516"/>
      <c r="V13" s="45"/>
      <c r="W13" s="1"/>
    </row>
    <row r="14" spans="1:23" ht="14" customHeight="1" x14ac:dyDescent="0.15">
      <c r="A14" s="15"/>
      <c r="B14" s="2"/>
      <c r="C14" s="21" t="s">
        <v>272</v>
      </c>
      <c r="D14" s="403">
        <v>4317840</v>
      </c>
      <c r="E14" s="402">
        <v>104.00138074794</v>
      </c>
      <c r="F14" s="402">
        <v>10.50667269112</v>
      </c>
      <c r="G14" s="402">
        <v>40.123800479479996</v>
      </c>
      <c r="H14" s="402">
        <v>3.6387064141000005</v>
      </c>
      <c r="I14" s="352">
        <v>3.1183336530000001</v>
      </c>
      <c r="J14" s="352">
        <v>1.3893219355599999</v>
      </c>
      <c r="K14" s="352">
        <v>2.7878391302700001</v>
      </c>
      <c r="L14" s="352">
        <v>0.71419393545000009</v>
      </c>
      <c r="M14" s="352">
        <v>0.70521254977000003</v>
      </c>
      <c r="N14" s="352">
        <v>11.491401612110002</v>
      </c>
      <c r="O14" s="352">
        <v>80.595142178550006</v>
      </c>
      <c r="P14" s="352">
        <v>4.6329177438800002</v>
      </c>
      <c r="Q14" s="352">
        <v>4.85524978732</v>
      </c>
      <c r="R14" s="352">
        <v>0.81291581138000002</v>
      </c>
      <c r="S14" s="352">
        <v>1.2247408446600001</v>
      </c>
      <c r="T14" s="352">
        <v>344.90122938707998</v>
      </c>
      <c r="U14" s="352">
        <v>54.808602343520008</v>
      </c>
      <c r="V14" s="113">
        <v>0</v>
      </c>
      <c r="W14" s="1"/>
    </row>
    <row r="15" spans="1:23" ht="14" customHeight="1" x14ac:dyDescent="0.15">
      <c r="A15" s="15"/>
      <c r="B15" s="2"/>
      <c r="C15" s="409" t="s">
        <v>220</v>
      </c>
      <c r="D15" s="410">
        <v>44635</v>
      </c>
      <c r="E15" s="411">
        <v>2.7503246934600001</v>
      </c>
      <c r="F15" s="411">
        <v>0.24327728431000001</v>
      </c>
      <c r="G15" s="411">
        <v>0.52031338173999997</v>
      </c>
      <c r="H15" s="411">
        <v>0.24544220657999996</v>
      </c>
      <c r="I15" s="353">
        <v>0.11933924688</v>
      </c>
      <c r="J15" s="353">
        <v>0.10434814127</v>
      </c>
      <c r="K15" s="353">
        <v>0.14646329828999999</v>
      </c>
      <c r="L15" s="353">
        <v>6.5441017099999998E-3</v>
      </c>
      <c r="M15" s="353">
        <v>7.4522127199999996E-2</v>
      </c>
      <c r="N15" s="353">
        <v>0.12343009416000017</v>
      </c>
      <c r="O15" s="353">
        <v>1.9372437446899999</v>
      </c>
      <c r="P15" s="353">
        <v>0.22366111960999999</v>
      </c>
      <c r="Q15" s="353">
        <v>0.26277443554999996</v>
      </c>
      <c r="R15" s="353">
        <v>1.178202133E-2</v>
      </c>
      <c r="S15" s="353">
        <v>5.1195455290000004E-2</v>
      </c>
      <c r="T15" s="353">
        <v>3.4564959752500002</v>
      </c>
      <c r="U15" s="353">
        <v>0.45127717506999998</v>
      </c>
      <c r="V15" s="113">
        <v>1</v>
      </c>
      <c r="W15" s="1"/>
    </row>
    <row r="16" spans="1:23" ht="14" customHeight="1" x14ac:dyDescent="0.15">
      <c r="A16" s="15"/>
      <c r="B16" s="2"/>
      <c r="C16" s="409" t="s">
        <v>244</v>
      </c>
      <c r="D16" s="410">
        <v>104815</v>
      </c>
      <c r="E16" s="411">
        <v>6.0150529805899993</v>
      </c>
      <c r="F16" s="411">
        <v>0.50002670309999997</v>
      </c>
      <c r="G16" s="411">
        <v>0.81247216377999998</v>
      </c>
      <c r="H16" s="411">
        <v>0.66258629861999996</v>
      </c>
      <c r="I16" s="353">
        <v>0.32739090227999995</v>
      </c>
      <c r="J16" s="353">
        <v>0.28729681454</v>
      </c>
      <c r="K16" s="353">
        <v>0.36887420450000002</v>
      </c>
      <c r="L16" s="353">
        <v>7.6473372800000003E-3</v>
      </c>
      <c r="M16" s="353">
        <v>0.18046478413999997</v>
      </c>
      <c r="N16" s="353">
        <v>0.18619503071000043</v>
      </c>
      <c r="O16" s="353">
        <v>4.0829489715600005</v>
      </c>
      <c r="P16" s="353">
        <v>0.44634860552999994</v>
      </c>
      <c r="Q16" s="353">
        <v>0.55569913598999998</v>
      </c>
      <c r="R16" s="353">
        <v>2.0115430609999999E-2</v>
      </c>
      <c r="S16" s="353">
        <v>0.12954192996</v>
      </c>
      <c r="T16" s="353">
        <v>6.3903537836700002</v>
      </c>
      <c r="U16" s="353">
        <v>0.9752748280200001</v>
      </c>
      <c r="V16" s="113">
        <v>2</v>
      </c>
      <c r="W16" s="1"/>
    </row>
    <row r="17" spans="1:23" ht="14" customHeight="1" x14ac:dyDescent="0.15">
      <c r="A17" s="15"/>
      <c r="B17" s="2"/>
      <c r="C17" s="409" t="s">
        <v>224</v>
      </c>
      <c r="D17" s="410">
        <v>55926</v>
      </c>
      <c r="E17" s="411">
        <v>3.10810395744</v>
      </c>
      <c r="F17" s="411">
        <v>0.26179636458</v>
      </c>
      <c r="G17" s="411">
        <v>0.52611319056000005</v>
      </c>
      <c r="H17" s="411">
        <v>0.29726699513999999</v>
      </c>
      <c r="I17" s="353">
        <v>0.19232142768000002</v>
      </c>
      <c r="J17" s="353">
        <v>0.15960933196000002</v>
      </c>
      <c r="K17" s="353">
        <v>0.20032602803999999</v>
      </c>
      <c r="L17" s="353">
        <v>2.3119058999999998E-3</v>
      </c>
      <c r="M17" s="353">
        <v>9.6026645290000004E-2</v>
      </c>
      <c r="N17" s="353">
        <v>9.8458823899999937E-2</v>
      </c>
      <c r="O17" s="353">
        <v>2.0870692555999999</v>
      </c>
      <c r="P17" s="353">
        <v>0.21715830129999997</v>
      </c>
      <c r="Q17" s="353">
        <v>0.28072538210000003</v>
      </c>
      <c r="R17" s="353">
        <v>7.5738474599999998E-3</v>
      </c>
      <c r="S17" s="353">
        <v>7.1155729889999991E-2</v>
      </c>
      <c r="T17" s="353">
        <v>2.6411086414699998</v>
      </c>
      <c r="U17" s="353">
        <v>0.3430733225</v>
      </c>
      <c r="V17" s="113">
        <v>3</v>
      </c>
      <c r="W17" s="1"/>
    </row>
    <row r="18" spans="1:23" ht="14" customHeight="1" x14ac:dyDescent="0.15">
      <c r="A18" s="15"/>
      <c r="B18" s="2"/>
      <c r="C18" s="409" t="s">
        <v>259</v>
      </c>
      <c r="D18" s="410">
        <v>394177</v>
      </c>
      <c r="E18" s="411">
        <v>15.234440434469999</v>
      </c>
      <c r="F18" s="411">
        <v>1.1751130920699999</v>
      </c>
      <c r="G18" s="411">
        <v>0.90959758713000005</v>
      </c>
      <c r="H18" s="411">
        <v>1.33125056559</v>
      </c>
      <c r="I18" s="353">
        <v>1.20767607252</v>
      </c>
      <c r="J18" s="353">
        <v>0.55344800724999998</v>
      </c>
      <c r="K18" s="353">
        <v>0.89027487213000001</v>
      </c>
      <c r="L18" s="353">
        <v>1.0797881589999999E-2</v>
      </c>
      <c r="M18" s="353">
        <v>0.52270169023000013</v>
      </c>
      <c r="N18" s="353">
        <v>0.60976906153000066</v>
      </c>
      <c r="O18" s="353">
        <v>10.196242497490001</v>
      </c>
      <c r="P18" s="353">
        <v>0.54725716659000001</v>
      </c>
      <c r="Q18" s="353">
        <v>0.80360892513999993</v>
      </c>
      <c r="R18" s="353">
        <v>3.3247375519999997E-2</v>
      </c>
      <c r="S18" s="353">
        <v>0.28970059163999995</v>
      </c>
      <c r="T18" s="353">
        <v>11.989578697260001</v>
      </c>
      <c r="U18" s="353">
        <v>2.37679184367</v>
      </c>
      <c r="V18" s="113">
        <v>4</v>
      </c>
      <c r="W18" s="1"/>
    </row>
    <row r="19" spans="1:23" ht="14" customHeight="1" x14ac:dyDescent="0.15">
      <c r="A19" s="15"/>
      <c r="B19" s="2"/>
      <c r="C19" s="409" t="s">
        <v>222</v>
      </c>
      <c r="D19" s="410">
        <v>55526</v>
      </c>
      <c r="E19" s="411">
        <v>2.47853597752</v>
      </c>
      <c r="F19" s="411">
        <v>0.18083608505000001</v>
      </c>
      <c r="G19" s="411">
        <v>0.15838588269000001</v>
      </c>
      <c r="H19" s="411">
        <v>0.21770506292999997</v>
      </c>
      <c r="I19" s="353">
        <v>0.16859679408</v>
      </c>
      <c r="J19" s="353">
        <v>0.10492199547</v>
      </c>
      <c r="K19" s="353">
        <v>0.15628167855000002</v>
      </c>
      <c r="L19" s="353">
        <v>3.7748142799999998E-3</v>
      </c>
      <c r="M19" s="353">
        <v>8.6953800149999996E-2</v>
      </c>
      <c r="N19" s="353">
        <v>9.660828803999999E-2</v>
      </c>
      <c r="O19" s="353">
        <v>1.65172236087</v>
      </c>
      <c r="P19" s="353">
        <v>0.1169214854</v>
      </c>
      <c r="Q19" s="353">
        <v>0.16054751672000001</v>
      </c>
      <c r="R19" s="353">
        <v>9.5746656599999987E-3</v>
      </c>
      <c r="S19" s="353">
        <v>5.3214485829999998E-2</v>
      </c>
      <c r="T19" s="353">
        <v>1.8467102820200001</v>
      </c>
      <c r="U19" s="353">
        <v>0.37036886361000004</v>
      </c>
      <c r="V19" s="113">
        <v>5</v>
      </c>
      <c r="W19" s="1"/>
    </row>
    <row r="20" spans="1:23" ht="14" customHeight="1" x14ac:dyDescent="0.15">
      <c r="A20" s="15"/>
      <c r="B20" s="2"/>
      <c r="C20" s="409" t="s">
        <v>175</v>
      </c>
      <c r="D20" s="410">
        <v>8190</v>
      </c>
      <c r="E20" s="411">
        <v>0.69901346503999995</v>
      </c>
      <c r="F20" s="411">
        <v>4.0418671920000003E-2</v>
      </c>
      <c r="G20" s="411">
        <v>0.20448831405000001</v>
      </c>
      <c r="H20" s="411">
        <v>2.2378629330000004E-2</v>
      </c>
      <c r="I20" s="353">
        <v>1.3742928E-2</v>
      </c>
      <c r="J20" s="353">
        <v>7.9433413799999998E-3</v>
      </c>
      <c r="K20" s="353">
        <v>2.0073515010000001E-2</v>
      </c>
      <c r="L20" s="353">
        <v>1.451733E-3</v>
      </c>
      <c r="M20" s="353">
        <v>7.7520528199999999E-3</v>
      </c>
      <c r="N20" s="353">
        <v>4.6983240619999991E-2</v>
      </c>
      <c r="O20" s="353">
        <v>0.57891995044</v>
      </c>
      <c r="P20" s="353">
        <v>0.10020196172000001</v>
      </c>
      <c r="Q20" s="353">
        <v>0.1007910882</v>
      </c>
      <c r="R20" s="353">
        <v>1.0936256120000001E-2</v>
      </c>
      <c r="S20" s="353">
        <v>1.1696715260000001E-2</v>
      </c>
      <c r="T20" s="353">
        <v>3.0109880165699998</v>
      </c>
      <c r="U20" s="353">
        <v>0.22925276906</v>
      </c>
      <c r="V20" s="113">
        <v>6</v>
      </c>
      <c r="W20" s="1"/>
    </row>
    <row r="21" spans="1:23" ht="14" customHeight="1" x14ac:dyDescent="0.15">
      <c r="A21" s="15"/>
      <c r="B21" s="2"/>
      <c r="C21" s="409" t="s">
        <v>239</v>
      </c>
      <c r="D21" s="410">
        <v>19819</v>
      </c>
      <c r="E21" s="411">
        <v>5.7918561310100003</v>
      </c>
      <c r="F21" s="411">
        <v>1.32726370202</v>
      </c>
      <c r="G21" s="411">
        <v>1.8108456881100001</v>
      </c>
      <c r="H21" s="411">
        <v>0.61992333866999993</v>
      </c>
      <c r="I21" s="353">
        <v>4.377484224E-2</v>
      </c>
      <c r="J21" s="353">
        <v>4.0068040869999995E-2</v>
      </c>
      <c r="K21" s="353">
        <v>0.23457275213999998</v>
      </c>
      <c r="L21" s="353">
        <v>3.4424256600000002E-3</v>
      </c>
      <c r="M21" s="353">
        <v>0.10820950229</v>
      </c>
      <c r="N21" s="353">
        <v>5.7678699800001176E-3</v>
      </c>
      <c r="O21" s="353">
        <v>4.7500261991600006</v>
      </c>
      <c r="P21" s="353">
        <v>1.16021795196</v>
      </c>
      <c r="Q21" s="353">
        <v>1.23315526277</v>
      </c>
      <c r="R21" s="353">
        <v>2.4968285230000001E-2</v>
      </c>
      <c r="S21" s="353">
        <v>9.7993841079999991E-2</v>
      </c>
      <c r="T21" s="353">
        <v>17.51217421882</v>
      </c>
      <c r="U21" s="353">
        <v>1.3801732949500001</v>
      </c>
      <c r="V21" s="113">
        <v>7</v>
      </c>
      <c r="W21" s="1"/>
    </row>
    <row r="22" spans="1:23" ht="14" customHeight="1" x14ac:dyDescent="0.15">
      <c r="A22" s="15"/>
      <c r="B22" s="2"/>
      <c r="C22" s="409" t="s">
        <v>203</v>
      </c>
      <c r="D22" s="410">
        <v>32382</v>
      </c>
      <c r="E22" s="411">
        <v>1.76895647053</v>
      </c>
      <c r="F22" s="411">
        <v>0.16537372855000002</v>
      </c>
      <c r="G22" s="411">
        <v>0.51922260341000004</v>
      </c>
      <c r="H22" s="411">
        <v>9.5459713619999997E-2</v>
      </c>
      <c r="I22" s="353">
        <v>8.0416019879999995E-2</v>
      </c>
      <c r="J22" s="353">
        <v>2.9586368629999998E-2</v>
      </c>
      <c r="K22" s="353">
        <v>5.2559460670000002E-2</v>
      </c>
      <c r="L22" s="353">
        <v>4.9860771600000004E-3</v>
      </c>
      <c r="M22" s="353">
        <v>2.7930885750000002E-2</v>
      </c>
      <c r="N22" s="353">
        <v>0.10866465539999992</v>
      </c>
      <c r="O22" s="353">
        <v>1.3752540826899999</v>
      </c>
      <c r="P22" s="353">
        <v>0.17417241279000001</v>
      </c>
      <c r="Q22" s="353">
        <v>0.17442505712</v>
      </c>
      <c r="R22" s="353">
        <v>2.1505170070000003E-2</v>
      </c>
      <c r="S22" s="353">
        <v>2.2104589520000002E-2</v>
      </c>
      <c r="T22" s="353">
        <v>5.7494744772999997</v>
      </c>
      <c r="U22" s="353">
        <v>0.56805855348000001</v>
      </c>
      <c r="V22" s="113">
        <v>8</v>
      </c>
      <c r="W22" s="1"/>
    </row>
    <row r="23" spans="1:23" ht="14" customHeight="1" x14ac:dyDescent="0.15">
      <c r="A23" s="15"/>
      <c r="B23" s="2"/>
      <c r="C23" s="409" t="s">
        <v>229</v>
      </c>
      <c r="D23" s="410">
        <v>13106</v>
      </c>
      <c r="E23" s="411">
        <v>3.9730922635599999</v>
      </c>
      <c r="F23" s="411">
        <v>0.49070132683000001</v>
      </c>
      <c r="G23" s="411">
        <v>1.2375635642499998</v>
      </c>
      <c r="H23" s="411">
        <v>0.42739414175000001</v>
      </c>
      <c r="I23" s="353">
        <v>2.9250737280000001E-2</v>
      </c>
      <c r="J23" s="353">
        <v>2.7756211409999999E-2</v>
      </c>
      <c r="K23" s="353">
        <v>0.15749341567</v>
      </c>
      <c r="L23" s="353">
        <v>5.3422782900000004E-3</v>
      </c>
      <c r="M23" s="353">
        <v>6.8590078730000004E-2</v>
      </c>
      <c r="N23" s="353">
        <v>3.0656623600000543E-3</v>
      </c>
      <c r="O23" s="353">
        <v>3.2624815367299997</v>
      </c>
      <c r="P23" s="353">
        <v>0.79392037328999987</v>
      </c>
      <c r="Q23" s="353">
        <v>0.83450901907999997</v>
      </c>
      <c r="R23" s="353">
        <v>1.802516736E-2</v>
      </c>
      <c r="S23" s="353">
        <v>5.8642530509999999E-2</v>
      </c>
      <c r="T23" s="353">
        <v>11.074075740390001</v>
      </c>
      <c r="U23" s="353">
        <v>0.8524182063400001</v>
      </c>
      <c r="V23" s="113">
        <v>9</v>
      </c>
      <c r="W23" s="1"/>
    </row>
    <row r="24" spans="1:23" ht="14" customHeight="1" x14ac:dyDescent="0.15">
      <c r="A24" s="15"/>
      <c r="B24" s="2"/>
      <c r="C24" s="409" t="s">
        <v>225</v>
      </c>
      <c r="D24" s="410">
        <v>55430</v>
      </c>
      <c r="E24" s="411">
        <v>3.3935377947000003</v>
      </c>
      <c r="F24" s="411">
        <v>0.28208528327000004</v>
      </c>
      <c r="G24" s="411">
        <v>0.48200348861999998</v>
      </c>
      <c r="H24" s="411">
        <v>0.17992112828000001</v>
      </c>
      <c r="I24" s="353">
        <v>8.6182624799999996E-2</v>
      </c>
      <c r="J24" s="353">
        <v>5.8270985810000002E-2</v>
      </c>
      <c r="K24" s="353">
        <v>0.14204332163</v>
      </c>
      <c r="L24" s="353">
        <v>4.5601785000000004E-3</v>
      </c>
      <c r="M24" s="353">
        <v>3.7387682770000007E-2</v>
      </c>
      <c r="N24" s="353">
        <v>0.21841099291999988</v>
      </c>
      <c r="O24" s="353">
        <v>2.66987717648</v>
      </c>
      <c r="P24" s="353">
        <v>0.36887450777999997</v>
      </c>
      <c r="Q24" s="353">
        <v>0.39597240328</v>
      </c>
      <c r="R24" s="353">
        <v>3.0344202680000001E-2</v>
      </c>
      <c r="S24" s="353">
        <v>5.7784830610000004E-2</v>
      </c>
      <c r="T24" s="353">
        <v>6.7931439223000005</v>
      </c>
      <c r="U24" s="353">
        <v>0.83091992596999997</v>
      </c>
      <c r="V24" s="113">
        <v>10</v>
      </c>
      <c r="W24" s="1"/>
    </row>
    <row r="25" spans="1:23" ht="14" customHeight="1" x14ac:dyDescent="0.15">
      <c r="A25" s="15"/>
      <c r="B25" s="2"/>
      <c r="C25" s="409" t="s">
        <v>164</v>
      </c>
      <c r="D25" s="410">
        <v>2677</v>
      </c>
      <c r="E25" s="411">
        <v>0.30199833307000001</v>
      </c>
      <c r="F25" s="411">
        <v>6.1943244160000001E-2</v>
      </c>
      <c r="G25" s="411">
        <v>0.31628875320000005</v>
      </c>
      <c r="H25" s="411">
        <v>3.8122191029999995E-2</v>
      </c>
      <c r="I25" s="353">
        <v>3.4086078E-3</v>
      </c>
      <c r="J25" s="353">
        <v>2.0764581100000002E-3</v>
      </c>
      <c r="K25" s="353">
        <v>8.7340194100000001E-3</v>
      </c>
      <c r="L25" s="353">
        <v>1.5889107999999999E-4</v>
      </c>
      <c r="M25" s="353">
        <v>3.8145264299999995E-3</v>
      </c>
      <c r="N25" s="353">
        <v>6.4388246500000149E-3</v>
      </c>
      <c r="O25" s="353">
        <v>0.23979442767</v>
      </c>
      <c r="P25" s="353">
        <v>4.6007315620000003E-2</v>
      </c>
      <c r="Q25" s="353">
        <v>5.0461566540000002E-2</v>
      </c>
      <c r="R25" s="353">
        <v>2.4196156199999997E-3</v>
      </c>
      <c r="S25" s="353">
        <v>7.0131988200000002E-3</v>
      </c>
      <c r="T25" s="353">
        <v>2.5756179093199996</v>
      </c>
      <c r="U25" s="353">
        <v>5.4617328409999999E-2</v>
      </c>
      <c r="V25" s="113">
        <v>11</v>
      </c>
      <c r="W25" s="1"/>
    </row>
    <row r="26" spans="1:23" ht="14" customHeight="1" x14ac:dyDescent="0.15">
      <c r="A26" s="15"/>
      <c r="B26" s="2"/>
      <c r="C26" s="409" t="s">
        <v>237</v>
      </c>
      <c r="D26" s="410">
        <v>43363</v>
      </c>
      <c r="E26" s="411">
        <v>4.6194071746900001</v>
      </c>
      <c r="F26" s="411">
        <v>0.40255089201000005</v>
      </c>
      <c r="G26" s="411">
        <v>0.56507869871000005</v>
      </c>
      <c r="H26" s="411">
        <v>0.39394805215999995</v>
      </c>
      <c r="I26" s="353">
        <v>8.1318351599999991E-2</v>
      </c>
      <c r="J26" s="353">
        <v>6.8980275650000006E-2</v>
      </c>
      <c r="K26" s="353">
        <v>0.19482951808000001</v>
      </c>
      <c r="L26" s="353">
        <v>1.4437496100000002E-3</v>
      </c>
      <c r="M26" s="353">
        <v>8.6318894630000004E-2</v>
      </c>
      <c r="N26" s="353">
        <v>0.11832896186999997</v>
      </c>
      <c r="O26" s="353">
        <v>3.6846433945200001</v>
      </c>
      <c r="P26" s="353">
        <v>0.70399450573000011</v>
      </c>
      <c r="Q26" s="353">
        <v>0.78024478904000005</v>
      </c>
      <c r="R26" s="353">
        <v>1.4307027949999999E-2</v>
      </c>
      <c r="S26" s="353">
        <v>9.0617664690000002E-2</v>
      </c>
      <c r="T26" s="353">
        <v>7.8946685495700004</v>
      </c>
      <c r="U26" s="353">
        <v>1.0679181258999999</v>
      </c>
      <c r="V26" s="113">
        <v>12</v>
      </c>
      <c r="W26" s="1"/>
    </row>
    <row r="27" spans="1:23" ht="14" customHeight="1" x14ac:dyDescent="0.15">
      <c r="A27" s="15"/>
      <c r="B27" s="2"/>
      <c r="C27" s="409" t="s">
        <v>209</v>
      </c>
      <c r="D27" s="410">
        <v>24682</v>
      </c>
      <c r="E27" s="411">
        <v>1.90904645825</v>
      </c>
      <c r="F27" s="411">
        <v>0.15144000475</v>
      </c>
      <c r="G27" s="411">
        <v>0.29651703224999998</v>
      </c>
      <c r="H27" s="411">
        <v>0.14295128310999999</v>
      </c>
      <c r="I27" s="353">
        <v>4.1594056560000002E-2</v>
      </c>
      <c r="J27" s="353">
        <v>3.4856330310000003E-2</v>
      </c>
      <c r="K27" s="353">
        <v>8.7725065059999996E-2</v>
      </c>
      <c r="L27" s="353">
        <v>5.5981724000000001E-4</v>
      </c>
      <c r="M27" s="353">
        <v>1.7583802660000002E-2</v>
      </c>
      <c r="N27" s="353">
        <v>9.1435213500000057E-2</v>
      </c>
      <c r="O27" s="353">
        <v>1.49391058091</v>
      </c>
      <c r="P27" s="353">
        <v>0.22888411113000001</v>
      </c>
      <c r="Q27" s="353">
        <v>0.25805884456</v>
      </c>
      <c r="R27" s="353">
        <v>5.45274938E-3</v>
      </c>
      <c r="S27" s="353">
        <v>3.4669097660000002E-2</v>
      </c>
      <c r="T27" s="353">
        <v>3.04911673846</v>
      </c>
      <c r="U27" s="353">
        <v>0.61746863733000001</v>
      </c>
      <c r="V27" s="113">
        <v>13</v>
      </c>
      <c r="W27" s="1"/>
    </row>
    <row r="28" spans="1:23" ht="14" customHeight="1" x14ac:dyDescent="0.15">
      <c r="A28" s="15"/>
      <c r="B28" s="2"/>
      <c r="C28" s="409" t="s">
        <v>261</v>
      </c>
      <c r="D28" s="410">
        <v>197295</v>
      </c>
      <c r="E28" s="411">
        <v>17.84612175605</v>
      </c>
      <c r="F28" s="411">
        <v>1.54965753344</v>
      </c>
      <c r="G28" s="411">
        <v>2.6778753056100002</v>
      </c>
      <c r="H28" s="411">
        <v>1.4685247166599997</v>
      </c>
      <c r="I28" s="353">
        <v>0.39800242800000002</v>
      </c>
      <c r="J28" s="353">
        <v>0.34266001607999996</v>
      </c>
      <c r="K28" s="353">
        <v>0.90526780754999991</v>
      </c>
      <c r="L28" s="353">
        <v>4.3838880049999994E-2</v>
      </c>
      <c r="M28" s="353">
        <v>0.19537755165000001</v>
      </c>
      <c r="N28" s="353">
        <v>0.57954403260999987</v>
      </c>
      <c r="O28" s="353">
        <v>13.933279526250001</v>
      </c>
      <c r="P28" s="353">
        <v>2.3367634478100001</v>
      </c>
      <c r="Q28" s="353">
        <v>2.6425817891400003</v>
      </c>
      <c r="R28" s="353">
        <v>5.1613222860000002E-2</v>
      </c>
      <c r="S28" s="353">
        <v>0.35834331750000004</v>
      </c>
      <c r="T28" s="353">
        <v>30.167086587649997</v>
      </c>
      <c r="U28" s="353">
        <v>5.3166450242199996</v>
      </c>
      <c r="V28" s="113">
        <v>14</v>
      </c>
      <c r="W28" s="1"/>
    </row>
    <row r="29" spans="1:23" ht="14" customHeight="1" x14ac:dyDescent="0.15">
      <c r="A29" s="15"/>
      <c r="B29" s="2"/>
      <c r="C29" s="409" t="s">
        <v>236</v>
      </c>
      <c r="D29" s="410">
        <v>25984</v>
      </c>
      <c r="E29" s="411">
        <v>4.6078685356399998</v>
      </c>
      <c r="F29" s="411">
        <v>0.41410649198000005</v>
      </c>
      <c r="G29" s="411">
        <v>0.64914474271999989</v>
      </c>
      <c r="H29" s="411">
        <v>0.45685453307999996</v>
      </c>
      <c r="I29" s="353">
        <v>3.9845449799999995E-2</v>
      </c>
      <c r="J29" s="353">
        <v>3.766815665E-2</v>
      </c>
      <c r="K29" s="353">
        <v>0.17683845146999999</v>
      </c>
      <c r="L29" s="353">
        <v>1.0247659060000001E-2</v>
      </c>
      <c r="M29" s="353">
        <v>4.5432381139999999E-2</v>
      </c>
      <c r="N29" s="353">
        <v>4.7538795830000091E-2</v>
      </c>
      <c r="O29" s="353">
        <v>3.7984495090500001</v>
      </c>
      <c r="P29" s="353">
        <v>0.83893064980999998</v>
      </c>
      <c r="Q29" s="353">
        <v>0.85627854093</v>
      </c>
      <c r="R29" s="353">
        <v>3.054535219E-2</v>
      </c>
      <c r="S29" s="353">
        <v>4.8405884510000004E-2</v>
      </c>
      <c r="T29" s="353">
        <v>9.6083927374200009</v>
      </c>
      <c r="U29" s="353">
        <v>1.6158120885599998</v>
      </c>
      <c r="V29" s="113">
        <v>15</v>
      </c>
      <c r="W29" s="1"/>
    </row>
    <row r="30" spans="1:23" ht="14" customHeight="1" x14ac:dyDescent="0.15">
      <c r="A30" s="15"/>
      <c r="B30" s="2"/>
      <c r="C30" s="409" t="s">
        <v>253</v>
      </c>
      <c r="D30" s="410">
        <v>68339</v>
      </c>
      <c r="E30" s="411">
        <v>11.87295045888</v>
      </c>
      <c r="F30" s="411">
        <v>1.2138865609600002</v>
      </c>
      <c r="G30" s="411">
        <v>1.4276274798199999</v>
      </c>
      <c r="H30" s="411">
        <v>1.2250739456599999</v>
      </c>
      <c r="I30" s="353">
        <v>0.15927149412</v>
      </c>
      <c r="J30" s="353">
        <v>0.14368791866</v>
      </c>
      <c r="K30" s="353">
        <v>0.58134930810999996</v>
      </c>
      <c r="L30" s="353">
        <v>3.0547752000000001E-3</v>
      </c>
      <c r="M30" s="353">
        <v>0.20298882564999998</v>
      </c>
      <c r="N30" s="353">
        <v>7.0353871690000958E-2</v>
      </c>
      <c r="O30" s="353">
        <v>9.5052711426999998</v>
      </c>
      <c r="P30" s="353">
        <v>2.06697552302</v>
      </c>
      <c r="Q30" s="353">
        <v>2.21800088617</v>
      </c>
      <c r="R30" s="353">
        <v>3.5769945830000004E-2</v>
      </c>
      <c r="S30" s="353">
        <v>0.18685617781</v>
      </c>
      <c r="T30" s="353">
        <v>26.619504174370004</v>
      </c>
      <c r="U30" s="353">
        <v>2.7383901337000003</v>
      </c>
      <c r="V30" s="113">
        <v>16</v>
      </c>
      <c r="W30" s="1"/>
    </row>
    <row r="31" spans="1:23" ht="14" customHeight="1" x14ac:dyDescent="0.15">
      <c r="A31" s="15"/>
      <c r="B31" s="2"/>
      <c r="C31" s="409" t="s">
        <v>189</v>
      </c>
      <c r="D31" s="410">
        <v>6012</v>
      </c>
      <c r="E31" s="411">
        <v>1.09154843302</v>
      </c>
      <c r="F31" s="411">
        <v>0.11562336736999999</v>
      </c>
      <c r="G31" s="411">
        <v>0.14115238431999999</v>
      </c>
      <c r="H31" s="411">
        <v>0.10987220490999999</v>
      </c>
      <c r="I31" s="353">
        <v>1.1149854480000001E-2</v>
      </c>
      <c r="J31" s="353">
        <v>8.9698693099999997E-3</v>
      </c>
      <c r="K31" s="353">
        <v>4.8375504159999999E-2</v>
      </c>
      <c r="L31" s="353">
        <v>3.2618927000000001E-4</v>
      </c>
      <c r="M31" s="353">
        <v>1.9114609920000001E-2</v>
      </c>
      <c r="N31" s="353">
        <v>6.0003073400000384E-3</v>
      </c>
      <c r="O31" s="353">
        <v>0.88864190767999995</v>
      </c>
      <c r="P31" s="353">
        <v>0.19623266033</v>
      </c>
      <c r="Q31" s="353">
        <v>0.20531847477000001</v>
      </c>
      <c r="R31" s="353">
        <v>3.59732179E-3</v>
      </c>
      <c r="S31" s="353">
        <v>1.2684053360000001E-2</v>
      </c>
      <c r="T31" s="353">
        <v>2.66826531797</v>
      </c>
      <c r="U31" s="353">
        <v>0.31181636855000006</v>
      </c>
      <c r="V31" s="113">
        <v>17</v>
      </c>
      <c r="W31" s="1"/>
    </row>
    <row r="32" spans="1:23" ht="14" customHeight="1" x14ac:dyDescent="0.15">
      <c r="A32" s="15"/>
      <c r="B32" s="2"/>
      <c r="C32" s="409" t="s">
        <v>248</v>
      </c>
      <c r="D32" s="410">
        <v>122243</v>
      </c>
      <c r="E32" s="411">
        <v>8.7893000156600003</v>
      </c>
      <c r="F32" s="411">
        <v>0.71747699565</v>
      </c>
      <c r="G32" s="411">
        <v>0.74850546240000004</v>
      </c>
      <c r="H32" s="411">
        <v>0.80706625950999999</v>
      </c>
      <c r="I32" s="353">
        <v>0.31093555427999997</v>
      </c>
      <c r="J32" s="353">
        <v>0.22716302696000001</v>
      </c>
      <c r="K32" s="353">
        <v>0.49609363361000003</v>
      </c>
      <c r="L32" s="353">
        <v>2.37570231E-3</v>
      </c>
      <c r="M32" s="353">
        <v>0.23217345480000001</v>
      </c>
      <c r="N32" s="353">
        <v>0.26283613482999968</v>
      </c>
      <c r="O32" s="353">
        <v>6.4652136794499997</v>
      </c>
      <c r="P32" s="353">
        <v>0.91381029976999995</v>
      </c>
      <c r="Q32" s="353">
        <v>1.0618606324200002</v>
      </c>
      <c r="R32" s="353">
        <v>2.5563130770000005E-2</v>
      </c>
      <c r="S32" s="353">
        <v>0.17402536766999999</v>
      </c>
      <c r="T32" s="353">
        <v>13.84039590327</v>
      </c>
      <c r="U32" s="353">
        <v>2.0323075690099999</v>
      </c>
      <c r="V32" s="113">
        <v>18</v>
      </c>
      <c r="W32" s="1"/>
    </row>
    <row r="33" spans="1:23" ht="14" customHeight="1" x14ac:dyDescent="0.15">
      <c r="A33" s="15"/>
      <c r="B33" s="2"/>
      <c r="C33" s="409" t="s">
        <v>205</v>
      </c>
      <c r="D33" s="410">
        <v>15459</v>
      </c>
      <c r="E33" s="411">
        <v>1.6245295205199999</v>
      </c>
      <c r="F33" s="411">
        <v>0.15120110436</v>
      </c>
      <c r="G33" s="411">
        <v>0.16012271311000001</v>
      </c>
      <c r="H33" s="411">
        <v>0.14426304612999999</v>
      </c>
      <c r="I33" s="353">
        <v>2.3992259039999998E-2</v>
      </c>
      <c r="J33" s="353">
        <v>2.0897375839999999E-2</v>
      </c>
      <c r="K33" s="353">
        <v>7.1641022659999998E-2</v>
      </c>
      <c r="L33" s="353">
        <v>7.0153903000000004E-4</v>
      </c>
      <c r="M33" s="353">
        <v>1.6429980590000001E-2</v>
      </c>
      <c r="N33" s="353">
        <v>4.598263915000006E-2</v>
      </c>
      <c r="O33" s="353">
        <v>1.30336320089</v>
      </c>
      <c r="P33" s="353">
        <v>0.24368384291</v>
      </c>
      <c r="Q33" s="353">
        <v>0.25996901916999998</v>
      </c>
      <c r="R33" s="353">
        <v>7.4926157300000008E-3</v>
      </c>
      <c r="S33" s="353">
        <v>2.383146718E-2</v>
      </c>
      <c r="T33" s="353">
        <v>2.87980532479</v>
      </c>
      <c r="U33" s="353">
        <v>0.56155286999999998</v>
      </c>
      <c r="V33" s="113">
        <v>19</v>
      </c>
      <c r="W33" s="1"/>
    </row>
    <row r="34" spans="1:23" ht="14" customHeight="1" x14ac:dyDescent="0.15">
      <c r="A34" s="15"/>
      <c r="B34" s="2"/>
      <c r="C34" s="409" t="s">
        <v>195</v>
      </c>
      <c r="D34" s="410">
        <v>13889</v>
      </c>
      <c r="E34" s="411">
        <v>1.27878095528</v>
      </c>
      <c r="F34" s="411">
        <v>0.10462721607000001</v>
      </c>
      <c r="G34" s="411">
        <v>0.15614236517999999</v>
      </c>
      <c r="H34" s="411">
        <v>0.11912252572000001</v>
      </c>
      <c r="I34" s="353">
        <v>2.9165748120000001E-2</v>
      </c>
      <c r="J34" s="353">
        <v>2.055543709E-2</v>
      </c>
      <c r="K34" s="353">
        <v>8.1722020290000003E-2</v>
      </c>
      <c r="L34" s="353">
        <v>9.5250168999999997E-4</v>
      </c>
      <c r="M34" s="353">
        <v>1.8641558079999999E-2</v>
      </c>
      <c r="N34" s="353">
        <v>3.2963683269999988E-2</v>
      </c>
      <c r="O34" s="353">
        <v>0.97718999611000001</v>
      </c>
      <c r="P34" s="353">
        <v>0.16213045619999999</v>
      </c>
      <c r="Q34" s="353">
        <v>0.17965667905999999</v>
      </c>
      <c r="R34" s="353">
        <v>6.1883503599999999E-3</v>
      </c>
      <c r="S34" s="353">
        <v>2.377443722E-2</v>
      </c>
      <c r="T34" s="353">
        <v>2.02791083296</v>
      </c>
      <c r="U34" s="353">
        <v>0.25081246515</v>
      </c>
      <c r="V34" s="113">
        <v>20</v>
      </c>
      <c r="W34" s="1"/>
    </row>
    <row r="35" spans="1:23" ht="14" customHeight="1" x14ac:dyDescent="0.15">
      <c r="A35" s="15"/>
      <c r="B35" s="2"/>
      <c r="C35" s="409" t="s">
        <v>264</v>
      </c>
      <c r="D35" s="410">
        <v>415728</v>
      </c>
      <c r="E35" s="411">
        <v>20.707864903080001</v>
      </c>
      <c r="F35" s="411">
        <v>1.77743243897</v>
      </c>
      <c r="G35" s="411">
        <v>2.2052530861699999</v>
      </c>
      <c r="H35" s="411">
        <v>1.4339043876899997</v>
      </c>
      <c r="I35" s="353">
        <v>0.76890597191999999</v>
      </c>
      <c r="J35" s="353">
        <v>0.44060085074999999</v>
      </c>
      <c r="K35" s="353">
        <v>1.11554592285</v>
      </c>
      <c r="L35" s="353">
        <v>3.0642143230000002E-2</v>
      </c>
      <c r="M35" s="353">
        <v>0.28890302636000004</v>
      </c>
      <c r="N35" s="353">
        <v>1.2618222397899999</v>
      </c>
      <c r="O35" s="353">
        <v>15.423033043729998</v>
      </c>
      <c r="P35" s="353">
        <v>1.5707136752699999</v>
      </c>
      <c r="Q35" s="353">
        <v>1.82174107238</v>
      </c>
      <c r="R35" s="353">
        <v>0.10844629387000002</v>
      </c>
      <c r="S35" s="353">
        <v>0.36087058283000006</v>
      </c>
      <c r="T35" s="353">
        <v>26.540058753649998</v>
      </c>
      <c r="U35" s="353">
        <v>3.8954119813899997</v>
      </c>
      <c r="V35" s="113">
        <v>21</v>
      </c>
      <c r="W35" s="1"/>
    </row>
    <row r="36" spans="1:23" ht="14" customHeight="1" x14ac:dyDescent="0.15">
      <c r="A36" s="15"/>
      <c r="B36" s="2"/>
      <c r="C36" s="409" t="s">
        <v>245</v>
      </c>
      <c r="D36" s="410">
        <v>9217</v>
      </c>
      <c r="E36" s="411">
        <v>5.6550566347799993</v>
      </c>
      <c r="F36" s="411">
        <v>0.14837410394999997</v>
      </c>
      <c r="G36" s="411">
        <v>0.22292191454000002</v>
      </c>
      <c r="H36" s="411">
        <v>6.4277159440000009E-2</v>
      </c>
      <c r="I36" s="353">
        <v>1.2128133960000001E-2</v>
      </c>
      <c r="J36" s="353">
        <v>8.8346538199999998E-3</v>
      </c>
      <c r="K36" s="353">
        <v>3.9194057960000001E-2</v>
      </c>
      <c r="L36" s="353">
        <v>3.0963948990999999</v>
      </c>
      <c r="M36" s="353">
        <v>1.7811796330000001E-2</v>
      </c>
      <c r="N36" s="353">
        <v>2.0076958380000232E-2</v>
      </c>
      <c r="O36" s="353">
        <v>2.3967292262000002</v>
      </c>
      <c r="P36" s="353">
        <v>0.59153782504999997</v>
      </c>
      <c r="Q36" s="353">
        <v>0.54279951354</v>
      </c>
      <c r="R36" s="353">
        <v>5.4623110639999993E-2</v>
      </c>
      <c r="S36" s="353">
        <v>1.8845429559999998E-2</v>
      </c>
      <c r="T36" s="353">
        <v>6.8300406726199991</v>
      </c>
      <c r="U36" s="353">
        <v>0.34925430940000002</v>
      </c>
      <c r="V36" s="113">
        <v>22</v>
      </c>
      <c r="W36" s="1"/>
    </row>
    <row r="37" spans="1:23" ht="14" customHeight="1" x14ac:dyDescent="0.15">
      <c r="B37" s="2"/>
      <c r="C37" s="409" t="s">
        <v>162</v>
      </c>
      <c r="D37" s="410">
        <v>7206</v>
      </c>
      <c r="E37" s="411">
        <v>0.23450077769</v>
      </c>
      <c r="F37" s="411">
        <v>0.15307959167000001</v>
      </c>
      <c r="G37" s="411">
        <v>0.10528555815</v>
      </c>
      <c r="H37" s="411">
        <v>7.6637743300000012E-3</v>
      </c>
      <c r="I37" s="353">
        <v>6.9781525199999993E-3</v>
      </c>
      <c r="J37" s="353">
        <v>3.51956894E-3</v>
      </c>
      <c r="K37" s="353">
        <v>8.6713185600000003E-3</v>
      </c>
      <c r="L37" s="353">
        <v>1.05660874E-3</v>
      </c>
      <c r="M37" s="353">
        <v>2.3950340799999996E-3</v>
      </c>
      <c r="N37" s="353">
        <v>1.9985647540000002E-2</v>
      </c>
      <c r="O37" s="353">
        <v>0.18457386601999998</v>
      </c>
      <c r="P37" s="353">
        <v>1.9804203610000001E-2</v>
      </c>
      <c r="Q37" s="353">
        <v>1.8255110509999999E-2</v>
      </c>
      <c r="R37" s="353">
        <v>4.0149261599999996E-3</v>
      </c>
      <c r="S37" s="353">
        <v>2.5130150500000002E-3</v>
      </c>
      <c r="T37" s="353">
        <v>2.22917761224</v>
      </c>
      <c r="U37" s="353">
        <v>5.7277891580000004E-2</v>
      </c>
      <c r="V37" s="113">
        <v>23</v>
      </c>
      <c r="W37" s="1"/>
    </row>
    <row r="38" spans="1:23" ht="14" customHeight="1" x14ac:dyDescent="0.15">
      <c r="B38" s="2"/>
      <c r="C38" s="409" t="s">
        <v>271</v>
      </c>
      <c r="D38" s="410">
        <v>2889915</v>
      </c>
      <c r="E38" s="411">
        <v>72.176701212319998</v>
      </c>
      <c r="F38" s="411">
        <v>37.957688809800004</v>
      </c>
      <c r="G38" s="411">
        <v>143.23267815470001</v>
      </c>
      <c r="H38" s="411">
        <v>1.49208250018</v>
      </c>
      <c r="I38" s="353">
        <v>0.78736489416</v>
      </c>
      <c r="J38" s="353">
        <v>0.45859165318</v>
      </c>
      <c r="K38" s="353">
        <v>1.56783620147</v>
      </c>
      <c r="L38" s="353">
        <v>0.34551569586000003</v>
      </c>
      <c r="M38" s="353">
        <v>0.53375073282999996</v>
      </c>
      <c r="N38" s="353">
        <v>7.7468317038699981</v>
      </c>
      <c r="O38" s="353">
        <v>59.512287018869998</v>
      </c>
      <c r="P38" s="353">
        <v>6.2731707545300006</v>
      </c>
      <c r="Q38" s="353">
        <v>5.3441387050899998</v>
      </c>
      <c r="R38" s="353">
        <v>1.1721641959100002</v>
      </c>
      <c r="S38" s="353">
        <v>0.42028721033999999</v>
      </c>
      <c r="T38" s="353">
        <v>1075.4044254205801</v>
      </c>
      <c r="U38" s="353">
        <v>70.739214722889997</v>
      </c>
      <c r="V38" s="113">
        <v>24</v>
      </c>
      <c r="W38" s="1"/>
    </row>
    <row r="39" spans="1:23" ht="14" customHeight="1" x14ac:dyDescent="0.15">
      <c r="B39" s="2"/>
      <c r="C39" s="409" t="s">
        <v>174</v>
      </c>
      <c r="D39" s="410">
        <v>13367</v>
      </c>
      <c r="E39" s="411">
        <v>0.50864979304000002</v>
      </c>
      <c r="F39" s="411">
        <v>4.8214120239999998E-2</v>
      </c>
      <c r="G39" s="411"/>
      <c r="H39" s="411">
        <v>1.9310198630000001E-2</v>
      </c>
      <c r="I39" s="353">
        <v>6.9908104800000008E-3</v>
      </c>
      <c r="J39" s="353">
        <v>4.7695565000000001E-3</v>
      </c>
      <c r="K39" s="353">
        <v>1.3938560630000001E-2</v>
      </c>
      <c r="L39" s="353">
        <v>2.2500224100000001E-3</v>
      </c>
      <c r="M39" s="353">
        <v>5.1775078700000005E-3</v>
      </c>
      <c r="N39" s="353">
        <v>3.2652685400000006E-2</v>
      </c>
      <c r="O39" s="353">
        <v>0.42397619517000007</v>
      </c>
      <c r="P39" s="353">
        <v>6.5923526859999998E-2</v>
      </c>
      <c r="Q39" s="353">
        <v>6.3607267539999998E-2</v>
      </c>
      <c r="R39" s="353">
        <v>6.1450547599999992E-3</v>
      </c>
      <c r="S39" s="353">
        <v>4.3543607499999994E-3</v>
      </c>
      <c r="T39" s="353">
        <v>1.7898058342500001</v>
      </c>
      <c r="U39" s="353">
        <v>0.15892082345</v>
      </c>
      <c r="V39" s="113">
        <v>25</v>
      </c>
      <c r="W39" s="1"/>
    </row>
    <row r="40" spans="1:23" ht="14" customHeight="1" x14ac:dyDescent="0.15">
      <c r="B40" s="2"/>
      <c r="C40" s="409" t="s">
        <v>268</v>
      </c>
      <c r="D40" s="410">
        <v>791964</v>
      </c>
      <c r="E40" s="411">
        <v>38.870718285560002</v>
      </c>
      <c r="F40" s="411">
        <v>4.5389986259999997</v>
      </c>
      <c r="G40" s="411">
        <v>19.472236763399998</v>
      </c>
      <c r="H40" s="411">
        <v>1.7095215024199999</v>
      </c>
      <c r="I40" s="353">
        <v>0.84170189987999999</v>
      </c>
      <c r="J40" s="353">
        <v>0.64270929763999995</v>
      </c>
      <c r="K40" s="353">
        <v>1.2148657980699999</v>
      </c>
      <c r="L40" s="353">
        <v>8.3485405939999993E-2</v>
      </c>
      <c r="M40" s="353">
        <v>0.37749566281000002</v>
      </c>
      <c r="N40" s="353">
        <v>2.5544784720900005</v>
      </c>
      <c r="O40" s="353">
        <v>31.593547716560003</v>
      </c>
      <c r="P40" s="353">
        <v>4.6815792149700002</v>
      </c>
      <c r="Q40" s="353">
        <v>4.8710880591199999</v>
      </c>
      <c r="R40" s="353">
        <v>0.29019816191000003</v>
      </c>
      <c r="S40" s="353">
        <v>0.52801536744999999</v>
      </c>
      <c r="T40" s="353">
        <v>167.48254720392001</v>
      </c>
      <c r="U40" s="353">
        <v>15.07258744118</v>
      </c>
      <c r="V40" s="113">
        <v>26</v>
      </c>
      <c r="W40" s="1"/>
    </row>
    <row r="41" spans="1:23" ht="14" customHeight="1" x14ac:dyDescent="0.15">
      <c r="B41" s="2"/>
      <c r="C41" s="409" t="s">
        <v>235</v>
      </c>
      <c r="D41" s="410">
        <v>43026</v>
      </c>
      <c r="E41" s="411">
        <v>4.1940107074699995</v>
      </c>
      <c r="F41" s="411">
        <v>0.36816636135000003</v>
      </c>
      <c r="G41" s="411">
        <v>0.68546110069999999</v>
      </c>
      <c r="H41" s="411">
        <v>0.30165642581000002</v>
      </c>
      <c r="I41" s="353">
        <v>0.10704655943999999</v>
      </c>
      <c r="J41" s="353">
        <v>9.226447270999999E-2</v>
      </c>
      <c r="K41" s="353">
        <v>0.19210005987000001</v>
      </c>
      <c r="L41" s="353">
        <v>2.1267884300000001E-3</v>
      </c>
      <c r="M41" s="353">
        <v>7.0234840239999999E-2</v>
      </c>
      <c r="N41" s="353">
        <v>0.10150616957999981</v>
      </c>
      <c r="O41" s="353">
        <v>3.3324650501900002</v>
      </c>
      <c r="P41" s="353">
        <v>0.61283244494</v>
      </c>
      <c r="Q41" s="353">
        <v>0.63142956402999995</v>
      </c>
      <c r="R41" s="353">
        <v>2.932312644E-2</v>
      </c>
      <c r="S41" s="353">
        <v>4.8210930919999999E-2</v>
      </c>
      <c r="T41" s="353">
        <v>9.36010352019</v>
      </c>
      <c r="U41" s="353">
        <v>1.4973967534900001</v>
      </c>
      <c r="V41" s="113">
        <v>27</v>
      </c>
      <c r="W41" s="1"/>
    </row>
    <row r="42" spans="1:23" ht="14" customHeight="1" x14ac:dyDescent="0.15">
      <c r="B42" s="2"/>
      <c r="C42" s="409" t="s">
        <v>172</v>
      </c>
      <c r="D42" s="410">
        <v>9978</v>
      </c>
      <c r="E42" s="411">
        <v>0.40940662488000001</v>
      </c>
      <c r="F42" s="411">
        <v>0.18734559797</v>
      </c>
      <c r="G42" s="411">
        <v>0.16960775081000001</v>
      </c>
      <c r="H42" s="411">
        <v>1.4595292400000001E-2</v>
      </c>
      <c r="I42" s="353">
        <v>8.3904191999999989E-3</v>
      </c>
      <c r="J42" s="353">
        <v>5.6954333499999992E-3</v>
      </c>
      <c r="K42" s="353">
        <v>1.265790042E-2</v>
      </c>
      <c r="L42" s="353">
        <v>1.1300366299999999E-3</v>
      </c>
      <c r="M42" s="353">
        <v>3.4237533799999996E-3</v>
      </c>
      <c r="N42" s="353">
        <v>2.8955968190000014E-2</v>
      </c>
      <c r="O42" s="353">
        <v>0.33521448248000002</v>
      </c>
      <c r="P42" s="353">
        <v>4.8889920650000002E-2</v>
      </c>
      <c r="Q42" s="353">
        <v>4.916675207E-2</v>
      </c>
      <c r="R42" s="353">
        <v>4.7286918200000003E-3</v>
      </c>
      <c r="S42" s="353">
        <v>5.8970405600000005E-3</v>
      </c>
      <c r="T42" s="353">
        <v>2.7003164145</v>
      </c>
      <c r="U42" s="353">
        <v>0.12833675952000001</v>
      </c>
      <c r="V42" s="113">
        <v>28</v>
      </c>
      <c r="W42" s="1"/>
    </row>
    <row r="43" spans="1:23" ht="14" customHeight="1" x14ac:dyDescent="0.15">
      <c r="B43" s="2"/>
      <c r="C43" s="409" t="s">
        <v>188</v>
      </c>
      <c r="D43" s="410">
        <v>15264</v>
      </c>
      <c r="E43" s="411">
        <v>0.90391200023999996</v>
      </c>
      <c r="F43" s="411">
        <v>9.3868557419999998E-2</v>
      </c>
      <c r="G43" s="411">
        <v>0.20329219448000002</v>
      </c>
      <c r="H43" s="411">
        <v>5.9046331259999994E-2</v>
      </c>
      <c r="I43" s="353">
        <v>2.044079712E-2</v>
      </c>
      <c r="J43" s="353">
        <v>1.424932902E-2</v>
      </c>
      <c r="K43" s="353">
        <v>3.3831143979999999E-2</v>
      </c>
      <c r="L43" s="353">
        <v>1.55550321E-3</v>
      </c>
      <c r="M43" s="353">
        <v>7.7760305699999992E-3</v>
      </c>
      <c r="N43" s="353">
        <v>6.0953575889999972E-2</v>
      </c>
      <c r="O43" s="353">
        <v>0.71567594959000003</v>
      </c>
      <c r="P43" s="353">
        <v>9.9980233299999999E-2</v>
      </c>
      <c r="Q43" s="353">
        <v>0.10409136436000001</v>
      </c>
      <c r="R43" s="353">
        <v>6.7558013400000009E-3</v>
      </c>
      <c r="S43" s="353">
        <v>1.109820333E-2</v>
      </c>
      <c r="T43" s="353">
        <v>2.0547039305300001</v>
      </c>
      <c r="U43" s="353">
        <v>0.23998725133999999</v>
      </c>
      <c r="V43" s="113">
        <v>29</v>
      </c>
      <c r="W43" s="1"/>
    </row>
    <row r="44" spans="1:23" ht="14" customHeight="1" x14ac:dyDescent="0.15">
      <c r="B44" s="2"/>
      <c r="C44" s="409" t="s">
        <v>257</v>
      </c>
      <c r="D44" s="410">
        <v>253251</v>
      </c>
      <c r="E44" s="411">
        <v>14.906816939239999</v>
      </c>
      <c r="F44" s="411">
        <v>1.45044561702</v>
      </c>
      <c r="G44" s="411">
        <v>4.4279070206000002</v>
      </c>
      <c r="H44" s="411">
        <v>0.70379167130999998</v>
      </c>
      <c r="I44" s="353">
        <v>0.29947467563999997</v>
      </c>
      <c r="J44" s="353">
        <v>0.26656326563999999</v>
      </c>
      <c r="K44" s="353">
        <v>0.45699925413999998</v>
      </c>
      <c r="L44" s="353">
        <v>1.429889405E-2</v>
      </c>
      <c r="M44" s="353">
        <v>0.13580151521</v>
      </c>
      <c r="N44" s="353">
        <v>1.1497157089300003</v>
      </c>
      <c r="O44" s="353">
        <v>11.905533780700001</v>
      </c>
      <c r="P44" s="353">
        <v>1.6741673905000001</v>
      </c>
      <c r="Q44" s="353">
        <v>1.84138155137</v>
      </c>
      <c r="R44" s="353">
        <v>6.6667982289999997E-2</v>
      </c>
      <c r="S44" s="353">
        <v>0.23683592455000002</v>
      </c>
      <c r="T44" s="353">
        <v>37.379875101549999</v>
      </c>
      <c r="U44" s="353">
        <v>4.2668748376900005</v>
      </c>
      <c r="V44" s="113">
        <v>30</v>
      </c>
      <c r="W44" s="1"/>
    </row>
    <row r="45" spans="1:23" ht="14" customHeight="1" x14ac:dyDescent="0.15">
      <c r="B45" s="2"/>
      <c r="C45" s="409" t="s">
        <v>226</v>
      </c>
      <c r="D45" s="410">
        <v>33081</v>
      </c>
      <c r="E45" s="411">
        <v>2.9120254782999999</v>
      </c>
      <c r="F45" s="411">
        <v>0.34961357139999999</v>
      </c>
      <c r="G45" s="411">
        <v>0.74783172408999998</v>
      </c>
      <c r="H45" s="411">
        <v>0.17109572694</v>
      </c>
      <c r="I45" s="353">
        <v>4.5818198640000002E-2</v>
      </c>
      <c r="J45" s="353">
        <v>3.6349923440000001E-2</v>
      </c>
      <c r="K45" s="353">
        <v>9.9018760290000007E-2</v>
      </c>
      <c r="L45" s="353">
        <v>1.53469607E-3</v>
      </c>
      <c r="M45" s="353">
        <v>3.2297366870000004E-2</v>
      </c>
      <c r="N45" s="353">
        <v>0.13561252527000006</v>
      </c>
      <c r="O45" s="353">
        <v>2.3942061412699998</v>
      </c>
      <c r="P45" s="353">
        <v>0.43096566577000001</v>
      </c>
      <c r="Q45" s="353">
        <v>0.44259218382999999</v>
      </c>
      <c r="R45" s="353">
        <v>2.0909251439999998E-2</v>
      </c>
      <c r="S45" s="353">
        <v>3.488870703E-2</v>
      </c>
      <c r="T45" s="353">
        <v>8.3667257331599991</v>
      </c>
      <c r="U45" s="353">
        <v>0.64377156749999997</v>
      </c>
      <c r="V45" s="113">
        <v>31</v>
      </c>
      <c r="W45" s="1"/>
    </row>
    <row r="46" spans="1:23" ht="14" customHeight="1" x14ac:dyDescent="0.15">
      <c r="B46" s="2"/>
      <c r="C46" s="409" t="s">
        <v>267</v>
      </c>
      <c r="D46" s="410">
        <v>414215</v>
      </c>
      <c r="E46" s="411">
        <v>34.982892054769998</v>
      </c>
      <c r="F46" s="411">
        <v>5.8255065542199995</v>
      </c>
      <c r="G46" s="411">
        <v>18.836776164429999</v>
      </c>
      <c r="H46" s="411">
        <v>1.73345758412</v>
      </c>
      <c r="I46" s="353">
        <v>0.51648274187999998</v>
      </c>
      <c r="J46" s="353">
        <v>0.46246965406000001</v>
      </c>
      <c r="K46" s="353">
        <v>1.1722984733299999</v>
      </c>
      <c r="L46" s="353">
        <v>8.8703347370000005E-2</v>
      </c>
      <c r="M46" s="353">
        <v>0.39252755253000005</v>
      </c>
      <c r="N46" s="353">
        <v>1.9329731471500002</v>
      </c>
      <c r="O46" s="353">
        <v>28.765493486129998</v>
      </c>
      <c r="P46" s="353">
        <v>5.1015445477599997</v>
      </c>
      <c r="Q46" s="353">
        <v>5.2483664932999998</v>
      </c>
      <c r="R46" s="353">
        <v>0.27012703628000001</v>
      </c>
      <c r="S46" s="353">
        <v>0.45536875451999997</v>
      </c>
      <c r="T46" s="353">
        <v>167.53011099610001</v>
      </c>
      <c r="U46" s="353">
        <v>11.542824846889999</v>
      </c>
      <c r="V46" s="113">
        <v>32</v>
      </c>
      <c r="W46" s="1"/>
    </row>
    <row r="47" spans="1:23" ht="14" customHeight="1" x14ac:dyDescent="0.15">
      <c r="B47" s="2"/>
      <c r="C47" s="409" t="s">
        <v>207</v>
      </c>
      <c r="D47" s="410">
        <v>10496</v>
      </c>
      <c r="E47" s="411">
        <v>1.5158091321999998</v>
      </c>
      <c r="F47" s="411">
        <v>0.13443770120999998</v>
      </c>
      <c r="G47" s="411">
        <v>0.25558964520999999</v>
      </c>
      <c r="H47" s="411">
        <v>7.1954841470000003E-2</v>
      </c>
      <c r="I47" s="353">
        <v>2.0912758199999999E-2</v>
      </c>
      <c r="J47" s="353">
        <v>1.8812894649999998E-2</v>
      </c>
      <c r="K47" s="353">
        <v>4.6540628719999998E-2</v>
      </c>
      <c r="L47" s="353">
        <v>1.44851002E-3</v>
      </c>
      <c r="M47" s="353">
        <v>4.3208582889999993E-2</v>
      </c>
      <c r="N47" s="353">
        <v>4.4508672190000043E-2</v>
      </c>
      <c r="O47" s="353">
        <v>1.2690227917200001</v>
      </c>
      <c r="P47" s="353">
        <v>0.26964821126999999</v>
      </c>
      <c r="Q47" s="353">
        <v>0.28284461134</v>
      </c>
      <c r="R47" s="353">
        <v>7.7160832599999993E-3</v>
      </c>
      <c r="S47" s="353">
        <v>2.2050426759999998E-2</v>
      </c>
      <c r="T47" s="353">
        <v>3.5988034146800003</v>
      </c>
      <c r="U47" s="353">
        <v>0.31094855105000002</v>
      </c>
      <c r="V47" s="113">
        <v>33</v>
      </c>
      <c r="W47" s="1"/>
    </row>
    <row r="48" spans="1:23" ht="14" customHeight="1" x14ac:dyDescent="0.15">
      <c r="B48" s="2"/>
      <c r="C48" s="409" t="s">
        <v>213</v>
      </c>
      <c r="D48" s="410">
        <v>40956</v>
      </c>
      <c r="E48" s="411">
        <v>2.0744819403500001</v>
      </c>
      <c r="F48" s="411">
        <v>0.18929218459</v>
      </c>
      <c r="G48" s="411">
        <v>0.52057734190000005</v>
      </c>
      <c r="H48" s="411">
        <v>0.11429589058999999</v>
      </c>
      <c r="I48" s="353">
        <v>3.9102246719999997E-2</v>
      </c>
      <c r="J48" s="353">
        <v>3.341705423E-2</v>
      </c>
      <c r="K48" s="353">
        <v>8.6508159670000001E-2</v>
      </c>
      <c r="L48" s="353">
        <v>5.47506639E-3</v>
      </c>
      <c r="M48" s="353">
        <v>1.20894408E-2</v>
      </c>
      <c r="N48" s="353">
        <v>0.16242312941999998</v>
      </c>
      <c r="O48" s="353">
        <v>1.6239759004300001</v>
      </c>
      <c r="P48" s="353">
        <v>0.19523202991000002</v>
      </c>
      <c r="Q48" s="353">
        <v>0.19945571467000001</v>
      </c>
      <c r="R48" s="353">
        <v>2.10672004E-2</v>
      </c>
      <c r="S48" s="353">
        <v>2.6232712370000001E-2</v>
      </c>
      <c r="T48" s="353">
        <v>4.7607883941200004</v>
      </c>
      <c r="U48" s="353">
        <v>0.47143475495000003</v>
      </c>
      <c r="V48" s="113">
        <v>34</v>
      </c>
      <c r="W48" s="1"/>
    </row>
    <row r="49" spans="2:23" ht="14" customHeight="1" x14ac:dyDescent="0.15">
      <c r="B49" s="2"/>
      <c r="C49" s="409" t="s">
        <v>221</v>
      </c>
      <c r="D49" s="410">
        <v>34094</v>
      </c>
      <c r="E49" s="411">
        <v>2.54406336591</v>
      </c>
      <c r="F49" s="411">
        <v>0.30921260838000003</v>
      </c>
      <c r="G49" s="411">
        <v>0.99911383695</v>
      </c>
      <c r="H49" s="411">
        <v>0.15300615109999999</v>
      </c>
      <c r="I49" s="353">
        <v>5.5772780039999997E-2</v>
      </c>
      <c r="J49" s="353">
        <v>4.0869640549999996E-2</v>
      </c>
      <c r="K49" s="353">
        <v>0.10774318455</v>
      </c>
      <c r="L49" s="353">
        <v>5.4228767599999997E-3</v>
      </c>
      <c r="M49" s="353">
        <v>2.748503297E-2</v>
      </c>
      <c r="N49" s="353">
        <v>0.12377507197000009</v>
      </c>
      <c r="O49" s="353">
        <v>2.0352572627700001</v>
      </c>
      <c r="P49" s="353">
        <v>0.32983785139999999</v>
      </c>
      <c r="Q49" s="353">
        <v>0.34089846273000002</v>
      </c>
      <c r="R49" s="353">
        <v>2.5368951700000003E-2</v>
      </c>
      <c r="S49" s="353">
        <v>3.6965820480000001E-2</v>
      </c>
      <c r="T49" s="353">
        <v>10.833304480560001</v>
      </c>
      <c r="U49" s="353">
        <v>0.89245856005000002</v>
      </c>
      <c r="V49" s="113">
        <v>35</v>
      </c>
      <c r="W49" s="1"/>
    </row>
    <row r="50" spans="2:23" ht="14" customHeight="1" x14ac:dyDescent="0.15">
      <c r="B50" s="2"/>
      <c r="C50" s="409" t="s">
        <v>176</v>
      </c>
      <c r="D50" s="410">
        <v>15576</v>
      </c>
      <c r="E50" s="411">
        <v>0.45539766451999997</v>
      </c>
      <c r="F50" s="411">
        <v>3.133344968E-2</v>
      </c>
      <c r="G50" s="411">
        <v>0.12419871002999999</v>
      </c>
      <c r="H50" s="411">
        <v>1.5447841429999999E-2</v>
      </c>
      <c r="I50" s="353">
        <v>9.1517050799999992E-3</v>
      </c>
      <c r="J50" s="353">
        <v>7.0386442799999999E-3</v>
      </c>
      <c r="K50" s="353">
        <v>1.368244003E-2</v>
      </c>
      <c r="L50" s="353">
        <v>4.9401003299999998E-3</v>
      </c>
      <c r="M50" s="353">
        <v>3.0801971899999999E-3</v>
      </c>
      <c r="N50" s="353">
        <v>5.1776512879999993E-2</v>
      </c>
      <c r="O50" s="353">
        <v>0.35090097282999999</v>
      </c>
      <c r="P50" s="353">
        <v>2.0102289920000002E-2</v>
      </c>
      <c r="Q50" s="353">
        <v>1.9974521530000001E-2</v>
      </c>
      <c r="R50" s="353">
        <v>3.4963586099999999E-3</v>
      </c>
      <c r="S50" s="353">
        <v>3.9832909000000003E-3</v>
      </c>
      <c r="T50" s="353">
        <v>1.22276519145</v>
      </c>
      <c r="U50" s="353">
        <v>0.16575359038999998</v>
      </c>
      <c r="V50" s="113">
        <v>36</v>
      </c>
      <c r="W50" s="1"/>
    </row>
    <row r="51" spans="2:23" ht="14" customHeight="1" x14ac:dyDescent="0.15">
      <c r="B51" s="2"/>
      <c r="C51" s="409" t="s">
        <v>269</v>
      </c>
      <c r="D51" s="410">
        <v>285918</v>
      </c>
      <c r="E51" s="411">
        <v>38.68535669077</v>
      </c>
      <c r="F51" s="411">
        <v>3.71100074199</v>
      </c>
      <c r="G51" s="411">
        <v>16.944282742650003</v>
      </c>
      <c r="H51" s="411">
        <v>2.48584428213</v>
      </c>
      <c r="I51" s="353">
        <v>0.42128222472000004</v>
      </c>
      <c r="J51" s="353">
        <v>0.41637258598999999</v>
      </c>
      <c r="K51" s="353">
        <v>1.5342211002799999</v>
      </c>
      <c r="L51" s="353">
        <v>2.5442070430100001</v>
      </c>
      <c r="M51" s="353">
        <v>0.60680025324999987</v>
      </c>
      <c r="N51" s="353">
        <v>0.9056120460399999</v>
      </c>
      <c r="O51" s="353">
        <v>29.89304813607</v>
      </c>
      <c r="P51" s="353">
        <v>6.0502349933300001</v>
      </c>
      <c r="Q51" s="353">
        <v>4.9840523703999997</v>
      </c>
      <c r="R51" s="353">
        <v>1.3088158565899999</v>
      </c>
      <c r="S51" s="353">
        <v>0.26326185508</v>
      </c>
      <c r="T51" s="353">
        <v>135.65627568339002</v>
      </c>
      <c r="U51" s="353">
        <v>9.6618894409100005</v>
      </c>
      <c r="V51" s="113">
        <v>37</v>
      </c>
      <c r="W51" s="1"/>
    </row>
    <row r="52" spans="2:23" ht="14" customHeight="1" x14ac:dyDescent="0.15">
      <c r="B52" s="2"/>
      <c r="C52" s="409" t="s">
        <v>249</v>
      </c>
      <c r="D52" s="410">
        <v>172021</v>
      </c>
      <c r="E52" s="411">
        <v>9.4276775598799993</v>
      </c>
      <c r="F52" s="411">
        <v>0.62830337887999999</v>
      </c>
      <c r="G52" s="411">
        <v>2.3762056003900001</v>
      </c>
      <c r="H52" s="411">
        <v>0.39214218391</v>
      </c>
      <c r="I52" s="353">
        <v>0.15444881136000002</v>
      </c>
      <c r="J52" s="353">
        <v>0.14955519413999999</v>
      </c>
      <c r="K52" s="353">
        <v>0.36272697948999999</v>
      </c>
      <c r="L52" s="353">
        <v>2.09681380479</v>
      </c>
      <c r="M52" s="353">
        <v>5.6855687859999997E-2</v>
      </c>
      <c r="N52" s="353">
        <v>0.50807672858999986</v>
      </c>
      <c r="O52" s="353">
        <v>5.7167952950000007</v>
      </c>
      <c r="P52" s="353">
        <v>0.51435803350999998</v>
      </c>
      <c r="Q52" s="353">
        <v>0.40650470029000002</v>
      </c>
      <c r="R52" s="353">
        <v>0.15088288114000001</v>
      </c>
      <c r="S52" s="353">
        <v>6.2300044419999999E-2</v>
      </c>
      <c r="T52" s="353">
        <v>30.765302737299997</v>
      </c>
      <c r="U52" s="353">
        <v>2.7562678653099999</v>
      </c>
      <c r="V52" s="113">
        <v>38</v>
      </c>
      <c r="W52" s="1"/>
    </row>
    <row r="53" spans="2:23" ht="14" customHeight="1" x14ac:dyDescent="0.15">
      <c r="B53" s="2"/>
      <c r="C53" s="409" t="s">
        <v>254</v>
      </c>
      <c r="D53" s="410">
        <v>272748</v>
      </c>
      <c r="E53" s="411">
        <v>12.615133316849999</v>
      </c>
      <c r="F53" s="411">
        <v>0.97763150281</v>
      </c>
      <c r="G53" s="411">
        <v>1.58318248418</v>
      </c>
      <c r="H53" s="411">
        <v>0.68354565415000001</v>
      </c>
      <c r="I53" s="353">
        <v>0.31810719275999999</v>
      </c>
      <c r="J53" s="353">
        <v>0.28675722114999996</v>
      </c>
      <c r="K53" s="353">
        <v>0.56702828500000002</v>
      </c>
      <c r="L53" s="353">
        <v>2.0194672909999999E-2</v>
      </c>
      <c r="M53" s="353">
        <v>4.0710411640000006E-2</v>
      </c>
      <c r="N53" s="353">
        <v>1.0990892989900003</v>
      </c>
      <c r="O53" s="353">
        <v>9.6152675158699985</v>
      </c>
      <c r="P53" s="353">
        <v>0.90529840704000009</v>
      </c>
      <c r="Q53" s="353">
        <v>0.87558483149999999</v>
      </c>
      <c r="R53" s="353">
        <v>0.17723673235999998</v>
      </c>
      <c r="S53" s="353">
        <v>0.14936013472999998</v>
      </c>
      <c r="T53" s="353">
        <v>18.18107593593</v>
      </c>
      <c r="U53" s="353">
        <v>2.6767330142899999</v>
      </c>
      <c r="V53" s="113">
        <v>39</v>
      </c>
      <c r="W53" s="1"/>
    </row>
    <row r="54" spans="2:23" ht="14" customHeight="1" x14ac:dyDescent="0.15">
      <c r="B54" s="2"/>
      <c r="C54" s="409" t="s">
        <v>210</v>
      </c>
      <c r="D54" s="410">
        <v>36814</v>
      </c>
      <c r="E54" s="411">
        <v>1.87744097931</v>
      </c>
      <c r="F54" s="411">
        <v>0.17285995635000001</v>
      </c>
      <c r="G54" s="411">
        <v>0.68190683214000014</v>
      </c>
      <c r="H54" s="411">
        <v>9.7720642420000003E-2</v>
      </c>
      <c r="I54" s="353">
        <v>3.5364531960000001E-2</v>
      </c>
      <c r="J54" s="353">
        <v>2.7981031809999998E-2</v>
      </c>
      <c r="K54" s="353">
        <v>7.0328300900000001E-2</v>
      </c>
      <c r="L54" s="353">
        <v>2.8595221480000002E-2</v>
      </c>
      <c r="M54" s="353">
        <v>1.788506049E-2</v>
      </c>
      <c r="N54" s="353">
        <v>0.13897738131999998</v>
      </c>
      <c r="O54" s="353">
        <v>1.4633014364700001</v>
      </c>
      <c r="P54" s="353">
        <v>0.18402179809000002</v>
      </c>
      <c r="Q54" s="353">
        <v>0.19045659773000001</v>
      </c>
      <c r="R54" s="353">
        <v>1.6418379590000001E-2</v>
      </c>
      <c r="S54" s="353">
        <v>2.4679645959999996E-2</v>
      </c>
      <c r="T54" s="353">
        <v>6.7454602861900002</v>
      </c>
      <c r="U54" s="353">
        <v>0.74400224153999994</v>
      </c>
      <c r="V54" s="113">
        <v>40</v>
      </c>
      <c r="W54" s="1"/>
    </row>
    <row r="55" spans="2:23" ht="14" customHeight="1" x14ac:dyDescent="0.15">
      <c r="B55" s="2"/>
      <c r="C55" s="409" t="s">
        <v>230</v>
      </c>
      <c r="D55" s="410">
        <v>106386</v>
      </c>
      <c r="E55" s="411">
        <v>3.33149237745</v>
      </c>
      <c r="F55" s="411">
        <v>0.21593202654000002</v>
      </c>
      <c r="G55" s="411">
        <v>0.98074266768999996</v>
      </c>
      <c r="H55" s="411">
        <v>0.11553001492000001</v>
      </c>
      <c r="I55" s="353">
        <v>5.2930163880000006E-2</v>
      </c>
      <c r="J55" s="353">
        <v>5.2529871669999999E-2</v>
      </c>
      <c r="K55" s="353">
        <v>0.12475301116</v>
      </c>
      <c r="L55" s="353">
        <v>0.11507802281999999</v>
      </c>
      <c r="M55" s="353">
        <v>6.9187782399999995E-3</v>
      </c>
      <c r="N55" s="353">
        <v>0.3648982514700001</v>
      </c>
      <c r="O55" s="353">
        <v>2.5022820657300002</v>
      </c>
      <c r="P55" s="353">
        <v>0.1371042885</v>
      </c>
      <c r="Q55" s="353">
        <v>0.11996360806</v>
      </c>
      <c r="R55" s="353">
        <v>3.6620097810000002E-2</v>
      </c>
      <c r="S55" s="353">
        <v>2.3651457470000001E-2</v>
      </c>
      <c r="T55" s="353">
        <v>8.5507169964000003</v>
      </c>
      <c r="U55" s="353">
        <v>27.24019589672</v>
      </c>
      <c r="V55" s="113">
        <v>41</v>
      </c>
      <c r="W55" s="1"/>
    </row>
    <row r="56" spans="2:23" ht="14" customHeight="1" x14ac:dyDescent="0.15">
      <c r="B56" s="2"/>
      <c r="C56" s="409" t="s">
        <v>255</v>
      </c>
      <c r="D56" s="410">
        <v>267483</v>
      </c>
      <c r="E56" s="411">
        <v>13.61254299468</v>
      </c>
      <c r="F56" s="411">
        <v>2.76134775447</v>
      </c>
      <c r="G56" s="411">
        <v>13.726953202539999</v>
      </c>
      <c r="H56" s="411">
        <v>0.47039691110000004</v>
      </c>
      <c r="I56" s="353">
        <v>0.18271222775999998</v>
      </c>
      <c r="J56" s="353">
        <v>0.14863475922</v>
      </c>
      <c r="K56" s="353">
        <v>0.50234105641000004</v>
      </c>
      <c r="L56" s="353">
        <v>0.52718567557999996</v>
      </c>
      <c r="M56" s="353">
        <v>0.1193638404</v>
      </c>
      <c r="N56" s="353">
        <v>1.0098294061200002</v>
      </c>
      <c r="O56" s="353">
        <v>10.70771189199</v>
      </c>
      <c r="P56" s="353">
        <v>1.4986093361199999</v>
      </c>
      <c r="Q56" s="353">
        <v>1.22300577153</v>
      </c>
      <c r="R56" s="353">
        <v>0.34385568864000005</v>
      </c>
      <c r="S56" s="353">
        <v>0.12745548868000001</v>
      </c>
      <c r="T56" s="353">
        <v>95.384982416590006</v>
      </c>
      <c r="U56" s="353">
        <v>7.6050981071399999</v>
      </c>
      <c r="V56" s="113">
        <v>42</v>
      </c>
      <c r="W56" s="1"/>
    </row>
    <row r="57" spans="2:23" ht="14" customHeight="1" x14ac:dyDescent="0.15">
      <c r="B57" s="2"/>
      <c r="C57" s="409" t="s">
        <v>169</v>
      </c>
      <c r="D57" s="410">
        <v>5819</v>
      </c>
      <c r="E57" s="411">
        <v>0.35985372316999997</v>
      </c>
      <c r="F57" s="411">
        <v>5.126796619E-2</v>
      </c>
      <c r="G57" s="411">
        <v>0.12245124721</v>
      </c>
      <c r="H57" s="411">
        <v>2.028305071E-2</v>
      </c>
      <c r="I57" s="353">
        <v>4.9040553600000003E-3</v>
      </c>
      <c r="J57" s="353">
        <v>4.0904421699999999E-3</v>
      </c>
      <c r="K57" s="353">
        <v>1.7464857309999998E-2</v>
      </c>
      <c r="L57" s="353">
        <v>1.2693144299999999E-3</v>
      </c>
      <c r="M57" s="353">
        <v>2.3351025100000001E-3</v>
      </c>
      <c r="N57" s="353">
        <v>2.5100060320000006E-2</v>
      </c>
      <c r="O57" s="353">
        <v>0.28709967197999997</v>
      </c>
      <c r="P57" s="353">
        <v>4.1837064829999999E-2</v>
      </c>
      <c r="Q57" s="353">
        <v>4.2030039470000002E-2</v>
      </c>
      <c r="R57" s="353">
        <v>4.9487435900000005E-3</v>
      </c>
      <c r="S57" s="353">
        <v>5.2511316400000001E-3</v>
      </c>
      <c r="T57" s="353">
        <v>1.10095404063</v>
      </c>
      <c r="U57" s="353">
        <v>8.8805789709999999E-2</v>
      </c>
      <c r="V57" s="113">
        <v>43</v>
      </c>
      <c r="W57" s="1"/>
    </row>
    <row r="58" spans="2:23" ht="14" customHeight="1" x14ac:dyDescent="0.15">
      <c r="B58" s="2"/>
      <c r="C58" s="409" t="s">
        <v>149</v>
      </c>
      <c r="D58" s="410">
        <v>1121</v>
      </c>
      <c r="E58" s="411">
        <v>6.9451658489999998E-2</v>
      </c>
      <c r="F58" s="411">
        <v>6.6884863600000007E-3</v>
      </c>
      <c r="G58" s="411">
        <v>2.8275492559999997E-2</v>
      </c>
      <c r="H58" s="411">
        <v>4.7108405700000003E-3</v>
      </c>
      <c r="I58" s="353">
        <v>9.1318140000000003E-4</v>
      </c>
      <c r="J58" s="353">
        <v>7.387578000000001E-4</v>
      </c>
      <c r="K58" s="353">
        <v>2.7081862799999998E-3</v>
      </c>
      <c r="L58" s="353">
        <v>1.7908313000000002E-4</v>
      </c>
      <c r="M58" s="353">
        <v>3.4566185999999996E-4</v>
      </c>
      <c r="N58" s="353">
        <v>4.8025258999999983E-3</v>
      </c>
      <c r="O58" s="353">
        <v>5.591855749E-2</v>
      </c>
      <c r="P58" s="353">
        <v>8.4053850100000004E-3</v>
      </c>
      <c r="Q58" s="353">
        <v>8.7608838799999988E-3</v>
      </c>
      <c r="R58" s="353">
        <v>7.2170337000000001E-4</v>
      </c>
      <c r="S58" s="353">
        <v>1.1255770700000002E-3</v>
      </c>
      <c r="T58" s="353">
        <v>0.17248180933000001</v>
      </c>
      <c r="U58" s="353">
        <v>1.5002224450000001E-2</v>
      </c>
      <c r="V58" s="113">
        <v>44</v>
      </c>
      <c r="W58" s="1"/>
    </row>
    <row r="59" spans="2:23" ht="14" customHeight="1" x14ac:dyDescent="0.15">
      <c r="B59" s="2"/>
      <c r="C59" s="409" t="s">
        <v>265</v>
      </c>
      <c r="D59" s="410">
        <v>358055</v>
      </c>
      <c r="E59" s="411">
        <v>23.688041803560001</v>
      </c>
      <c r="F59" s="411">
        <v>4.0824109474400005</v>
      </c>
      <c r="G59" s="411">
        <v>10.766941684350002</v>
      </c>
      <c r="H59" s="411">
        <v>1.1919419529799999</v>
      </c>
      <c r="I59" s="353">
        <v>0.44204127912000002</v>
      </c>
      <c r="J59" s="353">
        <v>0.38751400983000001</v>
      </c>
      <c r="K59" s="353">
        <v>0.87650873090999992</v>
      </c>
      <c r="L59" s="353">
        <v>0.33815304885000003</v>
      </c>
      <c r="M59" s="353">
        <v>0.20775896449000003</v>
      </c>
      <c r="N59" s="353">
        <v>1.37853420252</v>
      </c>
      <c r="O59" s="353">
        <v>18.906158596680001</v>
      </c>
      <c r="P59" s="353">
        <v>2.9589751737799999</v>
      </c>
      <c r="Q59" s="353">
        <v>3.05876687117</v>
      </c>
      <c r="R59" s="353">
        <v>0.18064359532999999</v>
      </c>
      <c r="S59" s="353">
        <v>0.29485753385000002</v>
      </c>
      <c r="T59" s="353">
        <v>104.31144853863</v>
      </c>
      <c r="U59" s="353">
        <v>9.9223318581999997</v>
      </c>
      <c r="V59" s="113">
        <v>45</v>
      </c>
      <c r="W59" s="1"/>
    </row>
    <row r="60" spans="2:23" ht="14" customHeight="1" x14ac:dyDescent="0.15">
      <c r="B60" s="2"/>
      <c r="C60" s="409" t="s">
        <v>228</v>
      </c>
      <c r="D60" s="410">
        <v>60522</v>
      </c>
      <c r="E60" s="411">
        <v>3.0415981858899999</v>
      </c>
      <c r="F60" s="411">
        <v>0.54833995390000001</v>
      </c>
      <c r="G60" s="411">
        <v>1.8780841938999999</v>
      </c>
      <c r="H60" s="411">
        <v>0.10310956827000001</v>
      </c>
      <c r="I60" s="353">
        <v>3.7606799159999996E-2</v>
      </c>
      <c r="J60" s="353">
        <v>3.9259516759999995E-2</v>
      </c>
      <c r="K60" s="353">
        <v>8.2655768840000005E-2</v>
      </c>
      <c r="L60" s="353">
        <v>7.9312014400000005E-3</v>
      </c>
      <c r="M60" s="353">
        <v>1.7057834359999999E-2</v>
      </c>
      <c r="N60" s="353">
        <v>0.27735997582000005</v>
      </c>
      <c r="O60" s="353">
        <v>2.4837946000600004</v>
      </c>
      <c r="P60" s="353">
        <v>0.34253128775999997</v>
      </c>
      <c r="Q60" s="353">
        <v>0.37770718769</v>
      </c>
      <c r="R60" s="353">
        <v>1.2903407820000001E-2</v>
      </c>
      <c r="S60" s="353">
        <v>4.9665763379999998E-2</v>
      </c>
      <c r="T60" s="353">
        <v>12.849932511900001</v>
      </c>
      <c r="U60" s="353">
        <v>1.57310352664</v>
      </c>
      <c r="V60" s="113">
        <v>46</v>
      </c>
      <c r="W60" s="1"/>
    </row>
    <row r="61" spans="2:23" ht="14" customHeight="1" x14ac:dyDescent="0.15">
      <c r="B61" s="2"/>
      <c r="C61" s="409" t="s">
        <v>231</v>
      </c>
      <c r="D61" s="410">
        <v>82751</v>
      </c>
      <c r="E61" s="411">
        <v>3.3733792313200004</v>
      </c>
      <c r="F61" s="411">
        <v>0.41661859424000003</v>
      </c>
      <c r="G61" s="411">
        <v>1.4298918739399999</v>
      </c>
      <c r="H61" s="411">
        <v>0.138188317</v>
      </c>
      <c r="I61" s="353">
        <v>4.9649943959999998E-2</v>
      </c>
      <c r="J61" s="353">
        <v>5.0538300219999999E-2</v>
      </c>
      <c r="K61" s="353">
        <v>0.18990585125000001</v>
      </c>
      <c r="L61" s="353">
        <v>0.1129186444</v>
      </c>
      <c r="M61" s="353">
        <v>6.7967624999999993E-3</v>
      </c>
      <c r="N61" s="353">
        <v>0.29982052844999985</v>
      </c>
      <c r="O61" s="353">
        <v>2.5594150216600005</v>
      </c>
      <c r="P61" s="353">
        <v>0.23287898323</v>
      </c>
      <c r="Q61" s="353">
        <v>0.22000557075000002</v>
      </c>
      <c r="R61" s="353">
        <v>3.940666348E-2</v>
      </c>
      <c r="S61" s="353">
        <v>3.4063142730000003E-2</v>
      </c>
      <c r="T61" s="353">
        <v>12.796412054859999</v>
      </c>
      <c r="U61" s="353">
        <v>1.0658598176099998</v>
      </c>
      <c r="V61" s="113">
        <v>47</v>
      </c>
      <c r="W61" s="1"/>
    </row>
    <row r="62" spans="2:23" x14ac:dyDescent="0.15">
      <c r="B62" s="2"/>
      <c r="C62" s="72"/>
      <c r="D62" s="73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45"/>
      <c r="W62" s="1"/>
    </row>
    <row r="63" spans="2:23" x14ac:dyDescent="0.15">
      <c r="B63" s="2"/>
      <c r="C63" s="66" t="s">
        <v>24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45"/>
      <c r="W63" s="1"/>
    </row>
    <row r="64" spans="2:23" ht="14" thickBot="1" x14ac:dyDescent="0.2">
      <c r="B64" s="41"/>
      <c r="C64" s="54"/>
      <c r="D64" s="63"/>
      <c r="E64" s="61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46"/>
      <c r="W64" s="1"/>
    </row>
    <row r="65" spans="2:23" x14ac:dyDescent="0.15">
      <c r="B65" s="1"/>
      <c r="C65" s="50"/>
      <c r="D65" s="17"/>
      <c r="E65" s="60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</row>
    <row r="66" spans="2:23" x14ac:dyDescent="0.15">
      <c r="W66" s="1"/>
    </row>
    <row r="67" spans="2:23" x14ac:dyDescent="0.15">
      <c r="W67" s="1"/>
    </row>
  </sheetData>
  <sheetProtection selectLockedCells="1" selectUnlockedCells="1"/>
  <mergeCells count="13">
    <mergeCell ref="C12:C13"/>
    <mergeCell ref="D12:D13"/>
    <mergeCell ref="E12:E13"/>
    <mergeCell ref="F12:F13"/>
    <mergeCell ref="G12:G13"/>
    <mergeCell ref="U12:U13"/>
    <mergeCell ref="H12:N12"/>
    <mergeCell ref="O12:O13"/>
    <mergeCell ref="P12:P13"/>
    <mergeCell ref="T12:T13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58" firstPageNumber="0" orientation="landscape"/>
  <headerFooter alignWithMargin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>
    <pageSetUpPr fitToPage="1"/>
  </sheetPr>
  <dimension ref="B3:W66"/>
  <sheetViews>
    <sheetView showGridLines="0" topLeftCell="A49" zoomScale="80" zoomScaleNormal="80" zoomScalePageLayoutView="80" workbookViewId="0">
      <selection activeCell="H40" sqref="H40"/>
    </sheetView>
  </sheetViews>
  <sheetFormatPr baseColWidth="10" defaultColWidth="8.83203125" defaultRowHeight="13" x14ac:dyDescent="0.15"/>
  <cols>
    <col min="1" max="2" width="3.33203125" style="3" customWidth="1"/>
    <col min="3" max="3" width="58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16384" width="8.83203125" style="3"/>
  </cols>
  <sheetData>
    <row r="3" spans="2:22" ht="14" thickBot="1" x14ac:dyDescent="0.2">
      <c r="B3" s="248">
        <v>2.5</v>
      </c>
      <c r="C3" s="245">
        <v>58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</row>
    <row r="4" spans="2:22" ht="13" customHeight="1" x14ac:dyDescent="0.15">
      <c r="B4" s="92"/>
      <c r="C4" s="124"/>
      <c r="D4" s="120"/>
      <c r="E4" s="125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1"/>
    </row>
    <row r="5" spans="2:22" ht="13" customHeight="1" x14ac:dyDescent="0.15">
      <c r="B5" s="95"/>
      <c r="C5" s="127"/>
      <c r="D5" s="102"/>
      <c r="E5" s="128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97" t="s">
        <v>442</v>
      </c>
      <c r="V5" s="119"/>
    </row>
    <row r="6" spans="2:22" ht="13" customHeight="1" x14ac:dyDescent="0.15">
      <c r="B6" s="95"/>
      <c r="C6" s="127"/>
      <c r="D6" s="102"/>
      <c r="E6" s="128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19"/>
    </row>
    <row r="7" spans="2:22" ht="13" customHeight="1" x14ac:dyDescent="0.15">
      <c r="B7" s="95"/>
      <c r="C7" s="100" t="s">
        <v>428</v>
      </c>
      <c r="D7" s="123"/>
      <c r="E7" s="130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19"/>
    </row>
    <row r="8" spans="2:22" ht="13" customHeight="1" x14ac:dyDescent="0.15">
      <c r="B8" s="95"/>
      <c r="C8" s="100"/>
      <c r="D8" s="123"/>
      <c r="E8" s="130"/>
      <c r="F8" s="131"/>
      <c r="G8" s="131"/>
      <c r="H8" s="131"/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  <c r="U8" s="131"/>
      <c r="V8" s="119"/>
    </row>
    <row r="9" spans="2:22" ht="15" customHeight="1" x14ac:dyDescent="0.15">
      <c r="B9" s="172"/>
      <c r="C9" s="64"/>
      <c r="D9" s="64"/>
      <c r="E9" s="174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3"/>
    </row>
    <row r="10" spans="2:22" ht="15" customHeight="1" x14ac:dyDescent="0.15">
      <c r="B10" s="2"/>
      <c r="C10" s="30" t="s">
        <v>404</v>
      </c>
      <c r="D10" s="17"/>
      <c r="E10" s="60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45"/>
    </row>
    <row r="11" spans="2:22" ht="15" customHeight="1" thickBot="1" x14ac:dyDescent="0.2">
      <c r="B11" s="2"/>
      <c r="C11" s="30"/>
      <c r="D11" s="30"/>
      <c r="E11" s="1"/>
      <c r="F11" s="17"/>
      <c r="G11" s="17"/>
      <c r="H11" s="1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4"/>
      <c r="U11" s="14" t="s">
        <v>39</v>
      </c>
      <c r="V11" s="45"/>
    </row>
    <row r="12" spans="2:22" ht="15" customHeight="1" thickBot="1" x14ac:dyDescent="0.2">
      <c r="B12" s="2"/>
      <c r="C12" s="506" t="s">
        <v>62</v>
      </c>
      <c r="D12" s="506" t="s">
        <v>68</v>
      </c>
      <c r="E12" s="506" t="s">
        <v>360</v>
      </c>
      <c r="F12" s="506" t="s">
        <v>371</v>
      </c>
      <c r="G12" s="506" t="s">
        <v>0</v>
      </c>
      <c r="H12" s="510" t="s">
        <v>7</v>
      </c>
      <c r="I12" s="510"/>
      <c r="J12" s="510"/>
      <c r="K12" s="510"/>
      <c r="L12" s="510"/>
      <c r="M12" s="510"/>
      <c r="N12" s="510"/>
      <c r="O12" s="506" t="s">
        <v>66</v>
      </c>
      <c r="P12" s="506" t="s">
        <v>40</v>
      </c>
      <c r="Q12" s="506" t="s">
        <v>357</v>
      </c>
      <c r="R12" s="506" t="s">
        <v>358</v>
      </c>
      <c r="S12" s="506" t="s">
        <v>359</v>
      </c>
      <c r="T12" s="506" t="s">
        <v>44</v>
      </c>
      <c r="U12" s="506" t="s">
        <v>46</v>
      </c>
      <c r="V12" s="45"/>
    </row>
    <row r="13" spans="2:22" ht="37" customHeight="1" thickBot="1" x14ac:dyDescent="0.2">
      <c r="B13" s="2"/>
      <c r="C13" s="516"/>
      <c r="D13" s="516"/>
      <c r="E13" s="516"/>
      <c r="F13" s="516"/>
      <c r="G13" s="516"/>
      <c r="H13" s="264" t="s">
        <v>1</v>
      </c>
      <c r="I13" s="264" t="s">
        <v>2</v>
      </c>
      <c r="J13" s="264" t="s">
        <v>3</v>
      </c>
      <c r="K13" s="264" t="s">
        <v>4</v>
      </c>
      <c r="L13" s="264" t="s">
        <v>5</v>
      </c>
      <c r="M13" s="264" t="s">
        <v>67</v>
      </c>
      <c r="N13" s="264" t="s">
        <v>6</v>
      </c>
      <c r="O13" s="516"/>
      <c r="P13" s="516"/>
      <c r="Q13" s="516"/>
      <c r="R13" s="516"/>
      <c r="S13" s="516"/>
      <c r="T13" s="516"/>
      <c r="U13" s="516"/>
      <c r="V13" s="45"/>
    </row>
    <row r="14" spans="2:22" ht="14" customHeight="1" x14ac:dyDescent="0.15">
      <c r="B14" s="2"/>
      <c r="C14" s="21" t="s">
        <v>159</v>
      </c>
      <c r="D14" s="404">
        <v>3587</v>
      </c>
      <c r="E14" s="352">
        <v>0.18799432432999999</v>
      </c>
      <c r="F14" s="352">
        <v>1.5839773960000001E-2</v>
      </c>
      <c r="G14" s="352">
        <v>5.4639581369999995E-2</v>
      </c>
      <c r="H14" s="80">
        <v>1.0721493009999999E-2</v>
      </c>
      <c r="I14" s="80">
        <v>4.2494580000000002E-3</v>
      </c>
      <c r="J14" s="80">
        <v>2.9471944700000001E-3</v>
      </c>
      <c r="K14" s="80">
        <v>8.32941819E-3</v>
      </c>
      <c r="L14" s="80">
        <v>1.3746517999999998E-4</v>
      </c>
      <c r="M14" s="80">
        <v>1.5003116800000002E-3</v>
      </c>
      <c r="N14" s="80">
        <v>1.46013293E-2</v>
      </c>
      <c r="O14" s="80">
        <v>0.14595046103000001</v>
      </c>
      <c r="P14" s="80">
        <v>1.7343789419999998E-2</v>
      </c>
      <c r="Q14" s="80">
        <v>1.8495676129999999E-2</v>
      </c>
      <c r="R14" s="80">
        <v>1.6409785200000001E-3</v>
      </c>
      <c r="S14" s="80">
        <v>2.8667484299999997E-3</v>
      </c>
      <c r="T14" s="80">
        <v>0.35843022398000002</v>
      </c>
      <c r="U14" s="80">
        <v>8.6902482079999996E-2</v>
      </c>
      <c r="V14" s="113">
        <v>48</v>
      </c>
    </row>
    <row r="15" spans="2:22" ht="14" customHeight="1" x14ac:dyDescent="0.15">
      <c r="B15" s="2"/>
      <c r="C15" s="409" t="s">
        <v>157</v>
      </c>
      <c r="D15" s="412">
        <v>3235</v>
      </c>
      <c r="E15" s="353">
        <v>0.16010013375999999</v>
      </c>
      <c r="F15" s="353">
        <v>1.8792468330000003E-2</v>
      </c>
      <c r="G15" s="353">
        <v>5.729755383E-2</v>
      </c>
      <c r="H15" s="83">
        <v>1.111755924E-2</v>
      </c>
      <c r="I15" s="83">
        <v>4.1138370000000004E-3</v>
      </c>
      <c r="J15" s="83">
        <v>2.6466122900000002E-3</v>
      </c>
      <c r="K15" s="83">
        <v>7.15834978E-3</v>
      </c>
      <c r="L15" s="83">
        <v>6.6806539999999994E-5</v>
      </c>
      <c r="M15" s="83">
        <v>1.4492219100000002E-3</v>
      </c>
      <c r="N15" s="83">
        <v>1.1489387760000004E-2</v>
      </c>
      <c r="O15" s="83">
        <v>0.12389587824999998</v>
      </c>
      <c r="P15" s="83">
        <v>1.4649363169999999E-2</v>
      </c>
      <c r="Q15" s="83">
        <v>1.5168937390000001E-2</v>
      </c>
      <c r="R15" s="83">
        <v>1.56635357E-3</v>
      </c>
      <c r="S15" s="83">
        <v>2.1314779400000003E-3</v>
      </c>
      <c r="T15" s="83">
        <v>0.45745312336999999</v>
      </c>
      <c r="U15" s="83">
        <v>3.1247920540000002E-2</v>
      </c>
      <c r="V15" s="113">
        <v>49</v>
      </c>
    </row>
    <row r="16" spans="2:22" ht="14" customHeight="1" x14ac:dyDescent="0.15">
      <c r="B16" s="2"/>
      <c r="C16" s="409" t="s">
        <v>216</v>
      </c>
      <c r="D16" s="412">
        <v>47798</v>
      </c>
      <c r="E16" s="353">
        <v>2.3398468379799997</v>
      </c>
      <c r="F16" s="353">
        <v>0.20188927473000001</v>
      </c>
      <c r="G16" s="353">
        <v>0.35149753640000003</v>
      </c>
      <c r="H16" s="83">
        <v>0.13605396615000001</v>
      </c>
      <c r="I16" s="83">
        <v>5.4016940159999999E-2</v>
      </c>
      <c r="J16" s="83">
        <v>4.5552957229999996E-2</v>
      </c>
      <c r="K16" s="83">
        <v>0.11756597653</v>
      </c>
      <c r="L16" s="83">
        <v>9.9415541000000014E-4</v>
      </c>
      <c r="M16" s="83">
        <v>2.4535847800000003E-3</v>
      </c>
      <c r="N16" s="83">
        <v>0.18670564047999999</v>
      </c>
      <c r="O16" s="83">
        <v>1.80136183516</v>
      </c>
      <c r="P16" s="83">
        <v>0.18289855263999999</v>
      </c>
      <c r="Q16" s="83">
        <v>0.18886430831000001</v>
      </c>
      <c r="R16" s="83">
        <v>2.5871888869999998E-2</v>
      </c>
      <c r="S16" s="83">
        <v>3.2142454400000006E-2</v>
      </c>
      <c r="T16" s="83">
        <v>3.4392855170400001</v>
      </c>
      <c r="U16" s="83">
        <v>0.58923029969999996</v>
      </c>
      <c r="V16" s="113">
        <v>50</v>
      </c>
    </row>
    <row r="17" spans="2:22" ht="14" customHeight="1" x14ac:dyDescent="0.15">
      <c r="B17" s="2"/>
      <c r="C17" s="409" t="s">
        <v>145</v>
      </c>
      <c r="D17" s="412">
        <v>1216</v>
      </c>
      <c r="E17" s="353">
        <v>6.1610120850000005E-2</v>
      </c>
      <c r="F17" s="353">
        <v>4.8938326699999998E-3</v>
      </c>
      <c r="G17" s="353">
        <v>1.01013067E-2</v>
      </c>
      <c r="H17" s="83">
        <v>3.6012241000000006E-3</v>
      </c>
      <c r="I17" s="83">
        <v>1.58586156E-3</v>
      </c>
      <c r="J17" s="83">
        <v>1.0585363200000001E-3</v>
      </c>
      <c r="K17" s="83">
        <v>2.6966045000000002E-3</v>
      </c>
      <c r="L17" s="83">
        <v>8.1297350000000002E-5</v>
      </c>
      <c r="M17" s="83">
        <v>9.8891453000000008E-4</v>
      </c>
      <c r="N17" s="83">
        <v>4.168528589999998E-3</v>
      </c>
      <c r="O17" s="83">
        <v>4.7507583860000001E-2</v>
      </c>
      <c r="P17" s="83">
        <v>5.7734152599999995E-3</v>
      </c>
      <c r="Q17" s="83">
        <v>6.0080869800000006E-3</v>
      </c>
      <c r="R17" s="83">
        <v>6.553307E-4</v>
      </c>
      <c r="S17" s="83">
        <v>8.9338470000000002E-4</v>
      </c>
      <c r="T17" s="83">
        <v>0.13834805622999999</v>
      </c>
      <c r="U17" s="83">
        <v>1.4318717160000001E-2</v>
      </c>
      <c r="V17" s="113">
        <v>51</v>
      </c>
    </row>
    <row r="18" spans="2:22" ht="14" customHeight="1" x14ac:dyDescent="0.15">
      <c r="B18" s="2"/>
      <c r="C18" s="409" t="s">
        <v>218</v>
      </c>
      <c r="D18" s="412">
        <v>48391</v>
      </c>
      <c r="E18" s="353">
        <v>2.5731001711500001</v>
      </c>
      <c r="F18" s="353">
        <v>0.44321130496999994</v>
      </c>
      <c r="G18" s="353">
        <v>2.7175206112899999</v>
      </c>
      <c r="H18" s="83">
        <v>0.10058922174</v>
      </c>
      <c r="I18" s="83">
        <v>3.4326579240000002E-2</v>
      </c>
      <c r="J18" s="83">
        <v>2.9945659579999999E-2</v>
      </c>
      <c r="K18" s="83">
        <v>7.7775163780000003E-2</v>
      </c>
      <c r="L18" s="83">
        <v>2.9348308100000001E-3</v>
      </c>
      <c r="M18" s="83">
        <v>2.9666186640000002E-2</v>
      </c>
      <c r="N18" s="83">
        <v>0.22393881765000001</v>
      </c>
      <c r="O18" s="83">
        <v>2.0882971113900002</v>
      </c>
      <c r="P18" s="83">
        <v>0.28761689027999998</v>
      </c>
      <c r="Q18" s="83">
        <v>0.30447253446</v>
      </c>
      <c r="R18" s="83">
        <v>1.8012517169999999E-2</v>
      </c>
      <c r="S18" s="83">
        <v>3.5858638260000006E-2</v>
      </c>
      <c r="T18" s="83">
        <v>18.52981454679</v>
      </c>
      <c r="U18" s="83">
        <v>0.78328261509999997</v>
      </c>
      <c r="V18" s="113">
        <v>52</v>
      </c>
    </row>
    <row r="19" spans="2:22" ht="14" customHeight="1" x14ac:dyDescent="0.15">
      <c r="B19" s="2"/>
      <c r="C19" s="409" t="s">
        <v>199</v>
      </c>
      <c r="D19" s="412">
        <v>39736</v>
      </c>
      <c r="E19" s="353">
        <v>1.27762689437</v>
      </c>
      <c r="F19" s="353">
        <v>4.3783209690000005E-2</v>
      </c>
      <c r="G19" s="353">
        <v>0.19924639792999999</v>
      </c>
      <c r="H19" s="83">
        <v>5.520284047E-2</v>
      </c>
      <c r="I19" s="83">
        <v>5.4610055999999997E-2</v>
      </c>
      <c r="J19" s="83">
        <v>2.3442444770000001E-2</v>
      </c>
      <c r="K19" s="83">
        <v>6.5811083960000002E-2</v>
      </c>
      <c r="L19" s="83">
        <v>2.9200754670000002E-2</v>
      </c>
      <c r="M19" s="83">
        <v>1.98364022E-3</v>
      </c>
      <c r="N19" s="83">
        <v>0.11231818316</v>
      </c>
      <c r="O19" s="83">
        <v>0.94427115700999997</v>
      </c>
      <c r="P19" s="83">
        <v>6.4079031049999999E-2</v>
      </c>
      <c r="Q19" s="83">
        <v>7.9978518720000003E-2</v>
      </c>
      <c r="R19" s="83">
        <v>8.9020014200000015E-3</v>
      </c>
      <c r="S19" s="83">
        <v>2.627564747E-2</v>
      </c>
      <c r="T19" s="83">
        <v>2.3561610784</v>
      </c>
      <c r="U19" s="83">
        <v>0.21538111276999999</v>
      </c>
      <c r="V19" s="113">
        <v>53</v>
      </c>
    </row>
    <row r="20" spans="2:22" ht="14" customHeight="1" x14ac:dyDescent="0.15">
      <c r="B20" s="2"/>
      <c r="C20" s="409" t="s">
        <v>158</v>
      </c>
      <c r="D20" s="412">
        <v>5625</v>
      </c>
      <c r="E20" s="353">
        <v>0.18371214223999999</v>
      </c>
      <c r="F20" s="353">
        <v>3.7032345679999995E-2</v>
      </c>
      <c r="G20" s="353">
        <v>0.15781907472000001</v>
      </c>
      <c r="H20" s="83">
        <v>5.5347150099999999E-3</v>
      </c>
      <c r="I20" s="83">
        <v>2.1717442799999999E-3</v>
      </c>
      <c r="J20" s="83">
        <v>1.7282021000000001E-3</v>
      </c>
      <c r="K20" s="83">
        <v>8.0993500199999999E-3</v>
      </c>
      <c r="L20" s="83">
        <v>1.5666907199999999E-3</v>
      </c>
      <c r="M20" s="83">
        <v>3.9466307000000006E-4</v>
      </c>
      <c r="N20" s="83">
        <v>1.99723783E-2</v>
      </c>
      <c r="O20" s="83">
        <v>0.14492166137000001</v>
      </c>
      <c r="P20" s="83">
        <v>1.3477676899999999E-2</v>
      </c>
      <c r="Q20" s="83">
        <v>1.3246113130000001E-2</v>
      </c>
      <c r="R20" s="83">
        <v>2.12961328E-3</v>
      </c>
      <c r="S20" s="83">
        <v>2.4871613900000001E-3</v>
      </c>
      <c r="T20" s="83">
        <v>1.28890695184</v>
      </c>
      <c r="U20" s="83">
        <v>6.9472607200000008E-2</v>
      </c>
      <c r="V20" s="113">
        <v>54</v>
      </c>
    </row>
    <row r="21" spans="2:22" ht="14" customHeight="1" x14ac:dyDescent="0.15">
      <c r="B21" s="2"/>
      <c r="C21" s="409" t="s">
        <v>185</v>
      </c>
      <c r="D21" s="412">
        <v>14704</v>
      </c>
      <c r="E21" s="353">
        <v>0.8741617718400001</v>
      </c>
      <c r="F21" s="353">
        <v>8.4223731339999997E-2</v>
      </c>
      <c r="G21" s="353">
        <v>0.11602429809000001</v>
      </c>
      <c r="H21" s="83">
        <v>5.4833339980000007E-2</v>
      </c>
      <c r="I21" s="83">
        <v>1.3836958560000001E-2</v>
      </c>
      <c r="J21" s="83">
        <v>1.113253713E-2</v>
      </c>
      <c r="K21" s="83">
        <v>4.2574791119999997E-2</v>
      </c>
      <c r="L21" s="83">
        <v>7.3591509999999989E-5</v>
      </c>
      <c r="M21" s="83">
        <v>1.6455875799999999E-3</v>
      </c>
      <c r="N21" s="83">
        <v>6.3732328820000017E-2</v>
      </c>
      <c r="O21" s="83">
        <v>0.69250177185999995</v>
      </c>
      <c r="P21" s="83">
        <v>9.0656309290000001E-2</v>
      </c>
      <c r="Q21" s="83">
        <v>0.11087796762</v>
      </c>
      <c r="R21" s="83">
        <v>7.3225873599999996E-3</v>
      </c>
      <c r="S21" s="83">
        <v>2.7677656509999999E-2</v>
      </c>
      <c r="T21" s="83">
        <v>1.5226205430399999</v>
      </c>
      <c r="U21" s="83">
        <v>0.14974510395000001</v>
      </c>
      <c r="V21" s="113">
        <v>55</v>
      </c>
    </row>
    <row r="22" spans="2:22" ht="14" customHeight="1" x14ac:dyDescent="0.15">
      <c r="B22" s="2"/>
      <c r="C22" s="409" t="s">
        <v>160</v>
      </c>
      <c r="D22" s="412">
        <v>3925</v>
      </c>
      <c r="E22" s="353">
        <v>0.20450178966999999</v>
      </c>
      <c r="F22" s="353">
        <v>3.5966149070000002E-2</v>
      </c>
      <c r="G22" s="353">
        <v>0.17051389723999999</v>
      </c>
      <c r="H22" s="83">
        <v>5.9548702200000001E-3</v>
      </c>
      <c r="I22" s="83">
        <v>1.9330513200000001E-3</v>
      </c>
      <c r="J22" s="83">
        <v>1.65446054E-3</v>
      </c>
      <c r="K22" s="83">
        <v>7.0734829600000004E-3</v>
      </c>
      <c r="L22" s="83">
        <v>5.0513646E-4</v>
      </c>
      <c r="M22" s="83">
        <v>1.21533084E-3</v>
      </c>
      <c r="N22" s="83">
        <v>1.6440100080000002E-2</v>
      </c>
      <c r="O22" s="83">
        <v>0.17045243478</v>
      </c>
      <c r="P22" s="83">
        <v>2.6128724579999998E-2</v>
      </c>
      <c r="Q22" s="83">
        <v>2.7150818049999997E-2</v>
      </c>
      <c r="R22" s="83">
        <v>1.9863615E-3</v>
      </c>
      <c r="S22" s="83">
        <v>3.1808506199999999E-3</v>
      </c>
      <c r="T22" s="83">
        <v>1.1500602709700001</v>
      </c>
      <c r="U22" s="83">
        <v>4.6473168009999996E-2</v>
      </c>
      <c r="V22" s="113">
        <v>56</v>
      </c>
    </row>
    <row r="23" spans="2:22" ht="14" customHeight="1" x14ac:dyDescent="0.15">
      <c r="B23" s="2"/>
      <c r="C23" s="409" t="s">
        <v>155</v>
      </c>
      <c r="D23" s="412">
        <v>3431</v>
      </c>
      <c r="E23" s="353">
        <v>0.12602209397</v>
      </c>
      <c r="F23" s="353">
        <v>1.233900188E-2</v>
      </c>
      <c r="G23" s="353">
        <v>6.6974801479999999E-2</v>
      </c>
      <c r="H23" s="83">
        <v>5.4673302700000001E-3</v>
      </c>
      <c r="I23" s="83">
        <v>4.4935757999999999E-3</v>
      </c>
      <c r="J23" s="83">
        <v>2.37532918E-3</v>
      </c>
      <c r="K23" s="83">
        <v>5.2879398099999995E-3</v>
      </c>
      <c r="L23" s="83">
        <v>1.9040244E-4</v>
      </c>
      <c r="M23" s="83">
        <v>2.2072901199999997E-3</v>
      </c>
      <c r="N23" s="83">
        <v>1.047058914E-2</v>
      </c>
      <c r="O23" s="83">
        <v>9.6135674350000005E-2</v>
      </c>
      <c r="P23" s="83">
        <v>8.5731346400000005E-3</v>
      </c>
      <c r="Q23" s="83">
        <v>8.2543487000000006E-3</v>
      </c>
      <c r="R23" s="83">
        <v>1.5476911199999999E-3</v>
      </c>
      <c r="S23" s="83">
        <v>1.25176249E-3</v>
      </c>
      <c r="T23" s="83">
        <v>0.41527533012000001</v>
      </c>
      <c r="U23" s="83">
        <v>3.096120066E-2</v>
      </c>
      <c r="V23" s="113">
        <v>57</v>
      </c>
    </row>
    <row r="24" spans="2:22" ht="14" customHeight="1" x14ac:dyDescent="0.15">
      <c r="B24" s="2"/>
      <c r="C24" s="409" t="s">
        <v>165</v>
      </c>
      <c r="D24" s="412">
        <v>4774</v>
      </c>
      <c r="E24" s="353">
        <v>0.27842029700000004</v>
      </c>
      <c r="F24" s="353">
        <v>7.1116512539999996E-2</v>
      </c>
      <c r="G24" s="353">
        <v>0.40932526077999998</v>
      </c>
      <c r="H24" s="83">
        <v>4.1470862600000002E-3</v>
      </c>
      <c r="I24" s="83">
        <v>1.4303494800000001E-3</v>
      </c>
      <c r="J24" s="83">
        <v>8.7823384999999993E-4</v>
      </c>
      <c r="K24" s="83">
        <v>5.59000638E-3</v>
      </c>
      <c r="L24" s="83">
        <v>7.9353859999999998E-4</v>
      </c>
      <c r="M24" s="83">
        <v>2.64097072E-3</v>
      </c>
      <c r="N24" s="83">
        <v>1.5924293450000002E-2</v>
      </c>
      <c r="O24" s="83">
        <v>0.24824655687</v>
      </c>
      <c r="P24" s="83">
        <v>4.84740096E-2</v>
      </c>
      <c r="Q24" s="83">
        <v>5.0691555540000002E-2</v>
      </c>
      <c r="R24" s="83">
        <v>1.3605417900000001E-3</v>
      </c>
      <c r="S24" s="83">
        <v>3.8597208899999996E-3</v>
      </c>
      <c r="T24" s="83">
        <v>2.0656519165900002</v>
      </c>
      <c r="U24" s="83">
        <v>9.4713534650000014E-2</v>
      </c>
      <c r="V24" s="113">
        <v>58</v>
      </c>
    </row>
    <row r="25" spans="2:22" ht="14" customHeight="1" x14ac:dyDescent="0.15">
      <c r="B25" s="2"/>
      <c r="C25" s="409" t="s">
        <v>152</v>
      </c>
      <c r="D25" s="412">
        <v>3403</v>
      </c>
      <c r="E25" s="353">
        <v>0.10971205701</v>
      </c>
      <c r="F25" s="353">
        <v>1.5983288250000002E-2</v>
      </c>
      <c r="G25" s="353">
        <v>0.13696202986</v>
      </c>
      <c r="H25" s="83">
        <v>1.3448082200000001E-3</v>
      </c>
      <c r="I25" s="83">
        <v>1.66000104E-3</v>
      </c>
      <c r="J25" s="83">
        <v>8.0859539000000002E-4</v>
      </c>
      <c r="K25" s="83">
        <v>3.4816340499999997E-3</v>
      </c>
      <c r="L25" s="83">
        <v>1.68962098E-3</v>
      </c>
      <c r="M25" s="83">
        <v>1.19788346E-3</v>
      </c>
      <c r="N25" s="83">
        <v>1.1934338580000002E-2</v>
      </c>
      <c r="O25" s="83">
        <v>8.8207069890000003E-2</v>
      </c>
      <c r="P25" s="83">
        <v>9.2341019200000013E-3</v>
      </c>
      <c r="Q25" s="83">
        <v>9.040683229999999E-3</v>
      </c>
      <c r="R25" s="83">
        <v>2.0273173099999999E-3</v>
      </c>
      <c r="S25" s="83">
        <v>1.9406835399999999E-3</v>
      </c>
      <c r="T25" s="83">
        <v>0.89702981193999998</v>
      </c>
      <c r="U25" s="83">
        <v>0.12337178149</v>
      </c>
      <c r="V25" s="113">
        <v>59</v>
      </c>
    </row>
    <row r="26" spans="2:22" ht="14" customHeight="1" x14ac:dyDescent="0.15">
      <c r="B26" s="2"/>
      <c r="C26" s="409" t="s">
        <v>171</v>
      </c>
      <c r="D26" s="412">
        <v>12377</v>
      </c>
      <c r="E26" s="353">
        <v>0.40723207961999996</v>
      </c>
      <c r="F26" s="353">
        <v>4.4960518970000002E-2</v>
      </c>
      <c r="G26" s="353">
        <v>0.24079870009000001</v>
      </c>
      <c r="H26" s="83">
        <v>1.448086273E-2</v>
      </c>
      <c r="I26" s="83">
        <v>8.1788504399999996E-3</v>
      </c>
      <c r="J26" s="83">
        <v>5.2224049900000003E-3</v>
      </c>
      <c r="K26" s="83">
        <v>1.3542726310000001E-2</v>
      </c>
      <c r="L26" s="83">
        <v>3.8666965600000001E-3</v>
      </c>
      <c r="M26" s="83">
        <v>4.6781125000000005E-3</v>
      </c>
      <c r="N26" s="83">
        <v>4.2559663729999996E-2</v>
      </c>
      <c r="O26" s="83">
        <v>0.31569444988999995</v>
      </c>
      <c r="P26" s="83">
        <v>2.667674674E-2</v>
      </c>
      <c r="Q26" s="83">
        <v>2.5822832550000001E-2</v>
      </c>
      <c r="R26" s="83">
        <v>4.9918190099999997E-3</v>
      </c>
      <c r="S26" s="83">
        <v>4.4148103400000003E-3</v>
      </c>
      <c r="T26" s="83">
        <v>1.65782490182</v>
      </c>
      <c r="U26" s="83">
        <v>0.13317598045000001</v>
      </c>
      <c r="V26" s="113">
        <v>60</v>
      </c>
    </row>
    <row r="27" spans="2:22" ht="14" customHeight="1" x14ac:dyDescent="0.15">
      <c r="B27" s="2"/>
      <c r="C27" s="409" t="s">
        <v>187</v>
      </c>
      <c r="D27" s="412">
        <v>28363</v>
      </c>
      <c r="E27" s="353">
        <v>0.85949967196999999</v>
      </c>
      <c r="F27" s="353">
        <v>0.10874275512999999</v>
      </c>
      <c r="G27" s="353">
        <v>0.52274201936999998</v>
      </c>
      <c r="H27" s="83">
        <v>2.4960597670000001E-2</v>
      </c>
      <c r="I27" s="83">
        <v>1.4039485920000001E-2</v>
      </c>
      <c r="J27" s="83">
        <v>9.8663720799999997E-3</v>
      </c>
      <c r="K27" s="83">
        <v>2.363150659E-2</v>
      </c>
      <c r="L27" s="83">
        <v>7.1842701699999997E-3</v>
      </c>
      <c r="M27" s="83">
        <v>4.3829170599999998E-3</v>
      </c>
      <c r="N27" s="83">
        <v>0.10207966297999997</v>
      </c>
      <c r="O27" s="83">
        <v>0.67702263583</v>
      </c>
      <c r="P27" s="83">
        <v>5.2482024150000001E-2</v>
      </c>
      <c r="Q27" s="83">
        <v>5.524715929E-2</v>
      </c>
      <c r="R27" s="83">
        <v>6.2377411600000009E-3</v>
      </c>
      <c r="S27" s="83">
        <v>1.074328632E-2</v>
      </c>
      <c r="T27" s="83">
        <v>3.8535611464599997</v>
      </c>
      <c r="U27" s="83">
        <v>0.30640572943</v>
      </c>
      <c r="V27" s="113">
        <v>61</v>
      </c>
    </row>
    <row r="28" spans="2:22" ht="14" customHeight="1" x14ac:dyDescent="0.15">
      <c r="B28" s="2"/>
      <c r="C28" s="409" t="s">
        <v>151</v>
      </c>
      <c r="D28" s="412">
        <v>2452</v>
      </c>
      <c r="E28" s="353">
        <v>7.9250524010000004E-2</v>
      </c>
      <c r="F28" s="353">
        <v>1.9096241449999999E-2</v>
      </c>
      <c r="G28" s="353">
        <v>6.6303790380000005E-2</v>
      </c>
      <c r="H28" s="83">
        <v>1.3263450900000001E-3</v>
      </c>
      <c r="I28" s="83">
        <v>6.6544704000000006E-4</v>
      </c>
      <c r="J28" s="83">
        <v>4.7010689E-4</v>
      </c>
      <c r="K28" s="83">
        <v>2.57116061E-3</v>
      </c>
      <c r="L28" s="83">
        <v>1.86092403E-3</v>
      </c>
      <c r="M28" s="83">
        <v>3.8008648999999996E-4</v>
      </c>
      <c r="N28" s="83">
        <v>9.2188919100000023E-3</v>
      </c>
      <c r="O28" s="83">
        <v>6.2864740299999999E-2</v>
      </c>
      <c r="P28" s="83">
        <v>5.8792771799999997E-3</v>
      </c>
      <c r="Q28" s="83">
        <v>5.0792531599999999E-3</v>
      </c>
      <c r="R28" s="83">
        <v>1.15480474E-3</v>
      </c>
      <c r="S28" s="83">
        <v>7.7268502000000009E-4</v>
      </c>
      <c r="T28" s="83">
        <v>0.62320892197</v>
      </c>
      <c r="U28" s="83">
        <v>3.4180157540000006E-2</v>
      </c>
      <c r="V28" s="113">
        <v>62</v>
      </c>
    </row>
    <row r="29" spans="2:22" ht="14" customHeight="1" x14ac:dyDescent="0.15">
      <c r="B29" s="2"/>
      <c r="C29" s="409" t="s">
        <v>156</v>
      </c>
      <c r="D29" s="412">
        <v>8692</v>
      </c>
      <c r="E29" s="353">
        <v>0.16073089647</v>
      </c>
      <c r="F29" s="353">
        <v>1.5752135389999998E-2</v>
      </c>
      <c r="G29" s="353">
        <v>0.18027239312000001</v>
      </c>
      <c r="H29" s="83">
        <v>2.2913904299999999E-3</v>
      </c>
      <c r="I29" s="83">
        <v>2.0831385599999999E-3</v>
      </c>
      <c r="J29" s="83">
        <v>1.1619359499999999E-3</v>
      </c>
      <c r="K29" s="83">
        <v>2.9271174E-3</v>
      </c>
      <c r="L29" s="83">
        <v>3.5899559300000003E-3</v>
      </c>
      <c r="M29" s="83">
        <v>5.3030402999999999E-4</v>
      </c>
      <c r="N29" s="83">
        <v>2.2587463049999999E-2</v>
      </c>
      <c r="O29" s="83">
        <v>0.12623375561</v>
      </c>
      <c r="P29" s="83">
        <v>5.9075475000000006E-3</v>
      </c>
      <c r="Q29" s="83">
        <v>4.2576988100000001E-3</v>
      </c>
      <c r="R29" s="83">
        <v>2.3081664400000004E-3</v>
      </c>
      <c r="S29" s="83">
        <v>8.5955232999999995E-4</v>
      </c>
      <c r="T29" s="83">
        <v>0.8604854956700001</v>
      </c>
      <c r="U29" s="83">
        <v>5.2321374819999995E-2</v>
      </c>
      <c r="V29" s="113">
        <v>63</v>
      </c>
    </row>
    <row r="30" spans="2:22" ht="14" customHeight="1" x14ac:dyDescent="0.15">
      <c r="B30" s="2"/>
      <c r="C30" s="409" t="s">
        <v>178</v>
      </c>
      <c r="D30" s="412">
        <v>17037</v>
      </c>
      <c r="E30" s="353">
        <v>0.59258297308999996</v>
      </c>
      <c r="F30" s="353">
        <v>7.7760597700000003E-2</v>
      </c>
      <c r="G30" s="353">
        <v>0.41631365105000001</v>
      </c>
      <c r="H30" s="83">
        <v>1.9078279389999998E-2</v>
      </c>
      <c r="I30" s="83">
        <v>1.096540992E-2</v>
      </c>
      <c r="J30" s="83">
        <v>7.4844697600000001E-3</v>
      </c>
      <c r="K30" s="83">
        <v>1.8182028910000002E-2</v>
      </c>
      <c r="L30" s="83">
        <v>3.3391577400000002E-3</v>
      </c>
      <c r="M30" s="83">
        <v>4.8759201699999999E-3</v>
      </c>
      <c r="N30" s="83">
        <v>5.9746933720000006E-2</v>
      </c>
      <c r="O30" s="83">
        <v>0.47033651539999999</v>
      </c>
      <c r="P30" s="83">
        <v>4.8100556759999996E-2</v>
      </c>
      <c r="Q30" s="83">
        <v>5.1929883289999999E-2</v>
      </c>
      <c r="R30" s="83">
        <v>3.9483332999999997E-3</v>
      </c>
      <c r="S30" s="83">
        <v>8.1777115500000011E-3</v>
      </c>
      <c r="T30" s="83">
        <v>2.3273996567399999</v>
      </c>
      <c r="U30" s="83">
        <v>0.17894633422</v>
      </c>
      <c r="V30" s="113">
        <v>64</v>
      </c>
    </row>
    <row r="31" spans="2:22" ht="14" customHeight="1" x14ac:dyDescent="0.15">
      <c r="B31" s="2"/>
      <c r="C31" s="409" t="s">
        <v>243</v>
      </c>
      <c r="D31" s="412">
        <v>148026</v>
      </c>
      <c r="E31" s="353">
        <v>4.7705456868000002</v>
      </c>
      <c r="F31" s="353">
        <v>0.39357604172000005</v>
      </c>
      <c r="G31" s="353">
        <v>0.46627142076999994</v>
      </c>
      <c r="H31" s="83">
        <v>0.24235470587999999</v>
      </c>
      <c r="I31" s="83">
        <v>0.17385888888000001</v>
      </c>
      <c r="J31" s="83">
        <v>0.10587255215999999</v>
      </c>
      <c r="K31" s="83">
        <v>0.19646166268000001</v>
      </c>
      <c r="L31" s="83">
        <v>1.55833529E-3</v>
      </c>
      <c r="M31" s="83">
        <v>2.99785863E-3</v>
      </c>
      <c r="N31" s="83">
        <v>0.47286474296999992</v>
      </c>
      <c r="O31" s="83">
        <v>3.5863546658000001</v>
      </c>
      <c r="P31" s="83">
        <v>0.16636442125000001</v>
      </c>
      <c r="Q31" s="83">
        <v>0.20579084067</v>
      </c>
      <c r="R31" s="83">
        <v>2.634485751E-2</v>
      </c>
      <c r="S31" s="83">
        <v>6.6173042890000006E-2</v>
      </c>
      <c r="T31" s="83">
        <v>4.9817719194699999</v>
      </c>
      <c r="U31" s="83">
        <v>0.75003276661999996</v>
      </c>
      <c r="V31" s="113">
        <v>65</v>
      </c>
    </row>
    <row r="32" spans="2:22" ht="14" customHeight="1" x14ac:dyDescent="0.15">
      <c r="B32" s="2"/>
      <c r="C32" s="409" t="s">
        <v>266</v>
      </c>
      <c r="D32" s="412">
        <v>764783</v>
      </c>
      <c r="E32" s="353">
        <v>27.472095232600001</v>
      </c>
      <c r="F32" s="353">
        <v>2.1853337316000001</v>
      </c>
      <c r="G32" s="353">
        <v>2.2586941144399999</v>
      </c>
      <c r="H32" s="83">
        <v>1.5324006177400002</v>
      </c>
      <c r="I32" s="83">
        <v>1.21440829896</v>
      </c>
      <c r="J32" s="83">
        <v>0.67630087845000009</v>
      </c>
      <c r="K32" s="83">
        <v>1.3271959146400001</v>
      </c>
      <c r="L32" s="83">
        <v>7.1716717699999996E-3</v>
      </c>
      <c r="M32" s="83">
        <v>6.3494435360000004E-2</v>
      </c>
      <c r="N32" s="83">
        <v>2.4268498369499998</v>
      </c>
      <c r="O32" s="83">
        <v>20.31251071554</v>
      </c>
      <c r="P32" s="83">
        <v>1.06878771975</v>
      </c>
      <c r="Q32" s="83">
        <v>1.21308474505</v>
      </c>
      <c r="R32" s="83">
        <v>0.25806698403</v>
      </c>
      <c r="S32" s="83">
        <v>0.40390304249999998</v>
      </c>
      <c r="T32" s="83">
        <v>27.527255506780001</v>
      </c>
      <c r="U32" s="83">
        <v>3.7029861608200001</v>
      </c>
      <c r="V32" s="113">
        <v>66</v>
      </c>
    </row>
    <row r="33" spans="2:22" ht="14" customHeight="1" x14ac:dyDescent="0.15">
      <c r="B33" s="2"/>
      <c r="C33" s="409" t="s">
        <v>262</v>
      </c>
      <c r="D33" s="412">
        <v>459416</v>
      </c>
      <c r="E33" s="353">
        <v>18.665318503839998</v>
      </c>
      <c r="F33" s="353">
        <v>1.5839842479000001</v>
      </c>
      <c r="G33" s="353">
        <v>2.0769983556899998</v>
      </c>
      <c r="H33" s="83">
        <v>1.0975864521099998</v>
      </c>
      <c r="I33" s="83">
        <v>0.74554299432000004</v>
      </c>
      <c r="J33" s="83">
        <v>0.45918984402999996</v>
      </c>
      <c r="K33" s="83">
        <v>1.0152380705399999</v>
      </c>
      <c r="L33" s="83">
        <v>1.0285810080000001E-2</v>
      </c>
      <c r="M33" s="83">
        <v>9.5366132399999998E-2</v>
      </c>
      <c r="N33" s="83">
        <v>1.5580168555500005</v>
      </c>
      <c r="O33" s="83">
        <v>13.77038655088</v>
      </c>
      <c r="P33" s="83">
        <v>0.92717051866</v>
      </c>
      <c r="Q33" s="83">
        <v>0.91974461613000003</v>
      </c>
      <c r="R33" s="83">
        <v>0.23898854907</v>
      </c>
      <c r="S33" s="83">
        <v>0.23366018196999999</v>
      </c>
      <c r="T33" s="83">
        <v>25.10118620587</v>
      </c>
      <c r="U33" s="83">
        <v>2.9155514307299999</v>
      </c>
      <c r="V33" s="113">
        <v>67</v>
      </c>
    </row>
    <row r="34" spans="2:22" ht="14" customHeight="1" x14ac:dyDescent="0.15">
      <c r="B34" s="2"/>
      <c r="C34" s="409" t="s">
        <v>208</v>
      </c>
      <c r="D34" s="412">
        <v>32845</v>
      </c>
      <c r="E34" s="353">
        <v>1.6785274568099999</v>
      </c>
      <c r="F34" s="353">
        <v>0.14737875268</v>
      </c>
      <c r="G34" s="353">
        <v>0.23941824880000001</v>
      </c>
      <c r="H34" s="83">
        <v>0.10260466793</v>
      </c>
      <c r="I34" s="83">
        <v>5.021051076E-2</v>
      </c>
      <c r="J34" s="83">
        <v>3.6049541359999999E-2</v>
      </c>
      <c r="K34" s="83">
        <v>7.9863220620000008E-2</v>
      </c>
      <c r="L34" s="83">
        <v>1.98290893E-3</v>
      </c>
      <c r="M34" s="83">
        <v>1.9259042030000003E-2</v>
      </c>
      <c r="N34" s="83">
        <v>0.11877428821999997</v>
      </c>
      <c r="O34" s="83">
        <v>1.2739424741300001</v>
      </c>
      <c r="P34" s="83">
        <v>0.13885002074</v>
      </c>
      <c r="Q34" s="83">
        <v>0.14802043577999999</v>
      </c>
      <c r="R34" s="83">
        <v>1.5369445990000001E-2</v>
      </c>
      <c r="S34" s="83">
        <v>2.4711006389999998E-2</v>
      </c>
      <c r="T34" s="83">
        <v>3.0965630339199999</v>
      </c>
      <c r="U34" s="83">
        <v>0.40468249214000002</v>
      </c>
      <c r="V34" s="113">
        <v>68</v>
      </c>
    </row>
    <row r="35" spans="2:22" ht="14" customHeight="1" x14ac:dyDescent="0.15">
      <c r="B35" s="2"/>
      <c r="C35" s="409" t="s">
        <v>258</v>
      </c>
      <c r="D35" s="412">
        <v>185972</v>
      </c>
      <c r="E35" s="353">
        <v>16.75069192758</v>
      </c>
      <c r="F35" s="353">
        <v>1.8821563739499998</v>
      </c>
      <c r="G35" s="353">
        <v>3.6149470435</v>
      </c>
      <c r="H35" s="83">
        <v>1.1590874682999999</v>
      </c>
      <c r="I35" s="83">
        <v>0.26217528408000002</v>
      </c>
      <c r="J35" s="83">
        <v>0.21479715871000002</v>
      </c>
      <c r="K35" s="83">
        <v>0.80054036586999999</v>
      </c>
      <c r="L35" s="83">
        <v>6.6010090059999998E-2</v>
      </c>
      <c r="M35" s="83">
        <v>0.17777054051000002</v>
      </c>
      <c r="N35" s="83">
        <v>0.75570010723000047</v>
      </c>
      <c r="O35" s="83">
        <v>13.347335699520002</v>
      </c>
      <c r="P35" s="83">
        <v>2.2704875664199999</v>
      </c>
      <c r="Q35" s="83">
        <v>2.2232858993</v>
      </c>
      <c r="R35" s="83">
        <v>0.24362143461000002</v>
      </c>
      <c r="S35" s="83">
        <v>0.19780503062999999</v>
      </c>
      <c r="T35" s="83">
        <v>43.097221544740002</v>
      </c>
      <c r="U35" s="83">
        <v>3.6695981141300003</v>
      </c>
      <c r="V35" s="113">
        <v>69</v>
      </c>
    </row>
    <row r="36" spans="2:22" ht="14" customHeight="1" x14ac:dyDescent="0.15">
      <c r="B36" s="2"/>
      <c r="C36" s="409" t="s">
        <v>200</v>
      </c>
      <c r="D36" s="412">
        <v>45840</v>
      </c>
      <c r="E36" s="353">
        <v>1.29337651117</v>
      </c>
      <c r="F36" s="353">
        <v>0.11593478365999998</v>
      </c>
      <c r="G36" s="353">
        <v>0.43694004509999995</v>
      </c>
      <c r="H36" s="83">
        <v>4.2385056080000011E-2</v>
      </c>
      <c r="I36" s="83">
        <v>2.7131433119999999E-2</v>
      </c>
      <c r="J36" s="83">
        <v>1.8153301190000002E-2</v>
      </c>
      <c r="K36" s="83">
        <v>4.0436677799999994E-2</v>
      </c>
      <c r="L36" s="83">
        <v>2.219511763E-2</v>
      </c>
      <c r="M36" s="83">
        <v>6.6699666500000003E-3</v>
      </c>
      <c r="N36" s="83">
        <v>0.14979736076</v>
      </c>
      <c r="O36" s="83">
        <v>0.98922151717999995</v>
      </c>
      <c r="P36" s="83">
        <v>5.3573249349999998E-2</v>
      </c>
      <c r="Q36" s="83">
        <v>5.3026467920000001E-2</v>
      </c>
      <c r="R36" s="83">
        <v>1.1372186999999999E-2</v>
      </c>
      <c r="S36" s="83">
        <v>1.212870812E-2</v>
      </c>
      <c r="T36" s="83">
        <v>4.22300133326</v>
      </c>
      <c r="U36" s="83">
        <v>0.39282602632999997</v>
      </c>
      <c r="V36" s="113">
        <v>70</v>
      </c>
    </row>
    <row r="37" spans="2:22" ht="14" customHeight="1" x14ac:dyDescent="0.15">
      <c r="B37" s="2"/>
      <c r="C37" s="409" t="s">
        <v>240</v>
      </c>
      <c r="D37" s="412">
        <v>108187</v>
      </c>
      <c r="E37" s="353">
        <v>4.7786514816699999</v>
      </c>
      <c r="F37" s="353">
        <v>0.41167341232999999</v>
      </c>
      <c r="G37" s="353">
        <v>0.67575794442000003</v>
      </c>
      <c r="H37" s="83">
        <v>0.25882508259999998</v>
      </c>
      <c r="I37" s="83">
        <v>0.14519041776</v>
      </c>
      <c r="J37" s="83">
        <v>0.10133411101000001</v>
      </c>
      <c r="K37" s="83">
        <v>0.25986566709000003</v>
      </c>
      <c r="L37" s="83">
        <v>5.8372698300000001E-3</v>
      </c>
      <c r="M37" s="83">
        <v>9.53989968E-3</v>
      </c>
      <c r="N37" s="83">
        <v>0.3939354438799999</v>
      </c>
      <c r="O37" s="83">
        <v>3.6213228494699998</v>
      </c>
      <c r="P37" s="83">
        <v>0.31968653862000002</v>
      </c>
      <c r="Q37" s="83">
        <v>0.32789025136</v>
      </c>
      <c r="R37" s="83">
        <v>5.5023760849999999E-2</v>
      </c>
      <c r="S37" s="83">
        <v>6.4204834769999997E-2</v>
      </c>
      <c r="T37" s="83">
        <v>7.2569918094000005</v>
      </c>
      <c r="U37" s="83">
        <v>0.89299303055000001</v>
      </c>
      <c r="V37" s="113">
        <v>71</v>
      </c>
    </row>
    <row r="38" spans="2:22" ht="14" customHeight="1" x14ac:dyDescent="0.15">
      <c r="B38" s="2"/>
      <c r="C38" s="409" t="s">
        <v>190</v>
      </c>
      <c r="D38" s="412">
        <v>19865</v>
      </c>
      <c r="E38" s="353">
        <v>1.0136057617400001</v>
      </c>
      <c r="F38" s="353">
        <v>8.1309606820000005E-2</v>
      </c>
      <c r="G38" s="353">
        <v>9.9131749480000003E-2</v>
      </c>
      <c r="H38" s="83">
        <v>6.6827926999999995E-2</v>
      </c>
      <c r="I38" s="83">
        <v>4.0557912119999998E-2</v>
      </c>
      <c r="J38" s="83">
        <v>2.9925795539999998E-2</v>
      </c>
      <c r="K38" s="83">
        <v>4.191462554E-2</v>
      </c>
      <c r="L38" s="83">
        <v>2.1051959E-4</v>
      </c>
      <c r="M38" s="83">
        <v>1.3300549199999999E-2</v>
      </c>
      <c r="N38" s="83">
        <v>5.9914541109999997E-2</v>
      </c>
      <c r="O38" s="83">
        <v>0.76176884180999993</v>
      </c>
      <c r="P38" s="83">
        <v>8.3881414580000008E-2</v>
      </c>
      <c r="Q38" s="83">
        <v>9.0214315820000002E-2</v>
      </c>
      <c r="R38" s="83">
        <v>6.9894776400000001E-3</v>
      </c>
      <c r="S38" s="83">
        <v>1.3347081680000001E-2</v>
      </c>
      <c r="T38" s="83">
        <v>1.5534585089799999</v>
      </c>
      <c r="U38" s="83">
        <v>0.30362916362999998</v>
      </c>
      <c r="V38" s="113">
        <v>72</v>
      </c>
    </row>
    <row r="39" spans="2:22" ht="14" customHeight="1" x14ac:dyDescent="0.15">
      <c r="B39" s="2"/>
      <c r="C39" s="409" t="s">
        <v>196</v>
      </c>
      <c r="D39" s="412">
        <v>26199</v>
      </c>
      <c r="E39" s="353">
        <v>1.1005117608300001</v>
      </c>
      <c r="F39" s="353">
        <v>8.8157593549999996E-2</v>
      </c>
      <c r="G39" s="353"/>
      <c r="H39" s="83">
        <v>5.9215278930000004E-2</v>
      </c>
      <c r="I39" s="83">
        <v>4.5523449000000001E-2</v>
      </c>
      <c r="J39" s="83">
        <v>2.753961412E-2</v>
      </c>
      <c r="K39" s="83">
        <v>4.0707116979999999E-2</v>
      </c>
      <c r="L39" s="83">
        <v>7.1011115700000006E-3</v>
      </c>
      <c r="M39" s="83">
        <v>1.4053185489999998E-2</v>
      </c>
      <c r="N39" s="83">
        <v>8.363114609999997E-2</v>
      </c>
      <c r="O39" s="83">
        <v>0.82684131511000003</v>
      </c>
      <c r="P39" s="83">
        <v>7.4453131689999993E-2</v>
      </c>
      <c r="Q39" s="83">
        <v>8.7121524229999997E-2</v>
      </c>
      <c r="R39" s="83">
        <v>7.3604300800000008E-3</v>
      </c>
      <c r="S39" s="83">
        <v>2.0290204800000003E-2</v>
      </c>
      <c r="T39" s="83">
        <v>1.83034424669</v>
      </c>
      <c r="U39" s="83">
        <v>0.19496594933</v>
      </c>
      <c r="V39" s="113">
        <v>73</v>
      </c>
    </row>
    <row r="40" spans="2:22" ht="14" customHeight="1" x14ac:dyDescent="0.15">
      <c r="B40" s="2"/>
      <c r="C40" s="409" t="s">
        <v>238</v>
      </c>
      <c r="D40" s="412">
        <v>76756</v>
      </c>
      <c r="E40" s="353">
        <v>4.1392050185899993</v>
      </c>
      <c r="F40" s="353">
        <v>0.33380135353000001</v>
      </c>
      <c r="G40" s="353">
        <v>0.60180862477000008</v>
      </c>
      <c r="H40" s="83">
        <v>0.30577567108999998</v>
      </c>
      <c r="I40" s="83">
        <v>0.19040826744</v>
      </c>
      <c r="J40" s="83">
        <v>0.144782462</v>
      </c>
      <c r="K40" s="83">
        <v>0.19518147553999998</v>
      </c>
      <c r="L40" s="83">
        <v>2.3368336200000001E-3</v>
      </c>
      <c r="M40" s="83">
        <v>7.000176055E-2</v>
      </c>
      <c r="N40" s="83">
        <v>0.20468177891999995</v>
      </c>
      <c r="O40" s="83">
        <v>3.0409731387900001</v>
      </c>
      <c r="P40" s="83">
        <v>0.34454879081000001</v>
      </c>
      <c r="Q40" s="83">
        <v>0.38674123984000003</v>
      </c>
      <c r="R40" s="83">
        <v>2.3891009999999997E-2</v>
      </c>
      <c r="S40" s="83">
        <v>6.6457318190000003E-2</v>
      </c>
      <c r="T40" s="83">
        <v>7.6333327155199999</v>
      </c>
      <c r="U40" s="83">
        <v>0.79071579051999996</v>
      </c>
      <c r="V40" s="113">
        <v>74</v>
      </c>
    </row>
    <row r="41" spans="2:22" ht="14" customHeight="1" x14ac:dyDescent="0.15">
      <c r="B41" s="2"/>
      <c r="C41" s="409" t="s">
        <v>211</v>
      </c>
      <c r="D41" s="412">
        <v>33807</v>
      </c>
      <c r="E41" s="353">
        <v>1.86478793189</v>
      </c>
      <c r="F41" s="353">
        <v>0.13645006776000002</v>
      </c>
      <c r="G41" s="353">
        <v>0.20328900784999998</v>
      </c>
      <c r="H41" s="83">
        <v>0.12798871246999999</v>
      </c>
      <c r="I41" s="83">
        <v>8.9178944760000003E-2</v>
      </c>
      <c r="J41" s="83">
        <v>7.0274983379999989E-2</v>
      </c>
      <c r="K41" s="83">
        <v>9.4879773930000008E-2</v>
      </c>
      <c r="L41" s="83">
        <v>4.4884846000000001E-4</v>
      </c>
      <c r="M41" s="83">
        <v>2.8437686609999999E-2</v>
      </c>
      <c r="N41" s="83">
        <v>9.0987003150000079E-2</v>
      </c>
      <c r="O41" s="83">
        <v>1.37373822642</v>
      </c>
      <c r="P41" s="83">
        <v>0.15598033854999999</v>
      </c>
      <c r="Q41" s="83">
        <v>0.17488556177999998</v>
      </c>
      <c r="R41" s="83">
        <v>1.116969323E-2</v>
      </c>
      <c r="S41" s="83">
        <v>3.028490646E-2</v>
      </c>
      <c r="T41" s="83">
        <v>3.0309922246499998</v>
      </c>
      <c r="U41" s="83">
        <v>0.29666058688000002</v>
      </c>
      <c r="V41" s="113">
        <v>75</v>
      </c>
    </row>
    <row r="42" spans="2:22" ht="14" customHeight="1" x14ac:dyDescent="0.15">
      <c r="B42" s="2"/>
      <c r="C42" s="409" t="s">
        <v>161</v>
      </c>
      <c r="D42" s="412">
        <v>3020</v>
      </c>
      <c r="E42" s="353">
        <v>0.19940003619999999</v>
      </c>
      <c r="F42" s="353">
        <v>2.0362554630000002E-2</v>
      </c>
      <c r="G42" s="353">
        <v>1.8732109990000002E-2</v>
      </c>
      <c r="H42" s="83">
        <v>1.3680765230000001E-2</v>
      </c>
      <c r="I42" s="83">
        <v>8.79366564E-3</v>
      </c>
      <c r="J42" s="83">
        <v>7.1777228200000003E-3</v>
      </c>
      <c r="K42" s="83">
        <v>9.6115661999999994E-3</v>
      </c>
      <c r="L42" s="83">
        <v>2.0647560999999999E-4</v>
      </c>
      <c r="M42" s="83">
        <v>3.6329352399999998E-3</v>
      </c>
      <c r="N42" s="83">
        <v>8.2023637200000013E-3</v>
      </c>
      <c r="O42" s="83">
        <v>0.14819424307000001</v>
      </c>
      <c r="P42" s="83">
        <v>2.0074750509999999E-2</v>
      </c>
      <c r="Q42" s="83">
        <v>2.312132657E-2</v>
      </c>
      <c r="R42" s="83">
        <v>1.01625023E-3</v>
      </c>
      <c r="S42" s="83">
        <v>4.0763256699999995E-3</v>
      </c>
      <c r="T42" s="83">
        <v>0.29923468726000002</v>
      </c>
      <c r="U42" s="83">
        <v>2.5708895740000001E-2</v>
      </c>
      <c r="V42" s="113">
        <v>76</v>
      </c>
    </row>
    <row r="43" spans="2:22" ht="14" customHeight="1" x14ac:dyDescent="0.15">
      <c r="B43" s="2"/>
      <c r="C43" s="409" t="s">
        <v>214</v>
      </c>
      <c r="D43" s="412">
        <v>55156</v>
      </c>
      <c r="E43" s="353">
        <v>2.0175717775100002</v>
      </c>
      <c r="F43" s="353">
        <v>0.15302710038</v>
      </c>
      <c r="G43" s="353">
        <v>0.44085974317999999</v>
      </c>
      <c r="H43" s="83">
        <v>0.1151329811</v>
      </c>
      <c r="I43" s="83">
        <v>7.180499052E-2</v>
      </c>
      <c r="J43" s="83">
        <v>5.1600204600000005E-2</v>
      </c>
      <c r="K43" s="83">
        <v>7.9092348680000008E-2</v>
      </c>
      <c r="L43" s="83">
        <v>5.2672671200000003E-3</v>
      </c>
      <c r="M43" s="83">
        <v>2.3932623029999999E-2</v>
      </c>
      <c r="N43" s="83">
        <v>0.16470406852000002</v>
      </c>
      <c r="O43" s="83">
        <v>1.5108646668999999</v>
      </c>
      <c r="P43" s="83">
        <v>0.12060608296</v>
      </c>
      <c r="Q43" s="83">
        <v>0.13978386992</v>
      </c>
      <c r="R43" s="83">
        <v>9.3848403899999995E-3</v>
      </c>
      <c r="S43" s="83">
        <v>2.891436805E-2</v>
      </c>
      <c r="T43" s="83">
        <v>3.6787795492299997</v>
      </c>
      <c r="U43" s="83">
        <v>0.46686761018</v>
      </c>
      <c r="V43" s="113">
        <v>77</v>
      </c>
    </row>
    <row r="44" spans="2:22" ht="14" customHeight="1" x14ac:dyDescent="0.15">
      <c r="B44" s="2"/>
      <c r="C44" s="409" t="s">
        <v>181</v>
      </c>
      <c r="D44" s="412">
        <v>16778</v>
      </c>
      <c r="E44" s="353">
        <v>0.71469708460000003</v>
      </c>
      <c r="F44" s="353">
        <v>5.8384309770000004E-2</v>
      </c>
      <c r="G44" s="353">
        <v>0.17541829286999999</v>
      </c>
      <c r="H44" s="83">
        <v>3.5243434850000005E-2</v>
      </c>
      <c r="I44" s="83">
        <v>2.530326204E-2</v>
      </c>
      <c r="J44" s="83">
        <v>1.7038461840000001E-2</v>
      </c>
      <c r="K44" s="83">
        <v>2.711523213E-2</v>
      </c>
      <c r="L44" s="83">
        <v>7.9245371999999998E-4</v>
      </c>
      <c r="M44" s="83">
        <v>7.1277206299999998E-3</v>
      </c>
      <c r="N44" s="83">
        <v>5.809464760999998E-2</v>
      </c>
      <c r="O44" s="83">
        <v>0.54490484121999994</v>
      </c>
      <c r="P44" s="83">
        <v>5.0396654450000002E-2</v>
      </c>
      <c r="Q44" s="83">
        <v>5.5839432549999998E-2</v>
      </c>
      <c r="R44" s="83">
        <v>4.9313770299999997E-3</v>
      </c>
      <c r="S44" s="83">
        <v>1.065278496E-2</v>
      </c>
      <c r="T44" s="83">
        <v>1.6457742915</v>
      </c>
      <c r="U44" s="83">
        <v>0.15123018846000003</v>
      </c>
      <c r="V44" s="113">
        <v>78</v>
      </c>
    </row>
    <row r="45" spans="2:22" ht="14" customHeight="1" x14ac:dyDescent="0.15">
      <c r="B45" s="2"/>
      <c r="C45" s="409" t="s">
        <v>232</v>
      </c>
      <c r="D45" s="412">
        <v>66666</v>
      </c>
      <c r="E45" s="353">
        <v>3.52469205413</v>
      </c>
      <c r="F45" s="353">
        <v>0.26399157427000003</v>
      </c>
      <c r="G45" s="353">
        <v>0.49962024858999998</v>
      </c>
      <c r="H45" s="83">
        <v>0.23278156990999999</v>
      </c>
      <c r="I45" s="83">
        <v>0.13783975956</v>
      </c>
      <c r="J45" s="83">
        <v>0.10350235848</v>
      </c>
      <c r="K45" s="83">
        <v>0.14732538266999998</v>
      </c>
      <c r="L45" s="83">
        <v>5.2296629200000002E-3</v>
      </c>
      <c r="M45" s="83">
        <v>5.3837147020000004E-2</v>
      </c>
      <c r="N45" s="83">
        <v>0.20707183463000001</v>
      </c>
      <c r="O45" s="83">
        <v>2.64540830847</v>
      </c>
      <c r="P45" s="83">
        <v>0.30390262566999998</v>
      </c>
      <c r="Q45" s="83">
        <v>0.33798148346000001</v>
      </c>
      <c r="R45" s="83">
        <v>2.023759252E-2</v>
      </c>
      <c r="S45" s="83">
        <v>5.4905503239999993E-2</v>
      </c>
      <c r="T45" s="83">
        <v>6.0406149144600008</v>
      </c>
      <c r="U45" s="83">
        <v>0.80689749700000002</v>
      </c>
      <c r="V45" s="113">
        <v>79</v>
      </c>
    </row>
    <row r="46" spans="2:22" ht="14" customHeight="1" x14ac:dyDescent="0.15">
      <c r="B46" s="2"/>
      <c r="C46" s="409" t="s">
        <v>147</v>
      </c>
      <c r="D46" s="412">
        <v>1747</v>
      </c>
      <c r="E46" s="353">
        <v>6.4719413199999992E-2</v>
      </c>
      <c r="F46" s="353">
        <v>4.7140357200000007E-3</v>
      </c>
      <c r="G46" s="353">
        <v>7.0131598E-3</v>
      </c>
      <c r="H46" s="83">
        <v>3.5173137999999996E-3</v>
      </c>
      <c r="I46" s="83">
        <v>2.1789774E-3</v>
      </c>
      <c r="J46" s="83">
        <v>1.33817648E-3</v>
      </c>
      <c r="K46" s="83">
        <v>2.6962422300000001E-3</v>
      </c>
      <c r="L46" s="83">
        <v>8.3599500000000012E-6</v>
      </c>
      <c r="M46" s="83">
        <v>7.2706061000000013E-4</v>
      </c>
      <c r="N46" s="83">
        <v>5.7820297500000024E-3</v>
      </c>
      <c r="O46" s="83">
        <v>4.8507712820000007E-2</v>
      </c>
      <c r="P46" s="83">
        <v>3.0202971100000003E-3</v>
      </c>
      <c r="Q46" s="83">
        <v>3.3976370000000002E-3</v>
      </c>
      <c r="R46" s="83">
        <v>4.5647043000000002E-4</v>
      </c>
      <c r="S46" s="83">
        <v>8.3433171999999995E-4</v>
      </c>
      <c r="T46" s="83">
        <v>7.0286174950000002E-2</v>
      </c>
      <c r="U46" s="83">
        <v>1.0554394009999999E-2</v>
      </c>
      <c r="V46" s="113">
        <v>80</v>
      </c>
    </row>
    <row r="47" spans="2:22" ht="14" customHeight="1" x14ac:dyDescent="0.15">
      <c r="B47" s="2"/>
      <c r="C47" s="409" t="s">
        <v>179</v>
      </c>
      <c r="D47" s="412">
        <v>14638</v>
      </c>
      <c r="E47" s="353">
        <v>0.57823709349000008</v>
      </c>
      <c r="F47" s="353">
        <v>5.402767101E-2</v>
      </c>
      <c r="G47" s="353">
        <v>0.10974621991</v>
      </c>
      <c r="H47" s="83">
        <v>3.7768945620000001E-2</v>
      </c>
      <c r="I47" s="83">
        <v>3.2990260319999999E-2</v>
      </c>
      <c r="J47" s="83">
        <v>1.470486501E-2</v>
      </c>
      <c r="K47" s="83">
        <v>2.6999633160000001E-2</v>
      </c>
      <c r="L47" s="83">
        <v>3.8501902000000004E-4</v>
      </c>
      <c r="M47" s="83">
        <v>6.7809544100000006E-3</v>
      </c>
      <c r="N47" s="83">
        <v>3.6959704290000006E-2</v>
      </c>
      <c r="O47" s="83">
        <v>0.42275419783000001</v>
      </c>
      <c r="P47" s="83">
        <v>3.0259812519999998E-2</v>
      </c>
      <c r="Q47" s="83">
        <v>3.4197661320000003E-2</v>
      </c>
      <c r="R47" s="83">
        <v>4.4128255100000001E-3</v>
      </c>
      <c r="S47" s="83">
        <v>8.4337686499999995E-3</v>
      </c>
      <c r="T47" s="83">
        <v>1.44709885931</v>
      </c>
      <c r="U47" s="83">
        <v>0.14923130168999998</v>
      </c>
      <c r="V47" s="113">
        <v>81</v>
      </c>
    </row>
    <row r="48" spans="2:22" ht="14" customHeight="1" x14ac:dyDescent="0.15">
      <c r="B48" s="2"/>
      <c r="C48" s="409" t="s">
        <v>219</v>
      </c>
      <c r="D48" s="412">
        <v>80110</v>
      </c>
      <c r="E48" s="353">
        <v>2.57715526417</v>
      </c>
      <c r="F48" s="353">
        <v>0.20325083386999998</v>
      </c>
      <c r="G48" s="353">
        <v>0.20190023459000001</v>
      </c>
      <c r="H48" s="83">
        <v>0.15898165797</v>
      </c>
      <c r="I48" s="83">
        <v>0.12632644079999999</v>
      </c>
      <c r="J48" s="83">
        <v>8.1626519040000012E-2</v>
      </c>
      <c r="K48" s="83">
        <v>0.11105837672</v>
      </c>
      <c r="L48" s="83">
        <v>6.5286983099999999E-3</v>
      </c>
      <c r="M48" s="83">
        <v>1.3054563829999999E-2</v>
      </c>
      <c r="N48" s="83">
        <v>0.2126426727600001</v>
      </c>
      <c r="O48" s="83">
        <v>1.87898593801</v>
      </c>
      <c r="P48" s="83">
        <v>7.424652838000001E-2</v>
      </c>
      <c r="Q48" s="83">
        <v>7.6436667750000006E-2</v>
      </c>
      <c r="R48" s="83">
        <v>2.1602427939999998E-2</v>
      </c>
      <c r="S48" s="83">
        <v>2.3933051520000002E-2</v>
      </c>
      <c r="T48" s="83">
        <v>1.8182980689199999</v>
      </c>
      <c r="U48" s="83">
        <v>0.48880032841999999</v>
      </c>
      <c r="V48" s="113">
        <v>82</v>
      </c>
    </row>
    <row r="49" spans="2:22" ht="14" customHeight="1" x14ac:dyDescent="0.15">
      <c r="B49" s="2"/>
      <c r="C49" s="409" t="s">
        <v>143</v>
      </c>
      <c r="D49" s="412">
        <v>1136</v>
      </c>
      <c r="E49" s="353">
        <v>4.1848157800000001E-2</v>
      </c>
      <c r="F49" s="353">
        <v>3.0201581499999996E-3</v>
      </c>
      <c r="G49" s="353">
        <v>4.5018305099999998E-3</v>
      </c>
      <c r="H49" s="83">
        <v>2.3062123999999999E-3</v>
      </c>
      <c r="I49" s="83">
        <v>1.63468512E-3</v>
      </c>
      <c r="J49" s="83">
        <v>8.9413506999999994E-4</v>
      </c>
      <c r="K49" s="83">
        <v>1.8450926299999999E-3</v>
      </c>
      <c r="L49" s="83">
        <v>2.1475673000000001E-4</v>
      </c>
      <c r="M49" s="83">
        <v>4.1110304999999997E-4</v>
      </c>
      <c r="N49" s="83">
        <v>3.545973610000001E-3</v>
      </c>
      <c r="O49" s="83">
        <v>3.103785396E-2</v>
      </c>
      <c r="P49" s="83">
        <v>2.1371348499999998E-3</v>
      </c>
      <c r="Q49" s="83">
        <v>2.5554161000000001E-3</v>
      </c>
      <c r="R49" s="83">
        <v>1.7182488000000001E-4</v>
      </c>
      <c r="S49" s="83">
        <v>6.0372411000000003E-4</v>
      </c>
      <c r="T49" s="83">
        <v>6.3835328279999992E-2</v>
      </c>
      <c r="U49" s="83">
        <v>8.9194264100000004E-3</v>
      </c>
      <c r="V49" s="113">
        <v>83</v>
      </c>
    </row>
    <row r="50" spans="2:22" ht="14" customHeight="1" x14ac:dyDescent="0.15">
      <c r="B50" s="2"/>
      <c r="C50" s="409" t="s">
        <v>198</v>
      </c>
      <c r="D50" s="412">
        <v>34379</v>
      </c>
      <c r="E50" s="353">
        <v>1.2814723889600002</v>
      </c>
      <c r="F50" s="353">
        <v>0.10268280739999999</v>
      </c>
      <c r="G50" s="353">
        <v>0.13930541359999998</v>
      </c>
      <c r="H50" s="83">
        <v>7.8316596289999998E-2</v>
      </c>
      <c r="I50" s="83">
        <v>5.9772695399999999E-2</v>
      </c>
      <c r="J50" s="83">
        <v>3.7076206450000003E-2</v>
      </c>
      <c r="K50" s="83">
        <v>6.2161941899999996E-2</v>
      </c>
      <c r="L50" s="83">
        <v>8.1817952999999992E-3</v>
      </c>
      <c r="M50" s="83">
        <v>1.6117307219999998E-2</v>
      </c>
      <c r="N50" s="83">
        <v>0.10030749104999998</v>
      </c>
      <c r="O50" s="83">
        <v>0.92384312273999991</v>
      </c>
      <c r="P50" s="83">
        <v>5.2120460870000003E-2</v>
      </c>
      <c r="Q50" s="83">
        <v>4.3743403E-2</v>
      </c>
      <c r="R50" s="83">
        <v>1.8603225859999999E-2</v>
      </c>
      <c r="S50" s="83">
        <v>1.034066082E-2</v>
      </c>
      <c r="T50" s="83">
        <v>1.4029763639000001</v>
      </c>
      <c r="U50" s="83">
        <v>0.20858168816</v>
      </c>
      <c r="V50" s="113">
        <v>84</v>
      </c>
    </row>
    <row r="51" spans="2:22" ht="14" customHeight="1" x14ac:dyDescent="0.15">
      <c r="B51" s="2"/>
      <c r="C51" s="409" t="s">
        <v>150</v>
      </c>
      <c r="D51" s="412">
        <v>2095</v>
      </c>
      <c r="E51" s="353">
        <v>7.7225644250000003E-2</v>
      </c>
      <c r="F51" s="353">
        <v>5.6747589799999998E-3</v>
      </c>
      <c r="G51" s="353">
        <v>1.084468966E-2</v>
      </c>
      <c r="H51" s="83">
        <v>4.2364577900000002E-3</v>
      </c>
      <c r="I51" s="83">
        <v>2.6364722400000003E-3</v>
      </c>
      <c r="J51" s="83">
        <v>1.8834582E-3</v>
      </c>
      <c r="K51" s="83">
        <v>3.1517041600000002E-3</v>
      </c>
      <c r="L51" s="83">
        <v>9.8586539999999991E-5</v>
      </c>
      <c r="M51" s="83">
        <v>4.9722549E-4</v>
      </c>
      <c r="N51" s="83">
        <v>6.8257521600000003E-3</v>
      </c>
      <c r="O51" s="83">
        <v>5.7933011350000001E-2</v>
      </c>
      <c r="P51" s="83">
        <v>3.8404585400000002E-3</v>
      </c>
      <c r="Q51" s="83">
        <v>3.9874803200000003E-3</v>
      </c>
      <c r="R51" s="83">
        <v>7.070965E-4</v>
      </c>
      <c r="S51" s="83">
        <v>8.5665039999999995E-4</v>
      </c>
      <c r="T51" s="83">
        <v>0.12582365372999998</v>
      </c>
      <c r="U51" s="83">
        <v>1.4333840390000002E-2</v>
      </c>
      <c r="V51" s="113">
        <v>85</v>
      </c>
    </row>
    <row r="52" spans="2:22" ht="14" customHeight="1" x14ac:dyDescent="0.15">
      <c r="B52" s="2"/>
      <c r="C52" s="409" t="s">
        <v>141</v>
      </c>
      <c r="D52" s="412">
        <v>476</v>
      </c>
      <c r="E52" s="353">
        <v>1.7769793370000002E-2</v>
      </c>
      <c r="F52" s="353">
        <v>1.2462758599999998E-3</v>
      </c>
      <c r="G52" s="353">
        <v>1.42563927E-3</v>
      </c>
      <c r="H52" s="83">
        <v>1.1539516600000002E-3</v>
      </c>
      <c r="I52" s="83">
        <v>9.6562152000000004E-4</v>
      </c>
      <c r="J52" s="83">
        <v>4.7805161000000001E-4</v>
      </c>
      <c r="K52" s="83">
        <v>6.9698828000000002E-4</v>
      </c>
      <c r="L52" s="83">
        <v>6.8199999999999999E-6</v>
      </c>
      <c r="M52" s="83">
        <v>4.0438207E-4</v>
      </c>
      <c r="N52" s="83">
        <v>1.3228291300000001E-3</v>
      </c>
      <c r="O52" s="83">
        <v>1.2761754869999999E-2</v>
      </c>
      <c r="P52" s="83">
        <v>7.0840821999999999E-4</v>
      </c>
      <c r="Q52" s="83">
        <v>7.511672100000001E-4</v>
      </c>
      <c r="R52" s="83">
        <v>1.7539526999999999E-4</v>
      </c>
      <c r="S52" s="83">
        <v>2.1814053000000002E-4</v>
      </c>
      <c r="T52" s="83">
        <v>1.689603538E-2</v>
      </c>
      <c r="U52" s="83">
        <v>2.9119688300000002E-3</v>
      </c>
      <c r="V52" s="113">
        <v>86</v>
      </c>
    </row>
    <row r="53" spans="2:22" ht="14" customHeight="1" x14ac:dyDescent="0.15">
      <c r="B53" s="2"/>
      <c r="C53" s="409" t="s">
        <v>194</v>
      </c>
      <c r="D53" s="412">
        <v>17563</v>
      </c>
      <c r="E53" s="353">
        <v>1.0515664269</v>
      </c>
      <c r="F53" s="353">
        <v>9.0258930540000004E-2</v>
      </c>
      <c r="G53" s="353">
        <v>0.21378696195999999</v>
      </c>
      <c r="H53" s="83">
        <v>7.9241383730000003E-2</v>
      </c>
      <c r="I53" s="83">
        <v>5.2056764640000003E-2</v>
      </c>
      <c r="J53" s="83">
        <v>4.0514783999999998E-2</v>
      </c>
      <c r="K53" s="83">
        <v>5.4395353569999999E-2</v>
      </c>
      <c r="L53" s="83">
        <v>3.7750309000000003E-4</v>
      </c>
      <c r="M53" s="83">
        <v>2.6631235289999999E-2</v>
      </c>
      <c r="N53" s="83">
        <v>4.4906769309999928E-2</v>
      </c>
      <c r="O53" s="83">
        <v>0.75877880318000002</v>
      </c>
      <c r="P53" s="83">
        <v>9.1726461719999999E-2</v>
      </c>
      <c r="Q53" s="83">
        <v>0.11120658156</v>
      </c>
      <c r="R53" s="83">
        <v>5.5624873200000001E-3</v>
      </c>
      <c r="S53" s="83">
        <v>2.5180501119999997E-2</v>
      </c>
      <c r="T53" s="83">
        <v>1.6622223439599999</v>
      </c>
      <c r="U53" s="83">
        <v>0.14285663799999998</v>
      </c>
      <c r="V53" s="113">
        <v>87</v>
      </c>
    </row>
    <row r="54" spans="2:22" ht="14" customHeight="1" x14ac:dyDescent="0.15">
      <c r="B54" s="2"/>
      <c r="C54" s="409" t="s">
        <v>184</v>
      </c>
      <c r="D54" s="412">
        <v>22609</v>
      </c>
      <c r="E54" s="353">
        <v>0.83940550630999988</v>
      </c>
      <c r="F54" s="353">
        <v>5.8742826580000004E-2</v>
      </c>
      <c r="G54" s="353">
        <v>0.13026747727999999</v>
      </c>
      <c r="H54" s="83">
        <v>4.9319346990000006E-2</v>
      </c>
      <c r="I54" s="83">
        <v>4.3190767799999995E-2</v>
      </c>
      <c r="J54" s="83">
        <v>2.356577047E-2</v>
      </c>
      <c r="K54" s="83">
        <v>3.2284459549999998E-2</v>
      </c>
      <c r="L54" s="83">
        <v>5.7768994400000002E-3</v>
      </c>
      <c r="M54" s="83">
        <v>1.1742394730000001E-2</v>
      </c>
      <c r="N54" s="83">
        <v>6.073390506000001E-2</v>
      </c>
      <c r="O54" s="83">
        <v>0.6136817938400001</v>
      </c>
      <c r="P54" s="83">
        <v>4.328233544E-2</v>
      </c>
      <c r="Q54" s="83">
        <v>5.2593038389999999E-2</v>
      </c>
      <c r="R54" s="83">
        <v>3.8348673900000002E-3</v>
      </c>
      <c r="S54" s="83">
        <v>1.3225031130000002E-2</v>
      </c>
      <c r="T54" s="83">
        <v>1.3383500623</v>
      </c>
      <c r="U54" s="83">
        <v>0.21465054118000002</v>
      </c>
      <c r="V54" s="113">
        <v>88</v>
      </c>
    </row>
    <row r="55" spans="2:22" ht="14" customHeight="1" x14ac:dyDescent="0.15">
      <c r="B55" s="2"/>
      <c r="C55" s="409" t="s">
        <v>241</v>
      </c>
      <c r="D55" s="412">
        <v>130308</v>
      </c>
      <c r="E55" s="353">
        <v>4.9270621494800002</v>
      </c>
      <c r="F55" s="353">
        <v>0.39420273611000001</v>
      </c>
      <c r="G55" s="353">
        <v>1.01743175468</v>
      </c>
      <c r="H55" s="83">
        <v>0.26209632983000003</v>
      </c>
      <c r="I55" s="83">
        <v>0.17909747603999998</v>
      </c>
      <c r="J55" s="83">
        <v>0.12563062061999999</v>
      </c>
      <c r="K55" s="83">
        <v>0.20923819924000001</v>
      </c>
      <c r="L55" s="83">
        <v>0.13237334771000001</v>
      </c>
      <c r="M55" s="83">
        <v>4.1552259480000006E-2</v>
      </c>
      <c r="N55" s="83">
        <v>0.38219577957000006</v>
      </c>
      <c r="O55" s="83">
        <v>3.6045984314600004</v>
      </c>
      <c r="P55" s="83">
        <v>0.26956781766000004</v>
      </c>
      <c r="Q55" s="83">
        <v>0.29063965737999997</v>
      </c>
      <c r="R55" s="83">
        <v>3.7673012509999999E-2</v>
      </c>
      <c r="S55" s="83">
        <v>5.9909802679999999E-2</v>
      </c>
      <c r="T55" s="83">
        <v>11.01697050285</v>
      </c>
      <c r="U55" s="83">
        <v>1.2582557030500001</v>
      </c>
      <c r="V55" s="113">
        <v>89</v>
      </c>
    </row>
    <row r="56" spans="2:22" ht="14" customHeight="1" x14ac:dyDescent="0.15">
      <c r="B56" s="2"/>
      <c r="C56" s="409" t="s">
        <v>182</v>
      </c>
      <c r="D56" s="412">
        <v>17106</v>
      </c>
      <c r="E56" s="353">
        <v>0.78406418110999998</v>
      </c>
      <c r="F56" s="353">
        <v>5.9476933749999995E-2</v>
      </c>
      <c r="G56" s="353">
        <v>9.1372458980000001E-2</v>
      </c>
      <c r="H56" s="83">
        <v>5.0199467189999999E-2</v>
      </c>
      <c r="I56" s="83">
        <v>2.8813133519999999E-2</v>
      </c>
      <c r="J56" s="83">
        <v>2.033878419E-2</v>
      </c>
      <c r="K56" s="83">
        <v>3.602201008E-2</v>
      </c>
      <c r="L56" s="83">
        <v>1.5836648999999999E-3</v>
      </c>
      <c r="M56" s="83">
        <v>1.06304698E-2</v>
      </c>
      <c r="N56" s="83">
        <v>5.2744633560000004E-2</v>
      </c>
      <c r="O56" s="83">
        <v>0.58437015432999995</v>
      </c>
      <c r="P56" s="83">
        <v>5.6774963139999995E-2</v>
      </c>
      <c r="Q56" s="83">
        <v>6.6698200580000006E-2</v>
      </c>
      <c r="R56" s="83">
        <v>3.9314382799999995E-3</v>
      </c>
      <c r="S56" s="83">
        <v>1.389436921E-2</v>
      </c>
      <c r="T56" s="83">
        <v>1.1958628574600001</v>
      </c>
      <c r="U56" s="83">
        <v>0.15033413359</v>
      </c>
      <c r="V56" s="113">
        <v>90</v>
      </c>
    </row>
    <row r="57" spans="2:22" ht="14" customHeight="1" x14ac:dyDescent="0.15">
      <c r="B57" s="2"/>
      <c r="C57" s="409" t="s">
        <v>170</v>
      </c>
      <c r="D57" s="412">
        <v>6576</v>
      </c>
      <c r="E57" s="353">
        <v>0.38865822680000001</v>
      </c>
      <c r="F57" s="353">
        <v>0.17834527108999998</v>
      </c>
      <c r="G57" s="353">
        <v>0.30729571634999997</v>
      </c>
      <c r="H57" s="83">
        <v>1.7824213420000002E-2</v>
      </c>
      <c r="I57" s="83">
        <v>1.027283868E-2</v>
      </c>
      <c r="J57" s="83">
        <v>8.4970466000000005E-3</v>
      </c>
      <c r="K57" s="83">
        <v>1.6140753640000002E-2</v>
      </c>
      <c r="L57" s="83">
        <v>1.4568448600000001E-3</v>
      </c>
      <c r="M57" s="83">
        <v>2.6761126300000001E-3</v>
      </c>
      <c r="N57" s="83">
        <v>2.1629556459999998E-2</v>
      </c>
      <c r="O57" s="83">
        <v>0.31243358899999996</v>
      </c>
      <c r="P57" s="83">
        <v>4.7841397770000002E-2</v>
      </c>
      <c r="Q57" s="83">
        <v>5.0831540149999993E-2</v>
      </c>
      <c r="R57" s="83">
        <v>2.7494263900000003E-3</v>
      </c>
      <c r="S57" s="83">
        <v>5.8494577200000003E-3</v>
      </c>
      <c r="T57" s="83">
        <v>3.6369640509599996</v>
      </c>
      <c r="U57" s="83">
        <v>0.37015780489</v>
      </c>
      <c r="V57" s="113">
        <v>91</v>
      </c>
    </row>
    <row r="58" spans="2:22" ht="14" customHeight="1" x14ac:dyDescent="0.15">
      <c r="B58" s="2"/>
      <c r="C58" s="409" t="s">
        <v>212</v>
      </c>
      <c r="D58" s="412">
        <v>57740</v>
      </c>
      <c r="E58" s="353">
        <v>2.10655763801</v>
      </c>
      <c r="F58" s="353">
        <v>0.17278286297000001</v>
      </c>
      <c r="G58" s="353">
        <v>1.2005472971</v>
      </c>
      <c r="H58" s="83">
        <v>4.0876738040000006E-2</v>
      </c>
      <c r="I58" s="83">
        <v>3.514573008E-2</v>
      </c>
      <c r="J58" s="83">
        <v>2.4492571579999997E-2</v>
      </c>
      <c r="K58" s="83">
        <v>5.0777429729999997E-2</v>
      </c>
      <c r="L58" s="83">
        <v>0.34657952144999998</v>
      </c>
      <c r="M58" s="83">
        <v>1.15725082E-2</v>
      </c>
      <c r="N58" s="83">
        <v>0.19164490865000006</v>
      </c>
      <c r="O58" s="83">
        <v>1.4091871869299999</v>
      </c>
      <c r="P58" s="83">
        <v>0.1156305212</v>
      </c>
      <c r="Q58" s="83">
        <v>9.8790274600000005E-2</v>
      </c>
      <c r="R58" s="83">
        <v>3.0737369069999999E-2</v>
      </c>
      <c r="S58" s="83">
        <v>2.0376128209999997E-2</v>
      </c>
      <c r="T58" s="83">
        <v>9.9220988530599996</v>
      </c>
      <c r="U58" s="83">
        <v>0.87864270730000005</v>
      </c>
      <c r="V58" s="113">
        <v>92</v>
      </c>
    </row>
    <row r="59" spans="2:22" ht="14" customHeight="1" x14ac:dyDescent="0.15">
      <c r="B59" s="2"/>
      <c r="C59" s="409" t="s">
        <v>153</v>
      </c>
      <c r="D59" s="412">
        <v>3025</v>
      </c>
      <c r="E59" s="353">
        <v>0.10148224014999999</v>
      </c>
      <c r="F59" s="353">
        <v>8.5766663199999989E-3</v>
      </c>
      <c r="G59" s="353">
        <v>2.359364722E-2</v>
      </c>
      <c r="H59" s="83">
        <v>4.5922588700000001E-3</v>
      </c>
      <c r="I59" s="83">
        <v>2.9981282400000004E-3</v>
      </c>
      <c r="J59" s="83">
        <v>1.7912954599999999E-3</v>
      </c>
      <c r="K59" s="83">
        <v>3.6595919100000001E-3</v>
      </c>
      <c r="L59" s="83">
        <v>2.7816636999999998E-4</v>
      </c>
      <c r="M59" s="83">
        <v>1.0130944999999999E-3</v>
      </c>
      <c r="N59" s="83">
        <v>9.858477550000003E-3</v>
      </c>
      <c r="O59" s="83">
        <v>7.7346293580000003E-2</v>
      </c>
      <c r="P59" s="83">
        <v>5.29020654E-3</v>
      </c>
      <c r="Q59" s="83">
        <v>6.1079274799999998E-3</v>
      </c>
      <c r="R59" s="83">
        <v>5.8210295000000003E-4</v>
      </c>
      <c r="S59" s="83">
        <v>1.4221465699999999E-3</v>
      </c>
      <c r="T59" s="83">
        <v>0.17081945569000001</v>
      </c>
      <c r="U59" s="83">
        <v>2.1920600720000002E-2</v>
      </c>
      <c r="V59" s="113">
        <v>93</v>
      </c>
    </row>
    <row r="60" spans="2:22" ht="14" customHeight="1" x14ac:dyDescent="0.15">
      <c r="B60" s="2"/>
      <c r="C60" s="409" t="s">
        <v>163</v>
      </c>
      <c r="D60" s="412">
        <v>8662</v>
      </c>
      <c r="E60" s="353">
        <v>0.26881834515000003</v>
      </c>
      <c r="F60" s="353">
        <v>1.9126520210000001E-2</v>
      </c>
      <c r="G60" s="353">
        <v>0.10093623682</v>
      </c>
      <c r="H60" s="83">
        <v>1.5721031089999997E-2</v>
      </c>
      <c r="I60" s="83">
        <v>1.079181504E-2</v>
      </c>
      <c r="J60" s="83">
        <v>5.8676673300000004E-3</v>
      </c>
      <c r="K60" s="83">
        <v>1.4454770630000001E-2</v>
      </c>
      <c r="L60" s="83">
        <v>1.11815403E-3</v>
      </c>
      <c r="M60" s="83">
        <v>4.6057786700000004E-3</v>
      </c>
      <c r="N60" s="83">
        <v>2.4501731160000005E-2</v>
      </c>
      <c r="O60" s="83">
        <v>0.20071709754</v>
      </c>
      <c r="P60" s="83">
        <v>1.2845362400000001E-2</v>
      </c>
      <c r="Q60" s="83">
        <v>1.4792575129999999E-2</v>
      </c>
      <c r="R60" s="83">
        <v>1.5218261199999999E-3</v>
      </c>
      <c r="S60" s="83">
        <v>3.58600558E-3</v>
      </c>
      <c r="T60" s="83">
        <v>0.71361892666999993</v>
      </c>
      <c r="U60" s="83">
        <v>6.6298852210000009E-2</v>
      </c>
      <c r="V60" s="113">
        <v>94</v>
      </c>
    </row>
    <row r="61" spans="2:22" ht="14" customHeight="1" x14ac:dyDescent="0.15">
      <c r="B61" s="2"/>
      <c r="C61" s="409" t="s">
        <v>166</v>
      </c>
      <c r="D61" s="412">
        <v>6296</v>
      </c>
      <c r="E61" s="353">
        <v>0.29830736610000003</v>
      </c>
      <c r="F61" s="353">
        <v>2.2524472189999999E-2</v>
      </c>
      <c r="G61" s="353">
        <v>2.490955488E-2</v>
      </c>
      <c r="H61" s="83">
        <v>1.7806064580000003E-2</v>
      </c>
      <c r="I61" s="83">
        <v>1.469769984E-2</v>
      </c>
      <c r="J61" s="83">
        <v>9.7582243300000007E-3</v>
      </c>
      <c r="K61" s="83">
        <v>1.477314167E-2</v>
      </c>
      <c r="L61" s="83">
        <v>1.184747E-4</v>
      </c>
      <c r="M61" s="83">
        <v>6.3365517799999996E-3</v>
      </c>
      <c r="N61" s="83">
        <v>1.8245605459999981E-2</v>
      </c>
      <c r="O61" s="83">
        <v>0.21734808083000001</v>
      </c>
      <c r="P61" s="83">
        <v>2.0936544410000001E-2</v>
      </c>
      <c r="Q61" s="83">
        <v>2.3641866019999999E-2</v>
      </c>
      <c r="R61" s="83">
        <v>2.1368078400000002E-3</v>
      </c>
      <c r="S61" s="83">
        <v>4.8439614699999998E-3</v>
      </c>
      <c r="T61" s="83">
        <v>0.35187024443999998</v>
      </c>
      <c r="U61" s="83">
        <v>4.4456363159999998E-2</v>
      </c>
      <c r="V61" s="113">
        <v>95</v>
      </c>
    </row>
    <row r="62" spans="2:22" ht="15" customHeight="1" x14ac:dyDescent="0.15">
      <c r="B62" s="2"/>
      <c r="C62" s="65"/>
      <c r="D62" s="1"/>
      <c r="E62" s="60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45"/>
    </row>
    <row r="63" spans="2:22" x14ac:dyDescent="0.15">
      <c r="B63" s="2"/>
      <c r="C63" s="1" t="s">
        <v>24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45"/>
    </row>
    <row r="64" spans="2:22" ht="7.5" customHeight="1" thickBot="1" x14ac:dyDescent="0.2">
      <c r="B64" s="41"/>
      <c r="C64" s="54"/>
      <c r="D64" s="54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46"/>
    </row>
    <row r="65" spans="23:23" ht="12" customHeight="1" x14ac:dyDescent="0.15"/>
    <row r="66" spans="23:23" x14ac:dyDescent="0.15">
      <c r="W66" s="1"/>
    </row>
  </sheetData>
  <mergeCells count="13">
    <mergeCell ref="T12:T13"/>
    <mergeCell ref="U12:U13"/>
    <mergeCell ref="G12:G13"/>
    <mergeCell ref="P12:P13"/>
    <mergeCell ref="C12:C13"/>
    <mergeCell ref="D12:D13"/>
    <mergeCell ref="E12:E13"/>
    <mergeCell ref="F12:F13"/>
    <mergeCell ref="O12:O13"/>
    <mergeCell ref="H12:N12"/>
    <mergeCell ref="Q12:Q13"/>
    <mergeCell ref="R12:R13"/>
    <mergeCell ref="S12:S1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59" firstPageNumber="0" orientation="landscape"/>
  <headerFooter alignWithMargin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>
    <pageSetUpPr fitToPage="1"/>
  </sheetPr>
  <dimension ref="B3:W65"/>
  <sheetViews>
    <sheetView showGridLines="0" zoomScale="81" zoomScaleNormal="81" zoomScalePageLayoutView="81" workbookViewId="0">
      <selection activeCell="H40" sqref="H40"/>
    </sheetView>
  </sheetViews>
  <sheetFormatPr baseColWidth="10" defaultColWidth="8.83203125" defaultRowHeight="13" x14ac:dyDescent="0.15"/>
  <cols>
    <col min="1" max="2" width="3.33203125" style="3" customWidth="1"/>
    <col min="3" max="3" width="58.6640625" style="3" customWidth="1"/>
    <col min="4" max="4" width="13.332031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16384" width="8.83203125" style="3"/>
  </cols>
  <sheetData>
    <row r="3" spans="2:22" ht="14" thickBot="1" x14ac:dyDescent="0.2">
      <c r="B3" s="248">
        <v>2.5</v>
      </c>
      <c r="C3" s="245">
        <v>58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</row>
    <row r="4" spans="2:22" ht="13" customHeight="1" x14ac:dyDescent="0.15"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121"/>
    </row>
    <row r="5" spans="2:22" ht="13" customHeight="1" x14ac:dyDescent="0.15">
      <c r="B5" s="95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7" t="s">
        <v>441</v>
      </c>
      <c r="V5" s="119"/>
    </row>
    <row r="6" spans="2:22" ht="13" customHeight="1" x14ac:dyDescent="0.15"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119"/>
    </row>
    <row r="7" spans="2:22" ht="13" customHeight="1" x14ac:dyDescent="0.15">
      <c r="B7" s="95"/>
      <c r="C7" s="100" t="s">
        <v>428</v>
      </c>
      <c r="D7" s="111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19"/>
    </row>
    <row r="8" spans="2:22" ht="13" customHeight="1" x14ac:dyDescent="0.15">
      <c r="B8" s="95"/>
      <c r="C8" s="111"/>
      <c r="D8" s="111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19"/>
    </row>
    <row r="9" spans="2:22" ht="15" customHeight="1" x14ac:dyDescent="0.15">
      <c r="B9" s="172"/>
      <c r="C9" s="64"/>
      <c r="D9" s="64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76"/>
      <c r="P9" s="176"/>
      <c r="Q9" s="176"/>
      <c r="R9" s="176"/>
      <c r="S9" s="176"/>
      <c r="T9" s="176"/>
      <c r="U9" s="176"/>
      <c r="V9" s="173"/>
    </row>
    <row r="10" spans="2:22" ht="15" customHeight="1" x14ac:dyDescent="0.15">
      <c r="B10" s="2"/>
      <c r="C10" s="30" t="s">
        <v>404</v>
      </c>
      <c r="V10" s="45"/>
    </row>
    <row r="11" spans="2:22" ht="15" customHeight="1" thickBot="1" x14ac:dyDescent="0.2">
      <c r="B11" s="2"/>
      <c r="C11" s="30"/>
      <c r="V11" s="45"/>
    </row>
    <row r="12" spans="2:22" ht="15" customHeight="1" thickBot="1" x14ac:dyDescent="0.2">
      <c r="B12" s="2"/>
      <c r="C12" s="506" t="s">
        <v>62</v>
      </c>
      <c r="D12" s="506" t="s">
        <v>68</v>
      </c>
      <c r="E12" s="506" t="s">
        <v>360</v>
      </c>
      <c r="F12" s="506" t="s">
        <v>371</v>
      </c>
      <c r="G12" s="506" t="s">
        <v>0</v>
      </c>
      <c r="H12" s="510" t="s">
        <v>7</v>
      </c>
      <c r="I12" s="510"/>
      <c r="J12" s="510"/>
      <c r="K12" s="510"/>
      <c r="L12" s="510"/>
      <c r="M12" s="510"/>
      <c r="N12" s="510"/>
      <c r="O12" s="506" t="s">
        <v>66</v>
      </c>
      <c r="P12" s="506" t="s">
        <v>40</v>
      </c>
      <c r="Q12" s="506" t="s">
        <v>357</v>
      </c>
      <c r="R12" s="506" t="s">
        <v>358</v>
      </c>
      <c r="S12" s="506" t="s">
        <v>359</v>
      </c>
      <c r="T12" s="506" t="s">
        <v>44</v>
      </c>
      <c r="U12" s="506" t="s">
        <v>46</v>
      </c>
      <c r="V12" s="45"/>
    </row>
    <row r="13" spans="2:22" ht="37" customHeight="1" thickBot="1" x14ac:dyDescent="0.2">
      <c r="B13" s="2"/>
      <c r="C13" s="516"/>
      <c r="D13" s="516"/>
      <c r="E13" s="516"/>
      <c r="F13" s="516"/>
      <c r="G13" s="516"/>
      <c r="H13" s="264" t="s">
        <v>1</v>
      </c>
      <c r="I13" s="264" t="s">
        <v>2</v>
      </c>
      <c r="J13" s="264" t="s">
        <v>3</v>
      </c>
      <c r="K13" s="264" t="s">
        <v>4</v>
      </c>
      <c r="L13" s="264" t="s">
        <v>5</v>
      </c>
      <c r="M13" s="264" t="s">
        <v>67</v>
      </c>
      <c r="N13" s="264" t="s">
        <v>6</v>
      </c>
      <c r="O13" s="516"/>
      <c r="P13" s="516"/>
      <c r="Q13" s="516"/>
      <c r="R13" s="516"/>
      <c r="S13" s="516"/>
      <c r="T13" s="516"/>
      <c r="U13" s="516"/>
      <c r="V13" s="45"/>
    </row>
    <row r="14" spans="2:22" ht="14" customHeight="1" x14ac:dyDescent="0.15">
      <c r="B14" s="2"/>
      <c r="C14" s="273" t="s">
        <v>154</v>
      </c>
      <c r="D14" s="405">
        <v>3788</v>
      </c>
      <c r="E14" s="406">
        <v>0.12292825111</v>
      </c>
      <c r="F14" s="406">
        <v>8.7469210999999991E-3</v>
      </c>
      <c r="G14" s="406">
        <v>3.2437825759999997E-2</v>
      </c>
      <c r="H14" s="274">
        <v>6.8292405000000009E-3</v>
      </c>
      <c r="I14" s="274">
        <v>5.2657113600000005E-3</v>
      </c>
      <c r="J14" s="274">
        <v>2.4185726100000001E-3</v>
      </c>
      <c r="K14" s="274">
        <v>3.9273085499999996E-3</v>
      </c>
      <c r="L14" s="274">
        <v>4.6065081000000002E-4</v>
      </c>
      <c r="M14" s="274">
        <v>2.0732618100000001E-3</v>
      </c>
      <c r="N14" s="274">
        <v>1.1198596390000003E-2</v>
      </c>
      <c r="O14" s="274">
        <v>9.2308757810000003E-2</v>
      </c>
      <c r="P14" s="274">
        <v>6.1595991500000002E-3</v>
      </c>
      <c r="Q14" s="274">
        <v>7.0893350099999995E-3</v>
      </c>
      <c r="R14" s="274">
        <v>6.1926948999999998E-4</v>
      </c>
      <c r="S14" s="274">
        <v>1.5855138300000001E-3</v>
      </c>
      <c r="T14" s="274">
        <v>0.22525080548000001</v>
      </c>
      <c r="U14" s="274">
        <v>2.2239984880000001E-2</v>
      </c>
      <c r="V14" s="113">
        <v>96</v>
      </c>
    </row>
    <row r="15" spans="2:22" ht="14" customHeight="1" x14ac:dyDescent="0.15">
      <c r="B15" s="2"/>
      <c r="C15" s="413" t="s">
        <v>148</v>
      </c>
      <c r="D15" s="414">
        <v>2889</v>
      </c>
      <c r="E15" s="415">
        <v>7.2639572319999998E-2</v>
      </c>
      <c r="F15" s="415">
        <v>1.307782305E-2</v>
      </c>
      <c r="G15" s="415">
        <v>8.4309618249999996E-2</v>
      </c>
      <c r="H15" s="270">
        <v>6.2161861000000005E-4</v>
      </c>
      <c r="I15" s="270">
        <v>4.0686299999999998E-4</v>
      </c>
      <c r="J15" s="270">
        <v>2.6163118E-4</v>
      </c>
      <c r="K15" s="270">
        <v>1.86639078E-3</v>
      </c>
      <c r="L15" s="270">
        <v>4.2208800099999997E-3</v>
      </c>
      <c r="M15" s="270">
        <v>7.8697490000000003E-5</v>
      </c>
      <c r="N15" s="270">
        <v>9.9129310700000021E-3</v>
      </c>
      <c r="O15" s="270">
        <v>5.5390863460000002E-2</v>
      </c>
      <c r="P15" s="270">
        <v>2.6233473500000002E-3</v>
      </c>
      <c r="Q15" s="270">
        <v>1.6822089399999999E-3</v>
      </c>
      <c r="R15" s="270">
        <v>9.164349900000001E-4</v>
      </c>
      <c r="S15" s="270">
        <v>3.6295968000000004E-4</v>
      </c>
      <c r="T15" s="270">
        <v>0.64844815249999999</v>
      </c>
      <c r="U15" s="270">
        <v>5.833473065E-2</v>
      </c>
      <c r="V15" s="113">
        <v>97</v>
      </c>
    </row>
    <row r="16" spans="2:22" ht="14" customHeight="1" x14ac:dyDescent="0.15">
      <c r="B16" s="2"/>
      <c r="C16" s="413" t="s">
        <v>142</v>
      </c>
      <c r="D16" s="414">
        <v>1448</v>
      </c>
      <c r="E16" s="415">
        <v>3.7691644189999998E-2</v>
      </c>
      <c r="F16" s="415">
        <v>4.9616940499999998E-3</v>
      </c>
      <c r="G16" s="415">
        <v>2.9007111459999999E-2</v>
      </c>
      <c r="H16" s="270">
        <v>6.6781708000000003E-4</v>
      </c>
      <c r="I16" s="270">
        <v>5.8769099999999999E-4</v>
      </c>
      <c r="J16" s="270">
        <v>2.7954541999999997E-4</v>
      </c>
      <c r="K16" s="270">
        <v>7.6960772E-4</v>
      </c>
      <c r="L16" s="270">
        <v>5.8899075E-4</v>
      </c>
      <c r="M16" s="270">
        <v>2.7502028000000003E-4</v>
      </c>
      <c r="N16" s="270">
        <v>4.7493902599999999E-3</v>
      </c>
      <c r="O16" s="270">
        <v>2.9845031330000001E-2</v>
      </c>
      <c r="P16" s="270">
        <v>1.8673040299999998E-3</v>
      </c>
      <c r="Q16" s="270">
        <v>1.82874557E-3</v>
      </c>
      <c r="R16" s="270">
        <v>3.6306678999999998E-4</v>
      </c>
      <c r="S16" s="270">
        <v>3.8153868999999996E-4</v>
      </c>
      <c r="T16" s="270">
        <v>0.20985529241</v>
      </c>
      <c r="U16" s="270">
        <v>2.186868816E-2</v>
      </c>
      <c r="V16" s="113">
        <v>98</v>
      </c>
    </row>
    <row r="17" spans="2:22" ht="14" customHeight="1" x14ac:dyDescent="0.15">
      <c r="B17" s="2"/>
      <c r="C17" s="413" t="s">
        <v>177</v>
      </c>
      <c r="D17" s="414">
        <v>5730</v>
      </c>
      <c r="E17" s="415">
        <v>0.54687158384000001</v>
      </c>
      <c r="F17" s="415">
        <v>6.2226457180000007E-2</v>
      </c>
      <c r="G17" s="415">
        <v>0.26654928853999998</v>
      </c>
      <c r="H17" s="270">
        <v>7.1083786900000001E-3</v>
      </c>
      <c r="I17" s="270">
        <v>5.0577591600000004E-3</v>
      </c>
      <c r="J17" s="270">
        <v>2.6730927900000001E-3</v>
      </c>
      <c r="K17" s="270">
        <v>7.3526693899999994E-3</v>
      </c>
      <c r="L17" s="270">
        <v>1.3759452800000001E-3</v>
      </c>
      <c r="M17" s="270">
        <v>6.3258802699999997E-3</v>
      </c>
      <c r="N17" s="270">
        <v>2.3199766030000003E-2</v>
      </c>
      <c r="O17" s="270">
        <v>0.4956436709</v>
      </c>
      <c r="P17" s="270">
        <v>0.10716135898</v>
      </c>
      <c r="Q17" s="270">
        <v>0.10797271123999999</v>
      </c>
      <c r="R17" s="270">
        <v>4.6012152999999993E-3</v>
      </c>
      <c r="S17" s="270">
        <v>5.849655530000001E-3</v>
      </c>
      <c r="T17" s="270">
        <v>3.0014564329800004</v>
      </c>
      <c r="U17" s="270">
        <v>0.14572868943</v>
      </c>
      <c r="V17" s="113">
        <v>99</v>
      </c>
    </row>
    <row r="18" spans="2:22" ht="14" customHeight="1" x14ac:dyDescent="0.15">
      <c r="B18" s="2"/>
      <c r="C18" s="413" t="s">
        <v>260</v>
      </c>
      <c r="D18" s="414">
        <v>393032</v>
      </c>
      <c r="E18" s="415">
        <v>16.47660548248</v>
      </c>
      <c r="F18" s="415">
        <v>1.26195292573</v>
      </c>
      <c r="G18" s="415">
        <v>1.8131243986899999</v>
      </c>
      <c r="H18" s="270">
        <v>1.12532434626</v>
      </c>
      <c r="I18" s="270">
        <v>0.72978564239999999</v>
      </c>
      <c r="J18" s="270">
        <v>0.47200808220999996</v>
      </c>
      <c r="K18" s="270">
        <v>0.76511901661000004</v>
      </c>
      <c r="L18" s="270">
        <v>3.7888000450000001E-2</v>
      </c>
      <c r="M18" s="270">
        <v>0.21904885738999999</v>
      </c>
      <c r="N18" s="270">
        <v>1.0728978011800003</v>
      </c>
      <c r="O18" s="270">
        <v>12.13005363578</v>
      </c>
      <c r="P18" s="270">
        <v>1.03385834377</v>
      </c>
      <c r="Q18" s="270">
        <v>1.2220504029300001</v>
      </c>
      <c r="R18" s="270">
        <v>8.6529070370000002E-2</v>
      </c>
      <c r="S18" s="270">
        <v>0.27656441405999999</v>
      </c>
      <c r="T18" s="270">
        <v>20.9506499234</v>
      </c>
      <c r="U18" s="270">
        <v>3.2194846213999999</v>
      </c>
      <c r="V18" s="113">
        <v>100</v>
      </c>
    </row>
    <row r="19" spans="2:22" ht="14" customHeight="1" x14ac:dyDescent="0.15">
      <c r="B19" s="2"/>
      <c r="C19" s="413" t="s">
        <v>270</v>
      </c>
      <c r="D19" s="414">
        <v>953058</v>
      </c>
      <c r="E19" s="415">
        <v>42.813817746159998</v>
      </c>
      <c r="F19" s="415">
        <v>3.6165867268000005</v>
      </c>
      <c r="G19" s="415">
        <v>6.4145378401399995</v>
      </c>
      <c r="H19" s="270">
        <v>2.5798912377000001</v>
      </c>
      <c r="I19" s="270">
        <v>1.3270786092</v>
      </c>
      <c r="J19" s="270">
        <v>1.1080949184000002</v>
      </c>
      <c r="K19" s="270">
        <v>1.85192098706</v>
      </c>
      <c r="L19" s="270">
        <v>2.0835670719999998E-2</v>
      </c>
      <c r="M19" s="270">
        <v>0.28029473856000003</v>
      </c>
      <c r="N19" s="270">
        <v>3.0332646718799996</v>
      </c>
      <c r="O19" s="270">
        <v>32.668647186019996</v>
      </c>
      <c r="P19" s="270">
        <v>3.23304767653</v>
      </c>
      <c r="Q19" s="270">
        <v>3.5211919587700002</v>
      </c>
      <c r="R19" s="270">
        <v>0.25433603649999997</v>
      </c>
      <c r="S19" s="270">
        <v>0.54646752860000003</v>
      </c>
      <c r="T19" s="270">
        <v>79.93362947272</v>
      </c>
      <c r="U19" s="270">
        <v>14.117193711679999</v>
      </c>
      <c r="V19" s="113">
        <v>101</v>
      </c>
    </row>
    <row r="20" spans="2:22" ht="14" customHeight="1" x14ac:dyDescent="0.15">
      <c r="B20" s="2"/>
      <c r="C20" s="413" t="s">
        <v>233</v>
      </c>
      <c r="D20" s="414">
        <v>133608</v>
      </c>
      <c r="E20" s="415">
        <v>3.9192068737599999</v>
      </c>
      <c r="F20" s="415">
        <v>0.30109059544</v>
      </c>
      <c r="G20" s="415">
        <v>0.56370953459000006</v>
      </c>
      <c r="H20" s="270">
        <v>0.20687771543000003</v>
      </c>
      <c r="I20" s="270">
        <v>0.14713251047999998</v>
      </c>
      <c r="J20" s="270">
        <v>7.7311780590000004E-2</v>
      </c>
      <c r="K20" s="270">
        <v>0.1272932634</v>
      </c>
      <c r="L20" s="270">
        <v>3.4104034849999999E-2</v>
      </c>
      <c r="M20" s="270">
        <v>2.2781617909999996E-2</v>
      </c>
      <c r="N20" s="270">
        <v>0.36745602840000002</v>
      </c>
      <c r="O20" s="270">
        <v>2.9538104887100003</v>
      </c>
      <c r="P20" s="270">
        <v>0.14949012809000001</v>
      </c>
      <c r="Q20" s="270">
        <v>0.17932172670000002</v>
      </c>
      <c r="R20" s="270">
        <v>1.9091678689999999E-2</v>
      </c>
      <c r="S20" s="270">
        <v>5.0086421790000002E-2</v>
      </c>
      <c r="T20" s="270">
        <v>6.6434100645999994</v>
      </c>
      <c r="U20" s="270">
        <v>0.78345217562000002</v>
      </c>
      <c r="V20" s="113">
        <v>102</v>
      </c>
    </row>
    <row r="21" spans="2:22" ht="14" customHeight="1" x14ac:dyDescent="0.15">
      <c r="B21" s="2"/>
      <c r="C21" s="413" t="s">
        <v>186</v>
      </c>
      <c r="D21" s="414">
        <v>24466</v>
      </c>
      <c r="E21" s="415">
        <v>0.85276213852000005</v>
      </c>
      <c r="F21" s="415">
        <v>7.3794048619999997E-2</v>
      </c>
      <c r="G21" s="415">
        <v>0.19059374929</v>
      </c>
      <c r="H21" s="270">
        <v>3.7130038480000002E-2</v>
      </c>
      <c r="I21" s="270">
        <v>1.6686807840000002E-2</v>
      </c>
      <c r="J21" s="270">
        <v>1.487696877E-2</v>
      </c>
      <c r="K21" s="270">
        <v>3.0050030719999999E-2</v>
      </c>
      <c r="L21" s="270">
        <v>1.5862816200000001E-3</v>
      </c>
      <c r="M21" s="270">
        <v>6.0044162600000001E-3</v>
      </c>
      <c r="N21" s="270">
        <v>9.5729826819999975E-2</v>
      </c>
      <c r="O21" s="270">
        <v>0.65321960758000008</v>
      </c>
      <c r="P21" s="270">
        <v>4.2800277400000003E-2</v>
      </c>
      <c r="Q21" s="270">
        <v>5.3196276769999995E-2</v>
      </c>
      <c r="R21" s="270">
        <v>3.4015997799999994E-3</v>
      </c>
      <c r="S21" s="270">
        <v>1.444933638E-2</v>
      </c>
      <c r="T21" s="270">
        <v>2.10582154026</v>
      </c>
      <c r="U21" s="270">
        <v>0.26872620154999999</v>
      </c>
      <c r="V21" s="113">
        <v>103</v>
      </c>
    </row>
    <row r="22" spans="2:22" ht="14" customHeight="1" x14ac:dyDescent="0.15">
      <c r="B22" s="2"/>
      <c r="C22" s="413" t="s">
        <v>167</v>
      </c>
      <c r="D22" s="414">
        <v>19552</v>
      </c>
      <c r="E22" s="415">
        <v>0.29523995913000001</v>
      </c>
      <c r="F22" s="415">
        <v>1.9786433069999998E-2</v>
      </c>
      <c r="G22" s="415">
        <v>7.5796217829999998E-2</v>
      </c>
      <c r="H22" s="270">
        <v>4.8109536700000005E-3</v>
      </c>
      <c r="I22" s="270">
        <v>6.1571934000000002E-3</v>
      </c>
      <c r="J22" s="270">
        <v>1.3816750700000001E-3</v>
      </c>
      <c r="K22" s="270">
        <v>4.5206888300000003E-3</v>
      </c>
      <c r="L22" s="270">
        <v>9.3671941000000002E-4</v>
      </c>
      <c r="M22" s="270">
        <v>4.3856895999999998E-4</v>
      </c>
      <c r="N22" s="270">
        <v>4.1356972210000009E-2</v>
      </c>
      <c r="O22" s="270">
        <v>0.23644488921000001</v>
      </c>
      <c r="P22" s="270">
        <v>3.9168018800000001E-3</v>
      </c>
      <c r="Q22" s="270">
        <v>4.6665696700000005E-3</v>
      </c>
      <c r="R22" s="270">
        <v>1.1064225500000001E-3</v>
      </c>
      <c r="S22" s="270">
        <v>2.1628762400000001E-3</v>
      </c>
      <c r="T22" s="270">
        <v>0.73201439012000002</v>
      </c>
      <c r="U22" s="270">
        <v>3.7996037169999997E-2</v>
      </c>
      <c r="V22" s="113">
        <v>104</v>
      </c>
    </row>
    <row r="23" spans="2:22" ht="14" customHeight="1" x14ac:dyDescent="0.15">
      <c r="B23" s="2"/>
      <c r="C23" s="413" t="s">
        <v>193</v>
      </c>
      <c r="D23" s="414">
        <v>42620</v>
      </c>
      <c r="E23" s="415">
        <v>1.0585530702000001</v>
      </c>
      <c r="F23" s="415">
        <v>7.8006180549999998E-2</v>
      </c>
      <c r="G23" s="415">
        <v>0.21525816373000001</v>
      </c>
      <c r="H23" s="270">
        <v>3.7082117070000004E-2</v>
      </c>
      <c r="I23" s="270">
        <v>3.7107713880000004E-2</v>
      </c>
      <c r="J23" s="270">
        <v>1.236070308E-2</v>
      </c>
      <c r="K23" s="270">
        <v>2.2065572210000002E-2</v>
      </c>
      <c r="L23" s="270">
        <v>4.4787722900000004E-3</v>
      </c>
      <c r="M23" s="270">
        <v>5.0549817699999996E-3</v>
      </c>
      <c r="N23" s="270">
        <v>0.12605803831999995</v>
      </c>
      <c r="O23" s="270">
        <v>0.81718006366999996</v>
      </c>
      <c r="P23" s="270">
        <v>3.058614313E-2</v>
      </c>
      <c r="Q23" s="270">
        <v>3.7045387479999997E-2</v>
      </c>
      <c r="R23" s="270">
        <v>4.4661653999999995E-3</v>
      </c>
      <c r="S23" s="270">
        <v>1.1583762720000002E-2</v>
      </c>
      <c r="T23" s="270">
        <v>2.2904083732</v>
      </c>
      <c r="U23" s="270">
        <v>0.21178663743000001</v>
      </c>
      <c r="V23" s="113">
        <v>105</v>
      </c>
    </row>
    <row r="24" spans="2:22" ht="14" customHeight="1" x14ac:dyDescent="0.15">
      <c r="B24" s="2"/>
      <c r="C24" s="413" t="s">
        <v>202</v>
      </c>
      <c r="D24" s="414">
        <v>50087</v>
      </c>
      <c r="E24" s="415">
        <v>1.3599762585399999</v>
      </c>
      <c r="F24" s="415">
        <v>0.1019336542</v>
      </c>
      <c r="G24" s="415">
        <v>0.15164550575000002</v>
      </c>
      <c r="H24" s="270">
        <v>7.6380742190000003E-2</v>
      </c>
      <c r="I24" s="270">
        <v>8.1873493559999996E-2</v>
      </c>
      <c r="J24" s="270">
        <v>2.0077106649999999E-2</v>
      </c>
      <c r="K24" s="270">
        <v>3.4821400150000001E-2</v>
      </c>
      <c r="L24" s="270">
        <v>3.98507485E-3</v>
      </c>
      <c r="M24" s="270">
        <v>9.2131822300000003E-3</v>
      </c>
      <c r="N24" s="270">
        <v>0.12911013293000001</v>
      </c>
      <c r="O24" s="270">
        <v>1.0119520929600001</v>
      </c>
      <c r="P24" s="270">
        <v>3.1479234999999994E-2</v>
      </c>
      <c r="Q24" s="270">
        <v>3.6453250350000001E-2</v>
      </c>
      <c r="R24" s="270">
        <v>7.5852896900000001E-3</v>
      </c>
      <c r="S24" s="270">
        <v>1.279224235E-2</v>
      </c>
      <c r="T24" s="270">
        <v>1.6888742490699999</v>
      </c>
      <c r="U24" s="270">
        <v>0.16351453206</v>
      </c>
      <c r="V24" s="113">
        <v>106</v>
      </c>
    </row>
    <row r="25" spans="2:22" ht="14" customHeight="1" x14ac:dyDescent="0.15">
      <c r="B25" s="2"/>
      <c r="C25" s="413" t="s">
        <v>242</v>
      </c>
      <c r="D25" s="414">
        <v>150727</v>
      </c>
      <c r="E25" s="415">
        <v>5.17386991464</v>
      </c>
      <c r="F25" s="415">
        <v>0.40576255228000002</v>
      </c>
      <c r="G25" s="415">
        <v>0.39093902560999994</v>
      </c>
      <c r="H25" s="270">
        <v>0.32742045739000003</v>
      </c>
      <c r="I25" s="270">
        <v>0.27592182863999998</v>
      </c>
      <c r="J25" s="270">
        <v>0.15362402225999999</v>
      </c>
      <c r="K25" s="270">
        <v>0.27803737795</v>
      </c>
      <c r="L25" s="270">
        <v>1.0852273920000001E-2</v>
      </c>
      <c r="M25" s="270">
        <v>5.6963156249999994E-2</v>
      </c>
      <c r="N25" s="270">
        <v>0.39448723983000011</v>
      </c>
      <c r="O25" s="270">
        <v>3.69599612776</v>
      </c>
      <c r="P25" s="270">
        <v>0.16523157125999999</v>
      </c>
      <c r="Q25" s="270">
        <v>0.19091228985</v>
      </c>
      <c r="R25" s="270">
        <v>3.7370670910000001E-2</v>
      </c>
      <c r="S25" s="270">
        <v>6.341755684E-2</v>
      </c>
      <c r="T25" s="270">
        <v>4.4363031636599999</v>
      </c>
      <c r="U25" s="270">
        <v>0.74596570235000004</v>
      </c>
      <c r="V25" s="113">
        <v>107</v>
      </c>
    </row>
    <row r="26" spans="2:22" ht="14" customHeight="1" x14ac:dyDescent="0.15">
      <c r="B26" s="2"/>
      <c r="C26" s="413" t="s">
        <v>197</v>
      </c>
      <c r="D26" s="414">
        <v>71931</v>
      </c>
      <c r="E26" s="415">
        <v>1.4438999606299998</v>
      </c>
      <c r="F26" s="415">
        <v>3.7268716600000001E-2</v>
      </c>
      <c r="G26" s="415">
        <v>0.26903793042000002</v>
      </c>
      <c r="H26" s="270">
        <v>1.020032463E-2</v>
      </c>
      <c r="I26" s="270">
        <v>1.5918288839999999E-2</v>
      </c>
      <c r="J26" s="270">
        <v>5.3473939199999996E-3</v>
      </c>
      <c r="K26" s="270">
        <v>1.2191762779999999E-2</v>
      </c>
      <c r="L26" s="270">
        <v>4.9545151920000002E-2</v>
      </c>
      <c r="M26" s="270">
        <v>1.6653000100000002E-3</v>
      </c>
      <c r="N26" s="270">
        <v>0.22068382837</v>
      </c>
      <c r="O26" s="270">
        <v>1.1309569742600001</v>
      </c>
      <c r="P26" s="270">
        <v>1.539394643E-2</v>
      </c>
      <c r="Q26" s="270">
        <v>1.130750235E-2</v>
      </c>
      <c r="R26" s="270">
        <v>6.3888844899999998E-3</v>
      </c>
      <c r="S26" s="270">
        <v>4.3737196599999998E-3</v>
      </c>
      <c r="T26" s="270">
        <v>3.3224283111799999</v>
      </c>
      <c r="U26" s="270">
        <v>0.29367115193999999</v>
      </c>
      <c r="V26" s="113">
        <v>108</v>
      </c>
    </row>
    <row r="27" spans="2:22" ht="14" customHeight="1" x14ac:dyDescent="0.15">
      <c r="B27" s="2"/>
      <c r="C27" s="413" t="s">
        <v>227</v>
      </c>
      <c r="D27" s="414">
        <v>99641</v>
      </c>
      <c r="E27" s="415">
        <v>3.1280447718</v>
      </c>
      <c r="F27" s="415">
        <v>0.21867668775999999</v>
      </c>
      <c r="G27" s="415">
        <v>0.21018869656</v>
      </c>
      <c r="H27" s="270">
        <v>0.23572158270999999</v>
      </c>
      <c r="I27" s="270">
        <v>0.23593714128000001</v>
      </c>
      <c r="J27" s="270">
        <v>9.0429629569999989E-2</v>
      </c>
      <c r="K27" s="270">
        <v>0.13051320382000001</v>
      </c>
      <c r="L27" s="270">
        <v>2.5738751000000002E-3</v>
      </c>
      <c r="M27" s="270">
        <v>5.6845329480000005E-2</v>
      </c>
      <c r="N27" s="270">
        <v>0.19731272034000014</v>
      </c>
      <c r="O27" s="270">
        <v>2.1894980087499998</v>
      </c>
      <c r="P27" s="270">
        <v>7.9978159069999999E-2</v>
      </c>
      <c r="Q27" s="270">
        <v>0.12030567078</v>
      </c>
      <c r="R27" s="270">
        <v>8.8295337799999991E-3</v>
      </c>
      <c r="S27" s="270">
        <v>4.9227200700000001E-2</v>
      </c>
      <c r="T27" s="270">
        <v>2.6337919882499996</v>
      </c>
      <c r="U27" s="270">
        <v>0.54307784479999999</v>
      </c>
      <c r="V27" s="113">
        <v>109</v>
      </c>
    </row>
    <row r="28" spans="2:22" ht="14" customHeight="1" x14ac:dyDescent="0.15">
      <c r="B28" s="2"/>
      <c r="C28" s="413" t="s">
        <v>246</v>
      </c>
      <c r="D28" s="414">
        <v>323193</v>
      </c>
      <c r="E28" s="415">
        <v>7.9865088846000001</v>
      </c>
      <c r="F28" s="415">
        <v>0.38994999043</v>
      </c>
      <c r="G28" s="415">
        <v>1.81576274771</v>
      </c>
      <c r="H28" s="270">
        <v>0.27269758743</v>
      </c>
      <c r="I28" s="270">
        <v>0.43463456424000002</v>
      </c>
      <c r="J28" s="270">
        <v>7.5479149499999995E-2</v>
      </c>
      <c r="K28" s="270">
        <v>0.15780644009</v>
      </c>
      <c r="L28" s="270">
        <v>0.19130505955000002</v>
      </c>
      <c r="M28" s="270">
        <v>6.1306571589999997E-2</v>
      </c>
      <c r="N28" s="270">
        <v>0.88402722149000001</v>
      </c>
      <c r="O28" s="270">
        <v>5.9279517557200005</v>
      </c>
      <c r="P28" s="270">
        <v>0.11904409377</v>
      </c>
      <c r="Q28" s="270">
        <v>0.14874881985999999</v>
      </c>
      <c r="R28" s="270">
        <v>3.8228847420000003E-2</v>
      </c>
      <c r="S28" s="270">
        <v>6.9675299770000004E-2</v>
      </c>
      <c r="T28" s="270">
        <v>18.12130365834</v>
      </c>
      <c r="U28" s="270">
        <v>2.43851835229</v>
      </c>
      <c r="V28" s="113">
        <v>110</v>
      </c>
    </row>
    <row r="29" spans="2:22" ht="14" customHeight="1" x14ac:dyDescent="0.15">
      <c r="B29" s="2"/>
      <c r="C29" s="413" t="s">
        <v>256</v>
      </c>
      <c r="D29" s="414">
        <v>556739</v>
      </c>
      <c r="E29" s="415">
        <v>13.6965863665</v>
      </c>
      <c r="F29" s="415">
        <v>0.94146600742999997</v>
      </c>
      <c r="G29" s="415">
        <v>2.9455466697600001</v>
      </c>
      <c r="H29" s="270">
        <v>0.52469426827999999</v>
      </c>
      <c r="I29" s="270">
        <v>0.56399349060000004</v>
      </c>
      <c r="J29" s="270">
        <v>0.18153681793000001</v>
      </c>
      <c r="K29" s="270">
        <v>0.30443826110000005</v>
      </c>
      <c r="L29" s="270">
        <v>0.10684301806</v>
      </c>
      <c r="M29" s="270">
        <v>0.10181737822000002</v>
      </c>
      <c r="N29" s="270">
        <v>1.5286706634100002</v>
      </c>
      <c r="O29" s="270">
        <v>10.42823474721</v>
      </c>
      <c r="P29" s="270">
        <v>0.38499007878000002</v>
      </c>
      <c r="Q29" s="270">
        <v>0.46908784332999998</v>
      </c>
      <c r="R29" s="270">
        <v>7.0442267269999997E-2</v>
      </c>
      <c r="S29" s="270">
        <v>0.16165404213000001</v>
      </c>
      <c r="T29" s="270">
        <v>29.614669478889997</v>
      </c>
      <c r="U29" s="270">
        <v>3.1036729683899997</v>
      </c>
      <c r="V29" s="113">
        <v>111</v>
      </c>
    </row>
    <row r="30" spans="2:22" ht="14" customHeight="1" x14ac:dyDescent="0.15">
      <c r="B30" s="2"/>
      <c r="C30" s="413" t="s">
        <v>263</v>
      </c>
      <c r="D30" s="414">
        <v>897496</v>
      </c>
      <c r="E30" s="415">
        <v>22.040809598599999</v>
      </c>
      <c r="F30" s="415">
        <v>1.1152583442199999</v>
      </c>
      <c r="G30" s="415">
        <v>3.8486497424600001</v>
      </c>
      <c r="H30" s="270">
        <v>0.61341089357</v>
      </c>
      <c r="I30" s="270">
        <v>0.57493720116000002</v>
      </c>
      <c r="J30" s="270">
        <v>0.32258938856999997</v>
      </c>
      <c r="K30" s="270">
        <v>0.44676257744999998</v>
      </c>
      <c r="L30" s="270">
        <v>0.33390609823</v>
      </c>
      <c r="M30" s="270">
        <v>0.10476054935</v>
      </c>
      <c r="N30" s="270">
        <v>2.6735144286600003</v>
      </c>
      <c r="O30" s="270">
        <v>17.02834754973</v>
      </c>
      <c r="P30" s="270">
        <v>0.75979572172999998</v>
      </c>
      <c r="Q30" s="270">
        <v>0.87574315428000005</v>
      </c>
      <c r="R30" s="270">
        <v>0.12605772670999998</v>
      </c>
      <c r="S30" s="270">
        <v>0.25946533698000002</v>
      </c>
      <c r="T30" s="270">
        <v>46.859503595619998</v>
      </c>
      <c r="U30" s="270">
        <v>93.324979450080008</v>
      </c>
      <c r="V30" s="113">
        <v>112</v>
      </c>
    </row>
    <row r="31" spans="2:22" ht="14" customHeight="1" x14ac:dyDescent="0.15">
      <c r="B31" s="2"/>
      <c r="C31" s="413" t="s">
        <v>251</v>
      </c>
      <c r="D31" s="414">
        <v>339298</v>
      </c>
      <c r="E31" s="415">
        <v>10.34719718473</v>
      </c>
      <c r="F31" s="415">
        <v>2.2613457708000002</v>
      </c>
      <c r="G31" s="415">
        <v>22.215015564440002</v>
      </c>
      <c r="H31" s="270">
        <v>7.4881567740000002E-2</v>
      </c>
      <c r="I31" s="270">
        <v>0.18523477836000002</v>
      </c>
      <c r="J31" s="270">
        <v>6.0436997460000003E-2</v>
      </c>
      <c r="K31" s="270">
        <v>0.29593621191000002</v>
      </c>
      <c r="L31" s="270">
        <v>7.4267123300000001E-2</v>
      </c>
      <c r="M31" s="270">
        <v>4.9336964319999996E-2</v>
      </c>
      <c r="N31" s="270">
        <v>1.12932686619</v>
      </c>
      <c r="O31" s="270">
        <v>8.5471168923299992</v>
      </c>
      <c r="P31" s="270">
        <v>0.91772301088999997</v>
      </c>
      <c r="Q31" s="270">
        <v>0.16682690466</v>
      </c>
      <c r="R31" s="270">
        <v>0.76017551090000002</v>
      </c>
      <c r="S31" s="270">
        <v>1.8133386349999999E-2</v>
      </c>
      <c r="T31" s="270">
        <v>164.15552136858003</v>
      </c>
      <c r="U31" s="270">
        <v>16.848682360009999</v>
      </c>
      <c r="V31" s="113">
        <v>113</v>
      </c>
    </row>
    <row r="32" spans="2:22" ht="14" customHeight="1" x14ac:dyDescent="0.15">
      <c r="B32" s="2"/>
      <c r="C32" s="413" t="s">
        <v>192</v>
      </c>
      <c r="D32" s="414">
        <v>56243</v>
      </c>
      <c r="E32" s="415">
        <v>1.1402197718</v>
      </c>
      <c r="F32" s="415">
        <v>8.0215322079999998E-2</v>
      </c>
      <c r="G32" s="415">
        <v>1.11811898309</v>
      </c>
      <c r="H32" s="270">
        <v>2.4473152820000003E-2</v>
      </c>
      <c r="I32" s="270">
        <v>4.5366128640000003E-2</v>
      </c>
      <c r="J32" s="270">
        <v>7.4163876200000001E-3</v>
      </c>
      <c r="K32" s="270">
        <v>1.8438407890000001E-2</v>
      </c>
      <c r="L32" s="270">
        <v>9.3917143200000011E-3</v>
      </c>
      <c r="M32" s="270">
        <v>3.9921998100000003E-3</v>
      </c>
      <c r="N32" s="270">
        <v>0.14306479963000002</v>
      </c>
      <c r="O32" s="270">
        <v>0.89169759108000002</v>
      </c>
      <c r="P32" s="270">
        <v>3.0146622249999998E-2</v>
      </c>
      <c r="Q32" s="270">
        <v>1.849455564E-2</v>
      </c>
      <c r="R32" s="270">
        <v>1.7603960160000001E-2</v>
      </c>
      <c r="S32" s="270">
        <v>6.1630329299999995E-3</v>
      </c>
      <c r="T32" s="270">
        <v>8.0973934499699993</v>
      </c>
      <c r="U32" s="270">
        <v>0.73639869935000002</v>
      </c>
      <c r="V32" s="113">
        <v>114</v>
      </c>
    </row>
    <row r="33" spans="2:22" ht="14" customHeight="1" x14ac:dyDescent="0.15">
      <c r="B33" s="2"/>
      <c r="C33" s="413" t="s">
        <v>146</v>
      </c>
      <c r="D33" s="414">
        <v>3584</v>
      </c>
      <c r="E33" s="415">
        <v>6.5883402160000007E-2</v>
      </c>
      <c r="F33" s="415">
        <v>2.6503055799999998E-3</v>
      </c>
      <c r="G33" s="415">
        <v>4.5605205619999999E-2</v>
      </c>
      <c r="H33" s="270">
        <v>6.0128416000000001E-4</v>
      </c>
      <c r="I33" s="270">
        <v>1.4972558400000002E-3</v>
      </c>
      <c r="J33" s="270">
        <v>2.7861269999999999E-4</v>
      </c>
      <c r="K33" s="270">
        <v>7.695063199999999E-4</v>
      </c>
      <c r="L33" s="270">
        <v>5.4983355000000008E-4</v>
      </c>
      <c r="M33" s="270">
        <v>3.1778279999999996E-4</v>
      </c>
      <c r="N33" s="270">
        <v>9.3585202300000003E-3</v>
      </c>
      <c r="O33" s="270">
        <v>5.2588597600000002E-2</v>
      </c>
      <c r="P33" s="270">
        <v>1.87649059E-3</v>
      </c>
      <c r="Q33" s="270">
        <v>7.6778483000000002E-4</v>
      </c>
      <c r="R33" s="270">
        <v>1.3729527799999999E-3</v>
      </c>
      <c r="S33" s="270">
        <v>3.0239148000000003E-4</v>
      </c>
      <c r="T33" s="270">
        <v>0.34913961227000001</v>
      </c>
      <c r="U33" s="270">
        <v>2.5538269440000001E-2</v>
      </c>
      <c r="V33" s="113">
        <v>115</v>
      </c>
    </row>
    <row r="34" spans="2:22" ht="14" customHeight="1" x14ac:dyDescent="0.15">
      <c r="B34" s="2"/>
      <c r="C34" s="413" t="s">
        <v>168</v>
      </c>
      <c r="D34" s="414">
        <v>12330</v>
      </c>
      <c r="E34" s="415">
        <v>0.31560434434999995</v>
      </c>
      <c r="F34" s="415">
        <v>1.9639040560000001E-2</v>
      </c>
      <c r="G34" s="415">
        <v>2.2994071250000001E-2</v>
      </c>
      <c r="H34" s="270">
        <v>1.7350240669999999E-2</v>
      </c>
      <c r="I34" s="270">
        <v>2.7003045239999999E-2</v>
      </c>
      <c r="J34" s="270">
        <v>2.7877972700000001E-3</v>
      </c>
      <c r="K34" s="270">
        <v>4.3661177900000004E-3</v>
      </c>
      <c r="L34" s="270">
        <v>3.5144880699999998E-3</v>
      </c>
      <c r="M34" s="270">
        <v>1.9757790800000001E-3</v>
      </c>
      <c r="N34" s="270">
        <v>2.7407084509999999E-2</v>
      </c>
      <c r="O34" s="270">
        <v>0.23158840387999999</v>
      </c>
      <c r="P34" s="270">
        <v>3.4914157100000001E-3</v>
      </c>
      <c r="Q34" s="270">
        <v>4.82621956E-3</v>
      </c>
      <c r="R34" s="270">
        <v>1.00552759E-3</v>
      </c>
      <c r="S34" s="270">
        <v>2.3673118099999998E-3</v>
      </c>
      <c r="T34" s="270">
        <v>0.36735863671000002</v>
      </c>
      <c r="U34" s="270">
        <v>4.2561263269999997E-2</v>
      </c>
      <c r="V34" s="113">
        <v>116</v>
      </c>
    </row>
    <row r="35" spans="2:22" ht="14" customHeight="1" x14ac:dyDescent="0.15">
      <c r="B35" s="2"/>
      <c r="C35" s="413" t="s">
        <v>234</v>
      </c>
      <c r="D35" s="414">
        <v>105903</v>
      </c>
      <c r="E35" s="415">
        <v>3.6287559335399999</v>
      </c>
      <c r="F35" s="415">
        <v>0.31320831956</v>
      </c>
      <c r="G35" s="415">
        <v>0.34114110596000002</v>
      </c>
      <c r="H35" s="270">
        <v>0.22285805344000001</v>
      </c>
      <c r="I35" s="270">
        <v>0.24432213563999999</v>
      </c>
      <c r="J35" s="270">
        <v>8.964105755E-2</v>
      </c>
      <c r="K35" s="270">
        <v>0.13192372051000001</v>
      </c>
      <c r="L35" s="270">
        <v>8.8498432300000013E-3</v>
      </c>
      <c r="M35" s="270">
        <v>3.4198422610000001E-2</v>
      </c>
      <c r="N35" s="270">
        <v>0.25916838824999988</v>
      </c>
      <c r="O35" s="270">
        <v>2.6576767188099999</v>
      </c>
      <c r="P35" s="270">
        <v>0.16445345343000001</v>
      </c>
      <c r="Q35" s="270">
        <v>0.21143782011000001</v>
      </c>
      <c r="R35" s="270">
        <v>1.7670946810000001E-2</v>
      </c>
      <c r="S35" s="270">
        <v>6.981681540000001E-2</v>
      </c>
      <c r="T35" s="270">
        <v>3.8159474010399999</v>
      </c>
      <c r="U35" s="270">
        <v>0.37397574026999997</v>
      </c>
      <c r="V35" s="113">
        <v>117</v>
      </c>
    </row>
    <row r="36" spans="2:22" ht="14" customHeight="1" x14ac:dyDescent="0.15">
      <c r="B36" s="2"/>
      <c r="C36" s="413" t="s">
        <v>252</v>
      </c>
      <c r="D36" s="414">
        <v>286304</v>
      </c>
      <c r="E36" s="415">
        <v>11.150887346739999</v>
      </c>
      <c r="F36" s="415">
        <v>0.78061176246999997</v>
      </c>
      <c r="G36" s="415">
        <v>0.71463078175999994</v>
      </c>
      <c r="H36" s="270">
        <v>0.84975911132000004</v>
      </c>
      <c r="I36" s="270">
        <v>0.79448770907999999</v>
      </c>
      <c r="J36" s="270">
        <v>0.48430674839999999</v>
      </c>
      <c r="K36" s="270">
        <v>0.56037112848000004</v>
      </c>
      <c r="L36" s="270">
        <v>2.5455866299999999E-3</v>
      </c>
      <c r="M36" s="270">
        <v>0.13191278176000001</v>
      </c>
      <c r="N36" s="270">
        <v>0.58005919266999983</v>
      </c>
      <c r="O36" s="270">
        <v>7.7750607362899995</v>
      </c>
      <c r="P36" s="270">
        <v>0.45604376741000002</v>
      </c>
      <c r="Q36" s="270">
        <v>0.56264884705999996</v>
      </c>
      <c r="R36" s="270">
        <v>5.0955543280000001E-2</v>
      </c>
      <c r="S36" s="270">
        <v>0.15802821584000001</v>
      </c>
      <c r="T36" s="270">
        <v>11.844324403470001</v>
      </c>
      <c r="U36" s="270">
        <v>1.3617496738599999</v>
      </c>
      <c r="V36" s="113">
        <v>118</v>
      </c>
    </row>
    <row r="37" spans="2:22" ht="14" customHeight="1" x14ac:dyDescent="0.15">
      <c r="B37" s="2"/>
      <c r="C37" s="413" t="s">
        <v>201</v>
      </c>
      <c r="D37" s="414">
        <v>39867</v>
      </c>
      <c r="E37" s="415">
        <v>1.3857413571400001</v>
      </c>
      <c r="F37" s="415">
        <v>0.102699625</v>
      </c>
      <c r="G37" s="415">
        <v>0.12986827612000001</v>
      </c>
      <c r="H37" s="270">
        <v>8.7687047029999993E-2</v>
      </c>
      <c r="I37" s="270">
        <v>9.0931168079999999E-2</v>
      </c>
      <c r="J37" s="270">
        <v>4.312403754E-2</v>
      </c>
      <c r="K37" s="270">
        <v>5.0184307710000001E-2</v>
      </c>
      <c r="L37" s="270">
        <v>2.9525381E-4</v>
      </c>
      <c r="M37" s="270">
        <v>1.430970032E-2</v>
      </c>
      <c r="N37" s="270">
        <v>9.5305949920000077E-2</v>
      </c>
      <c r="O37" s="270">
        <v>1.0060117398499999</v>
      </c>
      <c r="P37" s="270">
        <v>5.4342596019999995E-2</v>
      </c>
      <c r="Q37" s="270">
        <v>6.6608428960000007E-2</v>
      </c>
      <c r="R37" s="270">
        <v>5.6098350699999994E-3</v>
      </c>
      <c r="S37" s="270">
        <v>1.8143900679999998E-2</v>
      </c>
      <c r="T37" s="270">
        <v>1.61784487458</v>
      </c>
      <c r="U37" s="270">
        <v>0.17973769473000001</v>
      </c>
      <c r="V37" s="113">
        <v>119</v>
      </c>
    </row>
    <row r="38" spans="2:22" ht="14" customHeight="1" x14ac:dyDescent="0.15">
      <c r="B38" s="2"/>
      <c r="C38" s="413" t="s">
        <v>144</v>
      </c>
      <c r="D38" s="414">
        <v>1839</v>
      </c>
      <c r="E38" s="415">
        <v>5.5002935910000002E-2</v>
      </c>
      <c r="F38" s="415">
        <v>6.5275676600000006E-3</v>
      </c>
      <c r="G38" s="415">
        <v>5.9366032500000002E-3</v>
      </c>
      <c r="H38" s="270">
        <v>2.9005432499999997E-3</v>
      </c>
      <c r="I38" s="270">
        <v>3.32542692E-3</v>
      </c>
      <c r="J38" s="270">
        <v>1.1539017599999999E-3</v>
      </c>
      <c r="K38" s="270">
        <v>1.60320432E-3</v>
      </c>
      <c r="L38" s="270">
        <v>9.4068809999999997E-5</v>
      </c>
      <c r="M38" s="270">
        <v>4.0096159999999996E-4</v>
      </c>
      <c r="N38" s="270">
        <v>4.843697390000002E-3</v>
      </c>
      <c r="O38" s="270">
        <v>4.070139943E-2</v>
      </c>
      <c r="P38" s="270">
        <v>1.46495517E-3</v>
      </c>
      <c r="Q38" s="270">
        <v>1.72305158E-3</v>
      </c>
      <c r="R38" s="270">
        <v>2.8769104000000002E-4</v>
      </c>
      <c r="S38" s="270">
        <v>5.4942182999999996E-4</v>
      </c>
      <c r="T38" s="270">
        <v>6.3526925129999995E-2</v>
      </c>
      <c r="U38" s="270">
        <v>6.4169965299999999E-3</v>
      </c>
      <c r="V38" s="113">
        <v>120</v>
      </c>
    </row>
    <row r="39" spans="2:22" ht="14" customHeight="1" x14ac:dyDescent="0.15">
      <c r="B39" s="2"/>
      <c r="C39" s="413" t="s">
        <v>173</v>
      </c>
      <c r="D39" s="414">
        <v>13721</v>
      </c>
      <c r="E39" s="415">
        <v>0.42901347509999999</v>
      </c>
      <c r="F39" s="415">
        <v>3.0409602609999996E-2</v>
      </c>
      <c r="G39" s="415"/>
      <c r="H39" s="270">
        <v>3.0453950010000001E-2</v>
      </c>
      <c r="I39" s="270">
        <v>3.3637624560000003E-2</v>
      </c>
      <c r="J39" s="270">
        <v>1.161230961E-2</v>
      </c>
      <c r="K39" s="270">
        <v>1.6202637279999998E-2</v>
      </c>
      <c r="L39" s="270">
        <v>1.0995723899999998E-3</v>
      </c>
      <c r="M39" s="270">
        <v>4.6095569900000003E-3</v>
      </c>
      <c r="N39" s="270">
        <v>2.8056875210000012E-2</v>
      </c>
      <c r="O39" s="270">
        <v>0.30514172943000001</v>
      </c>
      <c r="P39" s="270">
        <v>1.0862881699999999E-2</v>
      </c>
      <c r="Q39" s="270">
        <v>1.2500597069999999E-2</v>
      </c>
      <c r="R39" s="270">
        <v>2.00476065E-3</v>
      </c>
      <c r="S39" s="270">
        <v>3.8487727399999995E-3</v>
      </c>
      <c r="T39" s="270">
        <v>0.60076804324999999</v>
      </c>
      <c r="U39" s="270">
        <v>5.5548568140000004E-2</v>
      </c>
      <c r="V39" s="113">
        <v>121</v>
      </c>
    </row>
    <row r="40" spans="2:22" ht="14" customHeight="1" x14ac:dyDescent="0.15">
      <c r="B40" s="2"/>
      <c r="C40" s="413" t="s">
        <v>217</v>
      </c>
      <c r="D40" s="414">
        <v>86050</v>
      </c>
      <c r="E40" s="415">
        <v>2.6665391953100004</v>
      </c>
      <c r="F40" s="415">
        <v>0.20693648148999999</v>
      </c>
      <c r="G40" s="415">
        <v>0.29288810228000001</v>
      </c>
      <c r="H40" s="270">
        <v>0.14941148365000001</v>
      </c>
      <c r="I40" s="270">
        <v>0.15986460996000001</v>
      </c>
      <c r="J40" s="270">
        <v>6.0624289729999996E-2</v>
      </c>
      <c r="K40" s="270">
        <v>9.9541296170000002E-2</v>
      </c>
      <c r="L40" s="270">
        <v>2.6595745200000001E-3</v>
      </c>
      <c r="M40" s="270">
        <v>2.3632382230000002E-2</v>
      </c>
      <c r="N40" s="270">
        <v>0.22092137525999994</v>
      </c>
      <c r="O40" s="270">
        <v>1.9558451368599998</v>
      </c>
      <c r="P40" s="270">
        <v>8.6795975469999995E-2</v>
      </c>
      <c r="Q40" s="270">
        <v>0.10891781883999999</v>
      </c>
      <c r="R40" s="270">
        <v>1.443382126E-2</v>
      </c>
      <c r="S40" s="270">
        <v>3.6759559859999999E-2</v>
      </c>
      <c r="T40" s="270">
        <v>4.1454655254599997</v>
      </c>
      <c r="U40" s="270">
        <v>33.755474211940005</v>
      </c>
      <c r="V40" s="113">
        <v>122</v>
      </c>
    </row>
    <row r="41" spans="2:22" ht="14" customHeight="1" x14ac:dyDescent="0.15">
      <c r="B41" s="2"/>
      <c r="C41" s="413" t="s">
        <v>180</v>
      </c>
      <c r="D41" s="414">
        <v>25051</v>
      </c>
      <c r="E41" s="415">
        <v>0.66365415282999995</v>
      </c>
      <c r="F41" s="415">
        <v>5.3649971059999996E-2</v>
      </c>
      <c r="G41" s="415">
        <v>9.5125077010000003E-2</v>
      </c>
      <c r="H41" s="270">
        <v>3.1316717569999999E-2</v>
      </c>
      <c r="I41" s="270">
        <v>3.8659218119999998E-2</v>
      </c>
      <c r="J41" s="270">
        <v>9.5918110600000002E-3</v>
      </c>
      <c r="K41" s="270">
        <v>1.5149516470000001E-2</v>
      </c>
      <c r="L41" s="270">
        <v>2.2895235399999999E-3</v>
      </c>
      <c r="M41" s="270">
        <v>3.9110230299999995E-3</v>
      </c>
      <c r="N41" s="270">
        <v>6.5992208159999996E-2</v>
      </c>
      <c r="O41" s="270">
        <v>0.49770200414999999</v>
      </c>
      <c r="P41" s="270">
        <v>1.442683524E-2</v>
      </c>
      <c r="Q41" s="270">
        <v>1.6550134920000001E-2</v>
      </c>
      <c r="R41" s="270">
        <v>2.8339130500000002E-3</v>
      </c>
      <c r="S41" s="270">
        <v>5.1310784199999999E-3</v>
      </c>
      <c r="T41" s="270">
        <v>1.4070971875299998</v>
      </c>
      <c r="U41" s="270">
        <v>7.8230987297899999</v>
      </c>
      <c r="V41" s="113">
        <v>123</v>
      </c>
    </row>
    <row r="42" spans="2:22" ht="14" customHeight="1" x14ac:dyDescent="0.15">
      <c r="B42" s="2"/>
      <c r="C42" s="413" t="s">
        <v>204</v>
      </c>
      <c r="D42" s="414">
        <v>46597</v>
      </c>
      <c r="E42" s="415">
        <v>1.44761361083</v>
      </c>
      <c r="F42" s="415">
        <v>8.0801605780000008E-2</v>
      </c>
      <c r="G42" s="415">
        <v>0.28201508690999999</v>
      </c>
      <c r="H42" s="270">
        <v>8.4317904290000009E-2</v>
      </c>
      <c r="I42" s="270">
        <v>0.10352041344</v>
      </c>
      <c r="J42" s="270">
        <v>3.8430371159999997E-2</v>
      </c>
      <c r="K42" s="270">
        <v>5.3320509770000003E-2</v>
      </c>
      <c r="L42" s="270">
        <v>8.4081130999999996E-3</v>
      </c>
      <c r="M42" s="270">
        <v>1.5287484140000002E-2</v>
      </c>
      <c r="N42" s="270">
        <v>0.11346817735999992</v>
      </c>
      <c r="O42" s="270">
        <v>1.03613446027</v>
      </c>
      <c r="P42" s="270">
        <v>4.1752466759999995E-2</v>
      </c>
      <c r="Q42" s="270">
        <v>5.9223164120000005E-2</v>
      </c>
      <c r="R42" s="270">
        <v>6.8765071399999999E-3</v>
      </c>
      <c r="S42" s="270">
        <v>2.4520880319999997E-2</v>
      </c>
      <c r="T42" s="270">
        <v>2.6181724307400001</v>
      </c>
      <c r="U42" s="270">
        <v>0.32453258965999998</v>
      </c>
      <c r="V42" s="113">
        <v>124</v>
      </c>
    </row>
    <row r="43" spans="2:22" ht="14" customHeight="1" x14ac:dyDescent="0.15">
      <c r="B43" s="2"/>
      <c r="C43" s="413" t="s">
        <v>247</v>
      </c>
      <c r="D43" s="414">
        <v>160063</v>
      </c>
      <c r="E43" s="415">
        <v>7.7156922627399993</v>
      </c>
      <c r="F43" s="415">
        <v>0.54405739174000001</v>
      </c>
      <c r="G43" s="415">
        <v>0.54882157652999997</v>
      </c>
      <c r="H43" s="270">
        <v>0.59250044483999997</v>
      </c>
      <c r="I43" s="270">
        <v>0.45914037480000003</v>
      </c>
      <c r="J43" s="270">
        <v>0.28841009648000004</v>
      </c>
      <c r="K43" s="270">
        <v>0.35500268777999999</v>
      </c>
      <c r="L43" s="270">
        <v>1.3127001799999999E-3</v>
      </c>
      <c r="M43" s="270">
        <v>0.13353633416999999</v>
      </c>
      <c r="N43" s="270">
        <v>0.33460397007000009</v>
      </c>
      <c r="O43" s="270">
        <v>5.5710738852699997</v>
      </c>
      <c r="P43" s="270">
        <v>0.57035855821000003</v>
      </c>
      <c r="Q43" s="270">
        <v>0.64020243070999994</v>
      </c>
      <c r="R43" s="270">
        <v>3.4287426949999998E-2</v>
      </c>
      <c r="S43" s="270">
        <v>0.12034671655000001</v>
      </c>
      <c r="T43" s="270">
        <v>8.5380418383999999</v>
      </c>
      <c r="U43" s="270">
        <v>0.97762918661999998</v>
      </c>
      <c r="V43" s="113">
        <v>125</v>
      </c>
    </row>
    <row r="44" spans="2:22" ht="14" customHeight="1" x14ac:dyDescent="0.15">
      <c r="B44" s="2"/>
      <c r="C44" s="413" t="s">
        <v>215</v>
      </c>
      <c r="D44" s="414">
        <v>59680</v>
      </c>
      <c r="E44" s="415">
        <v>2.3443741730399998</v>
      </c>
      <c r="F44" s="415">
        <v>0.1976366671</v>
      </c>
      <c r="G44" s="415">
        <v>0.14171099212000002</v>
      </c>
      <c r="H44" s="270">
        <v>0.19157402111999999</v>
      </c>
      <c r="I44" s="270">
        <v>0.17503607916</v>
      </c>
      <c r="J44" s="270">
        <v>0.11543132737</v>
      </c>
      <c r="K44" s="270">
        <v>0.12843024494999999</v>
      </c>
      <c r="L44" s="270">
        <v>6.3006816000000002E-4</v>
      </c>
      <c r="M44" s="270">
        <v>3.1713211200000001E-2</v>
      </c>
      <c r="N44" s="270">
        <v>0.10488369227000005</v>
      </c>
      <c r="O44" s="270">
        <v>1.6135499395000001</v>
      </c>
      <c r="P44" s="270">
        <v>9.8064121339999991E-2</v>
      </c>
      <c r="Q44" s="270">
        <v>0.11896555826999999</v>
      </c>
      <c r="R44" s="270">
        <v>1.295076534E-2</v>
      </c>
      <c r="S44" s="270">
        <v>3.3871814350000001E-2</v>
      </c>
      <c r="T44" s="270">
        <v>2.05686486864</v>
      </c>
      <c r="U44" s="270">
        <v>0.19878359714999999</v>
      </c>
      <c r="V44" s="113">
        <v>126</v>
      </c>
    </row>
    <row r="45" spans="2:22" ht="14" customHeight="1" x14ac:dyDescent="0.15">
      <c r="B45" s="2"/>
      <c r="C45" s="413" t="s">
        <v>191</v>
      </c>
      <c r="D45" s="414">
        <v>27044</v>
      </c>
      <c r="E45" s="415">
        <v>1.1125316814699999</v>
      </c>
      <c r="F45" s="415">
        <v>8.3934673050000005E-2</v>
      </c>
      <c r="G45" s="415">
        <v>8.6460560110000001E-2</v>
      </c>
      <c r="H45" s="270">
        <v>8.6294768160000007E-2</v>
      </c>
      <c r="I45" s="270">
        <v>8.604157895999999E-2</v>
      </c>
      <c r="J45" s="270">
        <v>4.7297616729999999E-2</v>
      </c>
      <c r="K45" s="270">
        <v>5.4519903630000005E-2</v>
      </c>
      <c r="L45" s="270">
        <v>9.033521000000001E-5</v>
      </c>
      <c r="M45" s="270">
        <v>1.8729984370000004E-2</v>
      </c>
      <c r="N45" s="270">
        <v>4.9082209199999949E-2</v>
      </c>
      <c r="O45" s="270">
        <v>0.77341340070999998</v>
      </c>
      <c r="P45" s="270">
        <v>5.1812728159999995E-2</v>
      </c>
      <c r="Q45" s="270">
        <v>6.350618542E-2</v>
      </c>
      <c r="R45" s="270">
        <v>5.2782093100000003E-3</v>
      </c>
      <c r="S45" s="270">
        <v>1.6975710249999998E-2</v>
      </c>
      <c r="T45" s="270">
        <v>1.3027881779299999</v>
      </c>
      <c r="U45" s="270">
        <v>0.12452024581000001</v>
      </c>
      <c r="V45" s="113">
        <v>127</v>
      </c>
    </row>
    <row r="46" spans="2:22" ht="14" customHeight="1" x14ac:dyDescent="0.15">
      <c r="B46" s="2"/>
      <c r="C46" s="413" t="s">
        <v>223</v>
      </c>
      <c r="D46" s="414">
        <v>91035</v>
      </c>
      <c r="E46" s="415">
        <v>2.9659309762400001</v>
      </c>
      <c r="F46" s="415">
        <v>0.22652535502999999</v>
      </c>
      <c r="G46" s="415">
        <v>0.24834665047999999</v>
      </c>
      <c r="H46" s="270">
        <v>0.18365365701</v>
      </c>
      <c r="I46" s="270">
        <v>0.21081289895999999</v>
      </c>
      <c r="J46" s="270">
        <v>7.6205534280000001E-2</v>
      </c>
      <c r="K46" s="270">
        <v>9.6297919969999993E-2</v>
      </c>
      <c r="L46" s="270">
        <v>6.1845340000000006E-4</v>
      </c>
      <c r="M46" s="270">
        <v>2.6374883599999999E-2</v>
      </c>
      <c r="N46" s="270">
        <v>0.21074584541999997</v>
      </c>
      <c r="O46" s="270">
        <v>2.1697065179399999</v>
      </c>
      <c r="P46" s="270">
        <v>0.10352042135</v>
      </c>
      <c r="Q46" s="270">
        <v>0.12515606637999999</v>
      </c>
      <c r="R46" s="270">
        <v>1.2934962160000001E-2</v>
      </c>
      <c r="S46" s="270">
        <v>3.4800586460000005E-2</v>
      </c>
      <c r="T46" s="270">
        <v>3.8409969453199997</v>
      </c>
      <c r="U46" s="270">
        <v>0.43814393190000001</v>
      </c>
      <c r="V46" s="113">
        <v>128</v>
      </c>
    </row>
    <row r="47" spans="2:22" ht="14" customHeight="1" x14ac:dyDescent="0.15">
      <c r="B47" s="2"/>
      <c r="C47" s="413" t="s">
        <v>206</v>
      </c>
      <c r="D47" s="414">
        <v>25782</v>
      </c>
      <c r="E47" s="415">
        <v>1.58551964838</v>
      </c>
      <c r="F47" s="415">
        <v>0.10649281201000001</v>
      </c>
      <c r="G47" s="415">
        <v>0.15673221348999999</v>
      </c>
      <c r="H47" s="270">
        <v>0.15673130712</v>
      </c>
      <c r="I47" s="270">
        <v>9.7113677400000001E-2</v>
      </c>
      <c r="J47" s="270">
        <v>6.4049409060000007E-2</v>
      </c>
      <c r="K47" s="270">
        <v>9.7754126349999998E-2</v>
      </c>
      <c r="L47" s="270">
        <v>1.7215132999999998E-4</v>
      </c>
      <c r="M47" s="270">
        <v>3.4428185730000005E-2</v>
      </c>
      <c r="N47" s="270">
        <v>3.5483295750000088E-2</v>
      </c>
      <c r="O47" s="270">
        <v>1.1016260735400001</v>
      </c>
      <c r="P47" s="270">
        <v>0.13139841143</v>
      </c>
      <c r="Q47" s="270">
        <v>0.14982672820000001</v>
      </c>
      <c r="R47" s="270">
        <v>8.1048729299999997E-3</v>
      </c>
      <c r="S47" s="270">
        <v>2.6539599319999999E-2</v>
      </c>
      <c r="T47" s="270">
        <v>1.87640580942</v>
      </c>
      <c r="U47" s="270">
        <v>0.20888578861000001</v>
      </c>
      <c r="V47" s="113">
        <v>129</v>
      </c>
    </row>
    <row r="48" spans="2:22" ht="14" customHeight="1" x14ac:dyDescent="0.15">
      <c r="B48" s="2"/>
      <c r="C48" s="413" t="s">
        <v>183</v>
      </c>
      <c r="D48" s="414">
        <v>27877</v>
      </c>
      <c r="E48" s="415">
        <v>0.85472816504000004</v>
      </c>
      <c r="F48" s="415">
        <v>5.95269613E-2</v>
      </c>
      <c r="G48" s="415">
        <v>5.7608404580000001E-2</v>
      </c>
      <c r="H48" s="270">
        <v>4.8946574579999999E-2</v>
      </c>
      <c r="I48" s="270">
        <v>6.1358556959999998E-2</v>
      </c>
      <c r="J48" s="270">
        <v>1.652378535E-2</v>
      </c>
      <c r="K48" s="270">
        <v>2.4131004890000002E-2</v>
      </c>
      <c r="L48" s="270">
        <v>9.4026294999999998E-4</v>
      </c>
      <c r="M48" s="270">
        <v>7.0938187999999994E-3</v>
      </c>
      <c r="N48" s="270">
        <v>6.6272950980000023E-2</v>
      </c>
      <c r="O48" s="270">
        <v>0.63006509844000003</v>
      </c>
      <c r="P48" s="270">
        <v>2.5499294919999999E-2</v>
      </c>
      <c r="Q48" s="270">
        <v>3.228965441E-2</v>
      </c>
      <c r="R48" s="270">
        <v>2.9311680600000002E-3</v>
      </c>
      <c r="S48" s="270">
        <v>9.7238492300000014E-3</v>
      </c>
      <c r="T48" s="270">
        <v>0.97822599153000001</v>
      </c>
      <c r="U48" s="270">
        <v>0.13246883334000001</v>
      </c>
      <c r="V48" s="113">
        <v>130</v>
      </c>
    </row>
    <row r="49" spans="2:23" ht="14" customHeight="1" x14ac:dyDescent="0.15">
      <c r="B49" s="2"/>
      <c r="C49" s="413" t="s">
        <v>250</v>
      </c>
      <c r="D49" s="414">
        <v>310526</v>
      </c>
      <c r="E49" s="415">
        <v>10.012727755810001</v>
      </c>
      <c r="F49" s="415">
        <v>0.70679649986000004</v>
      </c>
      <c r="G49" s="415">
        <v>0.85979533406999997</v>
      </c>
      <c r="H49" s="270">
        <v>0.65477075185999989</v>
      </c>
      <c r="I49" s="270">
        <v>0.69747710364000004</v>
      </c>
      <c r="J49" s="270">
        <v>0.27257512401</v>
      </c>
      <c r="K49" s="270">
        <v>0.37497408532999998</v>
      </c>
      <c r="L49" s="270">
        <v>2.2165418159999999E-2</v>
      </c>
      <c r="M49" s="270">
        <v>0.13080173156</v>
      </c>
      <c r="N49" s="270">
        <v>0.69755927203999946</v>
      </c>
      <c r="O49" s="270">
        <v>7.2179081600899995</v>
      </c>
      <c r="P49" s="270">
        <v>0.35489108747000003</v>
      </c>
      <c r="Q49" s="270">
        <v>0.46073666340000008</v>
      </c>
      <c r="R49" s="270">
        <v>4.2772638680000002E-2</v>
      </c>
      <c r="S49" s="270">
        <v>0.14937286075</v>
      </c>
      <c r="T49" s="270">
        <v>11.30264634658</v>
      </c>
      <c r="U49" s="270">
        <v>1.17591116741</v>
      </c>
      <c r="V49" s="113">
        <v>131</v>
      </c>
    </row>
    <row r="50" spans="2:23" ht="14" customHeight="1" x14ac:dyDescent="0.15">
      <c r="B50" s="2"/>
      <c r="C50" s="413" t="s">
        <v>111</v>
      </c>
      <c r="D50" s="414">
        <v>0</v>
      </c>
      <c r="E50" s="415">
        <v>0</v>
      </c>
      <c r="F50" s="415">
        <v>0</v>
      </c>
      <c r="G50" s="415">
        <v>0</v>
      </c>
      <c r="H50" s="270">
        <v>0</v>
      </c>
      <c r="I50" s="270">
        <v>0</v>
      </c>
      <c r="J50" s="270">
        <v>0</v>
      </c>
      <c r="K50" s="270">
        <v>0</v>
      </c>
      <c r="L50" s="270">
        <v>0</v>
      </c>
      <c r="M50" s="270">
        <v>0</v>
      </c>
      <c r="N50" s="270">
        <v>0</v>
      </c>
      <c r="O50" s="270">
        <v>0</v>
      </c>
      <c r="P50" s="270">
        <v>0</v>
      </c>
      <c r="Q50" s="270">
        <v>0</v>
      </c>
      <c r="R50" s="270">
        <v>0</v>
      </c>
      <c r="S50" s="270">
        <v>0</v>
      </c>
      <c r="T50" s="270">
        <v>0</v>
      </c>
      <c r="U50" s="270">
        <v>0</v>
      </c>
      <c r="V50" s="113">
        <v>132</v>
      </c>
    </row>
    <row r="51" spans="2:23" ht="14" customHeight="1" x14ac:dyDescent="0.15">
      <c r="B51" s="2"/>
      <c r="C51" s="413" t="s">
        <v>110</v>
      </c>
      <c r="D51" s="414">
        <v>3548895</v>
      </c>
      <c r="E51" s="415">
        <v>129.53634373986</v>
      </c>
      <c r="F51" s="415">
        <v>24.848663931890002</v>
      </c>
      <c r="G51" s="415">
        <v>78.847402081769999</v>
      </c>
      <c r="H51" s="270">
        <v>4.4169099806999998</v>
      </c>
      <c r="I51" s="270">
        <v>2.0186751862799999</v>
      </c>
      <c r="J51" s="270">
        <v>0.85258132171000001</v>
      </c>
      <c r="K51" s="270">
        <v>6.5816483323000003</v>
      </c>
      <c r="L51" s="270">
        <v>0.14737966512</v>
      </c>
      <c r="M51" s="270">
        <v>1.6295702477399998</v>
      </c>
      <c r="N51" s="270">
        <v>12.313267220689999</v>
      </c>
      <c r="O51" s="270">
        <v>102.92516661268</v>
      </c>
      <c r="P51" s="270">
        <v>11.69894217513</v>
      </c>
      <c r="Q51" s="270">
        <v>11.67028518451</v>
      </c>
      <c r="R51" s="270">
        <v>1.8402318369699997</v>
      </c>
      <c r="S51" s="270">
        <v>2.01101836496</v>
      </c>
      <c r="T51" s="270">
        <v>682.04188897332006</v>
      </c>
      <c r="U51" s="270">
        <v>30.747527962100001</v>
      </c>
      <c r="V51" s="113">
        <v>133</v>
      </c>
    </row>
    <row r="52" spans="2:23" ht="14" customHeight="1" x14ac:dyDescent="0.15">
      <c r="B52" s="2"/>
      <c r="C52" s="413">
        <v>0</v>
      </c>
      <c r="D52" s="414">
        <v>0</v>
      </c>
      <c r="E52" s="415">
        <v>0</v>
      </c>
      <c r="F52" s="415">
        <v>0</v>
      </c>
      <c r="G52" s="415">
        <v>0</v>
      </c>
      <c r="H52" s="270">
        <v>0</v>
      </c>
      <c r="I52" s="270">
        <v>0</v>
      </c>
      <c r="J52" s="270">
        <v>0</v>
      </c>
      <c r="K52" s="270">
        <v>0</v>
      </c>
      <c r="L52" s="270">
        <v>0</v>
      </c>
      <c r="M52" s="270">
        <v>0</v>
      </c>
      <c r="N52" s="270">
        <v>0</v>
      </c>
      <c r="O52" s="270">
        <v>0</v>
      </c>
      <c r="P52" s="270">
        <v>0</v>
      </c>
      <c r="Q52" s="270">
        <v>0</v>
      </c>
      <c r="R52" s="270">
        <v>0</v>
      </c>
      <c r="S52" s="270">
        <v>0</v>
      </c>
      <c r="T52" s="270">
        <v>0</v>
      </c>
      <c r="U52" s="270">
        <v>0</v>
      </c>
      <c r="V52" s="113">
        <v>134</v>
      </c>
    </row>
    <row r="53" spans="2:23" ht="14" customHeight="1" x14ac:dyDescent="0.15">
      <c r="B53" s="2"/>
      <c r="C53" s="413">
        <v>0</v>
      </c>
      <c r="D53" s="414">
        <v>0</v>
      </c>
      <c r="E53" s="415">
        <v>0</v>
      </c>
      <c r="F53" s="415">
        <v>0</v>
      </c>
      <c r="G53" s="415">
        <v>0</v>
      </c>
      <c r="H53" s="270">
        <v>0</v>
      </c>
      <c r="I53" s="270">
        <v>0</v>
      </c>
      <c r="J53" s="270">
        <v>0</v>
      </c>
      <c r="K53" s="270">
        <v>0</v>
      </c>
      <c r="L53" s="270">
        <v>0</v>
      </c>
      <c r="M53" s="270">
        <v>0</v>
      </c>
      <c r="N53" s="270">
        <v>0</v>
      </c>
      <c r="O53" s="270">
        <v>0</v>
      </c>
      <c r="P53" s="270">
        <v>0</v>
      </c>
      <c r="Q53" s="270">
        <v>0</v>
      </c>
      <c r="R53" s="270">
        <v>0</v>
      </c>
      <c r="S53" s="270">
        <v>0</v>
      </c>
      <c r="T53" s="270">
        <v>0</v>
      </c>
      <c r="U53" s="270">
        <v>0</v>
      </c>
      <c r="V53" s="113">
        <v>135</v>
      </c>
      <c r="W53" s="1"/>
    </row>
    <row r="54" spans="2:23" ht="14" customHeight="1" x14ac:dyDescent="0.15">
      <c r="B54" s="2"/>
      <c r="C54" s="413">
        <v>0</v>
      </c>
      <c r="D54" s="414">
        <v>0</v>
      </c>
      <c r="E54" s="415">
        <v>0</v>
      </c>
      <c r="F54" s="415">
        <v>0</v>
      </c>
      <c r="G54" s="415">
        <v>0</v>
      </c>
      <c r="H54" s="270">
        <v>0</v>
      </c>
      <c r="I54" s="270">
        <v>0</v>
      </c>
      <c r="J54" s="270">
        <v>0</v>
      </c>
      <c r="K54" s="270">
        <v>0</v>
      </c>
      <c r="L54" s="270">
        <v>0</v>
      </c>
      <c r="M54" s="270">
        <v>0</v>
      </c>
      <c r="N54" s="270">
        <v>0</v>
      </c>
      <c r="O54" s="270">
        <v>0</v>
      </c>
      <c r="P54" s="270">
        <v>0</v>
      </c>
      <c r="Q54" s="270">
        <v>0</v>
      </c>
      <c r="R54" s="270">
        <v>0</v>
      </c>
      <c r="S54" s="270">
        <v>0</v>
      </c>
      <c r="T54" s="270">
        <v>0</v>
      </c>
      <c r="U54" s="270">
        <v>0</v>
      </c>
      <c r="V54" s="113">
        <v>136</v>
      </c>
      <c r="W54" s="1"/>
    </row>
    <row r="55" spans="2:23" ht="14" customHeight="1" x14ac:dyDescent="0.15">
      <c r="B55" s="2"/>
      <c r="C55" s="413">
        <v>0</v>
      </c>
      <c r="D55" s="414">
        <v>0</v>
      </c>
      <c r="E55" s="415">
        <v>0</v>
      </c>
      <c r="F55" s="415">
        <v>0</v>
      </c>
      <c r="G55" s="415">
        <v>0</v>
      </c>
      <c r="H55" s="270">
        <v>0</v>
      </c>
      <c r="I55" s="270">
        <v>0</v>
      </c>
      <c r="J55" s="270">
        <v>0</v>
      </c>
      <c r="K55" s="270">
        <v>0</v>
      </c>
      <c r="L55" s="270">
        <v>0</v>
      </c>
      <c r="M55" s="270">
        <v>0</v>
      </c>
      <c r="N55" s="270">
        <v>0</v>
      </c>
      <c r="O55" s="270">
        <v>0</v>
      </c>
      <c r="P55" s="270">
        <v>0</v>
      </c>
      <c r="Q55" s="270">
        <v>0</v>
      </c>
      <c r="R55" s="270">
        <v>0</v>
      </c>
      <c r="S55" s="270">
        <v>0</v>
      </c>
      <c r="T55" s="270">
        <v>0</v>
      </c>
      <c r="U55" s="270">
        <v>0</v>
      </c>
      <c r="V55" s="113">
        <v>137</v>
      </c>
      <c r="W55" s="1"/>
    </row>
    <row r="56" spans="2:23" ht="14" customHeight="1" x14ac:dyDescent="0.15">
      <c r="B56" s="2"/>
      <c r="C56" s="413">
        <v>0</v>
      </c>
      <c r="D56" s="414">
        <v>0</v>
      </c>
      <c r="E56" s="415">
        <v>0</v>
      </c>
      <c r="F56" s="415">
        <v>0</v>
      </c>
      <c r="G56" s="415">
        <v>0</v>
      </c>
      <c r="H56" s="270">
        <v>0</v>
      </c>
      <c r="I56" s="270">
        <v>0</v>
      </c>
      <c r="J56" s="270">
        <v>0</v>
      </c>
      <c r="K56" s="270">
        <v>0</v>
      </c>
      <c r="L56" s="270">
        <v>0</v>
      </c>
      <c r="M56" s="270">
        <v>0</v>
      </c>
      <c r="N56" s="270">
        <v>0</v>
      </c>
      <c r="O56" s="270">
        <v>0</v>
      </c>
      <c r="P56" s="270">
        <v>0</v>
      </c>
      <c r="Q56" s="270">
        <v>0</v>
      </c>
      <c r="R56" s="270">
        <v>0</v>
      </c>
      <c r="S56" s="270">
        <v>0</v>
      </c>
      <c r="T56" s="270">
        <v>0</v>
      </c>
      <c r="U56" s="270">
        <v>0</v>
      </c>
      <c r="V56" s="113">
        <v>138</v>
      </c>
      <c r="W56" s="1"/>
    </row>
    <row r="57" spans="2:23" ht="14" customHeight="1" x14ac:dyDescent="0.15">
      <c r="B57" s="2"/>
      <c r="C57" s="413">
        <v>0</v>
      </c>
      <c r="D57" s="414">
        <v>0</v>
      </c>
      <c r="E57" s="415">
        <v>0</v>
      </c>
      <c r="F57" s="415">
        <v>0</v>
      </c>
      <c r="G57" s="415">
        <v>0</v>
      </c>
      <c r="H57" s="270">
        <v>0</v>
      </c>
      <c r="I57" s="270">
        <v>0</v>
      </c>
      <c r="J57" s="270">
        <v>0</v>
      </c>
      <c r="K57" s="270">
        <v>0</v>
      </c>
      <c r="L57" s="270">
        <v>0</v>
      </c>
      <c r="M57" s="270">
        <v>0</v>
      </c>
      <c r="N57" s="270">
        <v>0</v>
      </c>
      <c r="O57" s="270">
        <v>0</v>
      </c>
      <c r="P57" s="270">
        <v>0</v>
      </c>
      <c r="Q57" s="270">
        <v>0</v>
      </c>
      <c r="R57" s="270">
        <v>0</v>
      </c>
      <c r="S57" s="270">
        <v>0</v>
      </c>
      <c r="T57" s="270">
        <v>0</v>
      </c>
      <c r="U57" s="270">
        <v>0</v>
      </c>
      <c r="V57" s="113">
        <v>139</v>
      </c>
      <c r="W57" s="1"/>
    </row>
    <row r="58" spans="2:23" ht="14" customHeight="1" x14ac:dyDescent="0.15">
      <c r="B58" s="2"/>
      <c r="C58" s="413">
        <v>0</v>
      </c>
      <c r="D58" s="414">
        <v>0</v>
      </c>
      <c r="E58" s="415">
        <v>0</v>
      </c>
      <c r="F58" s="415">
        <v>0</v>
      </c>
      <c r="G58" s="415">
        <v>0</v>
      </c>
      <c r="H58" s="270">
        <v>0</v>
      </c>
      <c r="I58" s="270">
        <v>0</v>
      </c>
      <c r="J58" s="270">
        <v>0</v>
      </c>
      <c r="K58" s="270">
        <v>0</v>
      </c>
      <c r="L58" s="270">
        <v>0</v>
      </c>
      <c r="M58" s="270">
        <v>0</v>
      </c>
      <c r="N58" s="270">
        <v>0</v>
      </c>
      <c r="O58" s="270">
        <v>0</v>
      </c>
      <c r="P58" s="270">
        <v>0</v>
      </c>
      <c r="Q58" s="270">
        <v>0</v>
      </c>
      <c r="R58" s="270">
        <v>0</v>
      </c>
      <c r="S58" s="270">
        <v>0</v>
      </c>
      <c r="T58" s="270">
        <v>0</v>
      </c>
      <c r="U58" s="270">
        <v>0</v>
      </c>
      <c r="V58" s="113">
        <v>140</v>
      </c>
      <c r="W58" s="1"/>
    </row>
    <row r="59" spans="2:23" ht="14" customHeight="1" x14ac:dyDescent="0.15">
      <c r="B59" s="2"/>
      <c r="C59" s="413">
        <v>0</v>
      </c>
      <c r="D59" s="414">
        <v>0</v>
      </c>
      <c r="E59" s="415">
        <v>0</v>
      </c>
      <c r="F59" s="415">
        <v>0</v>
      </c>
      <c r="G59" s="415">
        <v>0</v>
      </c>
      <c r="H59" s="270">
        <v>0</v>
      </c>
      <c r="I59" s="270">
        <v>0</v>
      </c>
      <c r="J59" s="270">
        <v>0</v>
      </c>
      <c r="K59" s="270">
        <v>0</v>
      </c>
      <c r="L59" s="270">
        <v>0</v>
      </c>
      <c r="M59" s="270">
        <v>0</v>
      </c>
      <c r="N59" s="270">
        <v>0</v>
      </c>
      <c r="O59" s="270">
        <v>0</v>
      </c>
      <c r="P59" s="270">
        <v>0</v>
      </c>
      <c r="Q59" s="270">
        <v>0</v>
      </c>
      <c r="R59" s="270">
        <v>0</v>
      </c>
      <c r="S59" s="270">
        <v>0</v>
      </c>
      <c r="T59" s="270">
        <v>0</v>
      </c>
      <c r="U59" s="270">
        <v>0</v>
      </c>
      <c r="V59" s="113">
        <v>141</v>
      </c>
      <c r="W59" s="1"/>
    </row>
    <row r="60" spans="2:23" ht="14" customHeight="1" x14ac:dyDescent="0.15">
      <c r="B60" s="2"/>
      <c r="C60" s="413">
        <v>0</v>
      </c>
      <c r="D60" s="414">
        <v>0</v>
      </c>
      <c r="E60" s="415">
        <v>0</v>
      </c>
      <c r="F60" s="415">
        <v>0</v>
      </c>
      <c r="G60" s="415">
        <v>0</v>
      </c>
      <c r="H60" s="270">
        <v>0</v>
      </c>
      <c r="I60" s="270">
        <v>0</v>
      </c>
      <c r="J60" s="270">
        <v>0</v>
      </c>
      <c r="K60" s="270">
        <v>0</v>
      </c>
      <c r="L60" s="270">
        <v>0</v>
      </c>
      <c r="M60" s="270">
        <v>0</v>
      </c>
      <c r="N60" s="270">
        <v>0</v>
      </c>
      <c r="O60" s="270">
        <v>0</v>
      </c>
      <c r="P60" s="270">
        <v>0</v>
      </c>
      <c r="Q60" s="270">
        <v>0</v>
      </c>
      <c r="R60" s="270">
        <v>0</v>
      </c>
      <c r="S60" s="270">
        <v>0</v>
      </c>
      <c r="T60" s="270">
        <v>0</v>
      </c>
      <c r="U60" s="270">
        <v>0</v>
      </c>
      <c r="V60" s="113">
        <v>142</v>
      </c>
      <c r="W60" s="1"/>
    </row>
    <row r="61" spans="2:23" ht="14" customHeight="1" thickBot="1" x14ac:dyDescent="0.2">
      <c r="B61" s="2"/>
      <c r="C61" s="416">
        <v>0</v>
      </c>
      <c r="D61" s="417">
        <v>0</v>
      </c>
      <c r="E61" s="418">
        <v>0</v>
      </c>
      <c r="F61" s="418">
        <v>0</v>
      </c>
      <c r="G61" s="418">
        <v>0</v>
      </c>
      <c r="H61" s="272">
        <v>0</v>
      </c>
      <c r="I61" s="272">
        <v>0</v>
      </c>
      <c r="J61" s="272">
        <v>0</v>
      </c>
      <c r="K61" s="272">
        <v>0</v>
      </c>
      <c r="L61" s="272">
        <v>0</v>
      </c>
      <c r="M61" s="272">
        <v>0</v>
      </c>
      <c r="N61" s="272">
        <v>0</v>
      </c>
      <c r="O61" s="272">
        <v>0</v>
      </c>
      <c r="P61" s="272">
        <v>0</v>
      </c>
      <c r="Q61" s="272">
        <v>0</v>
      </c>
      <c r="R61" s="272">
        <v>0</v>
      </c>
      <c r="S61" s="272">
        <v>0</v>
      </c>
      <c r="T61" s="272">
        <v>0</v>
      </c>
      <c r="U61" s="272">
        <v>0</v>
      </c>
      <c r="V61" s="113">
        <v>143</v>
      </c>
      <c r="W61" s="1"/>
    </row>
    <row r="62" spans="2:23" ht="16" customHeight="1" thickBot="1" x14ac:dyDescent="0.2">
      <c r="B62" s="2"/>
      <c r="C62" s="407" t="s">
        <v>400</v>
      </c>
      <c r="D62" s="407">
        <v>23962983</v>
      </c>
      <c r="E62" s="408">
        <v>942.60422862361986</v>
      </c>
      <c r="F62" s="408">
        <v>137.03992337879998</v>
      </c>
      <c r="G62" s="408">
        <v>444.35878621042002</v>
      </c>
      <c r="H62" s="408">
        <v>47.05917012135999</v>
      </c>
      <c r="I62" s="408">
        <v>25.770178018800003</v>
      </c>
      <c r="J62" s="408">
        <v>15.46441585635</v>
      </c>
      <c r="K62" s="408">
        <v>36.869556579009995</v>
      </c>
      <c r="L62" s="408">
        <v>12.099775232039999</v>
      </c>
      <c r="M62" s="408">
        <v>9.8273601694999986</v>
      </c>
      <c r="N62" s="408">
        <v>71.847790608889994</v>
      </c>
      <c r="O62" s="408">
        <v>727.62658191159005</v>
      </c>
      <c r="P62" s="408">
        <v>80.201483719950005</v>
      </c>
      <c r="Q62" s="408">
        <v>81.220145747209997</v>
      </c>
      <c r="R62" s="408">
        <v>10.21909111441</v>
      </c>
      <c r="S62" s="408">
        <v>12.147151742519998</v>
      </c>
      <c r="T62" s="408">
        <v>3823.6249623722692</v>
      </c>
      <c r="U62" s="408">
        <v>489.3094752669499</v>
      </c>
      <c r="V62" s="45"/>
      <c r="W62" s="1"/>
    </row>
    <row r="63" spans="2:23" ht="10" customHeight="1" thickBot="1" x14ac:dyDescent="0.2">
      <c r="B63" s="41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46"/>
      <c r="W63" s="1"/>
    </row>
    <row r="64" spans="2:23" x14ac:dyDescent="0.15">
      <c r="W64" s="1"/>
    </row>
    <row r="65" spans="23:23" x14ac:dyDescent="0.15">
      <c r="W65" s="1"/>
    </row>
  </sheetData>
  <mergeCells count="13">
    <mergeCell ref="P12:P13"/>
    <mergeCell ref="T12:T13"/>
    <mergeCell ref="U12:U13"/>
    <mergeCell ref="O12:O13"/>
    <mergeCell ref="C12:C13"/>
    <mergeCell ref="D12:D13"/>
    <mergeCell ref="E12:E13"/>
    <mergeCell ref="F12:F13"/>
    <mergeCell ref="G12:G13"/>
    <mergeCell ref="H12:N12"/>
    <mergeCell ref="Q12:Q13"/>
    <mergeCell ref="R12:R13"/>
    <mergeCell ref="S12:S13"/>
  </mergeCells>
  <phoneticPr fontId="14" type="noConversion"/>
  <conditionalFormatting sqref="C52:U61">
    <cfRule type="cellIs" dxfId="16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59" firstPageNumber="0" orientation="landscape"/>
  <headerFooter alignWithMargin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3:I37"/>
  <sheetViews>
    <sheetView showGridLines="0" workbookViewId="0">
      <selection activeCell="H40" sqref="H40"/>
    </sheetView>
  </sheetViews>
  <sheetFormatPr baseColWidth="10" defaultColWidth="8.83203125" defaultRowHeight="13" x14ac:dyDescent="0.15"/>
  <cols>
    <col min="1" max="1" width="3.33203125" style="3" customWidth="1"/>
    <col min="2" max="2" width="10.6640625" style="3" customWidth="1"/>
    <col min="3" max="3" width="67" style="3" customWidth="1"/>
    <col min="4" max="4" width="14.6640625" style="3" customWidth="1"/>
    <col min="5" max="5" width="8.83203125" style="3" customWidth="1"/>
    <col min="6" max="6" width="7.33203125" style="3" customWidth="1"/>
    <col min="7" max="16384" width="8.83203125" style="3"/>
  </cols>
  <sheetData>
    <row r="3" spans="1:9" ht="14" thickBot="1" x14ac:dyDescent="0.2"/>
    <row r="4" spans="1:9" ht="13" customHeight="1" x14ac:dyDescent="0.15">
      <c r="A4" s="15"/>
      <c r="B4" s="92"/>
      <c r="C4" s="93"/>
      <c r="D4" s="93"/>
      <c r="E4" s="93"/>
      <c r="F4" s="107"/>
    </row>
    <row r="5" spans="1:9" ht="13" customHeight="1" x14ac:dyDescent="0.15">
      <c r="A5" s="15"/>
      <c r="B5" s="95"/>
      <c r="C5" s="96"/>
      <c r="D5" s="135"/>
      <c r="E5" s="97" t="s">
        <v>439</v>
      </c>
      <c r="F5" s="98"/>
    </row>
    <row r="6" spans="1:9" ht="13" customHeight="1" x14ac:dyDescent="0.15">
      <c r="A6" s="15"/>
      <c r="B6" s="190"/>
      <c r="C6" s="96"/>
      <c r="D6" s="135"/>
      <c r="E6" s="178"/>
      <c r="F6" s="98"/>
    </row>
    <row r="7" spans="1:9" ht="13" customHeight="1" x14ac:dyDescent="0.15">
      <c r="A7" s="15"/>
      <c r="B7" s="95"/>
      <c r="C7" s="100" t="s">
        <v>440</v>
      </c>
      <c r="D7" s="137"/>
      <c r="E7" s="137"/>
      <c r="F7" s="98"/>
    </row>
    <row r="8" spans="1:9" ht="13" customHeight="1" x14ac:dyDescent="0.15">
      <c r="A8" s="15"/>
      <c r="B8" s="95"/>
      <c r="C8" s="100"/>
      <c r="D8" s="132"/>
      <c r="E8" s="137"/>
      <c r="F8" s="98"/>
    </row>
    <row r="9" spans="1:9" ht="15" customHeight="1" x14ac:dyDescent="0.15">
      <c r="A9" s="15"/>
      <c r="B9" s="2"/>
      <c r="C9" s="1"/>
      <c r="D9" s="1"/>
      <c r="E9" s="1"/>
      <c r="F9" s="31"/>
    </row>
    <row r="10" spans="1:9" ht="15" customHeight="1" x14ac:dyDescent="0.15">
      <c r="A10" s="15"/>
      <c r="B10" s="2"/>
      <c r="C10" s="179" t="s">
        <v>405</v>
      </c>
      <c r="D10" s="180"/>
      <c r="F10" s="31"/>
      <c r="I10" s="236"/>
    </row>
    <row r="11" spans="1:9" ht="15" customHeight="1" thickBot="1" x14ac:dyDescent="0.2">
      <c r="A11" s="15"/>
      <c r="B11" s="2"/>
      <c r="C11" s="181"/>
      <c r="D11" s="182" t="s">
        <v>28</v>
      </c>
      <c r="F11" s="31"/>
      <c r="I11" s="236"/>
    </row>
    <row r="12" spans="1:9" ht="20" x14ac:dyDescent="0.15">
      <c r="A12" s="15"/>
      <c r="B12" s="2"/>
      <c r="C12" s="183" t="s">
        <v>35</v>
      </c>
      <c r="D12" s="420">
        <v>942.60427805485006</v>
      </c>
      <c r="E12" s="133">
        <v>0</v>
      </c>
      <c r="F12" s="113">
        <v>0</v>
      </c>
    </row>
    <row r="13" spans="1:9" ht="20" x14ac:dyDescent="0.15">
      <c r="A13" s="15"/>
      <c r="B13" s="2"/>
      <c r="C13" s="184" t="s">
        <v>36</v>
      </c>
      <c r="D13" s="421">
        <v>444.35886738242004</v>
      </c>
      <c r="E13" s="133">
        <v>1</v>
      </c>
      <c r="F13" s="113">
        <v>1</v>
      </c>
    </row>
    <row r="14" spans="1:9" ht="21" thickBot="1" x14ac:dyDescent="0.2">
      <c r="A14" s="15"/>
      <c r="B14" s="2"/>
      <c r="C14" s="185" t="s">
        <v>37</v>
      </c>
      <c r="D14" s="422">
        <v>137.03992667917001</v>
      </c>
      <c r="E14" s="133">
        <v>2</v>
      </c>
      <c r="F14" s="113">
        <v>2</v>
      </c>
    </row>
    <row r="15" spans="1:9" ht="21" thickBot="1" x14ac:dyDescent="0.2">
      <c r="A15" s="15"/>
      <c r="B15" s="2"/>
      <c r="C15" s="186" t="s">
        <v>38</v>
      </c>
      <c r="D15" s="187">
        <v>1524.0030721164403</v>
      </c>
      <c r="E15" s="55"/>
      <c r="F15" s="113">
        <v>3</v>
      </c>
    </row>
    <row r="16" spans="1:9" x14ac:dyDescent="0.15">
      <c r="A16" s="15"/>
      <c r="B16" s="2"/>
      <c r="D16" s="1"/>
      <c r="E16" s="1"/>
      <c r="F16" s="113">
        <v>4</v>
      </c>
    </row>
    <row r="17" spans="1:6" x14ac:dyDescent="0.15">
      <c r="A17" s="15"/>
      <c r="B17" s="2"/>
      <c r="D17" s="1"/>
      <c r="E17" s="1"/>
      <c r="F17" s="113">
        <v>5</v>
      </c>
    </row>
    <row r="18" spans="1:6" x14ac:dyDescent="0.15">
      <c r="A18" s="15"/>
      <c r="B18" s="2"/>
      <c r="C18" s="18"/>
      <c r="D18" s="9"/>
      <c r="E18" s="1"/>
      <c r="F18" s="113">
        <v>6</v>
      </c>
    </row>
    <row r="19" spans="1:6" x14ac:dyDescent="0.15">
      <c r="A19" s="15"/>
      <c r="B19" s="2"/>
      <c r="C19" s="9"/>
      <c r="D19" s="11"/>
      <c r="E19" s="11"/>
      <c r="F19" s="113">
        <v>7</v>
      </c>
    </row>
    <row r="20" spans="1:6" x14ac:dyDescent="0.15">
      <c r="A20" s="15"/>
      <c r="B20" s="2"/>
      <c r="C20" s="29"/>
      <c r="D20" s="177"/>
      <c r="E20" s="134">
        <v>1</v>
      </c>
      <c r="F20" s="113">
        <v>9</v>
      </c>
    </row>
    <row r="21" spans="1:6" x14ac:dyDescent="0.15">
      <c r="A21" s="15"/>
      <c r="B21" s="2"/>
      <c r="C21" s="29"/>
      <c r="D21" s="177"/>
      <c r="E21" s="134">
        <v>2</v>
      </c>
      <c r="F21" s="113">
        <v>10</v>
      </c>
    </row>
    <row r="22" spans="1:6" x14ac:dyDescent="0.15">
      <c r="A22" s="15"/>
      <c r="B22" s="2"/>
      <c r="C22" s="29"/>
      <c r="D22" s="177"/>
      <c r="E22" s="134">
        <v>3</v>
      </c>
      <c r="F22" s="113">
        <v>11</v>
      </c>
    </row>
    <row r="23" spans="1:6" x14ac:dyDescent="0.15">
      <c r="A23" s="15"/>
      <c r="B23" s="2"/>
      <c r="C23" s="29"/>
      <c r="D23" s="177"/>
      <c r="E23" s="134">
        <v>4</v>
      </c>
      <c r="F23" s="113">
        <v>12</v>
      </c>
    </row>
    <row r="24" spans="1:6" x14ac:dyDescent="0.15">
      <c r="A24" s="15"/>
      <c r="B24" s="2"/>
      <c r="C24" s="29"/>
      <c r="D24" s="177"/>
      <c r="E24" s="134">
        <v>5</v>
      </c>
      <c r="F24" s="31"/>
    </row>
    <row r="25" spans="1:6" x14ac:dyDescent="0.15">
      <c r="A25" s="15"/>
      <c r="B25" s="2"/>
      <c r="C25" s="29"/>
      <c r="D25" s="177"/>
      <c r="E25" s="134">
        <v>6</v>
      </c>
      <c r="F25" s="31"/>
    </row>
    <row r="26" spans="1:6" x14ac:dyDescent="0.15">
      <c r="A26" s="15"/>
      <c r="B26" s="2"/>
      <c r="C26" s="29"/>
      <c r="D26" s="177"/>
      <c r="E26" s="134">
        <v>7</v>
      </c>
      <c r="F26" s="31"/>
    </row>
    <row r="27" spans="1:6" x14ac:dyDescent="0.15">
      <c r="A27" s="15"/>
      <c r="B27" s="188"/>
      <c r="C27" s="29"/>
      <c r="D27" s="177"/>
      <c r="E27" s="134">
        <v>8</v>
      </c>
      <c r="F27" s="31"/>
    </row>
    <row r="28" spans="1:6" x14ac:dyDescent="0.15">
      <c r="A28" s="15"/>
      <c r="B28" s="188"/>
      <c r="F28" s="31"/>
    </row>
    <row r="29" spans="1:6" x14ac:dyDescent="0.15">
      <c r="A29" s="15"/>
      <c r="B29" s="188"/>
      <c r="F29" s="31"/>
    </row>
    <row r="30" spans="1:6" x14ac:dyDescent="0.15">
      <c r="B30" s="188"/>
      <c r="F30" s="31"/>
    </row>
    <row r="31" spans="1:6" x14ac:dyDescent="0.15">
      <c r="B31" s="188"/>
      <c r="F31" s="31"/>
    </row>
    <row r="32" spans="1:6" ht="14" thickBot="1" x14ac:dyDescent="0.2">
      <c r="B32" s="189"/>
      <c r="C32" s="20"/>
      <c r="D32" s="20"/>
      <c r="E32" s="20"/>
      <c r="F32" s="40"/>
    </row>
    <row r="37" spans="3:3" x14ac:dyDescent="0.15">
      <c r="C37" s="251"/>
    </row>
  </sheetData>
  <sheetProtection selectLockedCells="1" selectUnlockedCells="1"/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120" firstPageNumber="0" orientation="landscape"/>
  <headerFooter alignWithMargin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3:H38"/>
  <sheetViews>
    <sheetView showGridLines="0" workbookViewId="0">
      <selection activeCell="H40" sqref="H40"/>
    </sheetView>
  </sheetViews>
  <sheetFormatPr baseColWidth="10" defaultColWidth="8.83203125" defaultRowHeight="13" x14ac:dyDescent="0.15"/>
  <cols>
    <col min="1" max="1" width="3.33203125" style="3" customWidth="1"/>
    <col min="2" max="2" width="4.1640625" style="3" customWidth="1"/>
    <col min="3" max="3" width="43.1640625" style="3" customWidth="1"/>
    <col min="4" max="4" width="14.6640625" style="3" customWidth="1"/>
    <col min="5" max="5" width="8.83203125" style="3" customWidth="1"/>
    <col min="6" max="6" width="19.6640625" style="3" customWidth="1"/>
    <col min="7" max="7" width="13.1640625" style="3" customWidth="1"/>
    <col min="8" max="8" width="5.33203125" style="3" customWidth="1"/>
    <col min="9" max="16384" width="8.83203125" style="3"/>
  </cols>
  <sheetData>
    <row r="3" spans="1:8" ht="14" thickBot="1" x14ac:dyDescent="0.2"/>
    <row r="4" spans="1:8" ht="13" customHeight="1" x14ac:dyDescent="0.15">
      <c r="A4" s="15"/>
      <c r="B4" s="92"/>
      <c r="C4" s="93"/>
      <c r="D4" s="93"/>
      <c r="E4" s="93"/>
      <c r="F4" s="93"/>
      <c r="G4" s="93"/>
      <c r="H4" s="107"/>
    </row>
    <row r="5" spans="1:8" ht="13" customHeight="1" x14ac:dyDescent="0.15">
      <c r="A5" s="15"/>
      <c r="B5" s="95"/>
      <c r="C5" s="96"/>
      <c r="D5" s="135"/>
      <c r="E5" s="135"/>
      <c r="F5" s="96"/>
      <c r="G5" s="135" t="s">
        <v>437</v>
      </c>
      <c r="H5" s="98"/>
    </row>
    <row r="6" spans="1:8" ht="13" customHeight="1" x14ac:dyDescent="0.15">
      <c r="A6" s="15"/>
      <c r="B6" s="95"/>
      <c r="C6" s="96"/>
      <c r="D6" s="136"/>
      <c r="E6" s="136"/>
      <c r="F6" s="96"/>
      <c r="G6" s="96"/>
      <c r="H6" s="98"/>
    </row>
    <row r="7" spans="1:8" ht="13" customHeight="1" x14ac:dyDescent="0.15">
      <c r="A7" s="15"/>
      <c r="B7" s="95"/>
      <c r="C7" s="100" t="s">
        <v>438</v>
      </c>
      <c r="D7" s="132"/>
      <c r="E7" s="137"/>
      <c r="F7" s="132"/>
      <c r="G7" s="132"/>
      <c r="H7" s="98"/>
    </row>
    <row r="8" spans="1:8" ht="13" customHeight="1" x14ac:dyDescent="0.15">
      <c r="A8" s="15"/>
      <c r="B8" s="190"/>
      <c r="C8" s="100"/>
      <c r="D8" s="132"/>
      <c r="E8" s="137"/>
      <c r="F8" s="132"/>
      <c r="G8" s="132"/>
      <c r="H8" s="98"/>
    </row>
    <row r="9" spans="1:8" ht="15" customHeight="1" x14ac:dyDescent="0.15">
      <c r="A9" s="15"/>
      <c r="B9" s="2"/>
      <c r="C9" s="1"/>
      <c r="D9" s="1"/>
      <c r="E9" s="1"/>
      <c r="H9" s="31"/>
    </row>
    <row r="10" spans="1:8" ht="15" customHeight="1" x14ac:dyDescent="0.15">
      <c r="A10" s="15"/>
      <c r="B10" s="2"/>
      <c r="C10" s="1"/>
      <c r="D10" s="1"/>
      <c r="E10" s="1"/>
      <c r="H10" s="31"/>
    </row>
    <row r="11" spans="1:8" ht="15" customHeight="1" x14ac:dyDescent="0.15">
      <c r="A11" s="15"/>
      <c r="B11" s="2"/>
      <c r="C11" s="191" t="s">
        <v>406</v>
      </c>
      <c r="D11" s="192"/>
      <c r="F11" s="16"/>
      <c r="H11" s="31"/>
    </row>
    <row r="12" spans="1:8" ht="15" customHeight="1" thickBot="1" x14ac:dyDescent="0.2">
      <c r="A12" s="15"/>
      <c r="B12" s="2"/>
      <c r="C12" s="192"/>
      <c r="D12" s="193" t="s">
        <v>28</v>
      </c>
      <c r="F12" s="9"/>
      <c r="G12" s="11"/>
      <c r="H12" s="31"/>
    </row>
    <row r="13" spans="1:8" ht="23" customHeight="1" x14ac:dyDescent="0.15">
      <c r="A13" s="15"/>
      <c r="B13" s="2"/>
      <c r="C13" s="423" t="s">
        <v>343</v>
      </c>
      <c r="D13" s="426">
        <v>36.988515187080004</v>
      </c>
      <c r="E13" s="133"/>
      <c r="F13" s="79"/>
      <c r="G13" s="166"/>
      <c r="H13" s="113">
        <v>0</v>
      </c>
    </row>
    <row r="14" spans="1:8" ht="23" customHeight="1" x14ac:dyDescent="0.15">
      <c r="A14" s="15"/>
      <c r="B14" s="2"/>
      <c r="C14" s="424" t="s">
        <v>351</v>
      </c>
      <c r="D14" s="427">
        <v>4.3872775229999994E-2</v>
      </c>
      <c r="E14" s="133"/>
      <c r="F14" s="79"/>
      <c r="G14" s="8"/>
      <c r="H14" s="113">
        <v>2</v>
      </c>
    </row>
    <row r="15" spans="1:8" ht="23" customHeight="1" x14ac:dyDescent="0.15">
      <c r="A15" s="15"/>
      <c r="B15" s="2"/>
      <c r="C15" s="424" t="s">
        <v>344</v>
      </c>
      <c r="D15" s="427">
        <v>10.026787168569999</v>
      </c>
      <c r="E15" s="133"/>
      <c r="F15" s="79"/>
      <c r="G15" s="166"/>
      <c r="H15" s="113">
        <v>3</v>
      </c>
    </row>
    <row r="16" spans="1:8" ht="23" customHeight="1" x14ac:dyDescent="0.15">
      <c r="A16" s="15"/>
      <c r="B16" s="2"/>
      <c r="C16" s="424" t="s">
        <v>2</v>
      </c>
      <c r="D16" s="427">
        <v>25.770185251919997</v>
      </c>
      <c r="E16" s="55"/>
      <c r="F16" s="79"/>
      <c r="G16" s="166"/>
      <c r="H16" s="113">
        <v>4</v>
      </c>
    </row>
    <row r="17" spans="1:8" ht="23" customHeight="1" x14ac:dyDescent="0.15">
      <c r="A17" s="15"/>
      <c r="B17" s="2"/>
      <c r="C17" s="424" t="s">
        <v>345</v>
      </c>
      <c r="D17" s="427">
        <v>15.46441585635</v>
      </c>
      <c r="E17" s="1"/>
      <c r="F17" s="79"/>
      <c r="G17" s="166"/>
      <c r="H17" s="113">
        <v>5</v>
      </c>
    </row>
    <row r="18" spans="1:8" ht="23" customHeight="1" x14ac:dyDescent="0.15">
      <c r="A18" s="15"/>
      <c r="B18" s="2"/>
      <c r="C18" s="424" t="s">
        <v>346</v>
      </c>
      <c r="D18" s="427">
        <v>36.869561303959998</v>
      </c>
      <c r="E18" s="1"/>
      <c r="F18" s="79"/>
      <c r="G18" s="166"/>
      <c r="H18" s="113">
        <v>6</v>
      </c>
    </row>
    <row r="19" spans="1:8" ht="23" customHeight="1" x14ac:dyDescent="0.15">
      <c r="A19" s="15"/>
      <c r="B19" s="2"/>
      <c r="C19" s="424" t="s">
        <v>5</v>
      </c>
      <c r="D19" s="427">
        <v>12.099775232040001</v>
      </c>
      <c r="E19" s="1"/>
      <c r="F19" s="79"/>
      <c r="G19" s="166"/>
      <c r="H19" s="113">
        <v>7</v>
      </c>
    </row>
    <row r="20" spans="1:8" ht="23" customHeight="1" x14ac:dyDescent="0.15">
      <c r="A20" s="15"/>
      <c r="B20" s="2"/>
      <c r="C20" s="424" t="s">
        <v>347</v>
      </c>
      <c r="D20" s="427">
        <v>1.0026703567199999</v>
      </c>
      <c r="E20" s="11"/>
      <c r="F20" s="79"/>
      <c r="G20" s="166"/>
      <c r="H20" s="113">
        <v>8</v>
      </c>
    </row>
    <row r="21" spans="1:8" ht="23" customHeight="1" x14ac:dyDescent="0.15">
      <c r="A21" s="15"/>
      <c r="B21" s="2"/>
      <c r="C21" s="424" t="s">
        <v>348</v>
      </c>
      <c r="D21" s="427">
        <v>8.8143698949500013</v>
      </c>
      <c r="E21" s="134">
        <v>0</v>
      </c>
      <c r="F21" s="79"/>
      <c r="G21" s="166"/>
      <c r="H21" s="113">
        <v>10</v>
      </c>
    </row>
    <row r="22" spans="1:8" ht="23" customHeight="1" thickBot="1" x14ac:dyDescent="0.2">
      <c r="A22" s="15"/>
      <c r="B22" s="441"/>
      <c r="C22" s="425" t="s">
        <v>349</v>
      </c>
      <c r="D22" s="428">
        <v>1.2076424210000001E-2</v>
      </c>
      <c r="E22" s="134"/>
      <c r="F22" s="79"/>
      <c r="G22" s="166"/>
      <c r="H22" s="113"/>
    </row>
    <row r="23" spans="1:8" ht="19" thickBot="1" x14ac:dyDescent="0.2">
      <c r="A23" s="15"/>
      <c r="B23" s="2"/>
      <c r="C23" s="469" t="s">
        <v>350</v>
      </c>
      <c r="D23" s="470">
        <v>218.93826355354</v>
      </c>
      <c r="E23" s="134">
        <v>1</v>
      </c>
      <c r="F23" s="79"/>
      <c r="G23" s="166"/>
      <c r="H23" s="113">
        <v>11</v>
      </c>
    </row>
    <row r="24" spans="1:8" x14ac:dyDescent="0.15">
      <c r="A24" s="15"/>
      <c r="B24" s="194"/>
      <c r="E24" s="134"/>
      <c r="F24" s="79"/>
      <c r="G24" s="166"/>
      <c r="H24" s="113"/>
    </row>
    <row r="25" spans="1:8" ht="14" thickBot="1" x14ac:dyDescent="0.2">
      <c r="A25" s="15"/>
      <c r="B25" s="41"/>
      <c r="C25" s="20"/>
      <c r="D25" s="20"/>
      <c r="E25" s="20"/>
      <c r="F25" s="20"/>
      <c r="G25" s="20"/>
      <c r="H25" s="40"/>
    </row>
    <row r="38" spans="3:3" x14ac:dyDescent="0.15">
      <c r="C38" s="251"/>
    </row>
  </sheetData>
  <sheetProtection selectLockedCells="1" selectUnlockedCells="1"/>
  <printOptions horizontalCentered="1"/>
  <pageMargins left="0.39370078740157483" right="0.39370078740157483" top="0.59055118110236227" bottom="0.59055118110236227" header="0.51181102362204722" footer="0.31496062992125984"/>
  <pageSetup paperSize="9" scale="125" firstPageNumber="0" orientation="landscape"/>
  <headerFooter alignWithMargin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3:J37"/>
  <sheetViews>
    <sheetView showGridLines="0" topLeftCell="A3" zoomScale="98" zoomScaleNormal="98" zoomScalePageLayoutView="98" workbookViewId="0">
      <selection activeCell="C13" sqref="C13"/>
    </sheetView>
  </sheetViews>
  <sheetFormatPr baseColWidth="10" defaultColWidth="8.83203125" defaultRowHeight="13" x14ac:dyDescent="0.15"/>
  <cols>
    <col min="1" max="1" width="3.33203125" style="3" customWidth="1"/>
    <col min="2" max="2" width="3.5" style="3" customWidth="1"/>
    <col min="3" max="3" width="37.5" style="3" customWidth="1"/>
    <col min="4" max="4" width="16" style="3" customWidth="1"/>
    <col min="5" max="5" width="8.83203125" style="3" customWidth="1"/>
    <col min="6" max="6" width="36.33203125" style="3" customWidth="1"/>
    <col min="7" max="7" width="12.5" style="3" customWidth="1"/>
    <col min="8" max="8" width="3.6640625" style="3" customWidth="1"/>
    <col min="9" max="16384" width="8.83203125" style="3"/>
  </cols>
  <sheetData>
    <row r="3" spans="1:10" ht="14" thickBot="1" x14ac:dyDescent="0.2"/>
    <row r="4" spans="1:10" ht="13" customHeight="1" x14ac:dyDescent="0.15">
      <c r="A4" s="15"/>
      <c r="B4" s="92"/>
      <c r="C4" s="93"/>
      <c r="D4" s="93"/>
      <c r="E4" s="93"/>
      <c r="F4" s="93"/>
      <c r="G4" s="93"/>
      <c r="H4" s="107"/>
    </row>
    <row r="5" spans="1:10" ht="13" customHeight="1" x14ac:dyDescent="0.15">
      <c r="A5" s="15"/>
      <c r="B5" s="95"/>
      <c r="C5" s="96"/>
      <c r="D5" s="135"/>
      <c r="E5" s="135"/>
      <c r="F5" s="96"/>
      <c r="G5" s="135" t="s">
        <v>435</v>
      </c>
      <c r="H5" s="98"/>
    </row>
    <row r="6" spans="1:10" ht="13" customHeight="1" x14ac:dyDescent="0.15">
      <c r="A6" s="15"/>
      <c r="B6" s="95"/>
      <c r="C6" s="96"/>
      <c r="D6" s="136"/>
      <c r="E6" s="136"/>
      <c r="F6" s="96"/>
      <c r="G6" s="96"/>
      <c r="H6" s="98"/>
    </row>
    <row r="7" spans="1:10" ht="13" customHeight="1" x14ac:dyDescent="0.15">
      <c r="A7" s="15"/>
      <c r="B7" s="95"/>
      <c r="C7" s="100" t="s">
        <v>428</v>
      </c>
      <c r="D7" s="132"/>
      <c r="E7" s="137"/>
      <c r="F7" s="132"/>
      <c r="G7" s="132"/>
      <c r="H7" s="98"/>
    </row>
    <row r="8" spans="1:10" ht="13" customHeight="1" x14ac:dyDescent="0.15">
      <c r="A8" s="15"/>
      <c r="B8" s="190"/>
      <c r="C8" s="100"/>
      <c r="D8" s="132"/>
      <c r="E8" s="137"/>
      <c r="F8" s="132"/>
      <c r="G8" s="132"/>
      <c r="H8" s="98"/>
    </row>
    <row r="9" spans="1:10" ht="15" customHeight="1" x14ac:dyDescent="0.15">
      <c r="A9" s="15"/>
      <c r="B9" s="2"/>
      <c r="C9" s="1"/>
      <c r="D9" s="1"/>
      <c r="E9" s="1"/>
      <c r="H9" s="31"/>
    </row>
    <row r="10" spans="1:10" ht="15" customHeight="1" x14ac:dyDescent="0.15">
      <c r="A10" s="15"/>
      <c r="B10" s="2"/>
      <c r="C10" s="195" t="s">
        <v>407</v>
      </c>
      <c r="D10" s="196"/>
      <c r="H10" s="31"/>
    </row>
    <row r="11" spans="1:10" ht="15" customHeight="1" x14ac:dyDescent="0.15">
      <c r="A11" s="15"/>
      <c r="B11" s="194"/>
      <c r="C11" s="195"/>
      <c r="D11" s="196"/>
      <c r="H11" s="31"/>
    </row>
    <row r="12" spans="1:10" ht="17" thickBot="1" x14ac:dyDescent="0.2">
      <c r="A12" s="15"/>
      <c r="B12" s="2"/>
      <c r="C12" s="197"/>
      <c r="D12" s="198" t="s">
        <v>28</v>
      </c>
      <c r="H12" s="31"/>
    </row>
    <row r="13" spans="1:10" ht="20" customHeight="1" x14ac:dyDescent="0.15">
      <c r="A13" s="15"/>
      <c r="B13" s="2"/>
      <c r="C13" s="183" t="s">
        <v>29</v>
      </c>
      <c r="D13" s="420">
        <v>942.60422862361997</v>
      </c>
      <c r="G13" s="199"/>
      <c r="H13" s="113">
        <v>0</v>
      </c>
      <c r="J13" s="200"/>
    </row>
    <row r="14" spans="1:10" ht="20" customHeight="1" x14ac:dyDescent="0.15">
      <c r="A14" s="15"/>
      <c r="B14" s="2"/>
      <c r="C14" s="184" t="s">
        <v>16</v>
      </c>
      <c r="D14" s="421">
        <v>218.93824658595</v>
      </c>
      <c r="G14" s="199"/>
      <c r="H14" s="113">
        <v>1</v>
      </c>
      <c r="J14" s="200"/>
    </row>
    <row r="15" spans="1:10" ht="20" customHeight="1" x14ac:dyDescent="0.15">
      <c r="A15" s="15"/>
      <c r="B15" s="2"/>
      <c r="C15" s="184" t="s">
        <v>30</v>
      </c>
      <c r="D15" s="421">
        <v>727.62658191158994</v>
      </c>
      <c r="G15" s="199"/>
      <c r="H15" s="113">
        <v>2</v>
      </c>
      <c r="J15" s="200"/>
    </row>
    <row r="16" spans="1:10" ht="20" customHeight="1" x14ac:dyDescent="0.15">
      <c r="A16" s="15"/>
      <c r="B16" s="2"/>
      <c r="C16" s="184" t="s">
        <v>31</v>
      </c>
      <c r="D16" s="421">
        <v>80.326597709560005</v>
      </c>
      <c r="G16" s="199"/>
      <c r="H16" s="113">
        <v>3</v>
      </c>
      <c r="J16" s="200"/>
    </row>
    <row r="17" spans="1:10" ht="20" customHeight="1" x14ac:dyDescent="0.15">
      <c r="A17" s="15"/>
      <c r="B17" s="2"/>
      <c r="C17" s="184" t="s">
        <v>17</v>
      </c>
      <c r="D17" s="421">
        <v>6.8735017260000003E-2</v>
      </c>
      <c r="G17" s="199"/>
      <c r="H17" s="113">
        <v>4</v>
      </c>
      <c r="J17" s="200"/>
    </row>
    <row r="18" spans="1:10" ht="20" customHeight="1" x14ac:dyDescent="0.15">
      <c r="A18" s="15"/>
      <c r="B18" s="2"/>
      <c r="C18" s="184" t="s">
        <v>18</v>
      </c>
      <c r="D18" s="421">
        <v>80.257862692299994</v>
      </c>
      <c r="G18" s="199"/>
      <c r="H18" s="113">
        <v>5</v>
      </c>
      <c r="J18" s="200"/>
    </row>
    <row r="19" spans="1:10" ht="20" customHeight="1" x14ac:dyDescent="0.15">
      <c r="A19" s="15"/>
      <c r="B19" s="2"/>
      <c r="C19" s="184" t="s">
        <v>19</v>
      </c>
      <c r="D19" s="421">
        <v>0.34406063436000001</v>
      </c>
      <c r="G19" s="199"/>
      <c r="H19" s="113">
        <v>6</v>
      </c>
      <c r="J19" s="200"/>
    </row>
    <row r="20" spans="1:10" ht="20" customHeight="1" x14ac:dyDescent="0.15">
      <c r="A20" s="15"/>
      <c r="B20" s="2"/>
      <c r="C20" s="184" t="s">
        <v>20</v>
      </c>
      <c r="D20" s="421">
        <v>79.913808397240004</v>
      </c>
      <c r="G20" s="199"/>
      <c r="H20" s="113">
        <v>7</v>
      </c>
      <c r="J20" s="200"/>
    </row>
    <row r="21" spans="1:10" ht="20" customHeight="1" x14ac:dyDescent="0.15">
      <c r="A21" s="15"/>
      <c r="B21" s="2"/>
      <c r="C21" s="184" t="s">
        <v>21</v>
      </c>
      <c r="D21" s="421">
        <v>0.28767532271000001</v>
      </c>
      <c r="G21" s="199"/>
      <c r="H21" s="113">
        <v>8</v>
      </c>
      <c r="J21" s="200"/>
    </row>
    <row r="22" spans="1:10" ht="20" customHeight="1" x14ac:dyDescent="0.15">
      <c r="A22" s="15"/>
      <c r="B22" s="2"/>
      <c r="C22" s="184" t="s">
        <v>22</v>
      </c>
      <c r="D22" s="421">
        <v>80.201483719950005</v>
      </c>
      <c r="G22" s="199"/>
      <c r="H22" s="113">
        <v>9</v>
      </c>
      <c r="J22" s="200"/>
    </row>
    <row r="23" spans="1:10" ht="20" customHeight="1" x14ac:dyDescent="0.15">
      <c r="A23" s="15"/>
      <c r="B23" s="2"/>
      <c r="C23" s="184" t="s">
        <v>32</v>
      </c>
      <c r="D23" s="421">
        <v>81.220145747209997</v>
      </c>
      <c r="G23" s="199"/>
      <c r="H23" s="113">
        <v>10</v>
      </c>
      <c r="J23" s="200"/>
    </row>
    <row r="24" spans="1:10" ht="20" customHeight="1" x14ac:dyDescent="0.15">
      <c r="A24" s="15"/>
      <c r="B24" s="2"/>
      <c r="C24" s="184" t="s">
        <v>33</v>
      </c>
      <c r="D24" s="421">
        <v>10.21909111441</v>
      </c>
      <c r="G24" s="199"/>
      <c r="H24" s="113">
        <v>11</v>
      </c>
      <c r="J24" s="200"/>
    </row>
    <row r="25" spans="1:10" ht="20" customHeight="1" thickBot="1" x14ac:dyDescent="0.2">
      <c r="A25" s="15"/>
      <c r="B25" s="2"/>
      <c r="C25" s="419" t="s">
        <v>34</v>
      </c>
      <c r="D25" s="422">
        <v>12.147151742519998</v>
      </c>
      <c r="G25" s="199"/>
      <c r="H25" s="113">
        <v>12</v>
      </c>
      <c r="J25" s="200"/>
    </row>
    <row r="26" spans="1:10" x14ac:dyDescent="0.15">
      <c r="A26" s="15"/>
      <c r="B26" s="2"/>
      <c r="C26" s="29"/>
      <c r="D26" s="177"/>
      <c r="H26" s="31"/>
    </row>
    <row r="27" spans="1:10" ht="14" thickBot="1" x14ac:dyDescent="0.2">
      <c r="A27" s="15"/>
      <c r="B27" s="41"/>
      <c r="C27" s="20" t="s">
        <v>436</v>
      </c>
      <c r="D27" s="20"/>
      <c r="E27" s="20"/>
      <c r="F27" s="20"/>
      <c r="G27" s="20"/>
      <c r="H27" s="40"/>
    </row>
    <row r="29" spans="1:10" x14ac:dyDescent="0.15">
      <c r="D29" s="242"/>
    </row>
    <row r="30" spans="1:10" x14ac:dyDescent="0.15">
      <c r="D30" s="242"/>
    </row>
    <row r="37" spans="3:3" x14ac:dyDescent="0.15">
      <c r="C37" s="251"/>
    </row>
  </sheetData>
  <sheetProtection selectLockedCells="1" selectUnlockedCells="1"/>
  <printOptions horizontalCentered="1"/>
  <pageMargins left="0.39370078740157483" right="0.39370078740157483" top="0.59055118110236227" bottom="0.59055118110236227" header="0.51181102362204722" footer="0.31496062992125984"/>
  <pageSetup paperSize="9" scale="118" firstPageNumber="0" orientation="landscape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AH44"/>
  <sheetViews>
    <sheetView showGridLines="0" zoomScale="90" zoomScaleNormal="90" zoomScalePageLayoutView="90" workbookViewId="0">
      <selection activeCell="H40" sqref="H40"/>
    </sheetView>
  </sheetViews>
  <sheetFormatPr baseColWidth="10" defaultColWidth="8.83203125" defaultRowHeight="13" x14ac:dyDescent="0.15"/>
  <cols>
    <col min="1" max="2" width="3.33203125" style="3" customWidth="1"/>
    <col min="3" max="3" width="17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8.33203125" style="3" customWidth="1"/>
    <col min="25" max="25" width="12.1640625" style="3" customWidth="1"/>
    <col min="26" max="30" width="8.83203125" style="3"/>
    <col min="31" max="32" width="14.5" style="3" customWidth="1"/>
    <col min="33" max="16384" width="8.83203125" style="3"/>
  </cols>
  <sheetData>
    <row r="1" spans="1:34" ht="13.5" customHeight="1" x14ac:dyDescent="0.15"/>
    <row r="2" spans="1:34" ht="13.5" customHeight="1" x14ac:dyDescent="0.15"/>
    <row r="3" spans="1:34" s="251" customFormat="1" ht="14" thickBot="1" x14ac:dyDescent="0.2">
      <c r="A3" s="245"/>
      <c r="B3" s="248">
        <v>2.5</v>
      </c>
      <c r="C3" s="245">
        <v>17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50">
        <v>9</v>
      </c>
      <c r="U3" s="50">
        <v>9</v>
      </c>
      <c r="V3" s="249">
        <v>2.5</v>
      </c>
      <c r="W3" s="250"/>
      <c r="X3" s="245"/>
      <c r="Y3" s="245"/>
      <c r="Z3" s="245"/>
      <c r="AA3" s="245"/>
    </row>
    <row r="4" spans="1:34" ht="13" customHeight="1" x14ac:dyDescent="0.15">
      <c r="A4" s="15"/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4"/>
      <c r="W4" s="17"/>
      <c r="X4" s="15"/>
      <c r="Y4" s="15"/>
      <c r="Z4" s="15"/>
      <c r="AA4" s="15"/>
    </row>
    <row r="5" spans="1:34" ht="13" customHeight="1" x14ac:dyDescent="0.15">
      <c r="A5" s="15"/>
      <c r="B5" s="95"/>
      <c r="C5" s="96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 t="s">
        <v>456</v>
      </c>
      <c r="V5" s="98"/>
      <c r="W5" s="17"/>
      <c r="X5" s="15"/>
      <c r="Y5" s="15"/>
      <c r="Z5" s="15"/>
      <c r="AA5" s="15"/>
    </row>
    <row r="6" spans="1:34" ht="13" customHeight="1" x14ac:dyDescent="0.15">
      <c r="A6" s="15"/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8"/>
      <c r="W6" s="17"/>
      <c r="X6" s="15"/>
      <c r="Y6" s="15"/>
      <c r="Z6" s="15"/>
      <c r="AA6" s="15"/>
    </row>
    <row r="7" spans="1:34" ht="13" customHeight="1" x14ac:dyDescent="0.15">
      <c r="A7" s="15"/>
      <c r="B7" s="95"/>
      <c r="C7" s="99"/>
      <c r="D7" s="100" t="s">
        <v>428</v>
      </c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98"/>
      <c r="W7" s="17"/>
      <c r="X7" s="15"/>
      <c r="Y7" s="15"/>
      <c r="Z7" s="15"/>
      <c r="AA7" s="15"/>
    </row>
    <row r="8" spans="1:34" ht="13" customHeight="1" x14ac:dyDescent="0.15">
      <c r="A8" s="15"/>
      <c r="B8" s="95"/>
      <c r="C8" s="101"/>
      <c r="D8" s="101"/>
      <c r="E8" s="101"/>
      <c r="F8" s="101"/>
      <c r="G8" s="96"/>
      <c r="H8" s="101"/>
      <c r="I8" s="101"/>
      <c r="J8" s="101"/>
      <c r="K8" s="101"/>
      <c r="L8" s="101"/>
      <c r="M8" s="101"/>
      <c r="N8" s="101"/>
      <c r="O8" s="102"/>
      <c r="P8" s="101"/>
      <c r="Q8" s="101"/>
      <c r="R8" s="101"/>
      <c r="S8" s="101"/>
      <c r="T8" s="101"/>
      <c r="U8" s="101"/>
      <c r="V8" s="98"/>
      <c r="W8" s="17"/>
      <c r="X8" s="15"/>
      <c r="Y8" s="15"/>
      <c r="Z8" s="15"/>
      <c r="AA8" s="15"/>
    </row>
    <row r="9" spans="1:34" ht="15" customHeight="1" x14ac:dyDescent="0.15">
      <c r="A9" s="15"/>
      <c r="B9" s="2"/>
      <c r="C9" s="30"/>
      <c r="D9" s="1"/>
      <c r="E9" s="17"/>
      <c r="F9" s="17"/>
      <c r="G9" s="17"/>
      <c r="H9" s="1"/>
      <c r="I9" s="1"/>
      <c r="J9" s="1"/>
      <c r="K9" s="1"/>
      <c r="L9" s="1"/>
      <c r="M9" s="1"/>
      <c r="N9" s="1"/>
      <c r="O9" s="17"/>
      <c r="P9" s="1"/>
      <c r="Q9" s="1"/>
      <c r="R9" s="1"/>
      <c r="S9" s="1"/>
      <c r="T9" s="1"/>
      <c r="U9" s="1"/>
      <c r="V9" s="31"/>
      <c r="W9" s="17"/>
      <c r="X9" s="15"/>
      <c r="Y9" s="15"/>
      <c r="Z9" s="15"/>
      <c r="AA9" s="15"/>
    </row>
    <row r="10" spans="1:34" ht="15" customHeight="1" x14ac:dyDescent="0.15">
      <c r="A10" s="15"/>
      <c r="B10" s="2"/>
      <c r="C10" s="30" t="s">
        <v>11</v>
      </c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1"/>
      <c r="Q10" s="1"/>
      <c r="R10" s="1"/>
      <c r="S10" s="1"/>
      <c r="T10" s="1"/>
      <c r="U10" s="1"/>
      <c r="V10" s="31"/>
      <c r="W10" s="17"/>
      <c r="X10" s="15"/>
      <c r="Y10" s="15"/>
      <c r="Z10" s="15"/>
      <c r="AA10" s="15"/>
    </row>
    <row r="11" spans="1:34" ht="15" customHeight="1" thickBot="1" x14ac:dyDescent="0.2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4"/>
      <c r="Q11" s="14"/>
      <c r="R11" s="14"/>
      <c r="S11" s="14"/>
      <c r="T11" s="14"/>
      <c r="U11" s="14" t="s">
        <v>39</v>
      </c>
      <c r="V11" s="31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</row>
    <row r="12" spans="1:34" ht="15" customHeight="1" thickBot="1" x14ac:dyDescent="0.2">
      <c r="A12" s="15"/>
      <c r="B12" s="2"/>
      <c r="C12" s="506" t="s">
        <v>65</v>
      </c>
      <c r="D12" s="506" t="s">
        <v>68</v>
      </c>
      <c r="E12" s="506" t="s">
        <v>360</v>
      </c>
      <c r="F12" s="506" t="s">
        <v>371</v>
      </c>
      <c r="G12" s="506" t="s">
        <v>0</v>
      </c>
      <c r="H12" s="510" t="s">
        <v>7</v>
      </c>
      <c r="I12" s="510"/>
      <c r="J12" s="510"/>
      <c r="K12" s="510"/>
      <c r="L12" s="510"/>
      <c r="M12" s="510"/>
      <c r="N12" s="510"/>
      <c r="O12" s="506" t="s">
        <v>66</v>
      </c>
      <c r="P12" s="506" t="s">
        <v>40</v>
      </c>
      <c r="Q12" s="506" t="s">
        <v>357</v>
      </c>
      <c r="R12" s="506" t="s">
        <v>358</v>
      </c>
      <c r="S12" s="506" t="s">
        <v>359</v>
      </c>
      <c r="T12" s="506" t="s">
        <v>44</v>
      </c>
      <c r="U12" s="506" t="s">
        <v>46</v>
      </c>
      <c r="V12" s="31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ht="37.5" customHeight="1" thickBot="1" x14ac:dyDescent="0.2">
      <c r="A13" s="15"/>
      <c r="B13" s="2"/>
      <c r="C13" s="507"/>
      <c r="D13" s="507"/>
      <c r="E13" s="507"/>
      <c r="F13" s="507"/>
      <c r="G13" s="507"/>
      <c r="H13" s="36" t="s">
        <v>1</v>
      </c>
      <c r="I13" s="36" t="s">
        <v>361</v>
      </c>
      <c r="J13" s="36" t="s">
        <v>3</v>
      </c>
      <c r="K13" s="36" t="s">
        <v>4</v>
      </c>
      <c r="L13" s="36" t="s">
        <v>5</v>
      </c>
      <c r="M13" s="36" t="s">
        <v>67</v>
      </c>
      <c r="N13" s="36" t="s">
        <v>6</v>
      </c>
      <c r="O13" s="507"/>
      <c r="P13" s="507"/>
      <c r="Q13" s="507"/>
      <c r="R13" s="507"/>
      <c r="S13" s="507"/>
      <c r="T13" s="507"/>
      <c r="U13" s="507"/>
      <c r="V13" s="31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</row>
    <row r="14" spans="1:34" ht="18" customHeight="1" x14ac:dyDescent="0.15">
      <c r="A14" s="15"/>
      <c r="B14" s="2"/>
      <c r="C14" s="56" t="s">
        <v>414</v>
      </c>
      <c r="D14" s="365">
        <v>12056052</v>
      </c>
      <c r="E14" s="364">
        <v>771.78559230147994</v>
      </c>
      <c r="F14" s="364">
        <v>107.46829787538999</v>
      </c>
      <c r="G14" s="364">
        <v>260.14904069914002</v>
      </c>
      <c r="H14" s="80">
        <v>40.488938441790005</v>
      </c>
      <c r="I14" s="364">
        <v>18.925796628360001</v>
      </c>
      <c r="J14" s="364">
        <v>13.341144388450001</v>
      </c>
      <c r="K14" s="364">
        <v>31.058484653299999</v>
      </c>
      <c r="L14" s="364">
        <v>10.60226756426</v>
      </c>
      <c r="M14" s="80">
        <v>7.6213205520499994</v>
      </c>
      <c r="N14" s="80">
        <v>50.762910522489989</v>
      </c>
      <c r="O14" s="80">
        <v>599.01865305590002</v>
      </c>
      <c r="P14" s="80">
        <v>80.201483719950005</v>
      </c>
      <c r="Q14" s="80">
        <v>79.974629195120002</v>
      </c>
      <c r="R14" s="80">
        <v>10.21909111441</v>
      </c>
      <c r="S14" s="80">
        <v>10.89502677828</v>
      </c>
      <c r="T14" s="80">
        <v>2679.4819831340501</v>
      </c>
      <c r="U14" s="80">
        <v>290.67860226873</v>
      </c>
      <c r="V14" s="113">
        <v>2</v>
      </c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ht="18" customHeight="1" thickBot="1" x14ac:dyDescent="0.2">
      <c r="A15" s="15"/>
      <c r="B15" s="2"/>
      <c r="C15" s="265" t="s">
        <v>415</v>
      </c>
      <c r="D15" s="366">
        <v>11906931</v>
      </c>
      <c r="E15" s="367">
        <v>170.81863632213998</v>
      </c>
      <c r="F15" s="367">
        <v>29.571625503409997</v>
      </c>
      <c r="G15" s="367">
        <v>184.20974551128</v>
      </c>
      <c r="H15" s="267">
        <v>6.57023167957</v>
      </c>
      <c r="I15" s="367">
        <v>6.8443813904399997</v>
      </c>
      <c r="J15" s="367">
        <v>2.1232714679</v>
      </c>
      <c r="K15" s="367">
        <v>5.8110719257100003</v>
      </c>
      <c r="L15" s="367">
        <v>1.4975076677799999</v>
      </c>
      <c r="M15" s="267">
        <v>2.2060396174499997</v>
      </c>
      <c r="N15" s="267">
        <v>21.084880086400002</v>
      </c>
      <c r="O15" s="267">
        <v>128.60792885569001</v>
      </c>
      <c r="P15" s="267">
        <v>0</v>
      </c>
      <c r="Q15" s="267">
        <v>1.24551655209</v>
      </c>
      <c r="R15" s="267">
        <v>0</v>
      </c>
      <c r="S15" s="267">
        <v>1.2521249642400001</v>
      </c>
      <c r="T15" s="267">
        <v>1144.1429792382201</v>
      </c>
      <c r="U15" s="267">
        <v>198.63087299822001</v>
      </c>
      <c r="V15" s="113">
        <v>5</v>
      </c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</row>
    <row r="16" spans="1:34" ht="18" customHeight="1" thickBot="1" x14ac:dyDescent="0.2">
      <c r="A16" s="15"/>
      <c r="B16" s="2"/>
      <c r="C16" s="22" t="s">
        <v>64</v>
      </c>
      <c r="D16" s="23">
        <v>23962983</v>
      </c>
      <c r="E16" s="24">
        <v>942.60422862361997</v>
      </c>
      <c r="F16" s="24">
        <v>137.03992337879998</v>
      </c>
      <c r="G16" s="24">
        <v>444.35878621042002</v>
      </c>
      <c r="H16" s="24">
        <v>47.059170121360005</v>
      </c>
      <c r="I16" s="24">
        <v>25.770178018799999</v>
      </c>
      <c r="J16" s="24">
        <v>15.464415856350001</v>
      </c>
      <c r="K16" s="24">
        <v>36.869556579010002</v>
      </c>
      <c r="L16" s="24">
        <v>12.099775232039999</v>
      </c>
      <c r="M16" s="24">
        <v>9.8273601694999986</v>
      </c>
      <c r="N16" s="24">
        <v>71.847790608889994</v>
      </c>
      <c r="O16" s="24">
        <v>727.62658191159005</v>
      </c>
      <c r="P16" s="24">
        <v>80.201483719950005</v>
      </c>
      <c r="Q16" s="24">
        <v>81.220145747209997</v>
      </c>
      <c r="R16" s="24">
        <v>10.21909111441</v>
      </c>
      <c r="S16" s="24">
        <v>12.14715174252</v>
      </c>
      <c r="T16" s="24">
        <v>3823.6249623722701</v>
      </c>
      <c r="U16" s="24">
        <v>489.30947526695002</v>
      </c>
      <c r="V16" s="31"/>
      <c r="W16" s="17"/>
      <c r="X16" s="15"/>
      <c r="Y16" s="15"/>
      <c r="Z16" s="15"/>
      <c r="AA16" s="15"/>
    </row>
    <row r="17" spans="1:27" x14ac:dyDescent="0.15">
      <c r="A17" s="15"/>
      <c r="B17" s="2"/>
      <c r="C17" s="30"/>
      <c r="D17" s="1"/>
      <c r="E17" s="17"/>
      <c r="F17" s="17"/>
      <c r="G17" s="17"/>
      <c r="H17" s="1"/>
      <c r="I17" s="1"/>
      <c r="J17" s="1"/>
      <c r="K17" s="1"/>
      <c r="L17" s="1"/>
      <c r="M17" s="1"/>
      <c r="N17" s="1"/>
      <c r="O17" s="17"/>
      <c r="P17" s="1"/>
      <c r="Q17" s="1"/>
      <c r="R17" s="1"/>
      <c r="S17" s="1"/>
      <c r="T17" s="1"/>
      <c r="U17" s="1"/>
      <c r="V17" s="31"/>
      <c r="W17" s="17"/>
      <c r="X17" s="15"/>
      <c r="Y17" s="15"/>
      <c r="Z17" s="15"/>
      <c r="AA17" s="15"/>
    </row>
    <row r="18" spans="1:27" x14ac:dyDescent="0.15">
      <c r="A18" s="15"/>
      <c r="B18" s="2"/>
      <c r="C18" s="30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31"/>
      <c r="W18" s="17"/>
      <c r="X18" s="15"/>
      <c r="Y18" s="15"/>
      <c r="Z18" s="15"/>
      <c r="AA18" s="15"/>
    </row>
    <row r="19" spans="1:27" x14ac:dyDescent="0.15">
      <c r="A19" s="15"/>
      <c r="B19" s="2"/>
      <c r="C19" s="18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31"/>
      <c r="W19" s="17"/>
      <c r="X19" s="15"/>
      <c r="Y19" s="15"/>
      <c r="Z19" s="15"/>
      <c r="AA19" s="15"/>
    </row>
    <row r="20" spans="1:27" x14ac:dyDescent="0.15">
      <c r="A20" s="15"/>
      <c r="B20" s="2"/>
      <c r="C20" s="18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31"/>
      <c r="W20" s="17"/>
      <c r="X20" s="15"/>
      <c r="Y20" s="15"/>
      <c r="Z20" s="15"/>
      <c r="AA20" s="15"/>
    </row>
    <row r="21" spans="1:27" x14ac:dyDescent="0.15">
      <c r="A21" s="15"/>
      <c r="B21" s="2"/>
      <c r="C21" s="18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31"/>
      <c r="W21" s="17"/>
      <c r="X21" s="15"/>
      <c r="Y21" s="15"/>
      <c r="Z21" s="15"/>
      <c r="AA21" s="15"/>
    </row>
    <row r="22" spans="1:27" x14ac:dyDescent="0.15">
      <c r="A22" s="15"/>
      <c r="B22" s="2"/>
      <c r="C22" s="18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31"/>
      <c r="W22" s="17"/>
      <c r="X22" s="15"/>
      <c r="Y22" s="15"/>
      <c r="Z22" s="15"/>
      <c r="AA22" s="15"/>
    </row>
    <row r="23" spans="1:27" x14ac:dyDescent="0.15">
      <c r="A23" s="15"/>
      <c r="B23" s="2"/>
      <c r="C23" s="18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31"/>
      <c r="W23" s="17"/>
      <c r="X23" s="15"/>
      <c r="Y23" s="15"/>
      <c r="Z23" s="15"/>
      <c r="AA23" s="15"/>
    </row>
    <row r="24" spans="1:27" x14ac:dyDescent="0.15">
      <c r="A24" s="15"/>
      <c r="B24" s="2"/>
      <c r="C24" s="18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31"/>
      <c r="W24" s="17"/>
      <c r="X24" s="15"/>
      <c r="Y24" s="15"/>
      <c r="Z24" s="15"/>
      <c r="AA24" s="15"/>
    </row>
    <row r="25" spans="1:27" x14ac:dyDescent="0.15">
      <c r="A25" s="15"/>
      <c r="B25" s="2"/>
      <c r="C25" s="18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31"/>
      <c r="W25" s="17"/>
      <c r="X25" s="15"/>
      <c r="Y25" s="15"/>
      <c r="Z25" s="15"/>
      <c r="AA25" s="15"/>
    </row>
    <row r="26" spans="1:27" x14ac:dyDescent="0.15">
      <c r="A26" s="15"/>
      <c r="B26" s="2"/>
      <c r="C26" s="18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31"/>
      <c r="W26" s="17"/>
      <c r="X26" s="15"/>
      <c r="Y26" s="15"/>
      <c r="Z26" s="15"/>
      <c r="AA26" s="15"/>
    </row>
    <row r="27" spans="1:27" x14ac:dyDescent="0.15">
      <c r="A27" s="15"/>
      <c r="B27" s="194"/>
      <c r="C27" s="18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31"/>
      <c r="W27" s="17"/>
      <c r="X27" s="15"/>
      <c r="Y27" s="15"/>
      <c r="Z27" s="15"/>
      <c r="AA27" s="15"/>
    </row>
    <row r="28" spans="1:27" x14ac:dyDescent="0.15">
      <c r="A28" s="15"/>
      <c r="B28" s="2"/>
      <c r="C28" s="18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31"/>
      <c r="W28" s="17"/>
      <c r="X28" s="15"/>
      <c r="Y28" s="15"/>
      <c r="Z28" s="15"/>
      <c r="AA28" s="15"/>
    </row>
    <row r="29" spans="1:27" x14ac:dyDescent="0.15">
      <c r="A29" s="15"/>
      <c r="B29" s="2"/>
      <c r="C29" s="9"/>
      <c r="D29" s="9"/>
      <c r="E29" s="57"/>
      <c r="F29" s="57"/>
      <c r="G29" s="57"/>
      <c r="H29" s="9"/>
      <c r="I29" s="9"/>
      <c r="J29" s="9"/>
      <c r="K29" s="9"/>
      <c r="L29" s="9"/>
      <c r="M29" s="9"/>
      <c r="N29" s="9"/>
      <c r="O29" s="57"/>
      <c r="P29" s="9"/>
      <c r="Q29" s="9"/>
      <c r="R29" s="9"/>
      <c r="S29" s="9"/>
      <c r="T29" s="9"/>
      <c r="U29" s="9"/>
      <c r="V29" s="31"/>
      <c r="W29" s="17"/>
      <c r="X29" s="15"/>
      <c r="Y29" s="15"/>
      <c r="Z29" s="15"/>
      <c r="AA29" s="15"/>
    </row>
    <row r="30" spans="1:27" x14ac:dyDescent="0.15">
      <c r="A30" s="15"/>
      <c r="B30" s="2"/>
      <c r="C30" s="18"/>
      <c r="D30" s="9"/>
      <c r="E30" s="57"/>
      <c r="F30" s="57"/>
      <c r="G30" s="57"/>
      <c r="H30" s="9"/>
      <c r="I30" s="9"/>
      <c r="J30" s="9"/>
      <c r="K30" s="9"/>
      <c r="L30" s="9"/>
      <c r="M30" s="9"/>
      <c r="N30" s="9"/>
      <c r="O30" s="57"/>
      <c r="P30" s="9"/>
      <c r="Q30" s="9"/>
      <c r="R30" s="9"/>
      <c r="S30" s="9"/>
      <c r="T30" s="9"/>
      <c r="U30" s="9"/>
      <c r="V30" s="31"/>
      <c r="W30" s="17"/>
      <c r="X30" s="15"/>
      <c r="Y30" s="15"/>
      <c r="Z30" s="15"/>
      <c r="AA30" s="15"/>
    </row>
    <row r="31" spans="1:27" x14ac:dyDescent="0.15">
      <c r="A31" s="15"/>
      <c r="B31" s="2"/>
      <c r="C31" s="18"/>
      <c r="D31" s="9"/>
      <c r="E31" s="57"/>
      <c r="F31" s="57"/>
      <c r="G31" s="57"/>
      <c r="H31" s="9"/>
      <c r="I31" s="9"/>
      <c r="J31" s="9"/>
      <c r="K31" s="9"/>
      <c r="L31" s="9"/>
      <c r="M31" s="9"/>
      <c r="N31" s="9"/>
      <c r="O31" s="9"/>
      <c r="P31" s="149"/>
      <c r="Q31" s="149"/>
      <c r="R31" s="149"/>
      <c r="S31" s="149"/>
      <c r="T31" s="149"/>
      <c r="U31" s="149"/>
      <c r="V31" s="31"/>
      <c r="W31" s="17"/>
      <c r="X31" s="15"/>
      <c r="Y31" s="15"/>
      <c r="Z31" s="15"/>
      <c r="AA31" s="15"/>
    </row>
    <row r="32" spans="1:27" ht="18" customHeight="1" x14ac:dyDescent="0.15">
      <c r="A32" s="15"/>
      <c r="B32" s="2"/>
      <c r="C32" s="508"/>
      <c r="D32" s="508"/>
      <c r="E32" s="508"/>
      <c r="F32" s="508"/>
      <c r="G32" s="508"/>
      <c r="H32" s="509"/>
      <c r="I32" s="509"/>
      <c r="J32" s="509"/>
      <c r="K32" s="509"/>
      <c r="L32" s="509"/>
      <c r="M32" s="509"/>
      <c r="N32" s="509"/>
      <c r="O32" s="508"/>
      <c r="P32" s="508"/>
      <c r="Q32" s="241"/>
      <c r="R32" s="241"/>
      <c r="S32" s="241"/>
      <c r="T32" s="508"/>
      <c r="U32" s="508"/>
      <c r="V32" s="31"/>
      <c r="W32" s="17"/>
      <c r="X32" s="15"/>
      <c r="Y32" s="15"/>
      <c r="Z32" s="15"/>
      <c r="AA32" s="15"/>
    </row>
    <row r="33" spans="1:27" ht="90.75" customHeight="1" x14ac:dyDescent="0.15">
      <c r="A33" s="15"/>
      <c r="B33" s="2"/>
      <c r="C33" s="508"/>
      <c r="D33" s="508"/>
      <c r="E33" s="508"/>
      <c r="F33" s="508"/>
      <c r="G33" s="508"/>
      <c r="H33" s="162"/>
      <c r="I33" s="162"/>
      <c r="J33" s="162"/>
      <c r="K33" s="162"/>
      <c r="L33" s="162"/>
      <c r="M33" s="162"/>
      <c r="N33" s="162"/>
      <c r="O33" s="508"/>
      <c r="P33" s="508"/>
      <c r="Q33" s="241"/>
      <c r="R33" s="241"/>
      <c r="S33" s="241"/>
      <c r="T33" s="508"/>
      <c r="U33" s="508"/>
      <c r="V33" s="31"/>
      <c r="W33" s="17"/>
      <c r="X33" s="15"/>
      <c r="Y33" s="15"/>
      <c r="Z33" s="15"/>
      <c r="AA33" s="15"/>
    </row>
    <row r="34" spans="1:27" ht="18" customHeight="1" x14ac:dyDescent="0.15">
      <c r="A34" s="15"/>
      <c r="B34" s="2"/>
      <c r="C34" s="28"/>
      <c r="D34" s="85"/>
      <c r="E34" s="84"/>
      <c r="F34" s="84"/>
      <c r="G34" s="84"/>
      <c r="H34" s="154"/>
      <c r="I34" s="154"/>
      <c r="J34" s="154"/>
      <c r="K34" s="154"/>
      <c r="L34" s="154"/>
      <c r="M34" s="154"/>
      <c r="N34" s="154"/>
      <c r="O34" s="154"/>
      <c r="P34" s="154"/>
      <c r="Q34" s="154"/>
      <c r="R34" s="154"/>
      <c r="S34" s="154"/>
      <c r="T34" s="154"/>
      <c r="U34" s="154"/>
      <c r="V34" s="113">
        <v>0</v>
      </c>
      <c r="W34" s="17"/>
      <c r="X34" s="15"/>
      <c r="Y34" s="15"/>
      <c r="Z34" s="15"/>
      <c r="AA34" s="15"/>
    </row>
    <row r="35" spans="1:27" ht="18" customHeight="1" x14ac:dyDescent="0.15">
      <c r="A35" s="15"/>
      <c r="B35" s="2"/>
      <c r="C35" s="28"/>
      <c r="D35" s="85"/>
      <c r="E35" s="84"/>
      <c r="F35" s="84"/>
      <c r="G35" s="84"/>
      <c r="H35" s="154"/>
      <c r="I35" s="154"/>
      <c r="J35" s="154"/>
      <c r="K35" s="154"/>
      <c r="L35" s="154"/>
      <c r="M35" s="154"/>
      <c r="N35" s="154"/>
      <c r="O35" s="154"/>
      <c r="P35" s="154"/>
      <c r="Q35" s="154"/>
      <c r="R35" s="154"/>
      <c r="S35" s="154"/>
      <c r="T35" s="154"/>
      <c r="U35" s="154"/>
      <c r="V35" s="113"/>
      <c r="W35" s="17"/>
      <c r="X35" s="15"/>
      <c r="Y35" s="15"/>
      <c r="Z35" s="15"/>
      <c r="AA35" s="15"/>
    </row>
    <row r="36" spans="1:27" ht="18" customHeight="1" x14ac:dyDescent="0.15">
      <c r="A36" s="15"/>
      <c r="B36" s="2"/>
      <c r="C36" s="28"/>
      <c r="D36" s="152"/>
      <c r="E36" s="155"/>
      <c r="F36" s="155"/>
      <c r="G36" s="155"/>
      <c r="H36" s="154"/>
      <c r="I36" s="154"/>
      <c r="J36" s="154"/>
      <c r="K36" s="154"/>
      <c r="L36" s="154"/>
      <c r="M36" s="154"/>
      <c r="N36" s="154"/>
      <c r="O36" s="154"/>
      <c r="P36" s="155"/>
      <c r="Q36" s="155"/>
      <c r="R36" s="155"/>
      <c r="S36" s="155"/>
      <c r="T36" s="155"/>
      <c r="U36" s="155"/>
      <c r="V36" s="113">
        <v>1</v>
      </c>
      <c r="W36" s="17"/>
      <c r="X36" s="15"/>
      <c r="Y36" s="15"/>
      <c r="Z36" s="15"/>
      <c r="AA36" s="15"/>
    </row>
    <row r="37" spans="1:27" ht="18" customHeight="1" x14ac:dyDescent="0.15">
      <c r="A37" s="15"/>
      <c r="B37" s="2"/>
      <c r="C37" s="255"/>
      <c r="D37" s="152"/>
      <c r="E37" s="155"/>
      <c r="F37" s="155"/>
      <c r="G37" s="155"/>
      <c r="H37" s="154"/>
      <c r="I37" s="154"/>
      <c r="J37" s="154"/>
      <c r="K37" s="154"/>
      <c r="L37" s="154"/>
      <c r="M37" s="154"/>
      <c r="N37" s="154"/>
      <c r="O37" s="154"/>
      <c r="P37" s="155"/>
      <c r="Q37" s="155"/>
      <c r="R37" s="155"/>
      <c r="S37" s="155"/>
      <c r="T37" s="155"/>
      <c r="U37" s="155"/>
      <c r="V37" s="113">
        <v>2</v>
      </c>
      <c r="W37" s="17"/>
      <c r="X37" s="15"/>
      <c r="Y37" s="15"/>
      <c r="Z37" s="15"/>
      <c r="AA37" s="15"/>
    </row>
    <row r="38" spans="1:27" ht="17.25" customHeight="1" x14ac:dyDescent="0.15">
      <c r="A38" s="15"/>
      <c r="B38" s="2"/>
      <c r="C38" s="163"/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31"/>
      <c r="W38" s="17"/>
      <c r="X38" s="15"/>
      <c r="Y38" s="15"/>
      <c r="Z38" s="15"/>
      <c r="AA38" s="15"/>
    </row>
    <row r="39" spans="1:27" s="9" customFormat="1" ht="17.25" customHeight="1" x14ac:dyDescent="0.15">
      <c r="A39" s="2"/>
      <c r="B39" s="2"/>
      <c r="C39" s="25"/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31"/>
      <c r="W39" s="57"/>
      <c r="X39" s="57"/>
      <c r="Y39" s="57"/>
      <c r="Z39" s="57"/>
      <c r="AA39" s="57"/>
    </row>
    <row r="40" spans="1:27" ht="14" thickBot="1" x14ac:dyDescent="0.2">
      <c r="A40" s="15"/>
      <c r="B40" s="41"/>
      <c r="C40" s="42"/>
      <c r="D40" s="43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0"/>
      <c r="W40" s="17"/>
      <c r="X40" s="15"/>
      <c r="Y40" s="15"/>
      <c r="Z40" s="15"/>
      <c r="AA40" s="15"/>
    </row>
    <row r="41" spans="1:27" x14ac:dyDescent="0.15">
      <c r="A41" s="15"/>
      <c r="B41" s="33"/>
      <c r="C41" s="25"/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33"/>
      <c r="W41" s="17"/>
      <c r="X41" s="15"/>
      <c r="Y41" s="15"/>
      <c r="Z41" s="15"/>
      <c r="AA41" s="15"/>
    </row>
    <row r="43" spans="1:27" x14ac:dyDescent="0.15"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</row>
    <row r="44" spans="1:27" x14ac:dyDescent="0.15"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</row>
  </sheetData>
  <sheetProtection selectLockedCells="1" selectUnlockedCells="1"/>
  <mergeCells count="23">
    <mergeCell ref="T32:T33"/>
    <mergeCell ref="U32:U33"/>
    <mergeCell ref="T12:T13"/>
    <mergeCell ref="U12:U13"/>
    <mergeCell ref="P32:P33"/>
    <mergeCell ref="P12:P13"/>
    <mergeCell ref="Q12:Q13"/>
    <mergeCell ref="R12:R13"/>
    <mergeCell ref="S12:S13"/>
    <mergeCell ref="C12:C13"/>
    <mergeCell ref="D12:D13"/>
    <mergeCell ref="E12:E13"/>
    <mergeCell ref="F12:F13"/>
    <mergeCell ref="O32:O33"/>
    <mergeCell ref="O12:O13"/>
    <mergeCell ref="G12:G13"/>
    <mergeCell ref="H12:N12"/>
    <mergeCell ref="H32:N32"/>
    <mergeCell ref="C32:C33"/>
    <mergeCell ref="D32:D33"/>
    <mergeCell ref="E32:E33"/>
    <mergeCell ref="F32:F33"/>
    <mergeCell ref="G32:G33"/>
  </mergeCells>
  <phoneticPr fontId="14" type="noConversion"/>
  <printOptions horizontalCentered="1"/>
  <pageMargins left="0.39370078740157483" right="0.39370078740157483" top="0.59055118110236227" bottom="0.59055118110236227" header="0.51181102362204722" footer="0.31496062992125984"/>
  <pageSetup paperSize="9" scale="74" firstPageNumber="0" fitToHeight="2" orientation="landscape"/>
  <headerFooter alignWithMargins="0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>
    <pageSetUpPr fitToPage="1"/>
  </sheetPr>
  <dimension ref="A1:P38"/>
  <sheetViews>
    <sheetView showGridLines="0" topLeftCell="A9" workbookViewId="0">
      <selection activeCell="H40" sqref="H40"/>
    </sheetView>
  </sheetViews>
  <sheetFormatPr baseColWidth="10" defaultColWidth="8.83203125" defaultRowHeight="13" x14ac:dyDescent="0.15"/>
  <cols>
    <col min="1" max="1" width="3.33203125" style="3" customWidth="1"/>
    <col min="2" max="2" width="5.6640625" style="3" customWidth="1"/>
    <col min="3" max="3" width="84.33203125" style="3" customWidth="1"/>
    <col min="4" max="4" width="12.5" style="3" customWidth="1"/>
    <col min="5" max="5" width="9.5" style="3" customWidth="1"/>
    <col min="6" max="6" width="23.6640625" style="3" customWidth="1"/>
    <col min="7" max="9" width="5.5" style="3" customWidth="1"/>
    <col min="10" max="11" width="11.6640625" style="3" customWidth="1"/>
    <col min="12" max="16384" width="8.83203125" style="3"/>
  </cols>
  <sheetData>
    <row r="1" spans="1:15" x14ac:dyDescent="0.15">
      <c r="A1" s="15"/>
      <c r="B1" s="17"/>
      <c r="C1" s="17"/>
      <c r="D1" s="17"/>
      <c r="E1" s="17"/>
      <c r="F1" s="17"/>
      <c r="G1" s="17"/>
      <c r="H1" s="1"/>
      <c r="I1" s="1"/>
      <c r="J1" s="17"/>
      <c r="K1" s="15"/>
      <c r="L1" s="15"/>
      <c r="M1" s="15"/>
      <c r="N1" s="15"/>
    </row>
    <row r="2" spans="1:15" x14ac:dyDescent="0.15">
      <c r="A2" s="15"/>
      <c r="B2" s="17"/>
      <c r="C2" s="17"/>
      <c r="D2" s="17"/>
      <c r="E2" s="17"/>
      <c r="F2" s="17"/>
      <c r="G2" s="17"/>
      <c r="H2" s="1"/>
      <c r="I2" s="1"/>
      <c r="J2" s="17"/>
      <c r="K2" s="15"/>
      <c r="L2" s="15"/>
      <c r="M2" s="15"/>
      <c r="N2" s="15"/>
    </row>
    <row r="3" spans="1:15" ht="14" thickBot="1" x14ac:dyDescent="0.2">
      <c r="A3" s="15"/>
      <c r="B3" s="17"/>
      <c r="C3" s="17"/>
      <c r="D3" s="17"/>
      <c r="E3" s="17"/>
      <c r="F3" s="17"/>
      <c r="G3" s="17"/>
      <c r="H3" s="1"/>
      <c r="I3" s="1"/>
      <c r="J3" s="17"/>
      <c r="K3" s="15"/>
      <c r="L3" s="15"/>
      <c r="M3" s="15"/>
      <c r="N3" s="15"/>
    </row>
    <row r="4" spans="1:15" ht="13" customHeight="1" x14ac:dyDescent="0.15">
      <c r="A4" s="15"/>
      <c r="B4" s="92"/>
      <c r="C4" s="93"/>
      <c r="D4" s="93"/>
      <c r="E4" s="93"/>
      <c r="F4" s="93"/>
      <c r="G4" s="93"/>
      <c r="H4" s="107"/>
      <c r="I4" s="1"/>
      <c r="J4" s="17"/>
      <c r="K4" s="15"/>
      <c r="L4" s="15"/>
      <c r="M4" s="15"/>
      <c r="N4" s="15"/>
    </row>
    <row r="5" spans="1:15" ht="13" customHeight="1" x14ac:dyDescent="0.15">
      <c r="A5" s="15"/>
      <c r="B5" s="95"/>
      <c r="C5" s="96"/>
      <c r="D5" s="135"/>
      <c r="E5" s="135"/>
      <c r="F5" s="135"/>
      <c r="G5" s="135" t="s">
        <v>432</v>
      </c>
      <c r="H5" s="98"/>
      <c r="I5" s="1"/>
      <c r="J5" s="17"/>
      <c r="K5" s="15"/>
      <c r="L5" s="15"/>
      <c r="M5" s="15"/>
      <c r="N5" s="15"/>
    </row>
    <row r="6" spans="1:15" ht="13" customHeight="1" x14ac:dyDescent="0.15">
      <c r="A6" s="15"/>
      <c r="B6" s="95"/>
      <c r="C6" s="96"/>
      <c r="D6" s="136"/>
      <c r="E6" s="136"/>
      <c r="F6" s="136"/>
      <c r="G6" s="136"/>
      <c r="H6" s="98"/>
      <c r="I6" s="1"/>
      <c r="J6" s="17"/>
      <c r="K6" s="15"/>
      <c r="L6" s="15"/>
      <c r="M6" s="15"/>
      <c r="N6" s="15"/>
    </row>
    <row r="7" spans="1:15" ht="13" customHeight="1" x14ac:dyDescent="0.15">
      <c r="A7" s="15"/>
      <c r="B7" s="95"/>
      <c r="C7" s="100" t="s">
        <v>428</v>
      </c>
      <c r="D7" s="137"/>
      <c r="E7" s="137"/>
      <c r="F7" s="137"/>
      <c r="G7" s="137"/>
      <c r="H7" s="98"/>
      <c r="I7" s="1"/>
      <c r="J7" s="17"/>
      <c r="K7" s="15"/>
      <c r="L7" s="15"/>
      <c r="M7" s="15"/>
      <c r="N7" s="15"/>
    </row>
    <row r="8" spans="1:15" ht="13" customHeight="1" x14ac:dyDescent="0.15">
      <c r="A8" s="15"/>
      <c r="B8" s="95"/>
      <c r="C8" s="100"/>
      <c r="D8" s="137"/>
      <c r="E8" s="137"/>
      <c r="F8" s="137"/>
      <c r="G8" s="137"/>
      <c r="H8" s="98"/>
      <c r="I8" s="1"/>
      <c r="J8" s="17"/>
      <c r="K8" s="15"/>
      <c r="L8" s="15"/>
      <c r="M8" s="15"/>
      <c r="N8" s="15"/>
    </row>
    <row r="9" spans="1:15" ht="13" customHeight="1" x14ac:dyDescent="0.15">
      <c r="A9" s="15"/>
      <c r="B9" s="95"/>
      <c r="C9" s="100"/>
      <c r="D9" s="137"/>
      <c r="E9" s="137"/>
      <c r="F9" s="137"/>
      <c r="G9" s="137"/>
      <c r="H9" s="98"/>
      <c r="I9" s="1"/>
      <c r="J9" s="17"/>
      <c r="K9" s="15"/>
      <c r="L9" s="15"/>
      <c r="M9" s="15"/>
      <c r="N9" s="15"/>
    </row>
    <row r="10" spans="1:15" ht="15" customHeight="1" x14ac:dyDescent="0.15">
      <c r="A10" s="15"/>
      <c r="B10" s="2"/>
      <c r="C10" s="64"/>
      <c r="D10" s="67"/>
      <c r="E10" s="67"/>
      <c r="F10" s="67"/>
      <c r="G10" s="67"/>
      <c r="H10" s="31"/>
      <c r="I10" s="1"/>
      <c r="J10" s="17"/>
      <c r="K10" s="15"/>
      <c r="L10" s="15"/>
      <c r="M10" s="15"/>
      <c r="N10" s="15"/>
    </row>
    <row r="11" spans="1:15" ht="15" customHeight="1" x14ac:dyDescent="0.15">
      <c r="A11" s="15"/>
      <c r="B11" s="2"/>
      <c r="C11" s="206" t="s">
        <v>409</v>
      </c>
      <c r="D11" s="181"/>
      <c r="E11" s="9"/>
      <c r="F11" s="9"/>
      <c r="G11" s="154"/>
      <c r="H11" s="113"/>
      <c r="I11" s="1"/>
      <c r="J11" s="28"/>
      <c r="L11" s="1"/>
      <c r="M11" s="1"/>
      <c r="N11" s="1"/>
      <c r="O11" s="1"/>
    </row>
    <row r="12" spans="1:15" ht="15" customHeight="1" x14ac:dyDescent="0.15">
      <c r="A12" s="15"/>
      <c r="B12" s="2"/>
      <c r="C12" s="207"/>
      <c r="D12" s="208"/>
      <c r="E12" s="8"/>
      <c r="F12" s="9"/>
      <c r="G12" s="154"/>
      <c r="H12" s="113"/>
      <c r="I12" s="1"/>
      <c r="J12" s="28"/>
      <c r="L12" s="1"/>
      <c r="M12" s="1"/>
      <c r="N12" s="1"/>
      <c r="O12" s="1"/>
    </row>
    <row r="13" spans="1:15" ht="15" customHeight="1" thickBot="1" x14ac:dyDescent="0.2">
      <c r="A13" s="15"/>
      <c r="B13" s="2"/>
      <c r="C13" s="204"/>
      <c r="D13" s="182" t="s">
        <v>28</v>
      </c>
      <c r="E13" s="8"/>
      <c r="F13" s="9"/>
      <c r="G13" s="154"/>
      <c r="H13" s="113"/>
      <c r="I13" s="1"/>
      <c r="J13" s="28"/>
      <c r="L13" s="1"/>
      <c r="M13" s="1"/>
      <c r="N13" s="1"/>
      <c r="O13" s="1"/>
    </row>
    <row r="14" spans="1:15" ht="30" customHeight="1" thickBot="1" x14ac:dyDescent="0.2">
      <c r="A14" s="15"/>
      <c r="B14" s="2"/>
      <c r="C14" s="205" t="s">
        <v>58</v>
      </c>
      <c r="D14" s="205">
        <v>48.293975768750002</v>
      </c>
      <c r="E14" s="139">
        <v>0</v>
      </c>
      <c r="F14" s="9"/>
      <c r="G14" s="154"/>
      <c r="H14" s="113"/>
      <c r="I14" s="1"/>
      <c r="J14" s="57"/>
      <c r="L14" s="1"/>
      <c r="M14" s="1"/>
      <c r="N14" s="1"/>
      <c r="O14" s="1"/>
    </row>
    <row r="15" spans="1:15" ht="30" customHeight="1" thickBot="1" x14ac:dyDescent="0.2">
      <c r="A15" s="15"/>
      <c r="B15" s="2"/>
      <c r="C15" s="205" t="s">
        <v>61</v>
      </c>
      <c r="D15" s="205">
        <v>38.159702300549995</v>
      </c>
      <c r="E15" s="139">
        <v>1</v>
      </c>
      <c r="F15" s="9"/>
      <c r="G15" s="154"/>
      <c r="H15" s="113"/>
      <c r="I15" s="1"/>
      <c r="J15" s="57"/>
      <c r="K15" s="10"/>
      <c r="L15" s="1"/>
      <c r="M15" s="1"/>
      <c r="N15" s="1"/>
      <c r="O15" s="1"/>
    </row>
    <row r="16" spans="1:15" ht="30" customHeight="1" thickBot="1" x14ac:dyDescent="0.2">
      <c r="A16" s="15"/>
      <c r="B16" s="2"/>
      <c r="C16" s="205" t="s">
        <v>59</v>
      </c>
      <c r="D16" s="205">
        <v>23.952268057609999</v>
      </c>
      <c r="E16" s="139">
        <v>2</v>
      </c>
      <c r="F16" s="9"/>
      <c r="G16" s="154"/>
      <c r="H16" s="113"/>
      <c r="I16" s="1"/>
      <c r="J16" s="17"/>
      <c r="L16" s="1"/>
      <c r="M16" s="1"/>
      <c r="N16" s="1"/>
      <c r="O16" s="1"/>
    </row>
    <row r="17" spans="1:16" ht="30" customHeight="1" thickBot="1" x14ac:dyDescent="0.2">
      <c r="A17" s="15"/>
      <c r="B17" s="2"/>
      <c r="C17" s="205" t="s">
        <v>70</v>
      </c>
      <c r="D17" s="205">
        <v>13.805672951190001</v>
      </c>
      <c r="E17" s="139">
        <v>3</v>
      </c>
      <c r="F17" s="9"/>
      <c r="G17" s="154"/>
      <c r="H17" s="113"/>
      <c r="I17" s="1"/>
      <c r="J17" s="17"/>
      <c r="K17" s="1"/>
      <c r="L17" s="1"/>
      <c r="M17" s="1"/>
      <c r="N17" s="1"/>
      <c r="O17" s="1"/>
      <c r="P17" s="8"/>
    </row>
    <row r="18" spans="1:16" ht="30" customHeight="1" thickBot="1" x14ac:dyDescent="0.2">
      <c r="A18" s="15"/>
      <c r="B18" s="2"/>
      <c r="C18" s="205" t="s">
        <v>274</v>
      </c>
      <c r="D18" s="205">
        <v>6.6592626282200005</v>
      </c>
      <c r="E18" s="139">
        <v>4</v>
      </c>
      <c r="F18" s="9"/>
      <c r="G18" s="154"/>
      <c r="H18" s="113"/>
      <c r="I18" s="1"/>
      <c r="J18" s="17"/>
      <c r="K18" s="1"/>
      <c r="L18" s="1"/>
      <c r="M18" s="1"/>
      <c r="N18" s="1"/>
      <c r="O18" s="1"/>
      <c r="P18" s="8"/>
    </row>
    <row r="19" spans="1:16" ht="30" customHeight="1" thickBot="1" x14ac:dyDescent="0.2">
      <c r="A19" s="15"/>
      <c r="B19" s="2"/>
      <c r="C19" s="205" t="s">
        <v>69</v>
      </c>
      <c r="D19" s="205">
        <v>4.7779357087300003</v>
      </c>
      <c r="E19" s="139">
        <v>5</v>
      </c>
      <c r="F19" s="9"/>
      <c r="G19" s="154"/>
      <c r="H19" s="113"/>
      <c r="I19" s="1"/>
      <c r="J19" s="17"/>
      <c r="K19" s="1"/>
      <c r="L19" s="1"/>
      <c r="M19" s="1"/>
      <c r="N19" s="1"/>
      <c r="O19" s="1"/>
      <c r="P19" s="8"/>
    </row>
    <row r="20" spans="1:16" ht="30" customHeight="1" thickBot="1" x14ac:dyDescent="0.2">
      <c r="A20" s="15"/>
      <c r="B20" s="2"/>
      <c r="C20" s="205" t="s">
        <v>71</v>
      </c>
      <c r="D20" s="205">
        <v>0.78979071987999994</v>
      </c>
      <c r="E20" s="139">
        <v>6</v>
      </c>
      <c r="F20" s="9"/>
      <c r="G20" s="154"/>
      <c r="H20" s="113"/>
      <c r="I20" s="1"/>
      <c r="J20" s="17"/>
      <c r="K20" s="1"/>
      <c r="L20" s="1"/>
      <c r="M20" s="1"/>
      <c r="N20" s="1"/>
      <c r="O20" s="1"/>
      <c r="P20" s="8"/>
    </row>
    <row r="21" spans="1:16" ht="30" customHeight="1" thickBot="1" x14ac:dyDescent="0.2">
      <c r="A21" s="15"/>
      <c r="B21" s="2"/>
      <c r="C21" s="205" t="s">
        <v>60</v>
      </c>
      <c r="D21" s="205">
        <v>0.45265144218999998</v>
      </c>
      <c r="E21" s="139">
        <v>7</v>
      </c>
      <c r="F21" s="9"/>
      <c r="G21" s="154"/>
      <c r="H21" s="113"/>
      <c r="I21" s="1"/>
      <c r="J21" s="17"/>
      <c r="K21" s="1"/>
      <c r="L21" s="1"/>
      <c r="M21" s="1"/>
      <c r="N21" s="1"/>
      <c r="O21" s="1"/>
      <c r="P21" s="8"/>
    </row>
    <row r="22" spans="1:16" ht="30" customHeight="1" thickBot="1" x14ac:dyDescent="0.2">
      <c r="A22" s="15"/>
      <c r="B22" s="2"/>
      <c r="C22" s="205" t="s">
        <v>273</v>
      </c>
      <c r="D22" s="205">
        <v>0.13200090844000001</v>
      </c>
      <c r="E22" s="139">
        <v>8</v>
      </c>
      <c r="F22" s="9"/>
      <c r="G22" s="154"/>
      <c r="H22" s="113"/>
      <c r="I22" s="1"/>
      <c r="J22" s="17"/>
      <c r="K22" s="1"/>
      <c r="L22" s="1"/>
      <c r="M22" s="1"/>
      <c r="N22" s="1"/>
      <c r="O22" s="1"/>
      <c r="P22" s="8"/>
    </row>
    <row r="23" spans="1:16" ht="30" customHeight="1" thickBot="1" x14ac:dyDescent="0.2">
      <c r="A23" s="15"/>
      <c r="B23" s="2"/>
      <c r="C23" s="447" t="s">
        <v>425</v>
      </c>
      <c r="D23" s="447">
        <v>0</v>
      </c>
      <c r="E23" s="139">
        <v>9</v>
      </c>
      <c r="F23" s="9"/>
      <c r="G23" s="154"/>
      <c r="H23" s="113"/>
      <c r="I23" s="1"/>
      <c r="J23" s="17"/>
      <c r="K23" s="1"/>
      <c r="L23" s="1"/>
      <c r="M23" s="1"/>
      <c r="N23" s="1"/>
      <c r="O23" s="1"/>
      <c r="P23" s="8"/>
    </row>
    <row r="24" spans="1:16" ht="30" customHeight="1" thickBot="1" x14ac:dyDescent="0.2">
      <c r="A24" s="15"/>
      <c r="B24" s="2"/>
      <c r="C24" s="447" t="s">
        <v>433</v>
      </c>
      <c r="D24" s="447" t="s">
        <v>433</v>
      </c>
      <c r="E24" s="139">
        <v>10</v>
      </c>
      <c r="F24" s="9"/>
      <c r="G24" s="154"/>
      <c r="H24" s="113"/>
      <c r="I24" s="1"/>
      <c r="J24" s="17"/>
      <c r="K24" s="1"/>
      <c r="L24" s="1"/>
      <c r="M24" s="1"/>
      <c r="N24" s="1"/>
      <c r="O24" s="1"/>
      <c r="P24" s="8"/>
    </row>
    <row r="25" spans="1:16" ht="30" customHeight="1" thickBot="1" x14ac:dyDescent="0.2">
      <c r="A25" s="15"/>
      <c r="B25" s="441"/>
      <c r="C25" s="447" t="s">
        <v>433</v>
      </c>
      <c r="D25" s="447" t="s">
        <v>433</v>
      </c>
      <c r="E25" s="139"/>
      <c r="F25" s="9"/>
      <c r="G25" s="154"/>
      <c r="H25" s="113"/>
      <c r="I25" s="1"/>
      <c r="J25" s="17"/>
      <c r="K25" s="1"/>
      <c r="L25" s="1"/>
      <c r="M25" s="1"/>
      <c r="N25" s="1"/>
      <c r="O25" s="1"/>
      <c r="P25" s="8"/>
    </row>
    <row r="26" spans="1:16" ht="30" customHeight="1" thickBot="1" x14ac:dyDescent="0.2">
      <c r="A26" s="15"/>
      <c r="B26" s="2"/>
      <c r="C26" s="263" t="s">
        <v>418</v>
      </c>
      <c r="D26" s="263">
        <v>137.03992667917001</v>
      </c>
      <c r="E26" s="8"/>
      <c r="F26" s="9"/>
      <c r="G26" s="154"/>
      <c r="H26" s="113"/>
      <c r="I26" s="1"/>
      <c r="J26" s="17"/>
      <c r="K26" s="1"/>
      <c r="L26" s="1"/>
      <c r="M26" s="1"/>
      <c r="N26" s="1"/>
      <c r="O26" s="1"/>
      <c r="P26" s="8"/>
    </row>
    <row r="27" spans="1:16" ht="14" customHeight="1" x14ac:dyDescent="0.15">
      <c r="A27" s="15"/>
      <c r="B27" s="2"/>
      <c r="C27" s="9"/>
      <c r="D27" s="8"/>
      <c r="E27" s="8"/>
      <c r="F27" s="18"/>
      <c r="G27" s="202"/>
      <c r="H27" s="31"/>
      <c r="I27" s="1"/>
      <c r="J27" s="17"/>
      <c r="K27" s="1"/>
      <c r="L27" s="1"/>
      <c r="M27" s="1"/>
      <c r="N27" s="1"/>
      <c r="O27" s="1"/>
      <c r="P27" s="8"/>
    </row>
    <row r="28" spans="1:16" ht="14" thickBot="1" x14ac:dyDescent="0.2">
      <c r="A28" s="15"/>
      <c r="B28" s="41"/>
      <c r="C28" s="20"/>
      <c r="D28" s="20"/>
      <c r="E28" s="20"/>
      <c r="F28" s="20"/>
      <c r="G28" s="20"/>
      <c r="H28" s="40"/>
      <c r="I28" s="1"/>
      <c r="J28" s="17"/>
      <c r="K28" s="15"/>
      <c r="L28" s="15"/>
      <c r="M28" s="15"/>
      <c r="N28" s="15"/>
    </row>
    <row r="29" spans="1:16" x14ac:dyDescent="0.15">
      <c r="J29" s="1"/>
    </row>
    <row r="38" spans="3:3" x14ac:dyDescent="0.15">
      <c r="C38" s="251"/>
    </row>
  </sheetData>
  <sheetProtection selectLockedCells="1" selectUnlockedCells="1"/>
  <conditionalFormatting sqref="F14:G26">
    <cfRule type="cellIs" dxfId="15" priority="5" operator="equal">
      <formula>0</formula>
    </cfRule>
  </conditionalFormatting>
  <conditionalFormatting sqref="C23:D25">
    <cfRule type="cellIs" dxfId="14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4" firstPageNumber="0" orientation="landscape"/>
  <headerFooter alignWithMargin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O37"/>
  <sheetViews>
    <sheetView showGridLines="0" topLeftCell="A7" workbookViewId="0">
      <selection activeCell="H40" sqref="H40"/>
    </sheetView>
  </sheetViews>
  <sheetFormatPr baseColWidth="10" defaultColWidth="8.83203125" defaultRowHeight="13" x14ac:dyDescent="0.15"/>
  <cols>
    <col min="1" max="1" width="3.33203125" style="3" customWidth="1"/>
    <col min="2" max="2" width="5.6640625" style="3" customWidth="1"/>
    <col min="3" max="3" width="47.6640625" style="3" customWidth="1"/>
    <col min="4" max="4" width="14.1640625" style="3" customWidth="1"/>
    <col min="5" max="5" width="9.5" style="3" customWidth="1"/>
    <col min="6" max="6" width="24.5" style="3" customWidth="1"/>
    <col min="7" max="7" width="7.5" style="3" customWidth="1"/>
    <col min="8" max="9" width="5.5" style="3" customWidth="1"/>
    <col min="10" max="11" width="11.6640625" style="3" customWidth="1"/>
    <col min="12" max="16384" width="8.83203125" style="3"/>
  </cols>
  <sheetData>
    <row r="1" spans="1:14" x14ac:dyDescent="0.15">
      <c r="A1" s="15"/>
      <c r="B1" s="17"/>
      <c r="C1" s="17"/>
      <c r="D1" s="17"/>
      <c r="E1" s="17"/>
      <c r="F1" s="17"/>
      <c r="G1" s="17"/>
      <c r="H1" s="1"/>
      <c r="I1" s="1"/>
      <c r="J1" s="17"/>
      <c r="K1" s="15"/>
      <c r="L1" s="15"/>
      <c r="M1" s="15"/>
      <c r="N1" s="15"/>
    </row>
    <row r="2" spans="1:14" x14ac:dyDescent="0.15">
      <c r="A2" s="15"/>
      <c r="B2" s="17"/>
      <c r="C2" s="17"/>
      <c r="D2" s="17"/>
      <c r="E2" s="17"/>
      <c r="F2" s="17"/>
      <c r="G2" s="17"/>
      <c r="H2" s="1"/>
      <c r="I2" s="1"/>
      <c r="J2" s="17"/>
      <c r="K2" s="15"/>
      <c r="L2" s="15"/>
      <c r="M2" s="15"/>
      <c r="N2" s="15"/>
    </row>
    <row r="3" spans="1:14" ht="14" thickBot="1" x14ac:dyDescent="0.2">
      <c r="A3" s="15"/>
      <c r="B3" s="17"/>
      <c r="C3" s="17"/>
      <c r="D3" s="17"/>
      <c r="E3" s="17"/>
      <c r="F3" s="17"/>
      <c r="G3" s="17"/>
      <c r="H3" s="1"/>
      <c r="I3" s="1"/>
      <c r="J3" s="17"/>
      <c r="K3" s="15"/>
      <c r="L3" s="15"/>
      <c r="M3" s="15"/>
      <c r="N3" s="15"/>
    </row>
    <row r="4" spans="1:14" ht="13" customHeight="1" x14ac:dyDescent="0.15">
      <c r="A4" s="15"/>
      <c r="B4" s="92"/>
      <c r="C4" s="93"/>
      <c r="D4" s="93"/>
      <c r="E4" s="93"/>
      <c r="F4" s="93"/>
      <c r="G4" s="93"/>
      <c r="H4" s="107"/>
      <c r="I4" s="1"/>
      <c r="J4" s="17"/>
      <c r="K4" s="15"/>
      <c r="L4" s="15"/>
      <c r="M4" s="15"/>
      <c r="N4" s="15"/>
    </row>
    <row r="5" spans="1:14" ht="13" customHeight="1" x14ac:dyDescent="0.15">
      <c r="A5" s="15"/>
      <c r="B5" s="95"/>
      <c r="C5" s="96"/>
      <c r="D5" s="135"/>
      <c r="E5" s="135"/>
      <c r="F5" s="135"/>
      <c r="G5" s="135" t="s">
        <v>434</v>
      </c>
      <c r="H5" s="98"/>
      <c r="I5" s="1"/>
      <c r="J5" s="17"/>
      <c r="K5" s="15"/>
      <c r="L5" s="15"/>
      <c r="M5" s="15"/>
      <c r="N5" s="15"/>
    </row>
    <row r="6" spans="1:14" ht="13" customHeight="1" x14ac:dyDescent="0.15">
      <c r="A6" s="15"/>
      <c r="B6" s="95"/>
      <c r="C6" s="96"/>
      <c r="D6" s="136"/>
      <c r="E6" s="136"/>
      <c r="F6" s="136"/>
      <c r="G6" s="136"/>
      <c r="H6" s="98"/>
      <c r="I6" s="1"/>
      <c r="J6" s="17"/>
      <c r="K6" s="15"/>
      <c r="L6" s="15"/>
      <c r="M6" s="15"/>
      <c r="N6" s="15"/>
    </row>
    <row r="7" spans="1:14" ht="13" customHeight="1" x14ac:dyDescent="0.15">
      <c r="A7" s="15"/>
      <c r="B7" s="95"/>
      <c r="C7" s="100" t="s">
        <v>428</v>
      </c>
      <c r="D7" s="137"/>
      <c r="E7" s="137"/>
      <c r="F7" s="137"/>
      <c r="G7" s="137"/>
      <c r="H7" s="98"/>
      <c r="I7" s="1"/>
      <c r="J7" s="17"/>
      <c r="K7" s="15"/>
      <c r="L7" s="15"/>
      <c r="M7" s="15"/>
      <c r="N7" s="15"/>
    </row>
    <row r="8" spans="1:14" ht="13" customHeight="1" x14ac:dyDescent="0.15">
      <c r="A8" s="15"/>
      <c r="B8" s="95"/>
      <c r="C8" s="100"/>
      <c r="D8" s="137"/>
      <c r="E8" s="137"/>
      <c r="F8" s="137"/>
      <c r="G8" s="137"/>
      <c r="H8" s="98"/>
      <c r="I8" s="1"/>
      <c r="J8" s="17"/>
      <c r="K8" s="15"/>
      <c r="L8" s="15"/>
      <c r="M8" s="15"/>
      <c r="N8" s="15"/>
    </row>
    <row r="9" spans="1:14" ht="15" customHeight="1" x14ac:dyDescent="0.15">
      <c r="A9" s="15"/>
      <c r="B9" s="2"/>
      <c r="C9" s="64"/>
      <c r="D9" s="67"/>
      <c r="E9" s="67"/>
      <c r="F9" s="67"/>
      <c r="G9" s="67"/>
      <c r="H9" s="31"/>
      <c r="I9" s="1"/>
      <c r="J9" s="17"/>
      <c r="K9" s="15"/>
      <c r="L9" s="15"/>
      <c r="M9" s="15"/>
      <c r="N9" s="15"/>
    </row>
    <row r="10" spans="1:14" ht="15" customHeight="1" x14ac:dyDescent="0.15">
      <c r="A10" s="15"/>
      <c r="B10" s="2"/>
      <c r="C10" s="1"/>
      <c r="D10" s="49"/>
      <c r="E10" s="49"/>
      <c r="F10" s="49"/>
      <c r="G10" s="49"/>
      <c r="H10" s="31"/>
      <c r="I10" s="1"/>
      <c r="J10" s="17"/>
      <c r="K10" s="15"/>
      <c r="L10" s="15"/>
      <c r="M10" s="15"/>
      <c r="N10" s="15"/>
    </row>
    <row r="11" spans="1:14" ht="15" customHeight="1" x14ac:dyDescent="0.15">
      <c r="A11" s="15"/>
      <c r="B11" s="2"/>
      <c r="C11" s="179" t="s">
        <v>408</v>
      </c>
      <c r="D11" s="203"/>
      <c r="E11" s="49"/>
      <c r="F11" s="18"/>
      <c r="G11" s="201"/>
      <c r="H11" s="31"/>
      <c r="I11" s="1"/>
      <c r="J11" s="17"/>
      <c r="N11" s="15"/>
    </row>
    <row r="12" spans="1:14" ht="15" customHeight="1" x14ac:dyDescent="0.15">
      <c r="A12" s="15"/>
      <c r="B12" s="194"/>
      <c r="C12" s="179"/>
      <c r="D12" s="203"/>
      <c r="E12" s="49"/>
      <c r="F12" s="18"/>
      <c r="G12" s="201"/>
      <c r="H12" s="31"/>
      <c r="I12" s="1"/>
      <c r="J12" s="17"/>
      <c r="N12" s="15"/>
    </row>
    <row r="13" spans="1:14" ht="21" customHeight="1" thickBot="1" x14ac:dyDescent="0.2">
      <c r="A13" s="15"/>
      <c r="B13" s="2"/>
      <c r="C13" s="204"/>
      <c r="D13" s="182" t="s">
        <v>28</v>
      </c>
      <c r="E13" s="11"/>
      <c r="F13" s="9"/>
      <c r="G13" s="11"/>
      <c r="H13" s="31"/>
      <c r="I13" s="1"/>
      <c r="J13" s="17"/>
      <c r="N13" s="15"/>
    </row>
    <row r="14" spans="1:14" ht="26" customHeight="1" x14ac:dyDescent="0.15">
      <c r="A14" s="15"/>
      <c r="B14" s="2"/>
      <c r="C14" s="205" t="s">
        <v>372</v>
      </c>
      <c r="D14" s="205">
        <v>819.90184205917001</v>
      </c>
      <c r="E14" s="138">
        <v>0</v>
      </c>
      <c r="F14" s="9"/>
      <c r="G14" s="154"/>
      <c r="H14" s="113">
        <v>0</v>
      </c>
      <c r="I14" s="1"/>
      <c r="J14" s="79"/>
      <c r="N14" s="15"/>
    </row>
    <row r="15" spans="1:14" ht="26" customHeight="1" x14ac:dyDescent="0.15">
      <c r="A15" s="15"/>
      <c r="B15" s="2"/>
      <c r="C15" s="456" t="s">
        <v>352</v>
      </c>
      <c r="D15" s="456">
        <v>107.14214954121999</v>
      </c>
      <c r="E15" s="138">
        <v>1</v>
      </c>
      <c r="F15" s="9"/>
      <c r="G15" s="154"/>
      <c r="H15" s="113">
        <v>1</v>
      </c>
      <c r="I15" s="1"/>
      <c r="J15" s="79"/>
      <c r="M15" s="15"/>
      <c r="N15" s="15"/>
    </row>
    <row r="16" spans="1:14" ht="26" customHeight="1" x14ac:dyDescent="0.15">
      <c r="A16" s="15"/>
      <c r="B16" s="2"/>
      <c r="C16" s="456" t="s">
        <v>353</v>
      </c>
      <c r="D16" s="456">
        <v>12.294190084369999</v>
      </c>
      <c r="E16" s="138">
        <v>2</v>
      </c>
      <c r="F16" s="9"/>
      <c r="G16" s="154"/>
      <c r="H16" s="113">
        <v>2</v>
      </c>
      <c r="I16" s="1"/>
      <c r="J16" s="79"/>
      <c r="M16" s="15"/>
      <c r="N16" s="15"/>
    </row>
    <row r="17" spans="1:15" ht="26" customHeight="1" x14ac:dyDescent="0.15">
      <c r="A17" s="15"/>
      <c r="B17" s="2"/>
      <c r="C17" s="456" t="s">
        <v>354</v>
      </c>
      <c r="D17" s="456">
        <v>2.2181247802800002</v>
      </c>
      <c r="E17" s="138">
        <v>3</v>
      </c>
      <c r="F17" s="9"/>
      <c r="G17" s="154"/>
      <c r="H17" s="113">
        <v>3</v>
      </c>
      <c r="I17" s="1"/>
      <c r="J17" s="79"/>
      <c r="M17" s="15"/>
      <c r="N17" s="15"/>
    </row>
    <row r="18" spans="1:15" ht="26" customHeight="1" x14ac:dyDescent="0.15">
      <c r="A18" s="15"/>
      <c r="B18" s="2"/>
      <c r="C18" s="455" t="s">
        <v>373</v>
      </c>
      <c r="D18" s="455">
        <v>1.0374593850000001E-2</v>
      </c>
      <c r="E18" s="138">
        <v>4</v>
      </c>
      <c r="F18" s="9"/>
      <c r="G18" s="154"/>
      <c r="H18" s="113">
        <v>4</v>
      </c>
      <c r="I18" s="1"/>
      <c r="J18" s="79"/>
      <c r="L18" s="1"/>
      <c r="M18" s="17"/>
      <c r="N18" s="17"/>
      <c r="O18" s="1"/>
    </row>
    <row r="19" spans="1:15" ht="26" customHeight="1" x14ac:dyDescent="0.15">
      <c r="A19" s="15"/>
      <c r="B19" s="2"/>
      <c r="C19" s="455" t="s">
        <v>374</v>
      </c>
      <c r="D19" s="455">
        <v>1.03759699596</v>
      </c>
      <c r="E19" s="138">
        <v>5</v>
      </c>
      <c r="F19" s="9"/>
      <c r="G19" s="154"/>
      <c r="H19" s="113">
        <v>5</v>
      </c>
      <c r="I19" s="1"/>
      <c r="J19" s="79"/>
      <c r="L19" s="1"/>
      <c r="M19" s="17"/>
      <c r="N19" s="17"/>
      <c r="O19" s="1"/>
    </row>
    <row r="20" spans="1:15" ht="26" customHeight="1" x14ac:dyDescent="0.15">
      <c r="A20" s="15"/>
      <c r="B20" s="194"/>
      <c r="C20" s="455">
        <v>0</v>
      </c>
      <c r="D20" s="455">
        <v>0</v>
      </c>
      <c r="E20" s="138">
        <v>6</v>
      </c>
      <c r="F20" s="9"/>
      <c r="G20" s="154"/>
      <c r="H20" s="113"/>
      <c r="I20" s="1"/>
      <c r="J20" s="79"/>
      <c r="L20" s="1"/>
      <c r="M20" s="17"/>
      <c r="N20" s="17"/>
      <c r="O20" s="1"/>
    </row>
    <row r="21" spans="1:15" ht="26" customHeight="1" thickBot="1" x14ac:dyDescent="0.2">
      <c r="A21" s="15"/>
      <c r="B21" s="194"/>
      <c r="C21" s="454">
        <v>0</v>
      </c>
      <c r="D21" s="454">
        <v>0</v>
      </c>
      <c r="E21" s="138">
        <v>7</v>
      </c>
      <c r="F21" s="9"/>
      <c r="G21" s="154"/>
      <c r="H21" s="113"/>
      <c r="I21" s="1"/>
      <c r="J21" s="79"/>
      <c r="L21" s="1"/>
      <c r="M21" s="17"/>
      <c r="N21" s="17"/>
      <c r="O21" s="1"/>
    </row>
    <row r="22" spans="1:15" ht="26" customHeight="1" thickBot="1" x14ac:dyDescent="0.2">
      <c r="A22" s="15"/>
      <c r="B22" s="2"/>
      <c r="C22" s="457" t="s">
        <v>355</v>
      </c>
      <c r="D22" s="457">
        <v>942.60427805485006</v>
      </c>
      <c r="E22" s="1"/>
      <c r="F22" s="9"/>
      <c r="G22" s="154"/>
      <c r="H22" s="113">
        <v>6</v>
      </c>
      <c r="I22" s="1"/>
      <c r="J22" s="79"/>
      <c r="L22" s="9"/>
      <c r="M22" s="9"/>
      <c r="N22" s="9"/>
      <c r="O22" s="9"/>
    </row>
    <row r="23" spans="1:15" ht="14" customHeight="1" x14ac:dyDescent="0.15">
      <c r="A23" s="15"/>
      <c r="B23" s="2"/>
      <c r="E23" s="1"/>
      <c r="F23" s="9"/>
      <c r="G23" s="154"/>
      <c r="H23" s="113">
        <v>7</v>
      </c>
      <c r="I23" s="1"/>
      <c r="J23" s="79"/>
      <c r="L23" s="7"/>
      <c r="M23" s="7"/>
      <c r="N23" s="7"/>
      <c r="O23" s="1"/>
    </row>
    <row r="24" spans="1:15" ht="14" thickBot="1" x14ac:dyDescent="0.2">
      <c r="A24" s="15"/>
      <c r="B24" s="41"/>
      <c r="C24" s="20"/>
      <c r="D24" s="20"/>
      <c r="E24" s="20"/>
      <c r="F24" s="20"/>
      <c r="G24" s="20"/>
      <c r="H24" s="40"/>
      <c r="I24" s="1"/>
      <c r="J24" s="17"/>
      <c r="K24" s="15"/>
      <c r="L24" s="15"/>
      <c r="M24" s="15"/>
      <c r="N24" s="15"/>
    </row>
    <row r="25" spans="1:15" x14ac:dyDescent="0.15">
      <c r="J25" s="1"/>
    </row>
    <row r="37" spans="3:3" x14ac:dyDescent="0.15">
      <c r="C37" s="251"/>
    </row>
  </sheetData>
  <sheetProtection selectLockedCells="1" selectUnlockedCells="1"/>
  <phoneticPr fontId="14" type="noConversion"/>
  <conditionalFormatting sqref="C20:D21">
    <cfRule type="cellIs" dxfId="13" priority="2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120" firstPageNumber="0" orientation="landscape"/>
  <headerFooter alignWithMargin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>
    <pageSetUpPr fitToPage="1"/>
  </sheetPr>
  <dimension ref="A3:P41"/>
  <sheetViews>
    <sheetView showGridLines="0" topLeftCell="A5" workbookViewId="0">
      <selection activeCell="E18" sqref="E18"/>
    </sheetView>
  </sheetViews>
  <sheetFormatPr baseColWidth="10" defaultColWidth="8.83203125" defaultRowHeight="13" x14ac:dyDescent="0.15"/>
  <cols>
    <col min="1" max="1" width="3.33203125" style="3" customWidth="1"/>
    <col min="2" max="2" width="5.6640625" style="3" customWidth="1"/>
    <col min="3" max="3" width="75.5" style="3" customWidth="1"/>
    <col min="4" max="4" width="12.5" style="3" customWidth="1"/>
    <col min="5" max="5" width="9.5" style="3" customWidth="1"/>
    <col min="6" max="6" width="23.5" style="3" customWidth="1"/>
    <col min="7" max="7" width="10.5" style="3" customWidth="1"/>
    <col min="8" max="9" width="5.5" style="3" customWidth="1"/>
    <col min="10" max="11" width="11.6640625" style="3" customWidth="1"/>
    <col min="12" max="16384" width="8.83203125" style="3"/>
  </cols>
  <sheetData>
    <row r="3" spans="1:14" ht="14" thickBot="1" x14ac:dyDescent="0.2">
      <c r="A3" s="15"/>
      <c r="B3" s="17"/>
      <c r="C3" s="17"/>
      <c r="D3" s="17"/>
      <c r="E3" s="17"/>
      <c r="F3" s="17"/>
      <c r="G3" s="17"/>
      <c r="H3" s="1"/>
      <c r="I3" s="1"/>
      <c r="J3" s="17"/>
      <c r="K3" s="15"/>
      <c r="L3" s="15"/>
      <c r="M3" s="15"/>
      <c r="N3" s="15"/>
    </row>
    <row r="4" spans="1:14" ht="13" customHeight="1" x14ac:dyDescent="0.15">
      <c r="A4" s="15"/>
      <c r="B4" s="92"/>
      <c r="C4" s="93"/>
      <c r="D4" s="93"/>
      <c r="E4" s="93"/>
      <c r="F4" s="93"/>
      <c r="G4" s="93"/>
      <c r="H4" s="107"/>
      <c r="I4" s="1"/>
      <c r="J4" s="17"/>
      <c r="K4" s="15"/>
      <c r="L4" s="15"/>
      <c r="M4" s="15"/>
      <c r="N4" s="15"/>
    </row>
    <row r="5" spans="1:14" ht="13" customHeight="1" x14ac:dyDescent="0.15">
      <c r="A5" s="15"/>
      <c r="B5" s="95"/>
      <c r="C5" s="96"/>
      <c r="D5" s="135"/>
      <c r="E5" s="135"/>
      <c r="F5" s="135"/>
      <c r="G5" s="135" t="s">
        <v>431</v>
      </c>
      <c r="H5" s="98"/>
      <c r="I5" s="1"/>
      <c r="J5" s="17"/>
      <c r="K5" s="15"/>
      <c r="L5" s="15"/>
      <c r="M5" s="15"/>
      <c r="N5" s="15"/>
    </row>
    <row r="6" spans="1:14" ht="13" customHeight="1" x14ac:dyDescent="0.15">
      <c r="A6" s="15"/>
      <c r="B6" s="95"/>
      <c r="C6" s="96"/>
      <c r="D6" s="136"/>
      <c r="E6" s="136"/>
      <c r="F6" s="136"/>
      <c r="G6" s="136"/>
      <c r="H6" s="98"/>
      <c r="I6" s="1"/>
      <c r="J6" s="17"/>
      <c r="K6" s="15"/>
      <c r="L6" s="15"/>
      <c r="M6" s="15"/>
      <c r="N6" s="15"/>
    </row>
    <row r="7" spans="1:14" ht="13" customHeight="1" x14ac:dyDescent="0.15">
      <c r="A7" s="15"/>
      <c r="B7" s="95"/>
      <c r="C7" s="100" t="s">
        <v>428</v>
      </c>
      <c r="D7" s="137"/>
      <c r="E7" s="137"/>
      <c r="F7" s="137"/>
      <c r="G7" s="137"/>
      <c r="H7" s="98"/>
      <c r="I7" s="1"/>
      <c r="J7" s="17"/>
      <c r="K7" s="15"/>
      <c r="L7" s="15"/>
      <c r="M7" s="15"/>
      <c r="N7" s="15"/>
    </row>
    <row r="8" spans="1:14" ht="13" customHeight="1" x14ac:dyDescent="0.15">
      <c r="A8" s="15"/>
      <c r="B8" s="95"/>
      <c r="C8" s="100"/>
      <c r="D8" s="137"/>
      <c r="E8" s="137"/>
      <c r="F8" s="137"/>
      <c r="G8" s="137"/>
      <c r="H8" s="98"/>
      <c r="I8" s="1"/>
      <c r="J8" s="17"/>
      <c r="K8" s="15"/>
      <c r="L8" s="15"/>
      <c r="M8" s="15"/>
      <c r="N8" s="15"/>
    </row>
    <row r="9" spans="1:14" ht="15" customHeight="1" x14ac:dyDescent="0.15">
      <c r="A9" s="15"/>
      <c r="B9" s="2"/>
      <c r="C9" s="64"/>
      <c r="D9" s="209"/>
      <c r="E9" s="209"/>
      <c r="F9" s="67"/>
      <c r="G9" s="67"/>
      <c r="H9" s="31"/>
      <c r="I9" s="1"/>
      <c r="J9" s="17"/>
      <c r="K9" s="15"/>
      <c r="L9" s="15"/>
      <c r="M9" s="15"/>
      <c r="N9" s="15"/>
    </row>
    <row r="10" spans="1:14" ht="15" customHeight="1" x14ac:dyDescent="0.15">
      <c r="A10" s="15"/>
      <c r="B10" s="2"/>
      <c r="C10" s="16" t="s">
        <v>410</v>
      </c>
      <c r="D10" s="49"/>
      <c r="E10" s="201"/>
      <c r="F10" s="49"/>
      <c r="G10" s="49"/>
      <c r="H10" s="31"/>
      <c r="I10" s="1"/>
      <c r="J10" s="17"/>
      <c r="K10" s="15"/>
      <c r="L10" s="15"/>
      <c r="M10" s="15"/>
      <c r="N10" s="15"/>
    </row>
    <row r="11" spans="1:14" ht="15" customHeight="1" thickBot="1" x14ac:dyDescent="0.2">
      <c r="A11" s="15"/>
      <c r="B11" s="2"/>
      <c r="C11" s="9"/>
      <c r="D11" s="444" t="s">
        <v>28</v>
      </c>
      <c r="E11" s="201"/>
      <c r="H11" s="31"/>
      <c r="I11" s="1"/>
      <c r="J11" s="17"/>
      <c r="N11" s="15"/>
    </row>
    <row r="12" spans="1:14" ht="15" customHeight="1" x14ac:dyDescent="0.15">
      <c r="B12" s="2"/>
      <c r="C12" s="39" t="s">
        <v>275</v>
      </c>
      <c r="D12" s="442">
        <v>1.4412317005899999</v>
      </c>
      <c r="E12" s="11"/>
      <c r="H12" s="31"/>
      <c r="I12" s="1"/>
      <c r="J12" s="1"/>
    </row>
    <row r="13" spans="1:14" ht="15" customHeight="1" x14ac:dyDescent="0.15">
      <c r="B13" s="2"/>
      <c r="C13" s="32" t="s">
        <v>49</v>
      </c>
      <c r="D13" s="443">
        <v>2.4759064352399998</v>
      </c>
      <c r="E13" s="141"/>
      <c r="H13" s="113">
        <v>0</v>
      </c>
      <c r="I13" s="1"/>
      <c r="J13" s="28"/>
    </row>
    <row r="14" spans="1:14" ht="15" customHeight="1" x14ac:dyDescent="0.15">
      <c r="B14" s="2"/>
      <c r="C14" s="32" t="s">
        <v>276</v>
      </c>
      <c r="D14" s="443">
        <v>3.40026617936</v>
      </c>
      <c r="E14" s="141"/>
      <c r="H14" s="113">
        <v>1</v>
      </c>
      <c r="I14" s="1"/>
      <c r="J14" s="28"/>
    </row>
    <row r="15" spans="1:14" ht="15" customHeight="1" x14ac:dyDescent="0.15">
      <c r="B15" s="2"/>
      <c r="C15" s="32" t="s">
        <v>50</v>
      </c>
      <c r="D15" s="443">
        <v>14.411115845139999</v>
      </c>
      <c r="E15" s="141"/>
      <c r="H15" s="113">
        <v>2</v>
      </c>
      <c r="I15" s="1"/>
      <c r="J15" s="28"/>
    </row>
    <row r="16" spans="1:14" ht="15" customHeight="1" x14ac:dyDescent="0.15">
      <c r="B16" s="2"/>
      <c r="C16" s="32" t="s">
        <v>51</v>
      </c>
      <c r="D16" s="443">
        <v>27.425406056530001</v>
      </c>
      <c r="E16" s="141"/>
      <c r="H16" s="113">
        <v>3</v>
      </c>
      <c r="I16" s="1"/>
      <c r="J16" s="28"/>
    </row>
    <row r="17" spans="2:16" ht="15" customHeight="1" x14ac:dyDescent="0.15">
      <c r="B17" s="2"/>
      <c r="C17" s="32" t="s">
        <v>52</v>
      </c>
      <c r="D17" s="443">
        <v>162.71255235247997</v>
      </c>
      <c r="E17" s="498"/>
      <c r="H17" s="113">
        <v>4</v>
      </c>
      <c r="I17" s="1"/>
      <c r="J17" s="28"/>
      <c r="L17" s="1"/>
      <c r="M17" s="1"/>
      <c r="N17" s="1"/>
      <c r="O17" s="1"/>
    </row>
    <row r="18" spans="2:16" ht="15" customHeight="1" x14ac:dyDescent="0.15">
      <c r="B18" s="2"/>
      <c r="C18" s="32" t="s">
        <v>57</v>
      </c>
      <c r="D18" s="443">
        <v>26.105730622709999</v>
      </c>
      <c r="E18" s="141"/>
      <c r="H18" s="113">
        <v>5</v>
      </c>
      <c r="I18" s="1"/>
      <c r="J18" s="28"/>
      <c r="L18" s="1"/>
      <c r="M18" s="1"/>
      <c r="N18" s="1"/>
      <c r="O18" s="1"/>
    </row>
    <row r="19" spans="2:16" ht="15" customHeight="1" x14ac:dyDescent="0.15">
      <c r="B19" s="2"/>
      <c r="C19" s="32" t="s">
        <v>53</v>
      </c>
      <c r="D19" s="443">
        <v>30.769731028599999</v>
      </c>
      <c r="E19" s="9"/>
      <c r="H19" s="113">
        <v>6</v>
      </c>
      <c r="I19" s="1"/>
      <c r="J19" s="28"/>
      <c r="L19" s="9"/>
      <c r="M19" s="9"/>
      <c r="N19" s="9"/>
      <c r="O19" s="9"/>
    </row>
    <row r="20" spans="2:16" ht="15" customHeight="1" x14ac:dyDescent="0.15">
      <c r="B20" s="2"/>
      <c r="C20" s="32" t="s">
        <v>54</v>
      </c>
      <c r="D20" s="443">
        <v>26.411527294020001</v>
      </c>
      <c r="E20" s="9"/>
      <c r="H20" s="113">
        <v>7</v>
      </c>
      <c r="I20" s="1"/>
      <c r="J20" s="28"/>
      <c r="L20" s="7"/>
      <c r="M20" s="7"/>
      <c r="N20" s="7"/>
      <c r="O20" s="1"/>
    </row>
    <row r="21" spans="2:16" ht="15" customHeight="1" x14ac:dyDescent="0.15">
      <c r="B21" s="2"/>
      <c r="C21" s="32" t="s">
        <v>55</v>
      </c>
      <c r="D21" s="443">
        <v>12.2602538979</v>
      </c>
      <c r="E21" s="9"/>
      <c r="H21" s="113">
        <v>8</v>
      </c>
      <c r="I21" s="1"/>
      <c r="J21" s="28"/>
      <c r="L21" s="1"/>
      <c r="M21" s="1"/>
      <c r="N21" s="1"/>
      <c r="O21" s="1"/>
    </row>
    <row r="22" spans="2:16" ht="15" customHeight="1" x14ac:dyDescent="0.15">
      <c r="B22" s="2"/>
      <c r="C22" s="32" t="s">
        <v>56</v>
      </c>
      <c r="D22" s="443">
        <v>29.671848997520001</v>
      </c>
      <c r="E22" s="9"/>
      <c r="H22" s="113">
        <v>9</v>
      </c>
      <c r="I22" s="1"/>
      <c r="J22" s="28"/>
      <c r="L22" s="1"/>
      <c r="M22" s="1"/>
      <c r="N22" s="1"/>
      <c r="O22" s="1"/>
    </row>
    <row r="23" spans="2:16" ht="15" customHeight="1" x14ac:dyDescent="0.15">
      <c r="B23" s="2"/>
      <c r="C23" s="32" t="s">
        <v>74</v>
      </c>
      <c r="D23" s="443">
        <v>50.482715101080004</v>
      </c>
      <c r="E23" s="9"/>
      <c r="H23" s="113">
        <v>10</v>
      </c>
      <c r="I23" s="1"/>
      <c r="J23" s="28"/>
      <c r="L23" s="1"/>
      <c r="M23" s="1"/>
      <c r="N23" s="1"/>
      <c r="O23" s="1"/>
    </row>
    <row r="24" spans="2:16" ht="15" customHeight="1" x14ac:dyDescent="0.15">
      <c r="B24" s="2"/>
      <c r="C24" s="32" t="s">
        <v>75</v>
      </c>
      <c r="D24" s="443">
        <v>43.672435710710005</v>
      </c>
      <c r="E24" s="8"/>
      <c r="H24" s="113">
        <v>11</v>
      </c>
      <c r="I24" s="1"/>
      <c r="J24" s="28"/>
      <c r="L24" s="1"/>
      <c r="M24" s="1"/>
      <c r="N24" s="1"/>
      <c r="O24" s="1"/>
    </row>
    <row r="25" spans="2:16" ht="15" customHeight="1" x14ac:dyDescent="0.15">
      <c r="B25" s="2"/>
      <c r="C25" s="32" t="s">
        <v>72</v>
      </c>
      <c r="D25" s="443">
        <v>6.4642117429999993E-2</v>
      </c>
      <c r="E25" s="8"/>
      <c r="H25" s="113">
        <v>12</v>
      </c>
      <c r="I25" s="1"/>
      <c r="J25" s="28"/>
      <c r="L25" s="1"/>
      <c r="M25" s="1"/>
      <c r="N25" s="1"/>
      <c r="O25" s="1"/>
    </row>
    <row r="26" spans="2:16" ht="15" customHeight="1" x14ac:dyDescent="0.15">
      <c r="B26" s="2"/>
      <c r="C26" s="32" t="s">
        <v>424</v>
      </c>
      <c r="D26" s="443">
        <v>0.41317502080000001</v>
      </c>
      <c r="E26" s="139"/>
      <c r="H26" s="113">
        <v>13</v>
      </c>
      <c r="I26" s="1"/>
      <c r="J26" s="9"/>
      <c r="L26" s="1"/>
      <c r="M26" s="1"/>
      <c r="N26" s="1"/>
      <c r="O26" s="1"/>
    </row>
    <row r="27" spans="2:16" ht="15" customHeight="1" x14ac:dyDescent="0.15">
      <c r="B27" s="2"/>
      <c r="C27" s="32" t="s">
        <v>73</v>
      </c>
      <c r="D27" s="443">
        <v>12.640329022309999</v>
      </c>
      <c r="E27" s="139"/>
      <c r="H27" s="113">
        <v>14</v>
      </c>
      <c r="I27" s="1"/>
      <c r="J27" s="9"/>
      <c r="K27" s="10"/>
      <c r="L27" s="1"/>
      <c r="M27" s="1"/>
      <c r="N27" s="1"/>
      <c r="O27" s="1"/>
    </row>
    <row r="28" spans="2:16" ht="15" customHeight="1" x14ac:dyDescent="0.15">
      <c r="B28" s="2"/>
      <c r="C28" s="32">
        <v>0</v>
      </c>
      <c r="D28" s="443">
        <v>0</v>
      </c>
      <c r="E28" s="139"/>
      <c r="H28" s="113">
        <v>15</v>
      </c>
      <c r="I28" s="1"/>
      <c r="J28" s="1"/>
      <c r="L28" s="1"/>
      <c r="M28" s="1"/>
      <c r="N28" s="1"/>
      <c r="O28" s="1"/>
    </row>
    <row r="29" spans="2:16" ht="15" customHeight="1" x14ac:dyDescent="0.15">
      <c r="B29" s="2"/>
      <c r="C29" s="32">
        <v>0</v>
      </c>
      <c r="D29" s="443">
        <v>0</v>
      </c>
      <c r="E29" s="139"/>
      <c r="H29" s="113">
        <v>16</v>
      </c>
      <c r="I29" s="1"/>
      <c r="J29" s="1"/>
      <c r="K29" s="1"/>
      <c r="L29" s="1"/>
      <c r="M29" s="1"/>
      <c r="N29" s="1"/>
      <c r="O29" s="1"/>
      <c r="P29" s="8"/>
    </row>
    <row r="30" spans="2:16" ht="15" customHeight="1" x14ac:dyDescent="0.15">
      <c r="B30" s="2"/>
      <c r="C30" s="32">
        <v>0</v>
      </c>
      <c r="D30" s="443">
        <v>0</v>
      </c>
      <c r="E30" s="139"/>
      <c r="H30" s="113">
        <v>17</v>
      </c>
      <c r="I30" s="1"/>
      <c r="J30" s="1"/>
      <c r="K30" s="1"/>
      <c r="L30" s="1"/>
      <c r="M30" s="1"/>
      <c r="N30" s="1"/>
      <c r="O30" s="1"/>
      <c r="P30" s="8"/>
    </row>
    <row r="31" spans="2:16" ht="15" customHeight="1" x14ac:dyDescent="0.15">
      <c r="B31" s="2"/>
      <c r="C31" s="32">
        <v>0</v>
      </c>
      <c r="D31" s="443">
        <v>0</v>
      </c>
      <c r="E31" s="139"/>
      <c r="H31" s="113">
        <v>18</v>
      </c>
      <c r="I31" s="1"/>
      <c r="J31" s="1"/>
      <c r="K31" s="1"/>
      <c r="L31" s="1"/>
      <c r="M31" s="1"/>
      <c r="N31" s="1"/>
      <c r="O31" s="1"/>
      <c r="P31" s="8"/>
    </row>
    <row r="32" spans="2:16" ht="15" customHeight="1" x14ac:dyDescent="0.15">
      <c r="B32" s="2"/>
      <c r="C32" s="32">
        <v>0</v>
      </c>
      <c r="D32" s="443">
        <v>0</v>
      </c>
      <c r="E32" s="139"/>
      <c r="H32" s="113">
        <v>19</v>
      </c>
      <c r="I32" s="1"/>
      <c r="J32" s="1"/>
      <c r="K32" s="1"/>
      <c r="L32" s="1"/>
      <c r="M32" s="1"/>
      <c r="N32" s="1"/>
      <c r="O32" s="1"/>
      <c r="P32" s="8"/>
    </row>
    <row r="33" spans="1:16" ht="15" customHeight="1" x14ac:dyDescent="0.15">
      <c r="B33" s="2"/>
      <c r="C33" s="32">
        <v>0</v>
      </c>
      <c r="D33" s="443">
        <v>0</v>
      </c>
      <c r="E33" s="139"/>
      <c r="H33" s="113">
        <v>20</v>
      </c>
      <c r="I33" s="1"/>
      <c r="J33" s="1"/>
      <c r="K33" s="1"/>
      <c r="L33" s="1"/>
      <c r="M33" s="1"/>
      <c r="N33" s="1"/>
      <c r="O33" s="1"/>
      <c r="P33" s="8"/>
    </row>
    <row r="34" spans="1:16" ht="15" customHeight="1" x14ac:dyDescent="0.15">
      <c r="B34" s="2"/>
      <c r="C34" s="32">
        <v>0</v>
      </c>
      <c r="D34" s="443">
        <v>0</v>
      </c>
      <c r="E34" s="139"/>
      <c r="H34" s="113">
        <v>21</v>
      </c>
      <c r="I34" s="1"/>
      <c r="J34" s="1"/>
      <c r="K34" s="1"/>
      <c r="L34" s="1"/>
      <c r="M34" s="1"/>
      <c r="N34" s="1"/>
      <c r="O34" s="1"/>
      <c r="P34" s="8"/>
    </row>
    <row r="35" spans="1:16" ht="15" customHeight="1" x14ac:dyDescent="0.15">
      <c r="B35" s="2"/>
      <c r="C35" s="32">
        <v>0</v>
      </c>
      <c r="D35" s="443">
        <v>0</v>
      </c>
      <c r="E35" s="139"/>
      <c r="H35" s="113">
        <v>22</v>
      </c>
      <c r="I35" s="1"/>
      <c r="J35" s="1"/>
      <c r="K35" s="1"/>
      <c r="L35" s="1"/>
      <c r="M35" s="1"/>
      <c r="N35" s="1"/>
      <c r="O35" s="1"/>
      <c r="P35" s="8"/>
    </row>
    <row r="36" spans="1:16" ht="15" customHeight="1" x14ac:dyDescent="0.15">
      <c r="B36" s="2"/>
      <c r="C36" s="32">
        <v>0</v>
      </c>
      <c r="D36" s="443">
        <v>0</v>
      </c>
      <c r="E36" s="139"/>
      <c r="H36" s="113">
        <v>23</v>
      </c>
      <c r="I36" s="1"/>
      <c r="J36" s="1"/>
      <c r="K36" s="1"/>
      <c r="L36" s="1"/>
      <c r="M36" s="1"/>
      <c r="N36" s="1"/>
      <c r="O36" s="1"/>
      <c r="P36" s="8"/>
    </row>
    <row r="37" spans="1:16" ht="15" customHeight="1" thickBot="1" x14ac:dyDescent="0.2">
      <c r="B37" s="441"/>
      <c r="C37" s="429">
        <v>0</v>
      </c>
      <c r="D37" s="462">
        <v>0</v>
      </c>
      <c r="E37" s="139"/>
      <c r="H37" s="113"/>
      <c r="I37" s="1"/>
      <c r="J37" s="1"/>
      <c r="K37" s="1"/>
      <c r="L37" s="1"/>
      <c r="M37" s="1"/>
      <c r="N37" s="1"/>
      <c r="O37" s="1"/>
      <c r="P37" s="8"/>
    </row>
    <row r="38" spans="1:16" ht="15" customHeight="1" thickBot="1" x14ac:dyDescent="0.2">
      <c r="B38" s="441"/>
      <c r="C38" s="445" t="s">
        <v>419</v>
      </c>
      <c r="D38" s="446">
        <v>444.35886738241993</v>
      </c>
      <c r="E38" s="139"/>
      <c r="H38" s="113"/>
      <c r="I38" s="1"/>
      <c r="J38" s="1"/>
      <c r="K38" s="1"/>
      <c r="L38" s="1"/>
      <c r="M38" s="1"/>
      <c r="N38" s="1"/>
      <c r="O38" s="1"/>
      <c r="P38" s="8"/>
    </row>
    <row r="39" spans="1:16" ht="14" customHeight="1" x14ac:dyDescent="0.15">
      <c r="A39" s="15"/>
      <c r="B39" s="2"/>
      <c r="C39" s="9"/>
      <c r="D39" s="8"/>
      <c r="E39" s="8"/>
      <c r="H39" s="31"/>
      <c r="I39" s="1"/>
      <c r="J39" s="17"/>
      <c r="K39" s="1"/>
      <c r="L39" s="1"/>
      <c r="M39" s="1"/>
      <c r="N39" s="1"/>
      <c r="O39" s="1"/>
      <c r="P39" s="8"/>
    </row>
    <row r="40" spans="1:16" ht="14" thickBot="1" x14ac:dyDescent="0.2">
      <c r="A40" s="15"/>
      <c r="B40" s="41"/>
      <c r="C40" s="20"/>
      <c r="D40" s="20"/>
      <c r="E40" s="20"/>
      <c r="F40" s="20"/>
      <c r="G40" s="20"/>
      <c r="H40" s="40"/>
      <c r="I40" s="1"/>
      <c r="J40" s="17"/>
      <c r="K40" s="15"/>
      <c r="L40" s="15"/>
      <c r="M40" s="15"/>
      <c r="N40" s="15"/>
    </row>
    <row r="41" spans="1:16" x14ac:dyDescent="0.15">
      <c r="J41" s="1"/>
    </row>
  </sheetData>
  <sheetProtection selectLockedCells="1" selectUnlockedCells="1"/>
  <conditionalFormatting sqref="D25:D37">
    <cfRule type="cellIs" dxfId="12" priority="3" operator="equal">
      <formula>0</formula>
    </cfRule>
  </conditionalFormatting>
  <conditionalFormatting sqref="C25:D37">
    <cfRule type="cellIs" dxfId="11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5" firstPageNumber="0" orientation="landscape"/>
  <headerFooter alignWithMargin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>
    <pageSetUpPr fitToPage="1"/>
  </sheetPr>
  <dimension ref="A1:K43"/>
  <sheetViews>
    <sheetView showGridLines="0" topLeftCell="B10" zoomScale="150" workbookViewId="0">
      <selection activeCell="H13" sqref="H13"/>
    </sheetView>
  </sheetViews>
  <sheetFormatPr baseColWidth="10" defaultColWidth="8.83203125" defaultRowHeight="13" x14ac:dyDescent="0.15"/>
  <cols>
    <col min="1" max="1" width="3.33203125" style="3" customWidth="1"/>
    <col min="2" max="2" width="5.6640625" style="3" customWidth="1"/>
    <col min="3" max="3" width="60.33203125" style="3" customWidth="1"/>
    <col min="4" max="4" width="9.83203125" style="3" customWidth="1"/>
    <col min="5" max="5" width="7.1640625" style="3" customWidth="1"/>
    <col min="6" max="6" width="7" style="3" customWidth="1"/>
    <col min="7" max="7" width="10.5" style="3" customWidth="1"/>
    <col min="8" max="8" width="27.6640625" style="3" customWidth="1"/>
    <col min="9" max="9" width="9.5" style="3" bestFit="1" customWidth="1"/>
    <col min="10" max="10" width="8.83203125" style="3"/>
    <col min="11" max="11" width="5.33203125" style="3" customWidth="1"/>
    <col min="12" max="16384" width="8.83203125" style="3"/>
  </cols>
  <sheetData>
    <row r="1" spans="1:11" x14ac:dyDescent="0.15">
      <c r="A1" s="15"/>
      <c r="B1" s="15"/>
      <c r="C1" s="15"/>
      <c r="D1" s="15"/>
      <c r="E1" s="15"/>
      <c r="F1" s="15"/>
      <c r="G1" s="1"/>
      <c r="H1" s="17"/>
      <c r="I1" s="17"/>
      <c r="J1" s="17"/>
      <c r="K1" s="1"/>
    </row>
    <row r="2" spans="1:11" x14ac:dyDescent="0.15">
      <c r="A2" s="15"/>
      <c r="B2" s="15"/>
      <c r="C2" s="15"/>
      <c r="D2" s="15"/>
      <c r="E2" s="15"/>
      <c r="F2" s="15"/>
      <c r="G2" s="1"/>
      <c r="H2" s="17"/>
      <c r="I2" s="17"/>
      <c r="J2" s="17"/>
      <c r="K2" s="1"/>
    </row>
    <row r="3" spans="1:11" ht="14" thickBot="1" x14ac:dyDescent="0.2">
      <c r="A3" s="15"/>
      <c r="B3" s="15"/>
      <c r="C3" s="15"/>
      <c r="D3" s="15"/>
      <c r="E3" s="15"/>
      <c r="F3" s="15"/>
      <c r="G3" s="1"/>
      <c r="H3" s="17"/>
      <c r="I3" s="17"/>
      <c r="J3" s="17"/>
      <c r="K3" s="1"/>
    </row>
    <row r="4" spans="1:11" ht="13" customHeight="1" x14ac:dyDescent="0.15">
      <c r="A4" s="15"/>
      <c r="B4" s="92"/>
      <c r="C4" s="93"/>
      <c r="D4" s="93"/>
      <c r="E4" s="93"/>
      <c r="F4" s="210"/>
      <c r="G4" s="93"/>
      <c r="H4" s="120"/>
      <c r="I4" s="120"/>
      <c r="J4" s="120"/>
      <c r="K4" s="107"/>
    </row>
    <row r="5" spans="1:11" ht="13" customHeight="1" x14ac:dyDescent="0.15">
      <c r="A5" s="15"/>
      <c r="B5" s="95"/>
      <c r="C5" s="96"/>
      <c r="D5" s="136"/>
      <c r="E5" s="136"/>
      <c r="F5" s="136"/>
      <c r="G5" s="97"/>
      <c r="H5" s="102"/>
      <c r="I5" s="211"/>
      <c r="J5" s="135" t="s">
        <v>430</v>
      </c>
      <c r="K5" s="98"/>
    </row>
    <row r="6" spans="1:11" ht="13" customHeight="1" x14ac:dyDescent="0.15">
      <c r="A6" s="15"/>
      <c r="B6" s="95"/>
      <c r="C6" s="101"/>
      <c r="D6" s="101"/>
      <c r="E6" s="101"/>
      <c r="F6" s="102"/>
      <c r="G6" s="101"/>
      <c r="H6" s="102"/>
      <c r="I6" s="211"/>
      <c r="J6" s="211"/>
      <c r="K6" s="98"/>
    </row>
    <row r="7" spans="1:11" ht="13" customHeight="1" x14ac:dyDescent="0.15">
      <c r="A7" s="15"/>
      <c r="B7" s="95"/>
      <c r="C7" s="100" t="s">
        <v>428</v>
      </c>
      <c r="D7" s="122"/>
      <c r="E7" s="122"/>
      <c r="F7" s="123"/>
      <c r="G7" s="122"/>
      <c r="H7" s="123"/>
      <c r="I7" s="212"/>
      <c r="J7" s="212"/>
      <c r="K7" s="98"/>
    </row>
    <row r="8" spans="1:11" ht="13" customHeight="1" x14ac:dyDescent="0.15">
      <c r="A8" s="15"/>
      <c r="B8" s="95"/>
      <c r="C8" s="100"/>
      <c r="D8" s="122"/>
      <c r="E8" s="122"/>
      <c r="F8" s="123"/>
      <c r="G8" s="122"/>
      <c r="H8" s="123"/>
      <c r="I8" s="212"/>
      <c r="J8" s="212"/>
      <c r="K8" s="98"/>
    </row>
    <row r="9" spans="1:11" ht="15" customHeight="1" x14ac:dyDescent="0.15">
      <c r="A9" s="15"/>
      <c r="B9" s="2"/>
      <c r="C9" s="1"/>
      <c r="D9" s="1"/>
      <c r="E9" s="1"/>
      <c r="F9" s="17"/>
      <c r="G9" s="1"/>
      <c r="H9" s="17"/>
      <c r="I9" s="15"/>
      <c r="J9" s="15"/>
      <c r="K9" s="31"/>
    </row>
    <row r="10" spans="1:11" ht="15" customHeight="1" x14ac:dyDescent="0.15">
      <c r="A10" s="15"/>
      <c r="B10" s="2"/>
      <c r="C10" s="18" t="s">
        <v>411</v>
      </c>
      <c r="D10" s="18"/>
      <c r="E10" s="18"/>
      <c r="F10" s="18"/>
      <c r="G10" s="18"/>
      <c r="H10" s="18"/>
      <c r="I10" s="18"/>
      <c r="J10" s="18"/>
      <c r="K10" s="31"/>
    </row>
    <row r="11" spans="1:11" ht="15" customHeight="1" thickBot="1" x14ac:dyDescent="0.2">
      <c r="B11" s="2"/>
      <c r="C11" s="9"/>
      <c r="D11" s="11"/>
      <c r="E11" s="10"/>
      <c r="F11" s="11" t="s">
        <v>39</v>
      </c>
      <c r="G11" s="9"/>
      <c r="H11" s="9"/>
      <c r="I11" s="10"/>
      <c r="J11" s="11"/>
      <c r="K11" s="31"/>
    </row>
    <row r="12" spans="1:11" ht="25.5" customHeight="1" thickBot="1" x14ac:dyDescent="0.2">
      <c r="B12" s="2"/>
      <c r="C12" s="75" t="s">
        <v>45</v>
      </c>
      <c r="D12" s="78" t="s">
        <v>42</v>
      </c>
      <c r="E12" s="78" t="s">
        <v>43</v>
      </c>
      <c r="F12" s="78" t="s">
        <v>356</v>
      </c>
      <c r="G12" s="9"/>
      <c r="H12" s="215"/>
      <c r="I12" s="215"/>
      <c r="J12" s="215"/>
      <c r="K12" s="31"/>
    </row>
    <row r="13" spans="1:11" ht="15" customHeight="1" x14ac:dyDescent="0.15">
      <c r="B13" s="2"/>
      <c r="C13" s="431" t="s">
        <v>297</v>
      </c>
      <c r="D13" s="432">
        <v>528.06007036399001</v>
      </c>
      <c r="E13" s="459">
        <v>0.13810459130836306</v>
      </c>
      <c r="F13" s="459">
        <v>0.13810459130836306</v>
      </c>
      <c r="G13" s="140">
        <v>0</v>
      </c>
      <c r="H13" s="216">
        <f>(D13+D14+D30)/(D19+D21+D29+D33+D34+D36+0.3*D37)</f>
        <v>1.9975454978954181</v>
      </c>
      <c r="I13" s="217"/>
      <c r="J13" s="218"/>
      <c r="K13" s="113"/>
    </row>
    <row r="14" spans="1:11" ht="15" customHeight="1" x14ac:dyDescent="0.15">
      <c r="B14" s="2"/>
      <c r="C14" s="53" t="s">
        <v>296</v>
      </c>
      <c r="D14" s="433">
        <v>484.55010940065995</v>
      </c>
      <c r="E14" s="460">
        <v>0.12672534543479871</v>
      </c>
      <c r="F14" s="460">
        <v>0.2648299367431618</v>
      </c>
      <c r="G14" s="140">
        <v>1</v>
      </c>
      <c r="H14" s="216"/>
      <c r="I14" s="217"/>
      <c r="J14" s="219"/>
      <c r="K14" s="113"/>
    </row>
    <row r="15" spans="1:11" ht="15" customHeight="1" x14ac:dyDescent="0.15">
      <c r="B15" s="2"/>
      <c r="C15" s="53" t="s">
        <v>295</v>
      </c>
      <c r="D15" s="433">
        <v>366.68832399917</v>
      </c>
      <c r="E15" s="460">
        <v>9.5900720326282371E-2</v>
      </c>
      <c r="F15" s="460">
        <v>0.36073065706944418</v>
      </c>
      <c r="G15" s="140">
        <v>2</v>
      </c>
      <c r="H15" s="216"/>
      <c r="I15" s="217"/>
      <c r="J15" s="219"/>
      <c r="K15" s="113"/>
    </row>
    <row r="16" spans="1:11" ht="15" customHeight="1" x14ac:dyDescent="0.15">
      <c r="B16" s="2"/>
      <c r="C16" s="53" t="s">
        <v>294</v>
      </c>
      <c r="D16" s="433">
        <v>337.46109704213001</v>
      </c>
      <c r="E16" s="460">
        <v>8.8256866036757142E-2</v>
      </c>
      <c r="F16" s="460">
        <v>0.44898752310620132</v>
      </c>
      <c r="G16" s="140">
        <v>3</v>
      </c>
      <c r="H16" s="216"/>
      <c r="I16" s="217"/>
      <c r="J16" s="219"/>
      <c r="K16" s="113"/>
    </row>
    <row r="17" spans="2:11" ht="15" customHeight="1" x14ac:dyDescent="0.15">
      <c r="B17" s="2"/>
      <c r="C17" s="53" t="s">
        <v>293</v>
      </c>
      <c r="D17" s="433">
        <v>275.31612039224001</v>
      </c>
      <c r="E17" s="460">
        <v>7.2003967770495628E-2</v>
      </c>
      <c r="F17" s="460">
        <v>0.52099149087669694</v>
      </c>
      <c r="G17" s="140">
        <v>4</v>
      </c>
      <c r="H17" s="216"/>
      <c r="I17" s="217"/>
      <c r="J17" s="219"/>
      <c r="K17" s="113"/>
    </row>
    <row r="18" spans="2:11" ht="15" customHeight="1" x14ac:dyDescent="0.15">
      <c r="B18" s="2"/>
      <c r="C18" s="53" t="s">
        <v>291</v>
      </c>
      <c r="D18" s="433">
        <v>222.39063498089001</v>
      </c>
      <c r="E18" s="460">
        <v>5.8162261224698704E-2</v>
      </c>
      <c r="F18" s="460">
        <v>0.57915375210139564</v>
      </c>
      <c r="G18" s="140">
        <v>5</v>
      </c>
      <c r="H18" s="216"/>
      <c r="I18" s="217"/>
      <c r="J18" s="219"/>
      <c r="K18" s="113"/>
    </row>
    <row r="19" spans="2:11" ht="15" customHeight="1" x14ac:dyDescent="0.15">
      <c r="B19" s="2"/>
      <c r="C19" s="53" t="s">
        <v>292</v>
      </c>
      <c r="D19" s="433">
        <v>184.92464328870003</v>
      </c>
      <c r="E19" s="460">
        <v>4.8363706550708971E-2</v>
      </c>
      <c r="F19" s="460">
        <v>0.62751745865210462</v>
      </c>
      <c r="G19" s="140">
        <v>6</v>
      </c>
      <c r="H19" s="216"/>
      <c r="I19" s="217"/>
      <c r="J19" s="219"/>
      <c r="K19" s="113"/>
    </row>
    <row r="20" spans="2:11" ht="15" customHeight="1" x14ac:dyDescent="0.15">
      <c r="B20" s="2"/>
      <c r="C20" s="53" t="s">
        <v>290</v>
      </c>
      <c r="D20" s="433">
        <v>172.50005504668999</v>
      </c>
      <c r="E20" s="460">
        <v>4.5114279491861801E-2</v>
      </c>
      <c r="F20" s="460">
        <v>0.67263173814396637</v>
      </c>
      <c r="G20" s="140">
        <v>7</v>
      </c>
      <c r="H20" s="216"/>
      <c r="I20" s="217"/>
      <c r="J20" s="219"/>
      <c r="K20" s="113"/>
    </row>
    <row r="21" spans="2:11" ht="15" customHeight="1" x14ac:dyDescent="0.15">
      <c r="B21" s="2"/>
      <c r="C21" s="53" t="s">
        <v>289</v>
      </c>
      <c r="D21" s="433">
        <v>155.86581455826999</v>
      </c>
      <c r="E21" s="460">
        <v>4.0763893781397512E-2</v>
      </c>
      <c r="F21" s="460">
        <v>0.71339563192536393</v>
      </c>
      <c r="G21" s="140">
        <v>8</v>
      </c>
      <c r="H21" s="216"/>
      <c r="I21" s="217"/>
      <c r="J21" s="219"/>
      <c r="K21" s="113"/>
    </row>
    <row r="22" spans="2:11" ht="15" customHeight="1" x14ac:dyDescent="0.15">
      <c r="B22" s="2"/>
      <c r="C22" s="53" t="s">
        <v>299</v>
      </c>
      <c r="D22" s="433">
        <v>142.49211768620998</v>
      </c>
      <c r="E22" s="460">
        <v>3.7266244471301647E-2</v>
      </c>
      <c r="F22" s="460">
        <v>0.75066187639666559</v>
      </c>
      <c r="G22" s="140">
        <v>9</v>
      </c>
      <c r="H22" s="216"/>
      <c r="I22" s="217"/>
      <c r="J22" s="219"/>
      <c r="K22" s="113"/>
    </row>
    <row r="23" spans="2:11" ht="15" customHeight="1" x14ac:dyDescent="0.15">
      <c r="B23" s="2"/>
      <c r="C23" s="53" t="s">
        <v>288</v>
      </c>
      <c r="D23" s="433">
        <v>126.69189866459</v>
      </c>
      <c r="E23" s="460">
        <v>3.313398203937918E-2</v>
      </c>
      <c r="F23" s="460">
        <v>0.78379585843604482</v>
      </c>
      <c r="G23" s="140">
        <v>10</v>
      </c>
      <c r="H23" s="216"/>
      <c r="I23" s="217"/>
      <c r="J23" s="219"/>
      <c r="K23" s="113"/>
    </row>
    <row r="24" spans="2:11" ht="15" customHeight="1" x14ac:dyDescent="0.15">
      <c r="B24" s="2"/>
      <c r="C24" s="53" t="s">
        <v>287</v>
      </c>
      <c r="D24" s="433">
        <v>90.82671115014</v>
      </c>
      <c r="E24" s="460">
        <v>2.3754088838087259E-2</v>
      </c>
      <c r="F24" s="460">
        <v>0.8075499472741321</v>
      </c>
      <c r="G24" s="140">
        <v>11</v>
      </c>
      <c r="H24" s="216"/>
      <c r="I24" s="217"/>
      <c r="J24" s="219"/>
      <c r="K24" s="113"/>
    </row>
    <row r="25" spans="2:11" ht="15" customHeight="1" x14ac:dyDescent="0.15">
      <c r="B25" s="2"/>
      <c r="C25" s="53" t="s">
        <v>284</v>
      </c>
      <c r="D25" s="433">
        <v>87.692679905630001</v>
      </c>
      <c r="E25" s="460">
        <v>2.2934439467756439E-2</v>
      </c>
      <c r="F25" s="460">
        <v>0.83048438674188851</v>
      </c>
      <c r="G25" s="140">
        <v>12</v>
      </c>
      <c r="H25" s="216"/>
      <c r="I25" s="217"/>
      <c r="J25" s="219"/>
      <c r="K25" s="113"/>
    </row>
    <row r="26" spans="2:11" ht="15" customHeight="1" x14ac:dyDescent="0.15">
      <c r="B26" s="2"/>
      <c r="C26" s="53" t="s">
        <v>48</v>
      </c>
      <c r="D26" s="433">
        <v>75.627454131729991</v>
      </c>
      <c r="E26" s="460">
        <v>1.9778997183701442E-2</v>
      </c>
      <c r="F26" s="460">
        <v>0.85026338392558998</v>
      </c>
      <c r="G26" s="140">
        <v>13</v>
      </c>
      <c r="H26" s="216"/>
      <c r="I26" s="217"/>
      <c r="J26" s="219"/>
      <c r="K26" s="113"/>
    </row>
    <row r="27" spans="2:11" ht="15" customHeight="1" x14ac:dyDescent="0.15">
      <c r="B27" s="2"/>
      <c r="C27" s="53" t="s">
        <v>286</v>
      </c>
      <c r="D27" s="433">
        <v>62.235009975639997</v>
      </c>
      <c r="E27" s="460">
        <v>1.6276444859451684E-2</v>
      </c>
      <c r="F27" s="460">
        <v>0.86653982878504165</v>
      </c>
      <c r="G27" s="140">
        <v>14</v>
      </c>
      <c r="H27" s="216"/>
      <c r="I27" s="217"/>
      <c r="J27" s="219"/>
      <c r="K27" s="113"/>
    </row>
    <row r="28" spans="2:11" ht="15" customHeight="1" x14ac:dyDescent="0.15">
      <c r="B28" s="2"/>
      <c r="C28" s="53" t="s">
        <v>285</v>
      </c>
      <c r="D28" s="433">
        <v>52.585782102750002</v>
      </c>
      <c r="E28" s="460">
        <v>1.3752863269750764E-2</v>
      </c>
      <c r="F28" s="460">
        <v>0.88029269205479244</v>
      </c>
      <c r="G28" s="140">
        <v>15</v>
      </c>
      <c r="H28" s="216"/>
      <c r="I28" s="217"/>
      <c r="J28" s="219"/>
      <c r="K28" s="113"/>
    </row>
    <row r="29" spans="2:11" ht="15" customHeight="1" x14ac:dyDescent="0.15">
      <c r="B29" s="2"/>
      <c r="C29" s="53" t="s">
        <v>282</v>
      </c>
      <c r="D29" s="433">
        <v>46.377389384140002</v>
      </c>
      <c r="E29" s="460">
        <v>1.2129170081787427E-2</v>
      </c>
      <c r="F29" s="460">
        <v>0.89242186213657981</v>
      </c>
      <c r="G29" s="140">
        <v>16</v>
      </c>
      <c r="H29" s="216"/>
      <c r="I29" s="217"/>
      <c r="J29" s="219"/>
      <c r="K29" s="113"/>
    </row>
    <row r="30" spans="2:11" ht="15" customHeight="1" x14ac:dyDescent="0.15">
      <c r="B30" s="2"/>
      <c r="C30" s="53" t="s">
        <v>283</v>
      </c>
      <c r="D30" s="433">
        <v>46.046205680790003</v>
      </c>
      <c r="E30" s="460">
        <v>1.2042554954899278E-2</v>
      </c>
      <c r="F30" s="460">
        <v>0.90446441709147907</v>
      </c>
      <c r="G30" s="140">
        <v>17</v>
      </c>
      <c r="H30" s="216"/>
      <c r="I30" s="217"/>
      <c r="J30" s="219"/>
      <c r="K30" s="113"/>
    </row>
    <row r="31" spans="2:11" ht="15" customHeight="1" x14ac:dyDescent="0.15">
      <c r="B31" s="2"/>
      <c r="C31" s="53" t="s">
        <v>298</v>
      </c>
      <c r="D31" s="433">
        <v>44.417800733739995</v>
      </c>
      <c r="E31" s="460">
        <v>1.1616674998587031E-2</v>
      </c>
      <c r="F31" s="460">
        <v>0.91608109209006605</v>
      </c>
      <c r="G31" s="140">
        <v>18</v>
      </c>
      <c r="H31" s="216"/>
      <c r="I31" s="217"/>
      <c r="J31" s="219"/>
      <c r="K31" s="113"/>
    </row>
    <row r="32" spans="2:11" ht="15" customHeight="1" x14ac:dyDescent="0.15">
      <c r="B32" s="2"/>
      <c r="C32" s="53" t="s">
        <v>281</v>
      </c>
      <c r="D32" s="433">
        <v>41.51421282103</v>
      </c>
      <c r="E32" s="460">
        <v>1.0857293927156446E-2</v>
      </c>
      <c r="F32" s="460">
        <v>0.92693838601722245</v>
      </c>
      <c r="G32" s="140">
        <v>19</v>
      </c>
      <c r="H32" s="216"/>
      <c r="I32" s="217"/>
      <c r="J32" s="219"/>
      <c r="K32" s="113"/>
    </row>
    <row r="33" spans="2:11" ht="15" customHeight="1" x14ac:dyDescent="0.15">
      <c r="B33" s="2"/>
      <c r="C33" s="53" t="s">
        <v>279</v>
      </c>
      <c r="D33" s="433">
        <v>35.351945647610002</v>
      </c>
      <c r="E33" s="460">
        <v>9.2456640439662757E-3</v>
      </c>
      <c r="F33" s="460">
        <v>0.93618405006118877</v>
      </c>
      <c r="G33" s="140">
        <v>20</v>
      </c>
      <c r="H33" s="216"/>
      <c r="I33" s="217"/>
      <c r="J33" s="219"/>
      <c r="K33" s="113"/>
    </row>
    <row r="34" spans="2:11" ht="15" customHeight="1" x14ac:dyDescent="0.15">
      <c r="B34" s="2"/>
      <c r="C34" s="53" t="s">
        <v>278</v>
      </c>
      <c r="D34" s="433">
        <v>34.363782396639998</v>
      </c>
      <c r="E34" s="460">
        <v>8.9872277607095478E-3</v>
      </c>
      <c r="F34" s="460">
        <v>0.94517127782189836</v>
      </c>
      <c r="G34" s="140">
        <v>21</v>
      </c>
      <c r="H34" s="216"/>
      <c r="I34" s="217"/>
      <c r="J34" s="219"/>
      <c r="K34" s="113"/>
    </row>
    <row r="35" spans="2:11" ht="15" customHeight="1" x14ac:dyDescent="0.15">
      <c r="B35" s="2"/>
      <c r="C35" s="53" t="s">
        <v>280</v>
      </c>
      <c r="D35" s="433">
        <v>28.961028516709998</v>
      </c>
      <c r="E35" s="460">
        <v>7.5742348865975358E-3</v>
      </c>
      <c r="F35" s="460">
        <v>0.95274551270849595</v>
      </c>
      <c r="G35" s="140">
        <v>22</v>
      </c>
      <c r="H35" s="216"/>
      <c r="I35" s="217"/>
      <c r="J35" s="219"/>
      <c r="K35" s="113"/>
    </row>
    <row r="36" spans="2:11" ht="15" customHeight="1" x14ac:dyDescent="0.15">
      <c r="B36" s="2"/>
      <c r="C36" s="53" t="s">
        <v>277</v>
      </c>
      <c r="D36" s="433">
        <v>26.985732255520002</v>
      </c>
      <c r="E36" s="460">
        <v>7.0576317609786195E-3</v>
      </c>
      <c r="F36" s="460">
        <v>0.95980314446947457</v>
      </c>
      <c r="G36" s="140">
        <v>23</v>
      </c>
      <c r="H36" s="216"/>
      <c r="I36" s="217"/>
      <c r="J36" s="219"/>
      <c r="K36" s="113"/>
    </row>
    <row r="37" spans="2:11" ht="15" customHeight="1" thickBot="1" x14ac:dyDescent="0.2">
      <c r="B37" s="2"/>
      <c r="C37" s="458" t="s">
        <v>426</v>
      </c>
      <c r="D37" s="434">
        <v>153.69767332691995</v>
      </c>
      <c r="E37" s="461">
        <v>4.0196855530525766E-2</v>
      </c>
      <c r="F37" s="461">
        <v>1.0000000000000004</v>
      </c>
      <c r="G37" s="140"/>
      <c r="H37" s="216"/>
      <c r="I37" s="217"/>
      <c r="J37" s="219"/>
      <c r="K37" s="113"/>
    </row>
    <row r="38" spans="2:11" ht="14" thickBot="1" x14ac:dyDescent="0.2">
      <c r="B38" s="2"/>
      <c r="C38" s="468" t="s">
        <v>420</v>
      </c>
      <c r="D38" s="435">
        <v>3823.6242934525289</v>
      </c>
      <c r="E38" s="430"/>
      <c r="F38" s="430"/>
      <c r="G38" s="9"/>
      <c r="H38" s="216"/>
      <c r="I38" s="217"/>
      <c r="J38" s="219"/>
      <c r="K38" s="113"/>
    </row>
    <row r="39" spans="2:11" x14ac:dyDescent="0.15">
      <c r="B39" s="2"/>
      <c r="C39" s="72"/>
      <c r="D39" s="55"/>
      <c r="E39" s="9"/>
      <c r="F39" s="9"/>
      <c r="G39" s="9"/>
      <c r="H39" s="216"/>
      <c r="I39" s="217"/>
      <c r="J39" s="219"/>
      <c r="K39" s="113"/>
    </row>
    <row r="40" spans="2:11" ht="14" thickBot="1" x14ac:dyDescent="0.2">
      <c r="B40" s="5"/>
      <c r="C40" s="20"/>
      <c r="D40" s="20"/>
      <c r="E40" s="20"/>
      <c r="F40" s="20"/>
      <c r="G40" s="20"/>
      <c r="H40" s="20"/>
      <c r="I40" s="70"/>
      <c r="J40" s="51"/>
      <c r="K40" s="40"/>
    </row>
    <row r="41" spans="2:11" x14ac:dyDescent="0.15">
      <c r="B41" s="15"/>
      <c r="C41" s="15"/>
      <c r="D41" s="15"/>
      <c r="E41" s="15"/>
      <c r="F41" s="15"/>
      <c r="G41" s="17"/>
      <c r="H41" s="1"/>
      <c r="I41" s="13"/>
      <c r="J41" s="4"/>
    </row>
    <row r="42" spans="2:11" x14ac:dyDescent="0.15">
      <c r="I42" s="145"/>
    </row>
    <row r="43" spans="2:11" x14ac:dyDescent="0.15">
      <c r="I43" s="144"/>
    </row>
  </sheetData>
  <sheetProtection selectLockedCells="1" selectUnlockedCells="1"/>
  <phoneticPr fontId="14" type="noConversion"/>
  <conditionalFormatting sqref="H39:J39">
    <cfRule type="cellIs" dxfId="10" priority="14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91" firstPageNumber="0" orientation="landscape"/>
  <headerFooter alignWithMargin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/>
  <dimension ref="A1:J38"/>
  <sheetViews>
    <sheetView showGridLines="0" topLeftCell="A2" workbookViewId="0">
      <selection activeCell="H40" sqref="H40"/>
    </sheetView>
  </sheetViews>
  <sheetFormatPr baseColWidth="10" defaultColWidth="8.83203125" defaultRowHeight="13" x14ac:dyDescent="0.15"/>
  <cols>
    <col min="1" max="1" width="3.33203125" style="3" customWidth="1"/>
    <col min="2" max="2" width="5.6640625" style="3" customWidth="1"/>
    <col min="3" max="3" width="48.6640625" style="3" customWidth="1"/>
    <col min="4" max="4" width="10.1640625" style="3" customWidth="1"/>
    <col min="5" max="6" width="9.6640625" style="3" customWidth="1"/>
    <col min="7" max="7" width="10.5" style="3" customWidth="1"/>
    <col min="8" max="8" width="17.5" style="3" customWidth="1"/>
    <col min="9" max="9" width="8.83203125" style="3"/>
    <col min="10" max="10" width="5.33203125" style="3" customWidth="1"/>
    <col min="11" max="12" width="8.83203125" style="3"/>
    <col min="13" max="13" width="13.33203125" style="3" bestFit="1" customWidth="1"/>
    <col min="14" max="16384" width="8.83203125" style="3"/>
  </cols>
  <sheetData>
    <row r="1" spans="1:10" x14ac:dyDescent="0.15">
      <c r="A1" s="15"/>
      <c r="B1" s="15"/>
      <c r="C1" s="15"/>
      <c r="D1" s="15"/>
      <c r="E1" s="15"/>
      <c r="F1" s="15"/>
      <c r="G1" s="1"/>
      <c r="H1" s="17"/>
      <c r="I1" s="17"/>
      <c r="J1" s="1"/>
    </row>
    <row r="2" spans="1:10" x14ac:dyDescent="0.15">
      <c r="A2" s="15"/>
      <c r="B2" s="15"/>
      <c r="C2" s="15"/>
      <c r="D2" s="15"/>
      <c r="E2" s="15"/>
      <c r="F2" s="15"/>
      <c r="G2" s="1"/>
      <c r="H2" s="17"/>
      <c r="I2" s="17"/>
      <c r="J2" s="1"/>
    </row>
    <row r="3" spans="1:10" ht="14" thickBot="1" x14ac:dyDescent="0.2">
      <c r="A3" s="15"/>
      <c r="B3" s="15"/>
      <c r="C3" s="15"/>
      <c r="D3" s="15"/>
      <c r="E3" s="15"/>
      <c r="F3" s="15"/>
      <c r="G3" s="1"/>
      <c r="H3" s="17"/>
      <c r="I3" s="17"/>
      <c r="J3" s="1"/>
    </row>
    <row r="4" spans="1:10" ht="13" customHeight="1" x14ac:dyDescent="0.15">
      <c r="A4" s="15"/>
      <c r="B4" s="92"/>
      <c r="C4" s="93"/>
      <c r="D4" s="93"/>
      <c r="E4" s="93"/>
      <c r="F4" s="210"/>
      <c r="G4" s="93"/>
      <c r="H4" s="120"/>
      <c r="I4" s="120"/>
      <c r="J4" s="107"/>
    </row>
    <row r="5" spans="1:10" ht="13" customHeight="1" x14ac:dyDescent="0.15">
      <c r="A5" s="15"/>
      <c r="B5" s="95"/>
      <c r="C5" s="96"/>
      <c r="D5" s="136"/>
      <c r="E5" s="136"/>
      <c r="F5" s="136"/>
      <c r="G5" s="97"/>
      <c r="H5" s="102"/>
      <c r="I5" s="135" t="s">
        <v>429</v>
      </c>
      <c r="J5" s="98"/>
    </row>
    <row r="6" spans="1:10" ht="13" customHeight="1" x14ac:dyDescent="0.15">
      <c r="A6" s="15"/>
      <c r="B6" s="95"/>
      <c r="C6" s="101"/>
      <c r="D6" s="101"/>
      <c r="E6" s="101"/>
      <c r="F6" s="102"/>
      <c r="G6" s="101"/>
      <c r="H6" s="102"/>
      <c r="I6" s="211"/>
      <c r="J6" s="98"/>
    </row>
    <row r="7" spans="1:10" ht="13" customHeight="1" x14ac:dyDescent="0.15">
      <c r="A7" s="15"/>
      <c r="B7" s="95"/>
      <c r="C7" s="100" t="s">
        <v>428</v>
      </c>
      <c r="D7" s="122"/>
      <c r="E7" s="122"/>
      <c r="F7" s="123"/>
      <c r="G7" s="122"/>
      <c r="H7" s="123"/>
      <c r="I7" s="212"/>
      <c r="J7" s="98"/>
    </row>
    <row r="8" spans="1:10" ht="13" customHeight="1" x14ac:dyDescent="0.15">
      <c r="A8" s="15"/>
      <c r="B8" s="95"/>
      <c r="C8" s="100"/>
      <c r="D8" s="122"/>
      <c r="E8" s="122"/>
      <c r="F8" s="123"/>
      <c r="G8" s="122"/>
      <c r="H8" s="123"/>
      <c r="I8" s="212"/>
      <c r="J8" s="98"/>
    </row>
    <row r="9" spans="1:10" ht="15" customHeight="1" x14ac:dyDescent="0.15">
      <c r="A9" s="15"/>
      <c r="B9" s="2"/>
      <c r="C9" s="64"/>
      <c r="D9" s="68"/>
      <c r="E9" s="68"/>
      <c r="F9" s="69"/>
      <c r="G9" s="68"/>
      <c r="H9" s="69"/>
      <c r="I9" s="71"/>
      <c r="J9" s="31"/>
    </row>
    <row r="10" spans="1:10" ht="15" customHeight="1" x14ac:dyDescent="0.15">
      <c r="B10" s="2"/>
      <c r="G10" s="9"/>
      <c r="H10" s="142"/>
      <c r="I10" s="213"/>
      <c r="J10" s="113"/>
    </row>
    <row r="11" spans="1:10" ht="15" customHeight="1" x14ac:dyDescent="0.15">
      <c r="B11" s="2"/>
      <c r="C11" s="18" t="s">
        <v>412</v>
      </c>
      <c r="D11" s="18"/>
      <c r="E11" s="18"/>
      <c r="F11" s="18"/>
      <c r="G11" s="9"/>
      <c r="H11" s="142"/>
      <c r="I11" s="213"/>
      <c r="J11" s="113"/>
    </row>
    <row r="12" spans="1:10" ht="15" customHeight="1" thickBot="1" x14ac:dyDescent="0.2">
      <c r="B12" s="2"/>
      <c r="C12" s="12"/>
      <c r="D12" s="10"/>
      <c r="E12" s="9"/>
      <c r="F12" s="6" t="s">
        <v>39</v>
      </c>
      <c r="G12" s="9"/>
      <c r="H12" s="142"/>
      <c r="I12" s="213"/>
      <c r="J12" s="113"/>
    </row>
    <row r="13" spans="1:10" ht="18.75" customHeight="1" x14ac:dyDescent="0.15">
      <c r="B13" s="2"/>
      <c r="C13" s="517" t="s">
        <v>47</v>
      </c>
      <c r="D13" s="519" t="s">
        <v>42</v>
      </c>
      <c r="E13" s="519" t="s">
        <v>43</v>
      </c>
      <c r="F13" s="519" t="s">
        <v>356</v>
      </c>
      <c r="G13" s="9"/>
      <c r="H13" s="142"/>
      <c r="I13" s="213"/>
      <c r="J13" s="113"/>
    </row>
    <row r="14" spans="1:10" ht="18.75" customHeight="1" x14ac:dyDescent="0.15">
      <c r="B14" s="2"/>
      <c r="C14" s="518"/>
      <c r="D14" s="520"/>
      <c r="E14" s="520"/>
      <c r="F14" s="520"/>
      <c r="G14" s="9"/>
      <c r="H14" s="214"/>
      <c r="I14" s="213"/>
      <c r="J14" s="113"/>
    </row>
    <row r="15" spans="1:10" ht="30" customHeight="1" x14ac:dyDescent="0.15">
      <c r="B15" s="2"/>
      <c r="C15" s="220" t="s">
        <v>305</v>
      </c>
      <c r="D15" s="221">
        <v>300.11109854071998</v>
      </c>
      <c r="E15" s="222">
        <v>0.61334695431802844</v>
      </c>
      <c r="F15" s="257">
        <v>0.61334695431802844</v>
      </c>
      <c r="G15" s="141">
        <v>0</v>
      </c>
      <c r="H15" s="214"/>
      <c r="I15" s="213"/>
      <c r="J15" s="113"/>
    </row>
    <row r="16" spans="1:10" ht="30" customHeight="1" x14ac:dyDescent="0.15">
      <c r="B16" s="2"/>
      <c r="C16" s="223" t="s">
        <v>303</v>
      </c>
      <c r="D16" s="224">
        <v>58.8309738102</v>
      </c>
      <c r="E16" s="225">
        <v>0.12023480231656246</v>
      </c>
      <c r="F16" s="258">
        <v>0.73358175663459091</v>
      </c>
      <c r="G16" s="141">
        <v>1</v>
      </c>
      <c r="H16" s="214"/>
      <c r="I16" s="213"/>
      <c r="J16" s="113"/>
    </row>
    <row r="17" spans="2:10" ht="30" customHeight="1" x14ac:dyDescent="0.15">
      <c r="B17" s="2"/>
      <c r="C17" s="223" t="s">
        <v>302</v>
      </c>
      <c r="D17" s="224">
        <v>54.94300564129</v>
      </c>
      <c r="E17" s="225">
        <v>0.11228883348541366</v>
      </c>
      <c r="F17" s="258">
        <v>0.84587059012000454</v>
      </c>
      <c r="G17" s="141">
        <v>2</v>
      </c>
      <c r="H17" s="214"/>
      <c r="I17" s="213"/>
      <c r="J17" s="113"/>
    </row>
    <row r="18" spans="2:10" ht="30" customHeight="1" x14ac:dyDescent="0.15">
      <c r="B18" s="2"/>
      <c r="C18" s="223" t="s">
        <v>301</v>
      </c>
      <c r="D18" s="224">
        <v>53.021315833179997</v>
      </c>
      <c r="E18" s="225">
        <v>0.10836141261800997</v>
      </c>
      <c r="F18" s="258">
        <v>0.95423200273801445</v>
      </c>
      <c r="G18" s="141">
        <v>3</v>
      </c>
      <c r="H18" s="214"/>
      <c r="I18" s="213"/>
      <c r="J18" s="113"/>
    </row>
    <row r="19" spans="2:10" ht="30" customHeight="1" x14ac:dyDescent="0.15">
      <c r="B19" s="2"/>
      <c r="C19" s="223" t="s">
        <v>304</v>
      </c>
      <c r="D19" s="224">
        <v>18.877417479910001</v>
      </c>
      <c r="E19" s="225">
        <v>3.8580400968149194E-2</v>
      </c>
      <c r="F19" s="258">
        <v>0.99281240370616364</v>
      </c>
      <c r="G19" s="141">
        <v>4</v>
      </c>
      <c r="H19" s="214"/>
      <c r="I19" s="213"/>
      <c r="J19" s="113"/>
    </row>
    <row r="20" spans="2:10" ht="30" customHeight="1" x14ac:dyDescent="0.15">
      <c r="B20" s="2"/>
      <c r="C20" s="223" t="s">
        <v>300</v>
      </c>
      <c r="D20" s="224">
        <v>2.69689595004</v>
      </c>
      <c r="E20" s="225">
        <v>5.5117352377596993E-3</v>
      </c>
      <c r="F20" s="258">
        <v>0.99832413894392336</v>
      </c>
      <c r="G20" s="141">
        <v>5</v>
      </c>
      <c r="H20" s="214"/>
      <c r="I20" s="213"/>
      <c r="J20" s="113"/>
    </row>
    <row r="21" spans="2:10" ht="30" customHeight="1" x14ac:dyDescent="0.15">
      <c r="B21" s="2"/>
      <c r="C21" s="261" t="s">
        <v>341</v>
      </c>
      <c r="D21" s="262">
        <v>0.82</v>
      </c>
      <c r="E21" s="225">
        <v>1.675861056076679E-3</v>
      </c>
      <c r="F21" s="258">
        <v>1</v>
      </c>
      <c r="G21" s="141">
        <v>6</v>
      </c>
      <c r="H21" s="9"/>
      <c r="I21" s="213"/>
      <c r="J21" s="31"/>
    </row>
    <row r="22" spans="2:10" ht="30" customHeight="1" thickBot="1" x14ac:dyDescent="0.2">
      <c r="B22" s="194"/>
      <c r="C22" s="226">
        <v>0</v>
      </c>
      <c r="D22" s="227">
        <v>0</v>
      </c>
      <c r="E22" s="259">
        <v>0</v>
      </c>
      <c r="F22" s="260">
        <v>1</v>
      </c>
      <c r="G22" s="141">
        <v>7</v>
      </c>
      <c r="H22" s="9"/>
      <c r="I22" s="213"/>
      <c r="J22" s="31"/>
    </row>
    <row r="23" spans="2:10" ht="30" customHeight="1" thickBot="1" x14ac:dyDescent="0.2">
      <c r="B23" s="2"/>
      <c r="C23" s="228" t="s">
        <v>25</v>
      </c>
      <c r="D23" s="229">
        <v>489.30070725533994</v>
      </c>
      <c r="E23" s="230"/>
      <c r="F23" s="230"/>
      <c r="H23" s="72"/>
      <c r="I23" s="9"/>
      <c r="J23" s="31"/>
    </row>
    <row r="24" spans="2:10" ht="22.5" customHeight="1" x14ac:dyDescent="0.15">
      <c r="B24" s="2"/>
      <c r="C24" s="238"/>
      <c r="D24" s="239"/>
      <c r="E24" s="240"/>
      <c r="F24" s="240"/>
      <c r="H24" s="72"/>
      <c r="I24" s="9"/>
      <c r="J24" s="31"/>
    </row>
    <row r="25" spans="2:10" ht="14" thickBot="1" x14ac:dyDescent="0.2">
      <c r="B25" s="5"/>
      <c r="C25" s="20"/>
      <c r="D25" s="20"/>
      <c r="E25" s="20"/>
      <c r="F25" s="20"/>
      <c r="G25" s="20"/>
      <c r="H25" s="20"/>
      <c r="I25" s="51"/>
      <c r="J25" s="40"/>
    </row>
    <row r="26" spans="2:10" x14ac:dyDescent="0.15">
      <c r="B26" s="15"/>
      <c r="C26" s="15"/>
      <c r="D26" s="15"/>
      <c r="E26" s="15"/>
      <c r="F26" s="15"/>
      <c r="G26" s="17"/>
      <c r="H26" s="1"/>
      <c r="I26" s="4"/>
    </row>
    <row r="38" spans="3:3" x14ac:dyDescent="0.15">
      <c r="C38" s="251"/>
    </row>
  </sheetData>
  <sheetProtection selectLockedCells="1" selectUnlockedCells="1"/>
  <mergeCells count="4">
    <mergeCell ref="C13:C14"/>
    <mergeCell ref="D13:D14"/>
    <mergeCell ref="E13:E14"/>
    <mergeCell ref="F13:F14"/>
  </mergeCells>
  <conditionalFormatting sqref="H10:I20 C21:E22">
    <cfRule type="cellIs" dxfId="9" priority="6" operator="equal">
      <formula>0</formula>
    </cfRule>
  </conditionalFormatting>
  <conditionalFormatting sqref="H21:H22">
    <cfRule type="expression" dxfId="8" priority="20">
      <formula>#REF!=0</formula>
    </cfRule>
  </conditionalFormatting>
  <conditionalFormatting sqref="L20">
    <cfRule type="expression" dxfId="7" priority="2">
      <formula>$D$21=0</formula>
    </cfRule>
  </conditionalFormatting>
  <conditionalFormatting sqref="F22">
    <cfRule type="expression" dxfId="6" priority="1">
      <formula>E22=0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105" firstPageNumber="0" orientation="landscape"/>
  <headerFooter alignWithMargin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>
    <pageSetUpPr fitToPage="1"/>
  </sheetPr>
  <dimension ref="A3:L56"/>
  <sheetViews>
    <sheetView showGridLines="0" topLeftCell="A12" zoomScale="150" zoomScaleNormal="150" zoomScalePageLayoutView="150" workbookViewId="0">
      <selection activeCell="D15" sqref="D15"/>
    </sheetView>
  </sheetViews>
  <sheetFormatPr baseColWidth="10" defaultColWidth="8.83203125" defaultRowHeight="13" x14ac:dyDescent="0.15"/>
  <cols>
    <col min="1" max="1" width="3.33203125" style="3" customWidth="1"/>
    <col min="2" max="2" width="5.6640625" style="3" customWidth="1"/>
    <col min="3" max="3" width="52.83203125" style="3" customWidth="1"/>
    <col min="4" max="4" width="8.5" style="3" customWidth="1"/>
    <col min="5" max="5" width="9.6640625" style="3" customWidth="1"/>
    <col min="6" max="6" width="7" style="3" customWidth="1"/>
    <col min="7" max="7" width="10.5" style="3" customWidth="1"/>
    <col min="8" max="8" width="50.5" style="3" customWidth="1"/>
    <col min="9" max="9" width="9.5" style="3" bestFit="1" customWidth="1"/>
    <col min="10" max="11" width="8.83203125" style="3"/>
    <col min="12" max="12" width="5.33203125" style="3" customWidth="1"/>
    <col min="13" max="16384" width="8.83203125" style="3"/>
  </cols>
  <sheetData>
    <row r="3" spans="1:12" ht="14" thickBot="1" x14ac:dyDescent="0.2">
      <c r="A3" s="15"/>
      <c r="B3" s="15"/>
      <c r="C3" s="15"/>
      <c r="D3" s="15"/>
      <c r="E3" s="15"/>
      <c r="F3" s="15"/>
      <c r="G3" s="1"/>
      <c r="H3" s="17"/>
      <c r="I3" s="17"/>
      <c r="J3" s="17"/>
      <c r="K3" s="17"/>
      <c r="L3" s="1"/>
    </row>
    <row r="4" spans="1:12" ht="13" customHeight="1" x14ac:dyDescent="0.15">
      <c r="A4" s="15"/>
      <c r="B4" s="92"/>
      <c r="C4" s="93"/>
      <c r="D4" s="93"/>
      <c r="E4" s="93"/>
      <c r="F4" s="210"/>
      <c r="G4" s="93"/>
      <c r="H4" s="120"/>
      <c r="I4" s="120"/>
      <c r="J4" s="120"/>
      <c r="K4" s="120"/>
      <c r="L4" s="107"/>
    </row>
    <row r="5" spans="1:12" ht="13" customHeight="1" x14ac:dyDescent="0.15">
      <c r="A5" s="15"/>
      <c r="B5" s="95"/>
      <c r="C5" s="96"/>
      <c r="D5" s="136"/>
      <c r="E5" s="136"/>
      <c r="F5" s="136"/>
      <c r="G5" s="97"/>
      <c r="H5" s="102"/>
      <c r="I5" s="211"/>
      <c r="J5" s="211"/>
      <c r="K5" s="135" t="s">
        <v>427</v>
      </c>
      <c r="L5" s="98"/>
    </row>
    <row r="6" spans="1:12" ht="13" customHeight="1" x14ac:dyDescent="0.15">
      <c r="A6" s="15"/>
      <c r="B6" s="95"/>
      <c r="C6" s="101"/>
      <c r="D6" s="101"/>
      <c r="E6" s="101"/>
      <c r="F6" s="102"/>
      <c r="G6" s="101"/>
      <c r="H6" s="102"/>
      <c r="I6" s="211"/>
      <c r="J6" s="211"/>
      <c r="K6" s="211"/>
      <c r="L6" s="98"/>
    </row>
    <row r="7" spans="1:12" ht="13" customHeight="1" x14ac:dyDescent="0.15">
      <c r="A7" s="15"/>
      <c r="B7" s="95"/>
      <c r="C7" s="100" t="s">
        <v>428</v>
      </c>
      <c r="D7" s="122"/>
      <c r="E7" s="122"/>
      <c r="F7" s="123"/>
      <c r="G7" s="122"/>
      <c r="H7" s="123"/>
      <c r="I7" s="212"/>
      <c r="J7" s="212"/>
      <c r="K7" s="212"/>
      <c r="L7" s="98"/>
    </row>
    <row r="8" spans="1:12" ht="13" customHeight="1" x14ac:dyDescent="0.15">
      <c r="A8" s="15"/>
      <c r="B8" s="95"/>
      <c r="C8" s="100"/>
      <c r="D8" s="122"/>
      <c r="E8" s="122"/>
      <c r="F8" s="123"/>
      <c r="G8" s="122"/>
      <c r="H8" s="123"/>
      <c r="I8" s="212"/>
      <c r="J8" s="212"/>
      <c r="K8" s="212"/>
      <c r="L8" s="98"/>
    </row>
    <row r="9" spans="1:12" ht="15" customHeight="1" x14ac:dyDescent="0.15">
      <c r="A9" s="15"/>
      <c r="B9" s="2"/>
      <c r="C9" s="64"/>
      <c r="D9" s="68"/>
      <c r="E9" s="68"/>
      <c r="F9" s="69"/>
      <c r="G9" s="68"/>
      <c r="H9" s="69"/>
      <c r="I9" s="71"/>
      <c r="J9" s="71"/>
      <c r="K9" s="71"/>
      <c r="L9" s="31"/>
    </row>
    <row r="10" spans="1:12" ht="15" customHeight="1" x14ac:dyDescent="0.15">
      <c r="A10" s="15"/>
      <c r="B10" s="2"/>
      <c r="C10" s="18" t="s">
        <v>413</v>
      </c>
      <c r="D10" s="231"/>
      <c r="E10" s="231"/>
      <c r="F10" s="231"/>
      <c r="G10" s="231"/>
      <c r="I10" s="18"/>
      <c r="J10" s="18"/>
      <c r="K10" s="18"/>
      <c r="L10" s="31"/>
    </row>
    <row r="11" spans="1:12" ht="15" customHeight="1" thickBot="1" x14ac:dyDescent="0.2">
      <c r="B11" s="2"/>
      <c r="C11" s="9"/>
      <c r="D11" s="10"/>
      <c r="E11" s="9"/>
      <c r="F11" s="11" t="s">
        <v>39</v>
      </c>
      <c r="G11" s="232"/>
      <c r="L11" s="31"/>
    </row>
    <row r="12" spans="1:12" ht="30.75" customHeight="1" thickBot="1" x14ac:dyDescent="0.2">
      <c r="B12" s="2"/>
      <c r="C12" s="78" t="s">
        <v>41</v>
      </c>
      <c r="D12" s="78" t="s">
        <v>42</v>
      </c>
      <c r="E12" s="78" t="s">
        <v>43</v>
      </c>
      <c r="F12" s="78" t="s">
        <v>356</v>
      </c>
      <c r="G12" s="232"/>
      <c r="L12" s="31"/>
    </row>
    <row r="13" spans="1:12" x14ac:dyDescent="0.15">
      <c r="B13" s="2"/>
      <c r="C13" s="275" t="s">
        <v>342</v>
      </c>
      <c r="D13" s="276">
        <v>31.005432201689999</v>
      </c>
      <c r="E13" s="463">
        <v>0.22207108803005288</v>
      </c>
      <c r="F13" s="277">
        <v>0.22207108803005288</v>
      </c>
      <c r="G13" s="233"/>
      <c r="L13" s="113">
        <v>0</v>
      </c>
    </row>
    <row r="14" spans="1:12" x14ac:dyDescent="0.15">
      <c r="B14" s="2"/>
      <c r="C14" s="52" t="s">
        <v>336</v>
      </c>
      <c r="D14" s="146">
        <v>27.785843721140001</v>
      </c>
      <c r="E14" s="464">
        <v>0.19901133797613194</v>
      </c>
      <c r="F14" s="88">
        <v>0.42108242600618484</v>
      </c>
      <c r="G14" s="233"/>
      <c r="L14" s="113">
        <v>1</v>
      </c>
    </row>
    <row r="15" spans="1:12" x14ac:dyDescent="0.15">
      <c r="B15" s="2"/>
      <c r="C15" s="52" t="s">
        <v>334</v>
      </c>
      <c r="D15" s="146">
        <v>17.47315978236</v>
      </c>
      <c r="E15" s="464">
        <v>0.1251485087822819</v>
      </c>
      <c r="F15" s="88">
        <v>0.54623093478846674</v>
      </c>
      <c r="G15" s="233"/>
      <c r="L15" s="113">
        <v>2</v>
      </c>
    </row>
    <row r="16" spans="1:12" x14ac:dyDescent="0.15">
      <c r="B16" s="2"/>
      <c r="C16" s="52" t="s">
        <v>341</v>
      </c>
      <c r="D16" s="146">
        <v>12.05260916768</v>
      </c>
      <c r="E16" s="464">
        <v>8.6324745098112166E-2</v>
      </c>
      <c r="F16" s="88">
        <v>0.6325556798865789</v>
      </c>
      <c r="G16" s="233"/>
      <c r="L16" s="113">
        <v>3</v>
      </c>
    </row>
    <row r="17" spans="2:12" x14ac:dyDescent="0.15">
      <c r="B17" s="2"/>
      <c r="C17" s="52" t="s">
        <v>340</v>
      </c>
      <c r="D17" s="146">
        <v>9.8057259990599999</v>
      </c>
      <c r="E17" s="464">
        <v>7.023182993775974E-2</v>
      </c>
      <c r="F17" s="88">
        <v>0.70278750982433869</v>
      </c>
      <c r="G17" s="233"/>
      <c r="L17" s="113">
        <v>4</v>
      </c>
    </row>
    <row r="18" spans="2:12" x14ac:dyDescent="0.15">
      <c r="B18" s="2"/>
      <c r="C18" s="52" t="s">
        <v>335</v>
      </c>
      <c r="D18" s="146">
        <v>9.0046217447900005</v>
      </c>
      <c r="E18" s="464">
        <v>6.4494058175250779E-2</v>
      </c>
      <c r="F18" s="88">
        <v>0.76728156799958946</v>
      </c>
      <c r="G18" s="233"/>
      <c r="L18" s="113">
        <v>5</v>
      </c>
    </row>
    <row r="19" spans="2:12" x14ac:dyDescent="0.15">
      <c r="B19" s="2"/>
      <c r="C19" s="52" t="s">
        <v>333</v>
      </c>
      <c r="D19" s="146">
        <v>7.8670492633900002</v>
      </c>
      <c r="E19" s="464">
        <v>5.634639046933905E-2</v>
      </c>
      <c r="F19" s="88">
        <v>0.82362795846892856</v>
      </c>
      <c r="G19" s="233"/>
      <c r="L19" s="113">
        <v>6</v>
      </c>
    </row>
    <row r="20" spans="2:12" x14ac:dyDescent="0.15">
      <c r="B20" s="2"/>
      <c r="C20" s="52" t="s">
        <v>330</v>
      </c>
      <c r="D20" s="146">
        <v>6.62024306039</v>
      </c>
      <c r="E20" s="464">
        <v>4.7416354975502673E-2</v>
      </c>
      <c r="F20" s="88">
        <v>0.87104431344443123</v>
      </c>
      <c r="G20" s="233"/>
      <c r="L20" s="113">
        <v>7</v>
      </c>
    </row>
    <row r="21" spans="2:12" x14ac:dyDescent="0.15">
      <c r="B21" s="2"/>
      <c r="C21" s="52" t="s">
        <v>332</v>
      </c>
      <c r="D21" s="146">
        <v>3.56149579041</v>
      </c>
      <c r="E21" s="464">
        <v>2.5508602494103996E-2</v>
      </c>
      <c r="F21" s="88">
        <v>0.89655291593853526</v>
      </c>
      <c r="G21" s="233"/>
      <c r="L21" s="113">
        <v>8</v>
      </c>
    </row>
    <row r="22" spans="2:12" x14ac:dyDescent="0.15">
      <c r="B22" s="2"/>
      <c r="C22" s="52" t="s">
        <v>331</v>
      </c>
      <c r="D22" s="146">
        <v>2.6901130986899999</v>
      </c>
      <c r="E22" s="464">
        <v>1.9267473482192689E-2</v>
      </c>
      <c r="F22" s="88">
        <v>0.91582038942072796</v>
      </c>
      <c r="G22" s="233"/>
      <c r="L22" s="113">
        <v>9</v>
      </c>
    </row>
    <row r="23" spans="2:12" x14ac:dyDescent="0.15">
      <c r="B23" s="2"/>
      <c r="C23" s="52" t="s">
        <v>329</v>
      </c>
      <c r="D23" s="146">
        <v>2.5720147125700001</v>
      </c>
      <c r="E23" s="464">
        <v>1.8421614055700572E-2</v>
      </c>
      <c r="F23" s="88">
        <v>0.9342420034764285</v>
      </c>
      <c r="G23" s="233"/>
      <c r="L23" s="113">
        <v>10</v>
      </c>
    </row>
    <row r="24" spans="2:12" x14ac:dyDescent="0.15">
      <c r="B24" s="2"/>
      <c r="C24" s="52" t="s">
        <v>328</v>
      </c>
      <c r="D24" s="146">
        <v>2.01893290207</v>
      </c>
      <c r="E24" s="464">
        <v>1.446026048938351E-2</v>
      </c>
      <c r="F24" s="88">
        <v>0.94870226396581203</v>
      </c>
      <c r="G24" s="233"/>
      <c r="L24" s="113">
        <v>11</v>
      </c>
    </row>
    <row r="25" spans="2:12" x14ac:dyDescent="0.15">
      <c r="B25" s="2"/>
      <c r="C25" s="52" t="s">
        <v>327</v>
      </c>
      <c r="D25" s="146">
        <v>1.1713797357</v>
      </c>
      <c r="E25" s="464">
        <v>8.3898063639659889E-3</v>
      </c>
      <c r="F25" s="88">
        <v>0.95709207032977806</v>
      </c>
      <c r="G25" s="233"/>
      <c r="L25" s="113">
        <v>12</v>
      </c>
    </row>
    <row r="26" spans="2:12" x14ac:dyDescent="0.15">
      <c r="B26" s="2"/>
      <c r="C26" s="52" t="s">
        <v>326</v>
      </c>
      <c r="D26" s="146">
        <v>1.0305108219099999</v>
      </c>
      <c r="E26" s="464">
        <v>7.3808569401533483E-3</v>
      </c>
      <c r="F26" s="88">
        <v>0.96447292726993139</v>
      </c>
      <c r="G26" s="233"/>
      <c r="L26" s="113">
        <v>13</v>
      </c>
    </row>
    <row r="27" spans="2:12" x14ac:dyDescent="0.15">
      <c r="B27" s="2"/>
      <c r="C27" s="52" t="s">
        <v>322</v>
      </c>
      <c r="D27" s="146">
        <v>0.70872780729999996</v>
      </c>
      <c r="E27" s="464">
        <v>5.076141311640415E-3</v>
      </c>
      <c r="F27" s="88">
        <v>0.96954906858157186</v>
      </c>
      <c r="G27" s="233"/>
      <c r="L27" s="113">
        <v>14</v>
      </c>
    </row>
    <row r="28" spans="2:12" x14ac:dyDescent="0.15">
      <c r="B28" s="2"/>
      <c r="C28" s="52" t="s">
        <v>325</v>
      </c>
      <c r="D28" s="146">
        <v>0.68065895327999992</v>
      </c>
      <c r="E28" s="464">
        <v>4.8751029609594536E-3</v>
      </c>
      <c r="F28" s="88">
        <v>0.97442417154253136</v>
      </c>
      <c r="G28" s="233"/>
      <c r="L28" s="113">
        <v>15</v>
      </c>
    </row>
    <row r="29" spans="2:12" x14ac:dyDescent="0.15">
      <c r="B29" s="2"/>
      <c r="C29" s="52" t="s">
        <v>324</v>
      </c>
      <c r="D29" s="146">
        <v>0.66725798388000002</v>
      </c>
      <c r="E29" s="464">
        <v>4.7791208170578046E-3</v>
      </c>
      <c r="F29" s="88">
        <v>0.97920329235958914</v>
      </c>
      <c r="G29" s="233"/>
      <c r="L29" s="113">
        <v>16</v>
      </c>
    </row>
    <row r="30" spans="2:12" x14ac:dyDescent="0.15">
      <c r="B30" s="2"/>
      <c r="C30" s="52" t="s">
        <v>323</v>
      </c>
      <c r="D30" s="146">
        <v>0.59703265385000004</v>
      </c>
      <c r="E30" s="464">
        <v>4.2761439404386944E-3</v>
      </c>
      <c r="F30" s="88">
        <v>0.98347943630002788</v>
      </c>
      <c r="G30" s="233"/>
      <c r="L30" s="113">
        <v>17</v>
      </c>
    </row>
    <row r="31" spans="2:12" x14ac:dyDescent="0.15">
      <c r="B31" s="2"/>
      <c r="C31" s="52" t="s">
        <v>339</v>
      </c>
      <c r="D31" s="146">
        <v>0.54052537148000002</v>
      </c>
      <c r="E31" s="464">
        <v>3.8714202263521237E-3</v>
      </c>
      <c r="F31" s="88">
        <v>0.98735085652637999</v>
      </c>
      <c r="G31" s="233"/>
      <c r="L31" s="113">
        <v>18</v>
      </c>
    </row>
    <row r="32" spans="2:12" x14ac:dyDescent="0.15">
      <c r="B32" s="2"/>
      <c r="C32" s="52" t="s">
        <v>111</v>
      </c>
      <c r="D32" s="146">
        <v>0.46718405570999999</v>
      </c>
      <c r="E32" s="464">
        <v>3.3461256365314457E-3</v>
      </c>
      <c r="F32" s="88">
        <v>0.99069698216291147</v>
      </c>
      <c r="G32" s="233"/>
      <c r="L32" s="113">
        <v>19</v>
      </c>
    </row>
    <row r="33" spans="2:12" x14ac:dyDescent="0.15">
      <c r="B33" s="2"/>
      <c r="C33" s="52" t="s">
        <v>321</v>
      </c>
      <c r="D33" s="146">
        <v>0.33454631247000005</v>
      </c>
      <c r="E33" s="464">
        <v>2.3961305594251804E-3</v>
      </c>
      <c r="F33" s="88">
        <v>0.99309311272233669</v>
      </c>
      <c r="G33" s="233"/>
      <c r="L33" s="113">
        <v>20</v>
      </c>
    </row>
    <row r="34" spans="2:12" ht="12.75" customHeight="1" x14ac:dyDescent="0.15">
      <c r="B34" s="2"/>
      <c r="C34" s="52" t="s">
        <v>338</v>
      </c>
      <c r="D34" s="146">
        <v>0.21244465691999997</v>
      </c>
      <c r="E34" s="464">
        <v>1.5215984025478025E-3</v>
      </c>
      <c r="F34" s="88">
        <v>0.99461471112488453</v>
      </c>
      <c r="G34" s="233"/>
      <c r="L34" s="113">
        <v>21</v>
      </c>
    </row>
    <row r="35" spans="2:12" x14ac:dyDescent="0.15">
      <c r="B35" s="2"/>
      <c r="C35" s="52" t="s">
        <v>320</v>
      </c>
      <c r="D35" s="146">
        <v>0.17184626896000002</v>
      </c>
      <c r="E35" s="464">
        <v>1.2308194149208546E-3</v>
      </c>
      <c r="F35" s="88">
        <v>0.9958455305398054</v>
      </c>
      <c r="G35" s="233"/>
      <c r="L35" s="113">
        <v>22</v>
      </c>
    </row>
    <row r="36" spans="2:12" x14ac:dyDescent="0.15">
      <c r="B36" s="2"/>
      <c r="C36" s="52" t="s">
        <v>337</v>
      </c>
      <c r="D36" s="146">
        <v>0.13744957109</v>
      </c>
      <c r="E36" s="464">
        <v>9.844589684370427E-4</v>
      </c>
      <c r="F36" s="88">
        <v>0.99682998950824242</v>
      </c>
      <c r="G36" s="233"/>
      <c r="L36" s="113">
        <v>23</v>
      </c>
    </row>
    <row r="37" spans="2:12" x14ac:dyDescent="0.15">
      <c r="B37" s="2"/>
      <c r="C37" s="52" t="s">
        <v>319</v>
      </c>
      <c r="D37" s="146">
        <v>0.12302673253</v>
      </c>
      <c r="E37" s="464">
        <v>8.8115786201587744E-4</v>
      </c>
      <c r="F37" s="88">
        <v>0.99771114737025834</v>
      </c>
      <c r="G37" s="233"/>
      <c r="L37" s="113">
        <v>24</v>
      </c>
    </row>
    <row r="38" spans="2:12" x14ac:dyDescent="0.15">
      <c r="B38" s="2"/>
      <c r="C38" s="52" t="s">
        <v>316</v>
      </c>
      <c r="D38" s="146">
        <v>7.715135481999999E-2</v>
      </c>
      <c r="E38" s="464">
        <v>5.5258334076491915E-4</v>
      </c>
      <c r="F38" s="88">
        <v>0.99826373071102326</v>
      </c>
      <c r="G38" s="232"/>
      <c r="L38" s="113">
        <v>25</v>
      </c>
    </row>
    <row r="39" spans="2:12" x14ac:dyDescent="0.15">
      <c r="B39" s="2"/>
      <c r="C39" s="52" t="s">
        <v>318</v>
      </c>
      <c r="D39" s="146">
        <v>6.4490543469999995E-2</v>
      </c>
      <c r="E39" s="465">
        <v>4.6190245189524262E-4</v>
      </c>
      <c r="F39" s="88">
        <v>0.99872563316291851</v>
      </c>
      <c r="G39" s="232"/>
      <c r="L39" s="113">
        <v>26</v>
      </c>
    </row>
    <row r="40" spans="2:12" x14ac:dyDescent="0.15">
      <c r="B40" s="2"/>
      <c r="C40" s="52" t="s">
        <v>317</v>
      </c>
      <c r="D40" s="146">
        <v>6.0939651259999998E-2</v>
      </c>
      <c r="E40" s="465">
        <v>4.3646979572639367E-4</v>
      </c>
      <c r="F40" s="88">
        <v>0.99916210295864494</v>
      </c>
      <c r="G40" s="9"/>
      <c r="L40" s="113">
        <v>27</v>
      </c>
    </row>
    <row r="41" spans="2:12" x14ac:dyDescent="0.15">
      <c r="B41" s="2"/>
      <c r="C41" s="52" t="s">
        <v>315</v>
      </c>
      <c r="D41" s="146">
        <v>2.9451916500000001E-2</v>
      </c>
      <c r="E41" s="465">
        <v>2.1094429837906827E-4</v>
      </c>
      <c r="F41" s="88">
        <v>0.99937304725702403</v>
      </c>
      <c r="G41" s="9"/>
      <c r="L41" s="113">
        <v>28</v>
      </c>
    </row>
    <row r="42" spans="2:12" ht="12.75" customHeight="1" x14ac:dyDescent="0.15">
      <c r="B42" s="2"/>
      <c r="C42" s="52" t="s">
        <v>309</v>
      </c>
      <c r="D42" s="146">
        <v>2.6012037850000003E-2</v>
      </c>
      <c r="E42" s="465">
        <v>1.8630675778528769E-4</v>
      </c>
      <c r="F42" s="88">
        <v>0.99955935401480933</v>
      </c>
      <c r="G42" s="9"/>
      <c r="L42" s="113">
        <v>29</v>
      </c>
    </row>
    <row r="43" spans="2:12" ht="12.75" customHeight="1" x14ac:dyDescent="0.15">
      <c r="B43" s="2"/>
      <c r="C43" s="52" t="s">
        <v>313</v>
      </c>
      <c r="D43" s="146">
        <v>2.0251695069999999E-2</v>
      </c>
      <c r="E43" s="465">
        <v>1.450492910207723E-4</v>
      </c>
      <c r="F43" s="88">
        <v>0.9997044033058301</v>
      </c>
      <c r="G43" s="9"/>
      <c r="L43" s="113">
        <v>30</v>
      </c>
    </row>
    <row r="44" spans="2:12" ht="12.75" customHeight="1" x14ac:dyDescent="0.15">
      <c r="B44" s="2"/>
      <c r="C44" s="143" t="s">
        <v>314</v>
      </c>
      <c r="D44" s="147">
        <v>1.9413718019999998E-2</v>
      </c>
      <c r="E44" s="466">
        <v>1.3904742418572233E-4</v>
      </c>
      <c r="F44" s="88">
        <v>0.99984345073001579</v>
      </c>
      <c r="G44" s="9"/>
      <c r="L44" s="113">
        <v>31</v>
      </c>
    </row>
    <row r="45" spans="2:12" ht="12.75" customHeight="1" x14ac:dyDescent="0.15">
      <c r="B45" s="2"/>
      <c r="C45" s="143" t="s">
        <v>311</v>
      </c>
      <c r="D45" s="147">
        <v>8.6153779700000009E-3</v>
      </c>
      <c r="E45" s="466">
        <v>6.1706166427306407E-5</v>
      </c>
      <c r="F45" s="88">
        <v>0.9999051568964431</v>
      </c>
      <c r="G45" s="141"/>
      <c r="L45" s="113">
        <v>32</v>
      </c>
    </row>
    <row r="46" spans="2:12" x14ac:dyDescent="0.15">
      <c r="B46" s="2"/>
      <c r="C46" s="143" t="s">
        <v>312</v>
      </c>
      <c r="D46" s="147">
        <v>6.1986353899999994E-3</v>
      </c>
      <c r="E46" s="466">
        <v>4.4396662378531872E-5</v>
      </c>
      <c r="F46" s="88">
        <v>0.99994955355882165</v>
      </c>
      <c r="G46" s="141"/>
      <c r="L46" s="113">
        <v>33</v>
      </c>
    </row>
    <row r="47" spans="2:12" x14ac:dyDescent="0.15">
      <c r="B47" s="2"/>
      <c r="C47" s="143" t="s">
        <v>310</v>
      </c>
      <c r="D47" s="147">
        <v>3.0756186800000003E-3</v>
      </c>
      <c r="E47" s="466">
        <v>2.2028591060760211E-5</v>
      </c>
      <c r="F47" s="88">
        <v>0.99997158214988235</v>
      </c>
      <c r="G47" s="141"/>
      <c r="L47" s="113">
        <v>34</v>
      </c>
    </row>
    <row r="48" spans="2:12" x14ac:dyDescent="0.15">
      <c r="B48" s="2"/>
      <c r="C48" s="143" t="s">
        <v>306</v>
      </c>
      <c r="D48" s="147">
        <v>1.3657143300000001E-3</v>
      </c>
      <c r="E48" s="466">
        <v>9.7816945504408627E-6</v>
      </c>
      <c r="F48" s="88">
        <v>0.99998136384443281</v>
      </c>
      <c r="G48" s="141"/>
      <c r="L48" s="113">
        <v>35</v>
      </c>
    </row>
    <row r="49" spans="2:12" x14ac:dyDescent="0.15">
      <c r="B49" s="2"/>
      <c r="C49" s="143" t="s">
        <v>307</v>
      </c>
      <c r="D49" s="147">
        <v>9.4638388000000003E-4</v>
      </c>
      <c r="E49" s="466">
        <v>6.7783121537730949E-6</v>
      </c>
      <c r="F49" s="88">
        <v>0.9999881421565866</v>
      </c>
      <c r="G49" s="141"/>
      <c r="L49" s="113">
        <v>36</v>
      </c>
    </row>
    <row r="50" spans="2:12" x14ac:dyDescent="0.15">
      <c r="B50" s="2"/>
      <c r="C50" s="143" t="s">
        <v>308</v>
      </c>
      <c r="D50" s="147">
        <v>8.3936473999999997E-4</v>
      </c>
      <c r="E50" s="466">
        <v>6.0118059265660707E-6</v>
      </c>
      <c r="F50" s="88">
        <v>0.99999415396251312</v>
      </c>
      <c r="G50" s="141"/>
      <c r="L50" s="113">
        <v>37</v>
      </c>
    </row>
    <row r="51" spans="2:12" ht="14" thickBot="1" x14ac:dyDescent="0.2">
      <c r="B51" s="2"/>
      <c r="C51" s="278" t="s">
        <v>76</v>
      </c>
      <c r="D51" s="279">
        <v>8.1622024998750931E-4</v>
      </c>
      <c r="E51" s="467">
        <v>5.8460374881343581E-6</v>
      </c>
      <c r="F51" s="280">
        <v>1.0000000000000013</v>
      </c>
      <c r="G51" s="141"/>
      <c r="L51" s="31"/>
    </row>
    <row r="52" spans="2:12" ht="14" thickBot="1" x14ac:dyDescent="0.2">
      <c r="B52" s="2"/>
      <c r="C52" s="75" t="s">
        <v>25</v>
      </c>
      <c r="D52" s="76">
        <v>139.61940060154987</v>
      </c>
      <c r="E52" s="77"/>
      <c r="F52" s="77"/>
      <c r="G52" s="9"/>
      <c r="L52" s="31"/>
    </row>
    <row r="53" spans="2:12" ht="14" thickBot="1" x14ac:dyDescent="0.2">
      <c r="B53" s="5"/>
      <c r="C53" s="20"/>
      <c r="D53" s="20"/>
      <c r="E53" s="20"/>
      <c r="F53" s="20"/>
      <c r="G53" s="20"/>
      <c r="H53" s="20"/>
      <c r="I53" s="70"/>
      <c r="J53" s="51"/>
      <c r="K53" s="51"/>
      <c r="L53" s="40"/>
    </row>
    <row r="54" spans="2:12" x14ac:dyDescent="0.15">
      <c r="B54" s="15"/>
      <c r="C54" s="15"/>
      <c r="D54" s="15"/>
      <c r="E54" s="15"/>
      <c r="F54" s="15"/>
      <c r="G54" s="17"/>
      <c r="H54" s="1"/>
      <c r="I54" s="13"/>
      <c r="J54" s="4"/>
      <c r="K54" s="4"/>
    </row>
    <row r="55" spans="2:12" x14ac:dyDescent="0.15">
      <c r="I55" s="145"/>
    </row>
    <row r="56" spans="2:12" x14ac:dyDescent="0.15">
      <c r="I56" s="144"/>
    </row>
  </sheetData>
  <sheetProtection selectLockedCells="1" selectUnlockedCells="1"/>
  <conditionalFormatting sqref="C39:E50">
    <cfRule type="cellIs" dxfId="5" priority="8" operator="equal">
      <formula>0</formula>
    </cfRule>
  </conditionalFormatting>
  <conditionalFormatting sqref="C51:E51">
    <cfRule type="expression" dxfId="4" priority="7">
      <formula>$D$51=0</formula>
    </cfRule>
  </conditionalFormatting>
  <conditionalFormatting sqref="F41">
    <cfRule type="expression" dxfId="3" priority="5">
      <formula>$E41=0</formula>
    </cfRule>
  </conditionalFormatting>
  <conditionalFormatting sqref="F39">
    <cfRule type="expression" dxfId="2" priority="3">
      <formula>$E$39=0</formula>
    </cfRule>
  </conditionalFormatting>
  <conditionalFormatting sqref="F40">
    <cfRule type="expression" dxfId="1" priority="2">
      <formula>$E$40=0</formula>
    </cfRule>
  </conditionalFormatting>
  <conditionalFormatting sqref="F42:F51">
    <cfRule type="expression" dxfId="0" priority="1">
      <formula>$E42=0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8" firstPageNumber="0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pageSetUpPr fitToPage="1"/>
  </sheetPr>
  <dimension ref="A2:AG42"/>
  <sheetViews>
    <sheetView showGridLines="0" workbookViewId="0">
      <selection activeCell="H40" sqref="H40"/>
    </sheetView>
  </sheetViews>
  <sheetFormatPr baseColWidth="10" defaultColWidth="8.83203125" defaultRowHeight="13" x14ac:dyDescent="0.15"/>
  <cols>
    <col min="1" max="2" width="3.33203125" style="3" customWidth="1"/>
    <col min="3" max="3" width="14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8.6640625" style="3" customWidth="1"/>
    <col min="25" max="25" width="12.5" style="3" customWidth="1"/>
    <col min="26" max="30" width="8.83203125" style="3"/>
    <col min="31" max="32" width="14" style="3" customWidth="1"/>
    <col min="33" max="16384" width="8.83203125" style="3"/>
  </cols>
  <sheetData>
    <row r="2" spans="1:33" x14ac:dyDescent="0.15">
      <c r="B2" s="16"/>
      <c r="D2" s="18"/>
    </row>
    <row r="3" spans="1:33" ht="14" thickBot="1" x14ac:dyDescent="0.2">
      <c r="A3" s="15"/>
      <c r="B3" s="248">
        <v>2.5</v>
      </c>
      <c r="C3" s="245">
        <v>14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50">
        <v>9</v>
      </c>
      <c r="U3" s="50">
        <v>9</v>
      </c>
      <c r="V3" s="249">
        <v>2.5</v>
      </c>
      <c r="W3" s="17"/>
      <c r="X3" s="15"/>
      <c r="Y3" s="15"/>
      <c r="Z3" s="15"/>
      <c r="AA3" s="15"/>
    </row>
    <row r="4" spans="1:33" ht="13" customHeight="1" x14ac:dyDescent="0.15">
      <c r="A4" s="15"/>
      <c r="B4" s="92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4"/>
      <c r="W4" s="17"/>
      <c r="X4" s="15"/>
      <c r="Y4" s="15"/>
      <c r="Z4" s="15"/>
      <c r="AA4" s="15"/>
    </row>
    <row r="5" spans="1:33" ht="13" customHeight="1" x14ac:dyDescent="0.15">
      <c r="A5" s="15"/>
      <c r="B5" s="95"/>
      <c r="C5" s="96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 t="s">
        <v>455</v>
      </c>
      <c r="V5" s="98"/>
      <c r="W5" s="17"/>
      <c r="X5" s="15"/>
      <c r="Y5" s="15"/>
      <c r="Z5" s="15"/>
      <c r="AA5" s="15"/>
    </row>
    <row r="6" spans="1:33" ht="13" customHeight="1" x14ac:dyDescent="0.15">
      <c r="A6" s="15"/>
      <c r="B6" s="95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8"/>
      <c r="W6" s="17"/>
      <c r="X6" s="15"/>
      <c r="Y6" s="15"/>
      <c r="Z6" s="15"/>
      <c r="AA6" s="15"/>
    </row>
    <row r="7" spans="1:33" ht="13" customHeight="1" x14ac:dyDescent="0.15">
      <c r="A7" s="15"/>
      <c r="B7" s="95"/>
      <c r="C7" s="99"/>
      <c r="D7" s="100" t="s">
        <v>428</v>
      </c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98"/>
      <c r="W7" s="17"/>
      <c r="X7" s="15"/>
      <c r="Y7" s="15"/>
      <c r="Z7" s="15"/>
      <c r="AA7" s="15"/>
    </row>
    <row r="8" spans="1:33" ht="13" customHeight="1" x14ac:dyDescent="0.15">
      <c r="A8" s="15"/>
      <c r="B8" s="95"/>
      <c r="C8" s="101"/>
      <c r="D8" s="101"/>
      <c r="E8" s="101"/>
      <c r="F8" s="101"/>
      <c r="G8" s="96"/>
      <c r="H8" s="101"/>
      <c r="I8" s="101"/>
      <c r="J8" s="101"/>
      <c r="K8" s="101"/>
      <c r="L8" s="101"/>
      <c r="M8" s="101"/>
      <c r="N8" s="101"/>
      <c r="O8" s="102"/>
      <c r="P8" s="101"/>
      <c r="Q8" s="101"/>
      <c r="R8" s="101"/>
      <c r="S8" s="101"/>
      <c r="T8" s="101"/>
      <c r="U8" s="101"/>
      <c r="V8" s="98"/>
      <c r="W8" s="17"/>
      <c r="X8" s="15"/>
      <c r="Y8" s="15"/>
      <c r="Z8" s="15"/>
      <c r="AA8" s="15"/>
    </row>
    <row r="9" spans="1:33" ht="15" customHeight="1" x14ac:dyDescent="0.15">
      <c r="A9" s="15"/>
      <c r="B9" s="2"/>
      <c r="C9" s="30"/>
      <c r="D9" s="1"/>
      <c r="E9" s="17"/>
      <c r="F9" s="17"/>
      <c r="G9" s="17"/>
      <c r="H9" s="1"/>
      <c r="I9" s="1"/>
      <c r="J9" s="1"/>
      <c r="K9" s="1"/>
      <c r="L9" s="1"/>
      <c r="M9" s="1"/>
      <c r="N9" s="1"/>
      <c r="O9" s="17"/>
      <c r="P9" s="1"/>
      <c r="Q9" s="1"/>
      <c r="R9" s="1"/>
      <c r="S9" s="1"/>
      <c r="T9" s="1"/>
      <c r="U9" s="1"/>
      <c r="V9" s="31"/>
      <c r="W9" s="17"/>
      <c r="X9" s="15"/>
      <c r="Y9" s="15"/>
      <c r="Z9" s="15"/>
      <c r="AA9" s="15"/>
    </row>
    <row r="10" spans="1:33" ht="15" customHeight="1" x14ac:dyDescent="0.15">
      <c r="A10" s="15"/>
      <c r="B10" s="2"/>
      <c r="C10" s="30" t="s">
        <v>376</v>
      </c>
      <c r="D10" s="1"/>
      <c r="E10" s="17"/>
      <c r="F10" s="17"/>
      <c r="G10" s="17"/>
      <c r="H10" s="1"/>
      <c r="I10" s="1"/>
      <c r="J10" s="1"/>
      <c r="K10" s="1"/>
      <c r="L10" s="1"/>
      <c r="M10" s="1"/>
      <c r="N10" s="1"/>
      <c r="O10" s="17"/>
      <c r="P10" s="1"/>
      <c r="Q10" s="1"/>
      <c r="R10" s="1"/>
      <c r="S10" s="1"/>
      <c r="T10" s="1"/>
      <c r="U10" s="1"/>
      <c r="V10" s="31"/>
      <c r="W10" s="17"/>
      <c r="X10" s="15"/>
      <c r="Y10" s="15"/>
      <c r="Z10" s="15"/>
      <c r="AA10" s="15"/>
    </row>
    <row r="11" spans="1:33" ht="15" customHeight="1" thickBot="1" x14ac:dyDescent="0.2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4"/>
      <c r="Q11" s="14"/>
      <c r="R11" s="14"/>
      <c r="S11" s="14"/>
      <c r="T11" s="14"/>
      <c r="U11" s="14" t="s">
        <v>39</v>
      </c>
      <c r="V11" s="31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</row>
    <row r="12" spans="1:33" ht="15" customHeight="1" thickBot="1" x14ac:dyDescent="0.2">
      <c r="A12" s="15"/>
      <c r="B12" s="2"/>
      <c r="C12" s="506" t="s">
        <v>375</v>
      </c>
      <c r="D12" s="506" t="s">
        <v>68</v>
      </c>
      <c r="E12" s="506" t="s">
        <v>360</v>
      </c>
      <c r="F12" s="506" t="s">
        <v>371</v>
      </c>
      <c r="G12" s="506" t="s">
        <v>0</v>
      </c>
      <c r="H12" s="510" t="s">
        <v>7</v>
      </c>
      <c r="I12" s="510"/>
      <c r="J12" s="510"/>
      <c r="K12" s="510"/>
      <c r="L12" s="510"/>
      <c r="M12" s="510"/>
      <c r="N12" s="510"/>
      <c r="O12" s="506" t="s">
        <v>66</v>
      </c>
      <c r="P12" s="506" t="s">
        <v>40</v>
      </c>
      <c r="Q12" s="506" t="s">
        <v>357</v>
      </c>
      <c r="R12" s="506" t="s">
        <v>358</v>
      </c>
      <c r="S12" s="506" t="s">
        <v>359</v>
      </c>
      <c r="T12" s="506" t="s">
        <v>44</v>
      </c>
      <c r="U12" s="506" t="s">
        <v>46</v>
      </c>
      <c r="V12" s="31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</row>
    <row r="13" spans="1:33" ht="39" customHeight="1" thickBot="1" x14ac:dyDescent="0.2">
      <c r="A13" s="15"/>
      <c r="B13" s="2"/>
      <c r="C13" s="507"/>
      <c r="D13" s="507"/>
      <c r="E13" s="507"/>
      <c r="F13" s="507"/>
      <c r="G13" s="507"/>
      <c r="H13" s="377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67</v>
      </c>
      <c r="N13" s="36" t="s">
        <v>6</v>
      </c>
      <c r="O13" s="507"/>
      <c r="P13" s="507"/>
      <c r="Q13" s="507"/>
      <c r="R13" s="507"/>
      <c r="S13" s="507"/>
      <c r="T13" s="507"/>
      <c r="U13" s="507"/>
      <c r="V13" s="31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</row>
    <row r="14" spans="1:33" ht="18" customHeight="1" x14ac:dyDescent="0.15">
      <c r="A14" s="15"/>
      <c r="B14" s="2"/>
      <c r="C14" s="37" t="s">
        <v>26</v>
      </c>
      <c r="D14" s="81">
        <v>14098837</v>
      </c>
      <c r="E14" s="351">
        <v>587.81005796783006</v>
      </c>
      <c r="F14" s="351">
        <v>95.357048311759996</v>
      </c>
      <c r="G14" s="351">
        <v>311.26317220007996</v>
      </c>
      <c r="H14" s="352">
        <v>31.248057170590002</v>
      </c>
      <c r="I14" s="352">
        <v>19.142499095279998</v>
      </c>
      <c r="J14" s="352">
        <v>10.34434950967</v>
      </c>
      <c r="K14" s="352">
        <v>22.725374185109999</v>
      </c>
      <c r="L14" s="352">
        <v>8.2619189072299992</v>
      </c>
      <c r="M14" s="352">
        <v>9.5467032818100002</v>
      </c>
      <c r="N14" s="352">
        <v>39.304916577700013</v>
      </c>
      <c r="O14" s="352">
        <v>450.19377500671999</v>
      </c>
      <c r="P14" s="352">
        <v>52.921175349099997</v>
      </c>
      <c r="Q14" s="352">
        <v>53.382575633249999</v>
      </c>
      <c r="R14" s="352">
        <v>6.4258222790400001</v>
      </c>
      <c r="S14" s="352">
        <v>7.4977027923900001</v>
      </c>
      <c r="T14" s="352">
        <v>2816.2828110282098</v>
      </c>
      <c r="U14" s="352">
        <v>347.22453460754002</v>
      </c>
      <c r="V14" s="113">
        <v>2</v>
      </c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</row>
    <row r="15" spans="1:33" ht="18" customHeight="1" x14ac:dyDescent="0.15">
      <c r="A15" s="15"/>
      <c r="B15" s="2"/>
      <c r="C15" s="38" t="s">
        <v>27</v>
      </c>
      <c r="D15" s="368">
        <v>9856012</v>
      </c>
      <c r="E15" s="372">
        <v>354.53474726143997</v>
      </c>
      <c r="F15" s="372">
        <v>41.66354523071</v>
      </c>
      <c r="G15" s="372">
        <v>133.02384962367</v>
      </c>
      <c r="H15" s="353">
        <v>15.79697843492</v>
      </c>
      <c r="I15" s="353">
        <v>6.6176447777999998</v>
      </c>
      <c r="J15" s="353">
        <v>5.1149342901400008</v>
      </c>
      <c r="K15" s="353">
        <v>14.134798051879999</v>
      </c>
      <c r="L15" s="353">
        <v>3.8354979525100004</v>
      </c>
      <c r="M15" s="353">
        <v>0.27786868474999998</v>
      </c>
      <c r="N15" s="353">
        <v>32.520175593990004</v>
      </c>
      <c r="O15" s="353">
        <v>277.23787519361997</v>
      </c>
      <c r="P15" s="353">
        <v>27.265397445710001</v>
      </c>
      <c r="Q15" s="353">
        <v>27.821056716410002</v>
      </c>
      <c r="R15" s="353">
        <v>3.7913926069599997</v>
      </c>
      <c r="S15" s="353">
        <v>4.6458336495200001</v>
      </c>
      <c r="T15" s="353">
        <v>1006.80779786011</v>
      </c>
      <c r="U15" s="353">
        <v>142.01815212483001</v>
      </c>
      <c r="V15" s="113">
        <v>5</v>
      </c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</row>
    <row r="16" spans="1:33" ht="18" customHeight="1" thickBot="1" x14ac:dyDescent="0.2">
      <c r="A16" s="15"/>
      <c r="B16" s="2"/>
      <c r="C16" s="369" t="s">
        <v>79</v>
      </c>
      <c r="D16" s="266">
        <v>8134</v>
      </c>
      <c r="E16" s="373">
        <v>0.25942339435</v>
      </c>
      <c r="F16" s="373">
        <v>1.9329836330000003E-2</v>
      </c>
      <c r="G16" s="373">
        <v>7.1764386669999999E-2</v>
      </c>
      <c r="H16" s="354">
        <v>1.4134515850000001E-2</v>
      </c>
      <c r="I16" s="354">
        <v>1.003414572E-2</v>
      </c>
      <c r="J16" s="354">
        <v>5.1320565399999999E-3</v>
      </c>
      <c r="K16" s="354">
        <v>9.3843420200000003E-3</v>
      </c>
      <c r="L16" s="354">
        <v>2.3583722999999997E-3</v>
      </c>
      <c r="M16" s="354">
        <v>2.7882029399999998E-3</v>
      </c>
      <c r="N16" s="354">
        <v>2.2698437199999991E-2</v>
      </c>
      <c r="O16" s="354">
        <v>0.19493171125</v>
      </c>
      <c r="P16" s="354">
        <v>1.491092514E-2</v>
      </c>
      <c r="Q16" s="354">
        <v>1.651339755E-2</v>
      </c>
      <c r="R16" s="354">
        <v>1.8762284099999998E-3</v>
      </c>
      <c r="S16" s="354">
        <v>3.6153006100000003E-3</v>
      </c>
      <c r="T16" s="354">
        <v>0.53435348395000004</v>
      </c>
      <c r="U16" s="354">
        <v>6.6788534580000003E-2</v>
      </c>
      <c r="V16" s="113">
        <v>8</v>
      </c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</row>
    <row r="17" spans="1:27" ht="17.25" customHeight="1" thickBot="1" x14ac:dyDescent="0.2">
      <c r="A17" s="15"/>
      <c r="B17" s="2"/>
      <c r="C17" s="22" t="s">
        <v>64</v>
      </c>
      <c r="D17" s="374">
        <v>23962983</v>
      </c>
      <c r="E17" s="375">
        <v>942.60422862362009</v>
      </c>
      <c r="F17" s="375">
        <v>137.03992337880001</v>
      </c>
      <c r="G17" s="375">
        <v>444.35878621041996</v>
      </c>
      <c r="H17" s="375">
        <v>47.059170121360005</v>
      </c>
      <c r="I17" s="375">
        <v>25.770178018799996</v>
      </c>
      <c r="J17" s="375">
        <v>15.464415856350001</v>
      </c>
      <c r="K17" s="375">
        <v>36.869556579009995</v>
      </c>
      <c r="L17" s="375">
        <v>12.099775232039999</v>
      </c>
      <c r="M17" s="375">
        <v>9.8273601695000004</v>
      </c>
      <c r="N17" s="375">
        <v>71.847790608890023</v>
      </c>
      <c r="O17" s="375">
        <v>727.62658191158994</v>
      </c>
      <c r="P17" s="375">
        <v>80.201483719949991</v>
      </c>
      <c r="Q17" s="375">
        <v>81.220145747209997</v>
      </c>
      <c r="R17" s="375">
        <v>10.21909111441</v>
      </c>
      <c r="S17" s="375">
        <v>12.147151742520002</v>
      </c>
      <c r="T17" s="375">
        <v>3823.6249623722697</v>
      </c>
      <c r="U17" s="375">
        <v>489.30947526695002</v>
      </c>
      <c r="V17" s="31"/>
      <c r="W17" s="17"/>
      <c r="X17" s="15"/>
      <c r="Y17" s="15"/>
      <c r="Z17" s="15"/>
      <c r="AA17" s="15"/>
    </row>
    <row r="18" spans="1:27" s="9" customFormat="1" ht="17.25" customHeight="1" x14ac:dyDescent="0.15">
      <c r="A18" s="2"/>
      <c r="B18" s="2"/>
      <c r="C18" s="159"/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31"/>
      <c r="W18" s="57"/>
      <c r="X18" s="57"/>
      <c r="Y18" s="57"/>
      <c r="Z18" s="57"/>
      <c r="AA18" s="57"/>
    </row>
    <row r="19" spans="1:27" x14ac:dyDescent="0.15">
      <c r="A19" s="15"/>
      <c r="B19" s="167"/>
      <c r="V19" s="31"/>
      <c r="W19" s="17"/>
      <c r="X19" s="15"/>
      <c r="Y19" s="15"/>
      <c r="Z19" s="15"/>
      <c r="AA19" s="15"/>
    </row>
    <row r="20" spans="1:27" x14ac:dyDescent="0.15">
      <c r="A20" s="15"/>
      <c r="B20" s="167"/>
      <c r="C20" s="159"/>
      <c r="D20" s="26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31"/>
      <c r="W20" s="17"/>
      <c r="X20" s="15"/>
      <c r="Y20" s="15"/>
      <c r="Z20" s="15"/>
      <c r="AA20" s="15"/>
    </row>
    <row r="21" spans="1:27" x14ac:dyDescent="0.15">
      <c r="B21" s="167"/>
      <c r="V21" s="31"/>
    </row>
    <row r="22" spans="1:27" x14ac:dyDescent="0.15">
      <c r="B22" s="167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31"/>
    </row>
    <row r="23" spans="1:27" x14ac:dyDescent="0.15">
      <c r="B23" s="167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91"/>
      <c r="V23" s="31"/>
    </row>
    <row r="24" spans="1:27" x14ac:dyDescent="0.15">
      <c r="B24" s="167"/>
      <c r="V24" s="31"/>
    </row>
    <row r="25" spans="1:27" x14ac:dyDescent="0.15">
      <c r="B25" s="167"/>
      <c r="V25" s="31"/>
    </row>
    <row r="26" spans="1:27" x14ac:dyDescent="0.15">
      <c r="B26" s="167"/>
      <c r="V26" s="31"/>
    </row>
    <row r="27" spans="1:27" x14ac:dyDescent="0.15">
      <c r="B27" s="167"/>
      <c r="V27" s="31"/>
    </row>
    <row r="28" spans="1:27" x14ac:dyDescent="0.15">
      <c r="B28" s="237"/>
      <c r="V28" s="31"/>
    </row>
    <row r="29" spans="1:27" ht="22.5" customHeight="1" x14ac:dyDescent="0.15">
      <c r="B29" s="188"/>
      <c r="V29" s="31"/>
    </row>
    <row r="30" spans="1:27" ht="14.25" customHeight="1" x14ac:dyDescent="0.15">
      <c r="B30" s="167"/>
      <c r="V30" s="31"/>
    </row>
    <row r="31" spans="1:27" ht="60" customHeight="1" x14ac:dyDescent="0.15">
      <c r="B31" s="167"/>
      <c r="V31" s="31"/>
    </row>
    <row r="32" spans="1:27" x14ac:dyDescent="0.15">
      <c r="B32" s="167"/>
      <c r="V32" s="31"/>
    </row>
    <row r="33" spans="2:22" x14ac:dyDescent="0.15">
      <c r="B33" s="167"/>
      <c r="V33" s="31"/>
    </row>
    <row r="34" spans="2:22" x14ac:dyDescent="0.15">
      <c r="B34" s="167"/>
      <c r="V34" s="31"/>
    </row>
    <row r="35" spans="2:22" x14ac:dyDescent="0.15">
      <c r="B35" s="167"/>
      <c r="V35" s="31"/>
    </row>
    <row r="36" spans="2:22" x14ac:dyDescent="0.15">
      <c r="B36" s="167"/>
      <c r="V36" s="31"/>
    </row>
    <row r="37" spans="2:22" x14ac:dyDescent="0.15">
      <c r="B37" s="167"/>
      <c r="C37" s="251"/>
      <c r="V37" s="31"/>
    </row>
    <row r="38" spans="2:22" x14ac:dyDescent="0.15">
      <c r="B38" s="167"/>
      <c r="V38" s="31"/>
    </row>
    <row r="39" spans="2:22" x14ac:dyDescent="0.15">
      <c r="B39" s="167"/>
      <c r="V39" s="31"/>
    </row>
    <row r="40" spans="2:22" x14ac:dyDescent="0.15">
      <c r="B40" s="167"/>
      <c r="V40" s="31"/>
    </row>
    <row r="41" spans="2:22" x14ac:dyDescent="0.15">
      <c r="B41" s="167"/>
      <c r="V41" s="31"/>
    </row>
    <row r="42" spans="2:22" ht="14" thickBot="1" x14ac:dyDescent="0.2">
      <c r="B42" s="41"/>
      <c r="C42" s="42"/>
      <c r="D42" s="43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243"/>
      <c r="R42" s="243"/>
      <c r="S42" s="243"/>
      <c r="T42" s="44"/>
      <c r="U42" s="44"/>
      <c r="V42" s="40"/>
    </row>
  </sheetData>
  <sheetProtection selectLockedCells="1" selectUnlockedCells="1"/>
  <mergeCells count="13">
    <mergeCell ref="H12:N12"/>
    <mergeCell ref="O12:O13"/>
    <mergeCell ref="P12:P13"/>
    <mergeCell ref="C12:C13"/>
    <mergeCell ref="D12:D13"/>
    <mergeCell ref="E12:E13"/>
    <mergeCell ref="F12:F13"/>
    <mergeCell ref="G12:G13"/>
    <mergeCell ref="T12:T13"/>
    <mergeCell ref="U12:U13"/>
    <mergeCell ref="Q12:Q13"/>
    <mergeCell ref="R12:R13"/>
    <mergeCell ref="S12:S13"/>
  </mergeCells>
  <printOptions horizontalCentered="1"/>
  <pageMargins left="0.39370078740157483" right="0.39370078740157483" top="0.59055118110236227" bottom="0.59055118110236227" header="0.51181102362204722" footer="0.31496062992125984"/>
  <pageSetup paperSize="9" scale="76" firstPageNumber="0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>
    <pageSetUpPr fitToPage="1"/>
  </sheetPr>
  <dimension ref="A3:AH45"/>
  <sheetViews>
    <sheetView showGridLines="0" topLeftCell="A3" workbookViewId="0">
      <selection activeCell="H40" sqref="H40"/>
    </sheetView>
  </sheetViews>
  <sheetFormatPr baseColWidth="10" defaultColWidth="8.83203125" defaultRowHeight="13" x14ac:dyDescent="0.15"/>
  <cols>
    <col min="1" max="2" width="3.33203125" style="3" customWidth="1"/>
    <col min="3" max="3" width="13.6640625" style="3" customWidth="1"/>
    <col min="4" max="4" width="11.6640625" style="3" customWidth="1"/>
    <col min="5" max="5" width="9.6640625" style="3" customWidth="1"/>
    <col min="6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11" style="3" customWidth="1"/>
    <col min="25" max="25" width="10.5" style="3" customWidth="1"/>
    <col min="26" max="30" width="8.83203125" style="3"/>
    <col min="31" max="31" width="13.5" style="3" customWidth="1"/>
    <col min="32" max="32" width="13" style="3" customWidth="1"/>
    <col min="33" max="16384" width="8.83203125" style="3"/>
  </cols>
  <sheetData>
    <row r="3" spans="1:34" ht="14" thickBot="1" x14ac:dyDescent="0.2">
      <c r="B3" s="248">
        <v>2.5</v>
      </c>
      <c r="C3" s="245">
        <v>13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50">
        <v>9</v>
      </c>
      <c r="U3" s="50">
        <v>9</v>
      </c>
      <c r="V3" s="249">
        <v>2.5</v>
      </c>
    </row>
    <row r="4" spans="1:34" ht="13" customHeight="1" x14ac:dyDescent="0.15">
      <c r="A4" s="15"/>
      <c r="B4" s="92"/>
      <c r="C4" s="104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7"/>
      <c r="W4" s="17"/>
      <c r="X4" s="15"/>
      <c r="Y4" s="15"/>
      <c r="Z4" s="15"/>
      <c r="AA4" s="15"/>
    </row>
    <row r="5" spans="1:34" ht="13" customHeight="1" x14ac:dyDescent="0.15">
      <c r="A5" s="15"/>
      <c r="B5" s="95"/>
      <c r="C5" s="108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97" t="s">
        <v>454</v>
      </c>
      <c r="V5" s="98"/>
      <c r="W5" s="17"/>
      <c r="X5" s="15"/>
      <c r="Y5" s="15"/>
      <c r="Z5" s="15"/>
      <c r="AA5" s="15"/>
    </row>
    <row r="6" spans="1:34" ht="13" customHeight="1" x14ac:dyDescent="0.15">
      <c r="A6" s="15"/>
      <c r="B6" s="95"/>
      <c r="C6" s="108"/>
      <c r="D6" s="110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98"/>
      <c r="W6" s="17"/>
      <c r="X6" s="15"/>
      <c r="Y6" s="15"/>
      <c r="Z6" s="15"/>
      <c r="AA6" s="15"/>
    </row>
    <row r="7" spans="1:34" ht="13" customHeight="1" x14ac:dyDescent="0.15">
      <c r="A7" s="15"/>
      <c r="B7" s="95"/>
      <c r="C7" s="108"/>
      <c r="D7" s="100" t="s">
        <v>428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V7" s="98"/>
      <c r="W7" s="17"/>
      <c r="X7" s="15"/>
      <c r="Y7" s="15"/>
      <c r="Z7" s="15"/>
      <c r="AA7" s="15"/>
    </row>
    <row r="8" spans="1:34" ht="13" customHeight="1" x14ac:dyDescent="0.15">
      <c r="A8" s="2"/>
      <c r="B8" s="95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98"/>
      <c r="W8" s="17"/>
      <c r="X8" s="15"/>
      <c r="Y8" s="15"/>
      <c r="Z8" s="15"/>
      <c r="AA8" s="15"/>
    </row>
    <row r="9" spans="1:34" ht="15" customHeight="1" x14ac:dyDescent="0.15">
      <c r="A9" s="15"/>
      <c r="B9" s="2"/>
      <c r="C9" s="25"/>
      <c r="D9" s="26"/>
      <c r="E9" s="27"/>
      <c r="F9" s="27"/>
      <c r="G9" s="27"/>
      <c r="H9" s="27"/>
      <c r="I9" s="27"/>
      <c r="J9" s="27"/>
      <c r="K9" s="26"/>
      <c r="L9" s="27"/>
      <c r="M9" s="27"/>
      <c r="N9" s="27"/>
      <c r="O9" s="27"/>
      <c r="P9" s="27"/>
      <c r="Q9" s="27"/>
      <c r="R9" s="27"/>
      <c r="S9" s="27"/>
      <c r="T9" s="27"/>
      <c r="U9" s="27"/>
      <c r="V9" s="31"/>
      <c r="W9" s="17"/>
      <c r="X9" s="15"/>
      <c r="Y9" s="15"/>
      <c r="Z9" s="15"/>
      <c r="AA9" s="15"/>
    </row>
    <row r="10" spans="1:34" ht="15" customHeight="1" x14ac:dyDescent="0.15">
      <c r="A10" s="15"/>
      <c r="B10" s="2"/>
      <c r="C10" s="18" t="s">
        <v>23</v>
      </c>
      <c r="D10" s="9"/>
      <c r="E10" s="9"/>
      <c r="F10" s="9"/>
      <c r="G10" s="9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1"/>
      <c r="W10" s="17"/>
      <c r="X10" s="15"/>
      <c r="Y10" s="15"/>
      <c r="Z10" s="15"/>
      <c r="AA10" s="15"/>
    </row>
    <row r="11" spans="1:34" ht="15" customHeight="1" thickBot="1" x14ac:dyDescent="0.2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4"/>
      <c r="T11" s="14"/>
      <c r="U11" s="14" t="s">
        <v>39</v>
      </c>
      <c r="V11" s="31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</row>
    <row r="12" spans="1:34" ht="15" customHeight="1" thickBot="1" x14ac:dyDescent="0.2">
      <c r="A12" s="15"/>
      <c r="B12" s="2"/>
      <c r="C12" s="506" t="s">
        <v>12</v>
      </c>
      <c r="D12" s="506" t="s">
        <v>68</v>
      </c>
      <c r="E12" s="506" t="s">
        <v>360</v>
      </c>
      <c r="F12" s="506" t="s">
        <v>371</v>
      </c>
      <c r="G12" s="506" t="s">
        <v>0</v>
      </c>
      <c r="H12" s="510" t="s">
        <v>7</v>
      </c>
      <c r="I12" s="510"/>
      <c r="J12" s="510"/>
      <c r="K12" s="510"/>
      <c r="L12" s="510"/>
      <c r="M12" s="510"/>
      <c r="N12" s="510"/>
      <c r="O12" s="506" t="s">
        <v>66</v>
      </c>
      <c r="P12" s="506" t="s">
        <v>40</v>
      </c>
      <c r="Q12" s="506" t="s">
        <v>357</v>
      </c>
      <c r="R12" s="506" t="s">
        <v>358</v>
      </c>
      <c r="S12" s="506" t="s">
        <v>359</v>
      </c>
      <c r="T12" s="506" t="s">
        <v>44</v>
      </c>
      <c r="U12" s="506" t="s">
        <v>46</v>
      </c>
      <c r="V12" s="31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</row>
    <row r="13" spans="1:34" ht="39" customHeight="1" thickBot="1" x14ac:dyDescent="0.2">
      <c r="A13" s="15"/>
      <c r="B13" s="2"/>
      <c r="C13" s="507"/>
      <c r="D13" s="507"/>
      <c r="E13" s="507"/>
      <c r="F13" s="507"/>
      <c r="G13" s="507"/>
      <c r="H13" s="36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67</v>
      </c>
      <c r="N13" s="36" t="s">
        <v>6</v>
      </c>
      <c r="O13" s="507"/>
      <c r="P13" s="507"/>
      <c r="Q13" s="507"/>
      <c r="R13" s="507"/>
      <c r="S13" s="507"/>
      <c r="T13" s="507"/>
      <c r="U13" s="507"/>
      <c r="V13" s="31"/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</row>
    <row r="14" spans="1:34" ht="18" customHeight="1" x14ac:dyDescent="0.15">
      <c r="A14" s="15"/>
      <c r="B14" s="2"/>
      <c r="C14" s="37" t="s">
        <v>363</v>
      </c>
      <c r="D14" s="370">
        <v>29444</v>
      </c>
      <c r="E14" s="371">
        <v>0.55860748069999999</v>
      </c>
      <c r="F14" s="371">
        <v>4.4455644189999997E-2</v>
      </c>
      <c r="G14" s="371">
        <v>0.41324740953999994</v>
      </c>
      <c r="H14" s="87">
        <v>3.2739345499999996E-3</v>
      </c>
      <c r="I14" s="87">
        <v>8.3180880000000002E-4</v>
      </c>
      <c r="J14" s="87">
        <v>4.0006002299999999E-3</v>
      </c>
      <c r="K14" s="87">
        <v>4.3740760899999998E-3</v>
      </c>
      <c r="L14" s="87">
        <v>3.6699792299999998E-3</v>
      </c>
      <c r="M14" s="87">
        <v>2.4853952999999998E-4</v>
      </c>
      <c r="N14" s="87">
        <v>8.5654133260000001E-2</v>
      </c>
      <c r="O14" s="87">
        <v>0.45675628511999999</v>
      </c>
      <c r="P14" s="87">
        <v>2.6602712979999998E-2</v>
      </c>
      <c r="Q14" s="87">
        <v>2.3497500960000001E-2</v>
      </c>
      <c r="R14" s="87">
        <v>7.1087368000000003E-3</v>
      </c>
      <c r="S14" s="87">
        <v>8.4944818200000001E-3</v>
      </c>
      <c r="T14" s="87">
        <v>2.3116541224100002</v>
      </c>
      <c r="U14" s="87">
        <v>9.0574230909999998E-2</v>
      </c>
      <c r="V14" s="113">
        <v>2</v>
      </c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</row>
    <row r="15" spans="1:34" ht="18" customHeight="1" x14ac:dyDescent="0.15">
      <c r="A15" s="15"/>
      <c r="B15" s="2"/>
      <c r="C15" s="38" t="s">
        <v>364</v>
      </c>
      <c r="D15" s="450">
        <v>1398726</v>
      </c>
      <c r="E15" s="451">
        <v>30.813045720870001</v>
      </c>
      <c r="F15" s="451">
        <v>2.0982479764499997</v>
      </c>
      <c r="G15" s="451">
        <v>9.4073757869500003</v>
      </c>
      <c r="H15" s="82">
        <v>0.78389979012</v>
      </c>
      <c r="I15" s="82">
        <v>0.31204764648</v>
      </c>
      <c r="J15" s="82">
        <v>0.35653822355000003</v>
      </c>
      <c r="K15" s="82">
        <v>0.33969401255000004</v>
      </c>
      <c r="L15" s="82">
        <v>0.20343317956000001</v>
      </c>
      <c r="M15" s="82">
        <v>1.9935178960000001E-2</v>
      </c>
      <c r="N15" s="82">
        <v>4.3359389966100004</v>
      </c>
      <c r="O15" s="82">
        <v>24.528512549809999</v>
      </c>
      <c r="P15" s="82">
        <v>0.82810663618999991</v>
      </c>
      <c r="Q15" s="82">
        <v>1.0321809683500001</v>
      </c>
      <c r="R15" s="82">
        <v>0.12616330926</v>
      </c>
      <c r="S15" s="82">
        <v>0.35025799173</v>
      </c>
      <c r="T15" s="82">
        <v>53.151998159839998</v>
      </c>
      <c r="U15" s="82">
        <v>8.7751847187400003</v>
      </c>
      <c r="V15" s="113">
        <v>5</v>
      </c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</row>
    <row r="16" spans="1:34" ht="18" customHeight="1" x14ac:dyDescent="0.15">
      <c r="A16" s="15"/>
      <c r="B16" s="2"/>
      <c r="C16" s="38" t="s">
        <v>365</v>
      </c>
      <c r="D16" s="450">
        <v>5443607</v>
      </c>
      <c r="E16" s="451">
        <v>183.55854205419001</v>
      </c>
      <c r="F16" s="451">
        <v>14.286276232150001</v>
      </c>
      <c r="G16" s="451">
        <v>51.615770124380006</v>
      </c>
      <c r="H16" s="82">
        <v>8.0738355197500002</v>
      </c>
      <c r="I16" s="82">
        <v>4.99269905388</v>
      </c>
      <c r="J16" s="82">
        <v>3.1122771871100001</v>
      </c>
      <c r="K16" s="82">
        <v>4.5121732542600004</v>
      </c>
      <c r="L16" s="82">
        <v>1.7874130422500001</v>
      </c>
      <c r="M16" s="82">
        <v>0.71312546855000003</v>
      </c>
      <c r="N16" s="82">
        <v>18.219397828829987</v>
      </c>
      <c r="O16" s="82">
        <v>142.54934267265003</v>
      </c>
      <c r="P16" s="82">
        <v>11.597073022820002</v>
      </c>
      <c r="Q16" s="82">
        <v>12.76174464484</v>
      </c>
      <c r="R16" s="82">
        <v>1.0795410354600001</v>
      </c>
      <c r="S16" s="82">
        <v>2.3492287949600001</v>
      </c>
      <c r="T16" s="82">
        <v>359.64240322113</v>
      </c>
      <c r="U16" s="82">
        <v>61.802368285889997</v>
      </c>
      <c r="V16" s="113">
        <v>8</v>
      </c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</row>
    <row r="17" spans="1:33" ht="18" customHeight="1" x14ac:dyDescent="0.15">
      <c r="A17" s="15"/>
      <c r="B17" s="2"/>
      <c r="C17" s="38" t="s">
        <v>366</v>
      </c>
      <c r="D17" s="450">
        <v>5655948</v>
      </c>
      <c r="E17" s="451">
        <v>225.45114498630002</v>
      </c>
      <c r="F17" s="451">
        <v>23.58865107978</v>
      </c>
      <c r="G17" s="451">
        <v>83.427097149800005</v>
      </c>
      <c r="H17" s="82">
        <v>13.671170917600001</v>
      </c>
      <c r="I17" s="82">
        <v>9.6007317447600009</v>
      </c>
      <c r="J17" s="82">
        <v>5.7882549965700001</v>
      </c>
      <c r="K17" s="82">
        <v>8.748703869409999</v>
      </c>
      <c r="L17" s="82">
        <v>3.0431657130100001</v>
      </c>
      <c r="M17" s="82">
        <v>2.5056006838200005</v>
      </c>
      <c r="N17" s="82">
        <v>13.741239307520004</v>
      </c>
      <c r="O17" s="82">
        <v>169.17392628904</v>
      </c>
      <c r="P17" s="82">
        <v>17.750996777450002</v>
      </c>
      <c r="Q17" s="82">
        <v>19.204333581539998</v>
      </c>
      <c r="R17" s="82">
        <v>1.58482585393</v>
      </c>
      <c r="S17" s="82">
        <v>3.2107432995800003</v>
      </c>
      <c r="T17" s="82">
        <v>670.07627962956985</v>
      </c>
      <c r="U17" s="82">
        <v>197.17931339641001</v>
      </c>
      <c r="V17" s="113">
        <v>11</v>
      </c>
      <c r="W17" s="153"/>
      <c r="X17" s="156"/>
      <c r="Y17" s="160"/>
      <c r="Z17" s="156"/>
      <c r="AA17" s="156"/>
      <c r="AB17" s="156"/>
      <c r="AC17" s="157"/>
      <c r="AD17" s="157"/>
      <c r="AE17" s="158"/>
      <c r="AF17" s="158"/>
      <c r="AG17" s="234"/>
    </row>
    <row r="18" spans="1:33" ht="18" customHeight="1" x14ac:dyDescent="0.15">
      <c r="A18" s="15"/>
      <c r="B18" s="2"/>
      <c r="C18" s="38" t="s">
        <v>367</v>
      </c>
      <c r="D18" s="450">
        <v>5368869</v>
      </c>
      <c r="E18" s="451">
        <v>242.86879349678998</v>
      </c>
      <c r="F18" s="451">
        <v>32.027216503849999</v>
      </c>
      <c r="G18" s="451">
        <v>104.70635846115</v>
      </c>
      <c r="H18" s="82">
        <v>14.090012283459998</v>
      </c>
      <c r="I18" s="82">
        <v>7.4306782065600006</v>
      </c>
      <c r="J18" s="82">
        <v>4.6620831364999997</v>
      </c>
      <c r="K18" s="82">
        <v>10.63934474082</v>
      </c>
      <c r="L18" s="82">
        <v>3.17001443387</v>
      </c>
      <c r="M18" s="82">
        <v>3.3117687571299999</v>
      </c>
      <c r="N18" s="82">
        <v>15.100178456880009</v>
      </c>
      <c r="O18" s="82">
        <v>185.25932254513</v>
      </c>
      <c r="P18" s="82">
        <v>22.436483914809997</v>
      </c>
      <c r="Q18" s="82">
        <v>22.834162200009999</v>
      </c>
      <c r="R18" s="82">
        <v>2.5564456530099999</v>
      </c>
      <c r="S18" s="82">
        <v>3.1659407156699997</v>
      </c>
      <c r="T18" s="82">
        <v>924.72957077409001</v>
      </c>
      <c r="U18" s="82">
        <v>98.218974531640001</v>
      </c>
      <c r="V18" s="113">
        <v>14</v>
      </c>
      <c r="W18" s="153"/>
      <c r="X18" s="156"/>
      <c r="Y18" s="160"/>
      <c r="Z18" s="156"/>
      <c r="AA18" s="156"/>
      <c r="AB18" s="156"/>
      <c r="AC18" s="157"/>
      <c r="AD18" s="157"/>
      <c r="AE18" s="158"/>
      <c r="AF18" s="158"/>
      <c r="AG18" s="234"/>
    </row>
    <row r="19" spans="1:33" ht="18" customHeight="1" x14ac:dyDescent="0.15">
      <c r="A19" s="15"/>
      <c r="B19" s="2"/>
      <c r="C19" s="38" t="s">
        <v>368</v>
      </c>
      <c r="D19" s="450">
        <v>3676215</v>
      </c>
      <c r="E19" s="451">
        <v>170.72323210370001</v>
      </c>
      <c r="F19" s="451">
        <v>32.630980295400001</v>
      </c>
      <c r="G19" s="451">
        <v>85.648045466399992</v>
      </c>
      <c r="H19" s="82">
        <v>6.7618578405100003</v>
      </c>
      <c r="I19" s="82">
        <v>2.6540414884799999</v>
      </c>
      <c r="J19" s="82">
        <v>1.32805446383</v>
      </c>
      <c r="K19" s="82">
        <v>7.4142370991899993</v>
      </c>
      <c r="L19" s="82">
        <v>2.2987480277600003</v>
      </c>
      <c r="M19" s="82">
        <v>2.05253858753</v>
      </c>
      <c r="N19" s="82">
        <v>13.856965121149997</v>
      </c>
      <c r="O19" s="82">
        <v>134.91270761135002</v>
      </c>
      <c r="P19" s="82">
        <v>17.332447359339998</v>
      </c>
      <c r="Q19" s="82">
        <v>15.984349627210001</v>
      </c>
      <c r="R19" s="82">
        <v>3.0181859282400003</v>
      </c>
      <c r="S19" s="82">
        <v>1.8469170294100001</v>
      </c>
      <c r="T19" s="82">
        <v>888.47924226484997</v>
      </c>
      <c r="U19" s="82">
        <v>65.06270324625001</v>
      </c>
      <c r="V19" s="113">
        <v>17</v>
      </c>
      <c r="W19" s="153"/>
      <c r="X19" s="156"/>
      <c r="Y19" s="160"/>
      <c r="Z19" s="156"/>
      <c r="AA19" s="156"/>
      <c r="AB19" s="156"/>
      <c r="AC19" s="157"/>
      <c r="AD19" s="157"/>
      <c r="AE19" s="158"/>
      <c r="AF19" s="158"/>
      <c r="AG19" s="234"/>
    </row>
    <row r="20" spans="1:33" ht="18" customHeight="1" x14ac:dyDescent="0.15">
      <c r="A20" s="15"/>
      <c r="B20" s="2"/>
      <c r="C20" s="38" t="s">
        <v>369</v>
      </c>
      <c r="D20" s="450">
        <v>1559518</v>
      </c>
      <c r="E20" s="451">
        <v>56.771474522779997</v>
      </c>
      <c r="F20" s="451">
        <v>19.133515663760001</v>
      </c>
      <c r="G20" s="451">
        <v>66.740731895699994</v>
      </c>
      <c r="H20" s="82">
        <v>2.32928381336</v>
      </c>
      <c r="I20" s="82">
        <v>0.59030938944000011</v>
      </c>
      <c r="J20" s="82">
        <v>0.17420464851</v>
      </c>
      <c r="K20" s="82">
        <v>3.1634801975000002</v>
      </c>
      <c r="L20" s="82">
        <v>1.3284985515400001</v>
      </c>
      <c r="M20" s="82">
        <v>0.94476274651000003</v>
      </c>
      <c r="N20" s="82">
        <v>4.143292482839998</v>
      </c>
      <c r="O20" s="82">
        <v>44.856107241499998</v>
      </c>
      <c r="P20" s="82">
        <v>6.29616600682</v>
      </c>
      <c r="Q20" s="82">
        <v>5.7347057986200003</v>
      </c>
      <c r="R20" s="82">
        <v>1.1307982810700001</v>
      </c>
      <c r="S20" s="82">
        <v>0.68874626552000007</v>
      </c>
      <c r="T20" s="82">
        <v>556.83740612989004</v>
      </c>
      <c r="U20" s="82">
        <v>48.614156074199997</v>
      </c>
      <c r="V20" s="113">
        <v>20</v>
      </c>
      <c r="W20" s="153"/>
      <c r="X20" s="156"/>
      <c r="Y20" s="160"/>
      <c r="Z20" s="156"/>
      <c r="AA20" s="156"/>
      <c r="AB20" s="156"/>
      <c r="AC20" s="157"/>
      <c r="AD20" s="157"/>
      <c r="AE20" s="158"/>
      <c r="AF20" s="158"/>
      <c r="AG20" s="234"/>
    </row>
    <row r="21" spans="1:33" ht="18" customHeight="1" thickBot="1" x14ac:dyDescent="0.2">
      <c r="A21" s="15"/>
      <c r="B21" s="2"/>
      <c r="C21" s="369" t="s">
        <v>370</v>
      </c>
      <c r="D21" s="452">
        <v>830656</v>
      </c>
      <c r="E21" s="453">
        <v>31.859388258289997</v>
      </c>
      <c r="F21" s="453">
        <v>13.23057998322</v>
      </c>
      <c r="G21" s="453">
        <v>42.400159916500002</v>
      </c>
      <c r="H21" s="376">
        <v>1.3458360220100001</v>
      </c>
      <c r="I21" s="376">
        <v>0.18883868040000001</v>
      </c>
      <c r="J21" s="376">
        <v>3.9002600049999996E-2</v>
      </c>
      <c r="K21" s="376">
        <v>2.0475493291900002</v>
      </c>
      <c r="L21" s="376">
        <v>0.26483230481999998</v>
      </c>
      <c r="M21" s="376">
        <v>0.27938020747000003</v>
      </c>
      <c r="N21" s="376">
        <v>2.3651242818</v>
      </c>
      <c r="O21" s="376">
        <v>25.889906716989998</v>
      </c>
      <c r="P21" s="376">
        <v>3.9336072895400003</v>
      </c>
      <c r="Q21" s="376">
        <v>3.6451714256800001</v>
      </c>
      <c r="R21" s="376">
        <v>0.71602231664000004</v>
      </c>
      <c r="S21" s="376">
        <v>0.52682316383000005</v>
      </c>
      <c r="T21" s="376">
        <v>368.39640807049</v>
      </c>
      <c r="U21" s="376">
        <v>9.5662007829100002</v>
      </c>
      <c r="V21" s="113">
        <v>23</v>
      </c>
      <c r="W21" s="153"/>
      <c r="X21" s="156"/>
      <c r="Y21" s="160"/>
      <c r="Z21" s="156"/>
      <c r="AA21" s="156"/>
      <c r="AB21" s="156"/>
      <c r="AC21" s="157"/>
      <c r="AD21" s="157"/>
      <c r="AE21" s="158"/>
      <c r="AF21" s="158"/>
      <c r="AG21" s="234"/>
    </row>
    <row r="22" spans="1:33" ht="18.75" customHeight="1" thickBot="1" x14ac:dyDescent="0.2">
      <c r="A22" s="15"/>
      <c r="B22" s="2"/>
      <c r="C22" s="22" t="s">
        <v>64</v>
      </c>
      <c r="D22" s="374">
        <v>23962983</v>
      </c>
      <c r="E22" s="375">
        <v>942.60422862361997</v>
      </c>
      <c r="F22" s="375">
        <v>137.03992337879998</v>
      </c>
      <c r="G22" s="375">
        <v>444.35878621041996</v>
      </c>
      <c r="H22" s="375">
        <v>47.059170121359998</v>
      </c>
      <c r="I22" s="375">
        <v>25.770178018800003</v>
      </c>
      <c r="J22" s="375">
        <v>15.464415856350001</v>
      </c>
      <c r="K22" s="375">
        <v>36.869556579010002</v>
      </c>
      <c r="L22" s="375">
        <v>12.099775232040002</v>
      </c>
      <c r="M22" s="375">
        <v>9.8273601695000004</v>
      </c>
      <c r="N22" s="375">
        <v>71.847790608889994</v>
      </c>
      <c r="O22" s="375">
        <v>727.62658191159005</v>
      </c>
      <c r="P22" s="375">
        <v>80.201483719950005</v>
      </c>
      <c r="Q22" s="375">
        <v>81.220145747210012</v>
      </c>
      <c r="R22" s="375">
        <v>10.21909111441</v>
      </c>
      <c r="S22" s="375">
        <v>12.147151742520002</v>
      </c>
      <c r="T22" s="375">
        <v>3823.6249623722697</v>
      </c>
      <c r="U22" s="375">
        <v>489.30947526695007</v>
      </c>
      <c r="V22" s="31"/>
      <c r="W22" s="17"/>
      <c r="X22" s="15"/>
      <c r="Y22" s="15"/>
      <c r="Z22" s="15"/>
      <c r="AA22" s="15"/>
    </row>
    <row r="23" spans="1:33" x14ac:dyDescent="0.15">
      <c r="A23" s="15"/>
      <c r="B23" s="2"/>
      <c r="C23" s="25"/>
      <c r="D23" s="26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31"/>
      <c r="W23" s="17"/>
      <c r="X23" s="15"/>
      <c r="Y23" s="15"/>
      <c r="Z23" s="15"/>
      <c r="AA23" s="15"/>
    </row>
    <row r="24" spans="1:33" x14ac:dyDescent="0.15">
      <c r="A24" s="15"/>
      <c r="B24" s="2"/>
      <c r="C24" s="25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31"/>
      <c r="W24" s="17"/>
      <c r="X24" s="15"/>
      <c r="Y24" s="15"/>
      <c r="Z24" s="15"/>
      <c r="AA24" s="15"/>
    </row>
    <row r="25" spans="1:33" x14ac:dyDescent="0.15">
      <c r="A25" s="15"/>
      <c r="B25" s="2"/>
      <c r="C25" s="165"/>
      <c r="D25" s="26"/>
      <c r="E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31"/>
      <c r="W25" s="17"/>
      <c r="X25" s="15"/>
      <c r="Y25" s="15"/>
      <c r="Z25" s="15"/>
      <c r="AA25" s="15"/>
    </row>
    <row r="26" spans="1:33" x14ac:dyDescent="0.15">
      <c r="A26" s="15"/>
      <c r="B26" s="2"/>
      <c r="C26" s="165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3" x14ac:dyDescent="0.15">
      <c r="A27" s="15"/>
      <c r="B27" s="2"/>
      <c r="C27" s="26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31"/>
      <c r="W27" s="17"/>
      <c r="X27" s="15"/>
      <c r="Y27" s="15"/>
      <c r="Z27" s="15"/>
      <c r="AA27" s="15"/>
    </row>
    <row r="28" spans="1:33" x14ac:dyDescent="0.15">
      <c r="A28" s="15"/>
      <c r="B28" s="2"/>
      <c r="C28" s="18"/>
      <c r="D28" s="9"/>
      <c r="E28" s="57"/>
      <c r="F28" s="57"/>
      <c r="G28" s="57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49"/>
      <c r="T28" s="149"/>
      <c r="U28" s="149"/>
      <c r="V28" s="31"/>
      <c r="W28" s="17"/>
      <c r="X28" s="15"/>
      <c r="Y28" s="15"/>
      <c r="Z28" s="15"/>
      <c r="AA28" s="15"/>
    </row>
    <row r="29" spans="1:33" ht="18" customHeight="1" x14ac:dyDescent="0.15">
      <c r="A29" s="15"/>
      <c r="B29" s="2"/>
      <c r="C29" s="508"/>
      <c r="D29" s="508"/>
      <c r="E29" s="508"/>
      <c r="F29" s="508"/>
      <c r="G29" s="508"/>
      <c r="H29" s="509"/>
      <c r="I29" s="509"/>
      <c r="J29" s="509"/>
      <c r="K29" s="509"/>
      <c r="L29" s="509"/>
      <c r="M29" s="509"/>
      <c r="N29" s="509"/>
      <c r="O29" s="508"/>
      <c r="P29" s="244"/>
      <c r="Q29" s="244"/>
      <c r="R29" s="244"/>
      <c r="S29" s="508"/>
      <c r="T29" s="508"/>
      <c r="U29" s="508"/>
      <c r="V29" s="31"/>
      <c r="W29" s="17"/>
      <c r="X29" s="15"/>
      <c r="Y29" s="15"/>
      <c r="Z29" s="15"/>
      <c r="AA29" s="15"/>
    </row>
    <row r="30" spans="1:33" ht="16.5" customHeight="1" x14ac:dyDescent="0.15">
      <c r="A30" s="15"/>
      <c r="B30" s="2"/>
      <c r="C30" s="508"/>
      <c r="D30" s="508"/>
      <c r="E30" s="508"/>
      <c r="F30" s="508"/>
      <c r="G30" s="508"/>
      <c r="H30" s="164"/>
      <c r="I30" s="164"/>
      <c r="J30" s="164"/>
      <c r="K30" s="164"/>
      <c r="L30" s="164"/>
      <c r="M30" s="164"/>
      <c r="N30" s="164"/>
      <c r="O30" s="508"/>
      <c r="P30" s="244"/>
      <c r="Q30" s="244"/>
      <c r="R30" s="244"/>
      <c r="S30" s="508"/>
      <c r="T30" s="508"/>
      <c r="U30" s="508"/>
      <c r="V30" s="31"/>
      <c r="W30" s="17"/>
      <c r="X30" s="15"/>
      <c r="Y30" s="15"/>
      <c r="Z30" s="15"/>
      <c r="AA30" s="15"/>
    </row>
    <row r="31" spans="1:33" ht="18" customHeight="1" x14ac:dyDescent="0.15">
      <c r="A31" s="15"/>
      <c r="B31" s="2"/>
      <c r="C31" s="168"/>
      <c r="D31" s="169"/>
      <c r="E31" s="170"/>
      <c r="F31" s="170"/>
      <c r="G31" s="170"/>
      <c r="H31" s="171"/>
      <c r="I31" s="171"/>
      <c r="J31" s="171"/>
      <c r="K31" s="171"/>
      <c r="L31" s="171"/>
      <c r="M31" s="171"/>
      <c r="N31" s="171"/>
      <c r="O31" s="170"/>
      <c r="P31" s="170"/>
      <c r="Q31" s="170"/>
      <c r="R31" s="170"/>
      <c r="S31" s="170"/>
      <c r="T31" s="170"/>
      <c r="U31" s="170"/>
      <c r="V31" s="113"/>
      <c r="W31" s="17"/>
      <c r="X31" s="15"/>
      <c r="Y31" s="15"/>
      <c r="Z31" s="15"/>
      <c r="AA31" s="15"/>
    </row>
    <row r="32" spans="1:33" ht="18" customHeight="1" x14ac:dyDescent="0.15">
      <c r="A32" s="15"/>
      <c r="B32" s="2"/>
      <c r="C32" s="168"/>
      <c r="D32" s="169"/>
      <c r="E32" s="170"/>
      <c r="F32" s="170"/>
      <c r="G32" s="170"/>
      <c r="H32" s="171"/>
      <c r="I32" s="171"/>
      <c r="J32" s="171"/>
      <c r="K32" s="171"/>
      <c r="L32" s="171"/>
      <c r="M32" s="171"/>
      <c r="N32" s="171"/>
      <c r="O32" s="170"/>
      <c r="P32" s="170"/>
      <c r="Q32" s="170"/>
      <c r="R32" s="170"/>
      <c r="S32" s="170"/>
      <c r="T32" s="170"/>
      <c r="U32" s="170"/>
      <c r="V32" s="113"/>
      <c r="W32" s="17"/>
      <c r="X32" s="15"/>
      <c r="Y32" s="15"/>
      <c r="Z32" s="15"/>
      <c r="AA32" s="15"/>
    </row>
    <row r="33" spans="1:27" ht="18" customHeight="1" x14ac:dyDescent="0.15">
      <c r="A33" s="15"/>
      <c r="B33" s="2"/>
      <c r="C33" s="168"/>
      <c r="D33" s="169"/>
      <c r="E33" s="170"/>
      <c r="F33" s="170"/>
      <c r="G33" s="170"/>
      <c r="H33" s="171"/>
      <c r="I33" s="171"/>
      <c r="J33" s="171"/>
      <c r="K33" s="171"/>
      <c r="L33" s="171"/>
      <c r="M33" s="171"/>
      <c r="N33" s="171"/>
      <c r="O33" s="170"/>
      <c r="P33" s="170"/>
      <c r="Q33" s="170"/>
      <c r="R33" s="170"/>
      <c r="S33" s="170"/>
      <c r="T33" s="170"/>
      <c r="U33" s="170"/>
      <c r="V33" s="113"/>
      <c r="W33" s="17"/>
      <c r="X33" s="15"/>
      <c r="Y33" s="15"/>
      <c r="Z33" s="15"/>
      <c r="AA33" s="15"/>
    </row>
    <row r="34" spans="1:27" ht="18" customHeight="1" x14ac:dyDescent="0.15">
      <c r="A34" s="15"/>
      <c r="B34" s="2"/>
      <c r="C34" s="168"/>
      <c r="D34" s="169"/>
      <c r="E34" s="170"/>
      <c r="F34" s="170"/>
      <c r="G34" s="170"/>
      <c r="H34" s="171"/>
      <c r="I34" s="171"/>
      <c r="J34" s="171"/>
      <c r="K34" s="171"/>
      <c r="L34" s="171"/>
      <c r="M34" s="171"/>
      <c r="N34" s="171"/>
      <c r="O34" s="170"/>
      <c r="P34" s="170"/>
      <c r="Q34" s="170"/>
      <c r="R34" s="170"/>
      <c r="S34" s="170"/>
      <c r="T34" s="170"/>
      <c r="U34" s="170"/>
      <c r="V34" s="113"/>
      <c r="W34" s="17"/>
      <c r="X34" s="15"/>
      <c r="Y34" s="15"/>
      <c r="Z34" s="15"/>
      <c r="AA34" s="15"/>
    </row>
    <row r="35" spans="1:27" ht="18" customHeight="1" x14ac:dyDescent="0.15">
      <c r="A35" s="15"/>
      <c r="B35" s="2"/>
      <c r="C35" s="168"/>
      <c r="D35" s="169"/>
      <c r="E35" s="170"/>
      <c r="F35" s="170"/>
      <c r="G35" s="170"/>
      <c r="H35" s="171"/>
      <c r="I35" s="171"/>
      <c r="J35" s="171"/>
      <c r="K35" s="171"/>
      <c r="L35" s="171"/>
      <c r="M35" s="171"/>
      <c r="N35" s="171"/>
      <c r="O35" s="170"/>
      <c r="P35" s="170"/>
      <c r="Q35" s="170"/>
      <c r="R35" s="170"/>
      <c r="S35" s="170"/>
      <c r="T35" s="170"/>
      <c r="U35" s="170"/>
      <c r="V35" s="113"/>
      <c r="W35" s="17"/>
      <c r="X35" s="15"/>
      <c r="Y35" s="15"/>
      <c r="Z35" s="15"/>
      <c r="AA35" s="15"/>
    </row>
    <row r="36" spans="1:27" ht="18" customHeight="1" x14ac:dyDescent="0.15">
      <c r="A36" s="15"/>
      <c r="B36" s="2"/>
      <c r="C36" s="168"/>
      <c r="D36" s="169"/>
      <c r="E36" s="170"/>
      <c r="F36" s="170"/>
      <c r="G36" s="170"/>
      <c r="H36" s="171"/>
      <c r="I36" s="171"/>
      <c r="J36" s="171"/>
      <c r="K36" s="171"/>
      <c r="L36" s="171"/>
      <c r="M36" s="171"/>
      <c r="N36" s="171"/>
      <c r="O36" s="170"/>
      <c r="P36" s="170"/>
      <c r="Q36" s="170"/>
      <c r="R36" s="170"/>
      <c r="S36" s="170"/>
      <c r="T36" s="170"/>
      <c r="U36" s="170"/>
      <c r="V36" s="113"/>
      <c r="W36" s="17"/>
      <c r="X36" s="15"/>
      <c r="Y36" s="15"/>
      <c r="Z36" s="15"/>
      <c r="AA36" s="15"/>
    </row>
    <row r="37" spans="1:27" ht="18" customHeight="1" x14ac:dyDescent="0.15">
      <c r="A37" s="15"/>
      <c r="B37" s="2"/>
      <c r="C37" s="254"/>
      <c r="D37" s="169"/>
      <c r="E37" s="170"/>
      <c r="F37" s="170"/>
      <c r="G37" s="170"/>
      <c r="H37" s="171"/>
      <c r="I37" s="171"/>
      <c r="J37" s="171"/>
      <c r="K37" s="171"/>
      <c r="L37" s="171"/>
      <c r="M37" s="171"/>
      <c r="N37" s="171"/>
      <c r="O37" s="170"/>
      <c r="P37" s="170"/>
      <c r="Q37" s="170"/>
      <c r="R37" s="170"/>
      <c r="S37" s="170"/>
      <c r="T37" s="170"/>
      <c r="U37" s="170"/>
      <c r="V37" s="113"/>
      <c r="W37" s="17"/>
      <c r="X37" s="15"/>
      <c r="Y37" s="15"/>
      <c r="Z37" s="15"/>
      <c r="AA37" s="15"/>
    </row>
    <row r="38" spans="1:27" ht="18" customHeight="1" x14ac:dyDescent="0.15">
      <c r="A38" s="15"/>
      <c r="B38" s="2"/>
      <c r="C38" s="168"/>
      <c r="D38" s="169"/>
      <c r="E38" s="170"/>
      <c r="F38" s="170"/>
      <c r="G38" s="170"/>
      <c r="H38" s="171"/>
      <c r="I38" s="171"/>
      <c r="J38" s="171"/>
      <c r="K38" s="171"/>
      <c r="L38" s="171"/>
      <c r="M38" s="171"/>
      <c r="N38" s="171"/>
      <c r="O38" s="170"/>
      <c r="P38" s="170"/>
      <c r="Q38" s="170"/>
      <c r="R38" s="170"/>
      <c r="S38" s="170"/>
      <c r="T38" s="170"/>
      <c r="U38" s="170"/>
      <c r="V38" s="113"/>
      <c r="W38" s="17"/>
      <c r="X38" s="15"/>
      <c r="Y38" s="15"/>
      <c r="Z38" s="15"/>
      <c r="AA38" s="15"/>
    </row>
    <row r="39" spans="1:27" ht="18" customHeight="1" x14ac:dyDescent="0.15">
      <c r="A39" s="15"/>
      <c r="B39" s="2"/>
      <c r="C39" s="168"/>
      <c r="D39" s="169"/>
      <c r="E39" s="170"/>
      <c r="F39" s="170"/>
      <c r="G39" s="170"/>
      <c r="H39" s="171"/>
      <c r="I39" s="171"/>
      <c r="J39" s="171"/>
      <c r="K39" s="171"/>
      <c r="L39" s="171"/>
      <c r="M39" s="171"/>
      <c r="N39" s="171"/>
      <c r="O39" s="170"/>
      <c r="P39" s="170"/>
      <c r="Q39" s="170"/>
      <c r="R39" s="170"/>
      <c r="S39" s="170"/>
      <c r="T39" s="170"/>
      <c r="U39" s="170"/>
      <c r="V39" s="113"/>
      <c r="W39" s="17"/>
      <c r="X39" s="15"/>
      <c r="Y39" s="15"/>
      <c r="Z39" s="15"/>
      <c r="AA39" s="15"/>
    </row>
    <row r="40" spans="1:27" ht="18" customHeight="1" x14ac:dyDescent="0.15">
      <c r="A40" s="15"/>
      <c r="B40" s="2"/>
      <c r="C40" s="168"/>
      <c r="D40" s="169"/>
      <c r="E40" s="170"/>
      <c r="F40" s="170"/>
      <c r="G40" s="170"/>
      <c r="H40" s="171"/>
      <c r="I40" s="171"/>
      <c r="J40" s="171"/>
      <c r="K40" s="171"/>
      <c r="L40" s="171"/>
      <c r="M40" s="171"/>
      <c r="N40" s="171"/>
      <c r="O40" s="170"/>
      <c r="P40" s="170"/>
      <c r="Q40" s="170"/>
      <c r="R40" s="170"/>
      <c r="S40" s="170"/>
      <c r="T40" s="170"/>
      <c r="U40" s="170"/>
      <c r="V40" s="113"/>
      <c r="W40" s="17"/>
      <c r="X40" s="15"/>
      <c r="Y40" s="15"/>
      <c r="Z40" s="15"/>
      <c r="AA40" s="15"/>
    </row>
    <row r="41" spans="1:27" ht="18" customHeight="1" x14ac:dyDescent="0.15">
      <c r="A41" s="15"/>
      <c r="B41" s="2"/>
      <c r="C41" s="168"/>
      <c r="D41" s="169"/>
      <c r="E41" s="170"/>
      <c r="F41" s="170"/>
      <c r="G41" s="170"/>
      <c r="H41" s="171"/>
      <c r="I41" s="171"/>
      <c r="J41" s="171"/>
      <c r="K41" s="171"/>
      <c r="L41" s="171"/>
      <c r="M41" s="171"/>
      <c r="N41" s="171"/>
      <c r="O41" s="170"/>
      <c r="P41" s="170"/>
      <c r="Q41" s="170"/>
      <c r="R41" s="170"/>
      <c r="S41" s="170"/>
      <c r="T41" s="170"/>
      <c r="U41" s="170"/>
      <c r="V41" s="113"/>
      <c r="W41" s="17"/>
      <c r="X41" s="15"/>
      <c r="Y41" s="15"/>
      <c r="Z41" s="15"/>
      <c r="AA41" s="15"/>
    </row>
    <row r="42" spans="1:27" ht="19.5" customHeight="1" x14ac:dyDescent="0.15">
      <c r="A42" s="15"/>
      <c r="B42" s="2"/>
      <c r="C42" s="165"/>
      <c r="D42" s="2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31"/>
      <c r="W42" s="17"/>
      <c r="X42" s="15"/>
      <c r="Y42" s="15"/>
      <c r="Z42" s="15"/>
      <c r="AA42" s="15"/>
    </row>
    <row r="43" spans="1:27" x14ac:dyDescent="0.15">
      <c r="A43" s="15"/>
      <c r="B43" s="2"/>
      <c r="V43" s="31"/>
      <c r="W43" s="17"/>
      <c r="X43" s="15"/>
      <c r="Y43" s="15"/>
      <c r="Z43" s="15"/>
      <c r="AA43" s="15"/>
    </row>
    <row r="44" spans="1:27" ht="12.75" customHeight="1" thickBot="1" x14ac:dyDescent="0.2">
      <c r="A44" s="15"/>
      <c r="B44" s="41"/>
      <c r="C44" s="42"/>
      <c r="D44" s="43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243"/>
      <c r="Q44" s="243"/>
      <c r="R44" s="243"/>
      <c r="S44" s="44"/>
      <c r="T44" s="44"/>
      <c r="U44" s="44"/>
      <c r="V44" s="40"/>
      <c r="W44" s="17"/>
      <c r="X44" s="15"/>
      <c r="Y44" s="15"/>
      <c r="Z44" s="15"/>
      <c r="AA44" s="15"/>
    </row>
    <row r="45" spans="1:27" ht="1" customHeight="1" x14ac:dyDescent="0.15"/>
  </sheetData>
  <mergeCells count="23">
    <mergeCell ref="C29:C30"/>
    <mergeCell ref="D29:D30"/>
    <mergeCell ref="E29:E30"/>
    <mergeCell ref="F29:F30"/>
    <mergeCell ref="C12:C13"/>
    <mergeCell ref="D12:D13"/>
    <mergeCell ref="E12:E13"/>
    <mergeCell ref="F12:F13"/>
    <mergeCell ref="T29:T30"/>
    <mergeCell ref="U29:U30"/>
    <mergeCell ref="T12:T13"/>
    <mergeCell ref="U12:U13"/>
    <mergeCell ref="G29:G30"/>
    <mergeCell ref="H29:N29"/>
    <mergeCell ref="O29:O30"/>
    <mergeCell ref="S29:S30"/>
    <mergeCell ref="O12:O13"/>
    <mergeCell ref="S12:S13"/>
    <mergeCell ref="G12:G13"/>
    <mergeCell ref="H12:N12"/>
    <mergeCell ref="P12:P13"/>
    <mergeCell ref="Q12:Q13"/>
    <mergeCell ref="R12:R13"/>
  </mergeCells>
  <phoneticPr fontId="14" type="noConversion"/>
  <conditionalFormatting sqref="C39:U41">
    <cfRule type="cellIs" dxfId="25" priority="4" operator="equal">
      <formula>0</formula>
    </cfRule>
    <cfRule type="cellIs" dxfId="24" priority="5" stopIfTrue="1" operator="equal">
      <formula>0</formula>
    </cfRule>
    <cfRule type="cellIs" priority="7" stopIfTrue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6" firstPageNumber="0" fitToHeight="2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>
    <pageSetUpPr fitToPage="1"/>
  </sheetPr>
  <dimension ref="A3:AG47"/>
  <sheetViews>
    <sheetView showGridLines="0" zoomScale="90" zoomScaleNormal="90" zoomScalePageLayoutView="90" workbookViewId="0">
      <selection activeCell="H40" sqref="H40"/>
    </sheetView>
  </sheetViews>
  <sheetFormatPr baseColWidth="10" defaultColWidth="8.83203125" defaultRowHeight="13" x14ac:dyDescent="0.15"/>
  <cols>
    <col min="1" max="2" width="3.33203125" style="3" customWidth="1"/>
    <col min="3" max="3" width="29" style="3" customWidth="1"/>
    <col min="4" max="4" width="11.6640625" style="3" customWidth="1"/>
    <col min="5" max="5" width="9" style="3" customWidth="1"/>
    <col min="6" max="12" width="8.6640625" style="3" customWidth="1"/>
    <col min="13" max="13" width="9.5" style="3" customWidth="1"/>
    <col min="14" max="19" width="8.6640625" style="3" customWidth="1"/>
    <col min="20" max="21" width="9.6640625" style="3" customWidth="1"/>
    <col min="22" max="22" width="3.33203125" style="3" customWidth="1"/>
    <col min="23" max="23" width="8.83203125" style="3"/>
    <col min="24" max="24" width="7.6640625" style="3" customWidth="1"/>
    <col min="25" max="25" width="12" style="3" customWidth="1"/>
    <col min="26" max="30" width="8.83203125" style="3"/>
    <col min="31" max="31" width="14.5" style="3" customWidth="1"/>
    <col min="32" max="32" width="13.33203125" style="3" customWidth="1"/>
    <col min="33" max="16384" width="8.83203125" style="3"/>
  </cols>
  <sheetData>
    <row r="3" spans="1:33" ht="14" thickBot="1" x14ac:dyDescent="0.2">
      <c r="B3" s="248">
        <v>2.5</v>
      </c>
      <c r="C3" s="245">
        <v>26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  <c r="W3" s="50"/>
      <c r="X3" s="50"/>
      <c r="Y3" s="249"/>
    </row>
    <row r="4" spans="1:33" ht="15" customHeight="1" x14ac:dyDescent="0.15">
      <c r="A4" s="15"/>
      <c r="B4" s="92"/>
      <c r="C4" s="104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7"/>
      <c r="W4" s="17"/>
      <c r="X4" s="15"/>
      <c r="Y4" s="15"/>
      <c r="Z4" s="15"/>
      <c r="AA4" s="15"/>
    </row>
    <row r="5" spans="1:33" ht="15" customHeight="1" x14ac:dyDescent="0.15">
      <c r="A5" s="15"/>
      <c r="B5" s="95"/>
      <c r="C5" s="108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97" t="s">
        <v>453</v>
      </c>
      <c r="V5" s="98"/>
      <c r="W5" s="17"/>
      <c r="X5" s="15"/>
      <c r="Y5" s="15"/>
      <c r="Z5" s="15"/>
      <c r="AA5" s="15"/>
    </row>
    <row r="6" spans="1:33" ht="15" customHeight="1" x14ac:dyDescent="0.15">
      <c r="A6" s="15"/>
      <c r="B6" s="95"/>
      <c r="C6" s="108"/>
      <c r="D6" s="110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98"/>
      <c r="W6" s="17"/>
      <c r="X6" s="15"/>
      <c r="Y6" s="15"/>
      <c r="Z6" s="15"/>
      <c r="AA6" s="15"/>
    </row>
    <row r="7" spans="1:33" ht="15" customHeight="1" x14ac:dyDescent="0.15">
      <c r="A7" s="15"/>
      <c r="B7" s="95"/>
      <c r="C7" s="108"/>
      <c r="D7" s="100" t="s">
        <v>428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V7" s="98"/>
      <c r="W7" s="17"/>
      <c r="X7" s="15"/>
      <c r="Y7" s="15"/>
      <c r="Z7" s="15"/>
      <c r="AA7" s="15"/>
    </row>
    <row r="8" spans="1:33" ht="15" customHeight="1" x14ac:dyDescent="0.15">
      <c r="A8" s="2"/>
      <c r="B8" s="95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98"/>
      <c r="W8" s="17"/>
      <c r="X8" s="15"/>
      <c r="Y8" s="15"/>
      <c r="Z8" s="15"/>
      <c r="AA8" s="15"/>
    </row>
    <row r="9" spans="1:33" ht="11.25" customHeight="1" x14ac:dyDescent="0.15">
      <c r="A9" s="15"/>
      <c r="B9" s="2"/>
      <c r="C9" s="165"/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31"/>
      <c r="W9" s="17"/>
      <c r="X9" s="15"/>
      <c r="Y9" s="15"/>
      <c r="Z9" s="15"/>
      <c r="AA9" s="15"/>
    </row>
    <row r="10" spans="1:33" ht="15" customHeight="1" x14ac:dyDescent="0.15">
      <c r="A10" s="15"/>
      <c r="B10" s="2"/>
      <c r="C10" s="18" t="s">
        <v>77</v>
      </c>
      <c r="D10" s="26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31"/>
      <c r="W10" s="160"/>
      <c r="X10" s="160"/>
      <c r="Y10" s="160"/>
      <c r="Z10" s="160"/>
      <c r="AA10" s="160"/>
      <c r="AB10" s="160"/>
      <c r="AC10" s="160"/>
      <c r="AD10" s="160"/>
      <c r="AE10" s="160"/>
      <c r="AF10" s="160"/>
      <c r="AG10" s="160"/>
    </row>
    <row r="11" spans="1:33" ht="9" customHeight="1" thickBot="1" x14ac:dyDescent="0.2">
      <c r="A11" s="15"/>
      <c r="B11" s="2"/>
      <c r="C11" s="30"/>
      <c r="D11" s="1"/>
      <c r="E11" s="17"/>
      <c r="F11" s="17"/>
      <c r="G11" s="17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4"/>
      <c r="T11" s="14"/>
      <c r="U11" s="14" t="s">
        <v>39</v>
      </c>
      <c r="V11" s="31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</row>
    <row r="12" spans="1:33" ht="15" customHeight="1" thickBot="1" x14ac:dyDescent="0.2">
      <c r="A12" s="15"/>
      <c r="B12" s="2"/>
      <c r="C12" s="506" t="s">
        <v>13</v>
      </c>
      <c r="D12" s="506" t="s">
        <v>68</v>
      </c>
      <c r="E12" s="506" t="s">
        <v>360</v>
      </c>
      <c r="F12" s="506" t="s">
        <v>371</v>
      </c>
      <c r="G12" s="506" t="s">
        <v>0</v>
      </c>
      <c r="H12" s="510" t="s">
        <v>7</v>
      </c>
      <c r="I12" s="510"/>
      <c r="J12" s="510"/>
      <c r="K12" s="510"/>
      <c r="L12" s="510"/>
      <c r="M12" s="510"/>
      <c r="N12" s="510"/>
      <c r="O12" s="506" t="s">
        <v>66</v>
      </c>
      <c r="P12" s="506" t="s">
        <v>40</v>
      </c>
      <c r="Q12" s="506" t="s">
        <v>357</v>
      </c>
      <c r="R12" s="506" t="s">
        <v>358</v>
      </c>
      <c r="S12" s="506" t="s">
        <v>359</v>
      </c>
      <c r="T12" s="506" t="s">
        <v>44</v>
      </c>
      <c r="U12" s="506" t="s">
        <v>46</v>
      </c>
      <c r="V12" s="31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</row>
    <row r="13" spans="1:33" ht="39" customHeight="1" thickBot="1" x14ac:dyDescent="0.2">
      <c r="A13" s="15"/>
      <c r="B13" s="2"/>
      <c r="C13" s="507"/>
      <c r="D13" s="507"/>
      <c r="E13" s="507"/>
      <c r="F13" s="507"/>
      <c r="G13" s="507"/>
      <c r="H13" s="36" t="s">
        <v>1</v>
      </c>
      <c r="I13" s="36" t="s">
        <v>2</v>
      </c>
      <c r="J13" s="36" t="s">
        <v>3</v>
      </c>
      <c r="K13" s="36" t="s">
        <v>4</v>
      </c>
      <c r="L13" s="36" t="s">
        <v>5</v>
      </c>
      <c r="M13" s="36" t="s">
        <v>67</v>
      </c>
      <c r="N13" s="36" t="s">
        <v>6</v>
      </c>
      <c r="O13" s="507"/>
      <c r="P13" s="507"/>
      <c r="Q13" s="507"/>
      <c r="R13" s="507"/>
      <c r="S13" s="507"/>
      <c r="T13" s="507"/>
      <c r="U13" s="507"/>
      <c r="V13" s="31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</row>
    <row r="14" spans="1:33" ht="18" customHeight="1" x14ac:dyDescent="0.15">
      <c r="A14" s="15"/>
      <c r="B14" s="2"/>
      <c r="C14" s="47" t="s">
        <v>81</v>
      </c>
      <c r="D14" s="395">
        <v>11866352</v>
      </c>
      <c r="E14" s="378">
        <v>169.33731415938001</v>
      </c>
      <c r="F14" s="378">
        <v>29.554278425189999</v>
      </c>
      <c r="G14" s="378">
        <v>182.19314311987</v>
      </c>
      <c r="H14" s="378">
        <v>6.4520558465100004</v>
      </c>
      <c r="I14" s="378">
        <v>6.7650738462</v>
      </c>
      <c r="J14" s="378">
        <v>2.0602960123399998</v>
      </c>
      <c r="K14" s="378">
        <v>5.6487643455100001</v>
      </c>
      <c r="L14" s="378">
        <v>1.4586928248</v>
      </c>
      <c r="M14" s="378">
        <v>2.1955788267699998</v>
      </c>
      <c r="N14" s="378">
        <v>21.065758585630004</v>
      </c>
      <c r="O14" s="378">
        <v>127.62746287118</v>
      </c>
      <c r="P14" s="378">
        <v>6.8070641040000004E-2</v>
      </c>
      <c r="Q14" s="378">
        <v>1.3767708144699999</v>
      </c>
      <c r="R14" s="378">
        <v>3.8858278900000005E-3</v>
      </c>
      <c r="S14" s="378">
        <v>1.31917400433</v>
      </c>
      <c r="T14" s="378">
        <v>1128.5958266169901</v>
      </c>
      <c r="U14" s="378">
        <v>197.53049970583999</v>
      </c>
      <c r="V14" s="113">
        <v>2</v>
      </c>
      <c r="W14" s="160"/>
      <c r="X14" s="160"/>
      <c r="Y14" s="160"/>
      <c r="Z14" s="160"/>
      <c r="AA14" s="160"/>
      <c r="AB14" s="160"/>
      <c r="AC14" s="160"/>
      <c r="AD14" s="160"/>
      <c r="AE14" s="160"/>
      <c r="AF14" s="160"/>
      <c r="AG14" s="160"/>
    </row>
    <row r="15" spans="1:33" ht="18" customHeight="1" x14ac:dyDescent="0.15">
      <c r="A15" s="15"/>
      <c r="B15" s="2"/>
      <c r="C15" s="48" t="s">
        <v>421</v>
      </c>
      <c r="D15" s="396">
        <v>4971064</v>
      </c>
      <c r="E15" s="379">
        <v>150.32862427098001</v>
      </c>
      <c r="F15" s="379">
        <v>14.459376621139999</v>
      </c>
      <c r="G15" s="379">
        <v>45.420156188350006</v>
      </c>
      <c r="H15" s="379">
        <v>7.0675054726599997</v>
      </c>
      <c r="I15" s="379">
        <v>7.2944423913599996</v>
      </c>
      <c r="J15" s="379">
        <v>3.8343822140900001</v>
      </c>
      <c r="K15" s="379">
        <v>6.51837587202</v>
      </c>
      <c r="L15" s="379">
        <v>1.44396421433</v>
      </c>
      <c r="M15" s="379">
        <v>1.34168851777</v>
      </c>
      <c r="N15" s="379">
        <v>14.974166275120005</v>
      </c>
      <c r="O15" s="379">
        <v>107.86497638618</v>
      </c>
      <c r="P15" s="379">
        <v>1.3907707789200001</v>
      </c>
      <c r="Q15" s="379">
        <v>3.1133512977899995</v>
      </c>
      <c r="R15" s="379">
        <v>0.31269561899999998</v>
      </c>
      <c r="S15" s="379">
        <v>2.0613186903200003</v>
      </c>
      <c r="T15" s="379">
        <v>403.58438937717006</v>
      </c>
      <c r="U15" s="379">
        <v>109.18119966374999</v>
      </c>
      <c r="V15" s="113">
        <v>5</v>
      </c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</row>
    <row r="16" spans="1:33" ht="18" customHeight="1" x14ac:dyDescent="0.15">
      <c r="A16" s="15"/>
      <c r="B16" s="2"/>
      <c r="C16" s="48" t="s">
        <v>422</v>
      </c>
      <c r="D16" s="396">
        <v>2303358</v>
      </c>
      <c r="E16" s="379">
        <v>97.673326633139993</v>
      </c>
      <c r="F16" s="379">
        <v>10.64423227644</v>
      </c>
      <c r="G16" s="379">
        <v>35.383696817040004</v>
      </c>
      <c r="H16" s="379">
        <v>4.6216100247999998</v>
      </c>
      <c r="I16" s="379">
        <v>3.55397000436</v>
      </c>
      <c r="J16" s="379">
        <v>2.3649095777199998</v>
      </c>
      <c r="K16" s="379">
        <v>4.3646193482799998</v>
      </c>
      <c r="L16" s="379">
        <v>0.92150667359000005</v>
      </c>
      <c r="M16" s="379">
        <v>0.85027078360999997</v>
      </c>
      <c r="N16" s="379">
        <v>9.7836231189200014</v>
      </c>
      <c r="O16" s="379">
        <v>71.2156649028</v>
      </c>
      <c r="P16" s="379">
        <v>2.9018078092100001</v>
      </c>
      <c r="Q16" s="379">
        <v>3.9851883266100003</v>
      </c>
      <c r="R16" s="379">
        <v>0.62468611498999993</v>
      </c>
      <c r="S16" s="379">
        <v>1.7576597914600001</v>
      </c>
      <c r="T16" s="379">
        <v>294.19378507632001</v>
      </c>
      <c r="U16" s="379">
        <v>28.230606157540002</v>
      </c>
      <c r="V16" s="113">
        <v>8</v>
      </c>
      <c r="W16" s="153"/>
      <c r="X16" s="156"/>
      <c r="Y16" s="160"/>
      <c r="Z16" s="156"/>
      <c r="AA16" s="156"/>
      <c r="AB16" s="156"/>
      <c r="AC16" s="157"/>
      <c r="AD16" s="157"/>
      <c r="AE16" s="158"/>
      <c r="AF16" s="158"/>
      <c r="AG16" s="234"/>
    </row>
    <row r="17" spans="1:33" ht="18" customHeight="1" x14ac:dyDescent="0.15">
      <c r="A17" s="15"/>
      <c r="B17" s="2"/>
      <c r="C17" s="439" t="s">
        <v>423</v>
      </c>
      <c r="D17" s="396">
        <v>1264231</v>
      </c>
      <c r="E17" s="379">
        <v>68.608293665689999</v>
      </c>
      <c r="F17" s="379">
        <v>7.4349572023799997</v>
      </c>
      <c r="G17" s="379">
        <v>22.90600933228</v>
      </c>
      <c r="H17" s="379">
        <v>3.06273342737</v>
      </c>
      <c r="I17" s="379">
        <v>1.9572551478</v>
      </c>
      <c r="J17" s="379">
        <v>1.5419770744700001</v>
      </c>
      <c r="K17" s="379">
        <v>3.0931861221599997</v>
      </c>
      <c r="L17" s="379">
        <v>0.68863044024999998</v>
      </c>
      <c r="M17" s="379">
        <v>0.65936416595000003</v>
      </c>
      <c r="N17" s="379">
        <v>7.1303375857999995</v>
      </c>
      <c r="O17" s="379">
        <v>50.476539138829999</v>
      </c>
      <c r="P17" s="379">
        <v>3.6842361828299994</v>
      </c>
      <c r="Q17" s="379">
        <v>4.2377461645400007</v>
      </c>
      <c r="R17" s="379">
        <v>0.76848546031000009</v>
      </c>
      <c r="S17" s="379">
        <v>1.3793020888500001</v>
      </c>
      <c r="T17" s="379">
        <v>211.88287392346001</v>
      </c>
      <c r="U17" s="379">
        <v>20.855811504309997</v>
      </c>
      <c r="V17" s="113">
        <v>11</v>
      </c>
      <c r="W17" s="153"/>
      <c r="X17" s="156"/>
      <c r="Y17" s="160"/>
      <c r="Z17" s="156"/>
      <c r="AA17" s="156"/>
      <c r="AB17" s="156"/>
      <c r="AC17" s="157"/>
      <c r="AD17" s="157"/>
      <c r="AE17" s="158"/>
      <c r="AF17" s="158"/>
      <c r="AG17" s="234"/>
    </row>
    <row r="18" spans="1:33" ht="18" customHeight="1" thickBot="1" x14ac:dyDescent="0.2">
      <c r="A18" s="15"/>
      <c r="B18" s="2"/>
      <c r="C18" s="440" t="s">
        <v>80</v>
      </c>
      <c r="D18" s="397">
        <v>3557978</v>
      </c>
      <c r="E18" s="380">
        <v>456.65666989443002</v>
      </c>
      <c r="F18" s="380">
        <v>74.947078853649998</v>
      </c>
      <c r="G18" s="380">
        <v>158.45578075288</v>
      </c>
      <c r="H18" s="380">
        <v>25.855265350019998</v>
      </c>
      <c r="I18" s="380">
        <v>6.19943662908</v>
      </c>
      <c r="J18" s="380">
        <v>5.6628509777299998</v>
      </c>
      <c r="K18" s="380">
        <v>17.244610891040001</v>
      </c>
      <c r="L18" s="380">
        <v>7.5869810790700001</v>
      </c>
      <c r="M18" s="380">
        <v>4.7804578753999998</v>
      </c>
      <c r="N18" s="380">
        <v>18.893905043419991</v>
      </c>
      <c r="O18" s="380">
        <v>370.44193861259998</v>
      </c>
      <c r="P18" s="380">
        <v>72.156598307949992</v>
      </c>
      <c r="Q18" s="380">
        <v>68.507089143800002</v>
      </c>
      <c r="R18" s="380">
        <v>8.5093380922200001</v>
      </c>
      <c r="S18" s="380">
        <v>5.6296971675599998</v>
      </c>
      <c r="T18" s="380">
        <v>1785.3680873783301</v>
      </c>
      <c r="U18" s="380">
        <v>133.51135823550999</v>
      </c>
      <c r="V18" s="113">
        <v>14</v>
      </c>
      <c r="W18" s="153"/>
      <c r="X18" s="156"/>
      <c r="Y18" s="160"/>
      <c r="Z18" s="156"/>
      <c r="AA18" s="156"/>
      <c r="AB18" s="156"/>
      <c r="AC18" s="157"/>
      <c r="AD18" s="157"/>
      <c r="AE18" s="158"/>
      <c r="AF18" s="158"/>
      <c r="AG18" s="234"/>
    </row>
    <row r="19" spans="1:33" ht="19.5" customHeight="1" thickBot="1" x14ac:dyDescent="0.2">
      <c r="A19" s="15"/>
      <c r="B19" s="2"/>
      <c r="C19" s="22" t="s">
        <v>64</v>
      </c>
      <c r="D19" s="374">
        <v>23962983</v>
      </c>
      <c r="E19" s="375">
        <v>942.60422862361997</v>
      </c>
      <c r="F19" s="375">
        <v>137.03992337879998</v>
      </c>
      <c r="G19" s="375">
        <v>444.35878621042002</v>
      </c>
      <c r="H19" s="375">
        <v>47.059170121359998</v>
      </c>
      <c r="I19" s="375">
        <v>25.770178018800003</v>
      </c>
      <c r="J19" s="375">
        <v>15.464415856349998</v>
      </c>
      <c r="K19" s="375">
        <v>36.869556579009995</v>
      </c>
      <c r="L19" s="375">
        <v>12.099775232040001</v>
      </c>
      <c r="M19" s="375">
        <v>9.8273601695000004</v>
      </c>
      <c r="N19" s="375">
        <v>71.847790608889994</v>
      </c>
      <c r="O19" s="375">
        <v>727.62658191158994</v>
      </c>
      <c r="P19" s="375">
        <v>80.201483719949991</v>
      </c>
      <c r="Q19" s="375">
        <v>81.220145747209997</v>
      </c>
      <c r="R19" s="375">
        <v>10.21909111441</v>
      </c>
      <c r="S19" s="375">
        <v>12.14715174252</v>
      </c>
      <c r="T19" s="375">
        <v>3823.6249623722701</v>
      </c>
      <c r="U19" s="375">
        <v>489.30947526694996</v>
      </c>
      <c r="V19" s="31"/>
      <c r="W19" s="17"/>
      <c r="X19" s="15"/>
      <c r="Y19" s="15"/>
      <c r="Z19" s="15"/>
      <c r="AA19" s="15"/>
    </row>
    <row r="20" spans="1:33" x14ac:dyDescent="0.15">
      <c r="A20" s="15"/>
      <c r="B20" s="2"/>
      <c r="V20" s="31"/>
      <c r="W20" s="17"/>
      <c r="X20" s="15"/>
      <c r="Y20" s="15"/>
      <c r="Z20" s="15"/>
      <c r="AA20" s="15"/>
    </row>
    <row r="21" spans="1:33" x14ac:dyDescent="0.15">
      <c r="A21" s="15"/>
      <c r="B21" s="167"/>
      <c r="V21" s="31"/>
      <c r="W21" s="17"/>
      <c r="X21" s="15"/>
      <c r="Y21" s="15"/>
      <c r="Z21" s="15"/>
      <c r="AA21" s="15"/>
    </row>
    <row r="22" spans="1:33" x14ac:dyDescent="0.15">
      <c r="A22" s="15"/>
      <c r="B22" s="167"/>
      <c r="C22" s="165"/>
      <c r="D22" s="26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31"/>
      <c r="W22" s="17"/>
      <c r="X22" s="15"/>
      <c r="Y22" s="15"/>
      <c r="Z22" s="15"/>
      <c r="AA22" s="15"/>
    </row>
    <row r="23" spans="1:33" x14ac:dyDescent="0.15">
      <c r="B23" s="167"/>
      <c r="V23" s="31"/>
    </row>
    <row r="24" spans="1:33" x14ac:dyDescent="0.15">
      <c r="B24" s="167"/>
      <c r="V24" s="31"/>
    </row>
    <row r="25" spans="1:33" x14ac:dyDescent="0.15">
      <c r="B25" s="167"/>
      <c r="D25" s="103"/>
      <c r="E25" s="103"/>
      <c r="F25" s="103"/>
      <c r="G25" s="103"/>
      <c r="H25" s="103"/>
      <c r="J25" s="103"/>
      <c r="K25" s="103"/>
      <c r="M25" s="103"/>
      <c r="N25" s="103"/>
      <c r="O25" s="103"/>
      <c r="P25" s="103"/>
      <c r="Q25" s="103"/>
      <c r="R25" s="103"/>
      <c r="S25" s="103"/>
      <c r="T25" s="103"/>
      <c r="U25" s="103"/>
      <c r="V25" s="31"/>
      <c r="Z25" s="157"/>
    </row>
    <row r="26" spans="1:33" x14ac:dyDescent="0.15">
      <c r="B26" s="167"/>
      <c r="V26" s="31"/>
    </row>
    <row r="27" spans="1:33" x14ac:dyDescent="0.15">
      <c r="B27" s="167"/>
      <c r="V27" s="31"/>
    </row>
    <row r="28" spans="1:33" x14ac:dyDescent="0.15">
      <c r="B28" s="167"/>
      <c r="V28" s="31"/>
    </row>
    <row r="29" spans="1:33" x14ac:dyDescent="0.15">
      <c r="B29" s="167"/>
      <c r="V29" s="31"/>
    </row>
    <row r="30" spans="1:33" x14ac:dyDescent="0.15">
      <c r="B30" s="167"/>
      <c r="V30" s="31"/>
    </row>
    <row r="31" spans="1:33" x14ac:dyDescent="0.15">
      <c r="B31" s="167"/>
      <c r="V31" s="31"/>
    </row>
    <row r="32" spans="1:33" x14ac:dyDescent="0.15">
      <c r="B32" s="167"/>
      <c r="V32" s="31"/>
    </row>
    <row r="33" spans="2:22" x14ac:dyDescent="0.15">
      <c r="B33" s="237"/>
      <c r="V33" s="31"/>
    </row>
    <row r="34" spans="2:22" x14ac:dyDescent="0.15">
      <c r="B34" s="237"/>
      <c r="V34" s="31"/>
    </row>
    <row r="35" spans="2:22" ht="123.75" customHeight="1" x14ac:dyDescent="0.15">
      <c r="B35" s="237"/>
      <c r="V35" s="31"/>
    </row>
    <row r="36" spans="2:22" x14ac:dyDescent="0.15">
      <c r="B36" s="237"/>
      <c r="V36" s="31"/>
    </row>
    <row r="37" spans="2:22" x14ac:dyDescent="0.15">
      <c r="B37" s="167"/>
      <c r="C37" s="251"/>
      <c r="V37" s="31"/>
    </row>
    <row r="38" spans="2:22" x14ac:dyDescent="0.15">
      <c r="B38" s="167"/>
      <c r="V38" s="31"/>
    </row>
    <row r="39" spans="2:22" x14ac:dyDescent="0.15">
      <c r="B39" s="167"/>
      <c r="V39" s="31"/>
    </row>
    <row r="40" spans="2:22" x14ac:dyDescent="0.15">
      <c r="B40" s="167"/>
      <c r="V40" s="31"/>
    </row>
    <row r="41" spans="2:22" x14ac:dyDescent="0.15">
      <c r="B41" s="167"/>
      <c r="V41" s="31"/>
    </row>
    <row r="42" spans="2:22" x14ac:dyDescent="0.15">
      <c r="B42" s="167"/>
      <c r="V42" s="31"/>
    </row>
    <row r="43" spans="2:22" x14ac:dyDescent="0.15">
      <c r="B43" s="167"/>
      <c r="V43" s="31"/>
    </row>
    <row r="44" spans="2:22" x14ac:dyDescent="0.15">
      <c r="B44" s="167"/>
      <c r="V44" s="31"/>
    </row>
    <row r="45" spans="2:22" ht="15" customHeight="1" x14ac:dyDescent="0.15">
      <c r="B45" s="167"/>
      <c r="V45" s="31"/>
    </row>
    <row r="46" spans="2:22" ht="15" customHeight="1" thickBot="1" x14ac:dyDescent="0.2">
      <c r="B46" s="41"/>
      <c r="C46" s="42"/>
      <c r="D46" s="43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243"/>
      <c r="Q46" s="243"/>
      <c r="R46" s="243"/>
      <c r="S46" s="44"/>
      <c r="T46" s="44"/>
      <c r="U46" s="44"/>
      <c r="V46" s="40"/>
    </row>
    <row r="47" spans="2:22" ht="1" customHeight="1" x14ac:dyDescent="0.15"/>
  </sheetData>
  <mergeCells count="13">
    <mergeCell ref="H12:N12"/>
    <mergeCell ref="O12:O13"/>
    <mergeCell ref="C12:C13"/>
    <mergeCell ref="D12:D13"/>
    <mergeCell ref="E12:E13"/>
    <mergeCell ref="F12:F13"/>
    <mergeCell ref="G12:G13"/>
    <mergeCell ref="S12:S13"/>
    <mergeCell ref="T12:T13"/>
    <mergeCell ref="U12:U13"/>
    <mergeCell ref="P12:P13"/>
    <mergeCell ref="Q12:Q13"/>
    <mergeCell ref="R12:R13"/>
  </mergeCells>
  <conditionalFormatting sqref="K25">
    <cfRule type="cellIs" dxfId="23" priority="12" stopIfTrue="1" operator="equal">
      <formula>0</formula>
    </cfRule>
  </conditionalFormatting>
  <conditionalFormatting sqref="C17:M18 O17:U18">
    <cfRule type="cellIs" dxfId="22" priority="2" operator="equal">
      <formula>0</formula>
    </cfRule>
  </conditionalFormatting>
  <conditionalFormatting sqref="N17:N18">
    <cfRule type="cellIs" dxfId="21" priority="1" operator="equal">
      <formula>0</formula>
    </cfRule>
  </conditionalFormatting>
  <printOptions horizontalCentered="1"/>
  <pageMargins left="0.39370078740157483" right="0.39370078740157483" top="0.59055118110236227" bottom="0.59055118110236227" header="0.51181102362204722" footer="0.31496062992125984"/>
  <pageSetup paperSize="9" scale="70" firstPageNumber="0" fitToHeight="2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4"/>
  <sheetViews>
    <sheetView showGridLines="0" topLeftCell="A44" zoomScale="131" workbookViewId="0">
      <selection activeCell="J48" sqref="J48:J58"/>
    </sheetView>
  </sheetViews>
  <sheetFormatPr baseColWidth="10" defaultColWidth="8.83203125" defaultRowHeight="13" x14ac:dyDescent="0.15"/>
  <cols>
    <col min="1" max="1" width="24.83203125" style="3" bestFit="1" customWidth="1"/>
    <col min="2" max="2" width="2.33203125" style="3" customWidth="1"/>
    <col min="3" max="3" width="17.6640625" style="3" customWidth="1"/>
    <col min="4" max="4" width="10.5" style="3" customWidth="1"/>
    <col min="5" max="5" width="9.1640625" style="3" customWidth="1"/>
    <col min="6" max="6" width="8.1640625" style="3" customWidth="1"/>
    <col min="7" max="7" width="8.6640625" style="3" customWidth="1"/>
    <col min="8" max="8" width="8.33203125" style="3" customWidth="1"/>
    <col min="9" max="9" width="8.1640625" style="3" customWidth="1"/>
    <col min="10" max="10" width="8.5" style="3" customWidth="1"/>
    <col min="11" max="11" width="8" style="3" customWidth="1"/>
    <col min="12" max="13" width="7.5" style="3" customWidth="1"/>
    <col min="14" max="14" width="8.33203125" style="3" customWidth="1"/>
    <col min="15" max="15" width="9.1640625" style="3" customWidth="1"/>
    <col min="16" max="16" width="8.1640625" style="3" customWidth="1"/>
    <col min="17" max="17" width="8.5" style="3" customWidth="1"/>
    <col min="18" max="18" width="7.5" style="3" customWidth="1"/>
    <col min="19" max="19" width="7.6640625" style="3" customWidth="1"/>
    <col min="20" max="20" width="9.1640625" style="3" customWidth="1"/>
    <col min="21" max="21" width="9" style="3" customWidth="1"/>
    <col min="22" max="22" width="2.33203125" style="3" customWidth="1"/>
    <col min="23" max="23" width="10.33203125" style="3" customWidth="1"/>
    <col min="24" max="24" width="6" style="3" customWidth="1"/>
    <col min="25" max="25" width="13.1640625" style="3" customWidth="1"/>
    <col min="26" max="26" width="9.1640625" style="3" bestFit="1" customWidth="1"/>
    <col min="27" max="30" width="8.83203125" style="3"/>
    <col min="31" max="31" width="17.1640625" style="3" customWidth="1"/>
    <col min="32" max="32" width="16" style="3" customWidth="1"/>
    <col min="33" max="33" width="9.6640625" style="3" customWidth="1"/>
    <col min="34" max="256" width="8.83203125" style="3"/>
    <col min="257" max="257" width="2.5" style="3" customWidth="1"/>
    <col min="258" max="258" width="2.33203125" style="3" customWidth="1"/>
    <col min="259" max="259" width="17.6640625" style="3" customWidth="1"/>
    <col min="260" max="260" width="11.1640625" style="3" customWidth="1"/>
    <col min="261" max="261" width="9" style="3" customWidth="1"/>
    <col min="262" max="262" width="8.1640625" style="3" customWidth="1"/>
    <col min="263" max="263" width="8.33203125" style="3" customWidth="1"/>
    <col min="264" max="264" width="8" style="3" customWidth="1"/>
    <col min="265" max="265" width="8.5" style="3" customWidth="1"/>
    <col min="266" max="266" width="9" style="3" customWidth="1"/>
    <col min="267" max="267" width="8.33203125" style="3" customWidth="1"/>
    <col min="268" max="268" width="7.1640625" style="3" customWidth="1"/>
    <col min="269" max="269" width="7.83203125" style="3" customWidth="1"/>
    <col min="270" max="270" width="8.5" style="3" customWidth="1"/>
    <col min="271" max="271" width="9.1640625" style="3" customWidth="1"/>
    <col min="272" max="273" width="8.1640625" style="3" customWidth="1"/>
    <col min="274" max="275" width="8.5" style="3" customWidth="1"/>
    <col min="276" max="276" width="10.5" style="3" customWidth="1"/>
    <col min="277" max="277" width="8.83203125" style="3" customWidth="1"/>
    <col min="278" max="278" width="2.33203125" style="3" customWidth="1"/>
    <col min="279" max="279" width="15.5" style="3" customWidth="1"/>
    <col min="280" max="280" width="8.5" style="3" customWidth="1"/>
    <col min="281" max="281" width="15" style="3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512" width="8.83203125" style="3"/>
    <col min="513" max="513" width="2.5" style="3" customWidth="1"/>
    <col min="514" max="514" width="2.33203125" style="3" customWidth="1"/>
    <col min="515" max="515" width="17.6640625" style="3" customWidth="1"/>
    <col min="516" max="516" width="11.1640625" style="3" customWidth="1"/>
    <col min="517" max="517" width="9" style="3" customWidth="1"/>
    <col min="518" max="518" width="8.1640625" style="3" customWidth="1"/>
    <col min="519" max="519" width="8.33203125" style="3" customWidth="1"/>
    <col min="520" max="520" width="8" style="3" customWidth="1"/>
    <col min="521" max="521" width="8.5" style="3" customWidth="1"/>
    <col min="522" max="522" width="9" style="3" customWidth="1"/>
    <col min="523" max="523" width="8.33203125" style="3" customWidth="1"/>
    <col min="524" max="524" width="7.1640625" style="3" customWidth="1"/>
    <col min="525" max="525" width="7.83203125" style="3" customWidth="1"/>
    <col min="526" max="526" width="8.5" style="3" customWidth="1"/>
    <col min="527" max="527" width="9.1640625" style="3" customWidth="1"/>
    <col min="528" max="529" width="8.1640625" style="3" customWidth="1"/>
    <col min="530" max="531" width="8.5" style="3" customWidth="1"/>
    <col min="532" max="532" width="10.5" style="3" customWidth="1"/>
    <col min="533" max="533" width="8.83203125" style="3" customWidth="1"/>
    <col min="534" max="534" width="2.33203125" style="3" customWidth="1"/>
    <col min="535" max="535" width="15.5" style="3" customWidth="1"/>
    <col min="536" max="536" width="8.5" style="3" customWidth="1"/>
    <col min="537" max="537" width="15" style="3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768" width="8.83203125" style="3"/>
    <col min="769" max="769" width="2.5" style="3" customWidth="1"/>
    <col min="770" max="770" width="2.33203125" style="3" customWidth="1"/>
    <col min="771" max="771" width="17.6640625" style="3" customWidth="1"/>
    <col min="772" max="772" width="11.1640625" style="3" customWidth="1"/>
    <col min="773" max="773" width="9" style="3" customWidth="1"/>
    <col min="774" max="774" width="8.1640625" style="3" customWidth="1"/>
    <col min="775" max="775" width="8.33203125" style="3" customWidth="1"/>
    <col min="776" max="776" width="8" style="3" customWidth="1"/>
    <col min="777" max="777" width="8.5" style="3" customWidth="1"/>
    <col min="778" max="778" width="9" style="3" customWidth="1"/>
    <col min="779" max="779" width="8.33203125" style="3" customWidth="1"/>
    <col min="780" max="780" width="7.1640625" style="3" customWidth="1"/>
    <col min="781" max="781" width="7.83203125" style="3" customWidth="1"/>
    <col min="782" max="782" width="8.5" style="3" customWidth="1"/>
    <col min="783" max="783" width="9.1640625" style="3" customWidth="1"/>
    <col min="784" max="785" width="8.1640625" style="3" customWidth="1"/>
    <col min="786" max="787" width="8.5" style="3" customWidth="1"/>
    <col min="788" max="788" width="10.5" style="3" customWidth="1"/>
    <col min="789" max="789" width="8.83203125" style="3" customWidth="1"/>
    <col min="790" max="790" width="2.33203125" style="3" customWidth="1"/>
    <col min="791" max="791" width="15.5" style="3" customWidth="1"/>
    <col min="792" max="792" width="8.5" style="3" customWidth="1"/>
    <col min="793" max="793" width="15" style="3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1024" width="8.83203125" style="3"/>
    <col min="1025" max="1025" width="2.5" style="3" customWidth="1"/>
    <col min="1026" max="1026" width="2.33203125" style="3" customWidth="1"/>
    <col min="1027" max="1027" width="17.6640625" style="3" customWidth="1"/>
    <col min="1028" max="1028" width="11.1640625" style="3" customWidth="1"/>
    <col min="1029" max="1029" width="9" style="3" customWidth="1"/>
    <col min="1030" max="1030" width="8.1640625" style="3" customWidth="1"/>
    <col min="1031" max="1031" width="8.33203125" style="3" customWidth="1"/>
    <col min="1032" max="1032" width="8" style="3" customWidth="1"/>
    <col min="1033" max="1033" width="8.5" style="3" customWidth="1"/>
    <col min="1034" max="1034" width="9" style="3" customWidth="1"/>
    <col min="1035" max="1035" width="8.33203125" style="3" customWidth="1"/>
    <col min="1036" max="1036" width="7.1640625" style="3" customWidth="1"/>
    <col min="1037" max="1037" width="7.83203125" style="3" customWidth="1"/>
    <col min="1038" max="1038" width="8.5" style="3" customWidth="1"/>
    <col min="1039" max="1039" width="9.1640625" style="3" customWidth="1"/>
    <col min="1040" max="1041" width="8.1640625" style="3" customWidth="1"/>
    <col min="1042" max="1043" width="8.5" style="3" customWidth="1"/>
    <col min="1044" max="1044" width="10.5" style="3" customWidth="1"/>
    <col min="1045" max="1045" width="8.83203125" style="3" customWidth="1"/>
    <col min="1046" max="1046" width="2.33203125" style="3" customWidth="1"/>
    <col min="1047" max="1047" width="15.5" style="3" customWidth="1"/>
    <col min="1048" max="1048" width="8.5" style="3" customWidth="1"/>
    <col min="1049" max="1049" width="15" style="3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280" width="8.83203125" style="3"/>
    <col min="1281" max="1281" width="2.5" style="3" customWidth="1"/>
    <col min="1282" max="1282" width="2.33203125" style="3" customWidth="1"/>
    <col min="1283" max="1283" width="17.6640625" style="3" customWidth="1"/>
    <col min="1284" max="1284" width="11.1640625" style="3" customWidth="1"/>
    <col min="1285" max="1285" width="9" style="3" customWidth="1"/>
    <col min="1286" max="1286" width="8.1640625" style="3" customWidth="1"/>
    <col min="1287" max="1287" width="8.33203125" style="3" customWidth="1"/>
    <col min="1288" max="1288" width="8" style="3" customWidth="1"/>
    <col min="1289" max="1289" width="8.5" style="3" customWidth="1"/>
    <col min="1290" max="1290" width="9" style="3" customWidth="1"/>
    <col min="1291" max="1291" width="8.33203125" style="3" customWidth="1"/>
    <col min="1292" max="1292" width="7.1640625" style="3" customWidth="1"/>
    <col min="1293" max="1293" width="7.83203125" style="3" customWidth="1"/>
    <col min="1294" max="1294" width="8.5" style="3" customWidth="1"/>
    <col min="1295" max="1295" width="9.1640625" style="3" customWidth="1"/>
    <col min="1296" max="1297" width="8.1640625" style="3" customWidth="1"/>
    <col min="1298" max="1299" width="8.5" style="3" customWidth="1"/>
    <col min="1300" max="1300" width="10.5" style="3" customWidth="1"/>
    <col min="1301" max="1301" width="8.83203125" style="3" customWidth="1"/>
    <col min="1302" max="1302" width="2.33203125" style="3" customWidth="1"/>
    <col min="1303" max="1303" width="15.5" style="3" customWidth="1"/>
    <col min="1304" max="1304" width="8.5" style="3" customWidth="1"/>
    <col min="1305" max="1305" width="15" style="3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536" width="8.83203125" style="3"/>
    <col min="1537" max="1537" width="2.5" style="3" customWidth="1"/>
    <col min="1538" max="1538" width="2.33203125" style="3" customWidth="1"/>
    <col min="1539" max="1539" width="17.6640625" style="3" customWidth="1"/>
    <col min="1540" max="1540" width="11.1640625" style="3" customWidth="1"/>
    <col min="1541" max="1541" width="9" style="3" customWidth="1"/>
    <col min="1542" max="1542" width="8.1640625" style="3" customWidth="1"/>
    <col min="1543" max="1543" width="8.33203125" style="3" customWidth="1"/>
    <col min="1544" max="1544" width="8" style="3" customWidth="1"/>
    <col min="1545" max="1545" width="8.5" style="3" customWidth="1"/>
    <col min="1546" max="1546" width="9" style="3" customWidth="1"/>
    <col min="1547" max="1547" width="8.33203125" style="3" customWidth="1"/>
    <col min="1548" max="1548" width="7.1640625" style="3" customWidth="1"/>
    <col min="1549" max="1549" width="7.83203125" style="3" customWidth="1"/>
    <col min="1550" max="1550" width="8.5" style="3" customWidth="1"/>
    <col min="1551" max="1551" width="9.1640625" style="3" customWidth="1"/>
    <col min="1552" max="1553" width="8.1640625" style="3" customWidth="1"/>
    <col min="1554" max="1555" width="8.5" style="3" customWidth="1"/>
    <col min="1556" max="1556" width="10.5" style="3" customWidth="1"/>
    <col min="1557" max="1557" width="8.83203125" style="3" customWidth="1"/>
    <col min="1558" max="1558" width="2.33203125" style="3" customWidth="1"/>
    <col min="1559" max="1559" width="15.5" style="3" customWidth="1"/>
    <col min="1560" max="1560" width="8.5" style="3" customWidth="1"/>
    <col min="1561" max="1561" width="15" style="3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792" width="8.83203125" style="3"/>
    <col min="1793" max="1793" width="2.5" style="3" customWidth="1"/>
    <col min="1794" max="1794" width="2.33203125" style="3" customWidth="1"/>
    <col min="1795" max="1795" width="17.6640625" style="3" customWidth="1"/>
    <col min="1796" max="1796" width="11.1640625" style="3" customWidth="1"/>
    <col min="1797" max="1797" width="9" style="3" customWidth="1"/>
    <col min="1798" max="1798" width="8.1640625" style="3" customWidth="1"/>
    <col min="1799" max="1799" width="8.33203125" style="3" customWidth="1"/>
    <col min="1800" max="1800" width="8" style="3" customWidth="1"/>
    <col min="1801" max="1801" width="8.5" style="3" customWidth="1"/>
    <col min="1802" max="1802" width="9" style="3" customWidth="1"/>
    <col min="1803" max="1803" width="8.33203125" style="3" customWidth="1"/>
    <col min="1804" max="1804" width="7.1640625" style="3" customWidth="1"/>
    <col min="1805" max="1805" width="7.83203125" style="3" customWidth="1"/>
    <col min="1806" max="1806" width="8.5" style="3" customWidth="1"/>
    <col min="1807" max="1807" width="9.1640625" style="3" customWidth="1"/>
    <col min="1808" max="1809" width="8.1640625" style="3" customWidth="1"/>
    <col min="1810" max="1811" width="8.5" style="3" customWidth="1"/>
    <col min="1812" max="1812" width="10.5" style="3" customWidth="1"/>
    <col min="1813" max="1813" width="8.83203125" style="3" customWidth="1"/>
    <col min="1814" max="1814" width="2.33203125" style="3" customWidth="1"/>
    <col min="1815" max="1815" width="15.5" style="3" customWidth="1"/>
    <col min="1816" max="1816" width="8.5" style="3" customWidth="1"/>
    <col min="1817" max="1817" width="15" style="3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2048" width="8.83203125" style="3"/>
    <col min="2049" max="2049" width="2.5" style="3" customWidth="1"/>
    <col min="2050" max="2050" width="2.33203125" style="3" customWidth="1"/>
    <col min="2051" max="2051" width="17.6640625" style="3" customWidth="1"/>
    <col min="2052" max="2052" width="11.1640625" style="3" customWidth="1"/>
    <col min="2053" max="2053" width="9" style="3" customWidth="1"/>
    <col min="2054" max="2054" width="8.1640625" style="3" customWidth="1"/>
    <col min="2055" max="2055" width="8.33203125" style="3" customWidth="1"/>
    <col min="2056" max="2056" width="8" style="3" customWidth="1"/>
    <col min="2057" max="2057" width="8.5" style="3" customWidth="1"/>
    <col min="2058" max="2058" width="9" style="3" customWidth="1"/>
    <col min="2059" max="2059" width="8.33203125" style="3" customWidth="1"/>
    <col min="2060" max="2060" width="7.1640625" style="3" customWidth="1"/>
    <col min="2061" max="2061" width="7.83203125" style="3" customWidth="1"/>
    <col min="2062" max="2062" width="8.5" style="3" customWidth="1"/>
    <col min="2063" max="2063" width="9.1640625" style="3" customWidth="1"/>
    <col min="2064" max="2065" width="8.1640625" style="3" customWidth="1"/>
    <col min="2066" max="2067" width="8.5" style="3" customWidth="1"/>
    <col min="2068" max="2068" width="10.5" style="3" customWidth="1"/>
    <col min="2069" max="2069" width="8.83203125" style="3" customWidth="1"/>
    <col min="2070" max="2070" width="2.33203125" style="3" customWidth="1"/>
    <col min="2071" max="2071" width="15.5" style="3" customWidth="1"/>
    <col min="2072" max="2072" width="8.5" style="3" customWidth="1"/>
    <col min="2073" max="2073" width="15" style="3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304" width="8.83203125" style="3"/>
    <col min="2305" max="2305" width="2.5" style="3" customWidth="1"/>
    <col min="2306" max="2306" width="2.33203125" style="3" customWidth="1"/>
    <col min="2307" max="2307" width="17.6640625" style="3" customWidth="1"/>
    <col min="2308" max="2308" width="11.1640625" style="3" customWidth="1"/>
    <col min="2309" max="2309" width="9" style="3" customWidth="1"/>
    <col min="2310" max="2310" width="8.1640625" style="3" customWidth="1"/>
    <col min="2311" max="2311" width="8.33203125" style="3" customWidth="1"/>
    <col min="2312" max="2312" width="8" style="3" customWidth="1"/>
    <col min="2313" max="2313" width="8.5" style="3" customWidth="1"/>
    <col min="2314" max="2314" width="9" style="3" customWidth="1"/>
    <col min="2315" max="2315" width="8.33203125" style="3" customWidth="1"/>
    <col min="2316" max="2316" width="7.1640625" style="3" customWidth="1"/>
    <col min="2317" max="2317" width="7.83203125" style="3" customWidth="1"/>
    <col min="2318" max="2318" width="8.5" style="3" customWidth="1"/>
    <col min="2319" max="2319" width="9.1640625" style="3" customWidth="1"/>
    <col min="2320" max="2321" width="8.1640625" style="3" customWidth="1"/>
    <col min="2322" max="2323" width="8.5" style="3" customWidth="1"/>
    <col min="2324" max="2324" width="10.5" style="3" customWidth="1"/>
    <col min="2325" max="2325" width="8.83203125" style="3" customWidth="1"/>
    <col min="2326" max="2326" width="2.33203125" style="3" customWidth="1"/>
    <col min="2327" max="2327" width="15.5" style="3" customWidth="1"/>
    <col min="2328" max="2328" width="8.5" style="3" customWidth="1"/>
    <col min="2329" max="2329" width="15" style="3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560" width="8.83203125" style="3"/>
    <col min="2561" max="2561" width="2.5" style="3" customWidth="1"/>
    <col min="2562" max="2562" width="2.33203125" style="3" customWidth="1"/>
    <col min="2563" max="2563" width="17.6640625" style="3" customWidth="1"/>
    <col min="2564" max="2564" width="11.1640625" style="3" customWidth="1"/>
    <col min="2565" max="2565" width="9" style="3" customWidth="1"/>
    <col min="2566" max="2566" width="8.1640625" style="3" customWidth="1"/>
    <col min="2567" max="2567" width="8.33203125" style="3" customWidth="1"/>
    <col min="2568" max="2568" width="8" style="3" customWidth="1"/>
    <col min="2569" max="2569" width="8.5" style="3" customWidth="1"/>
    <col min="2570" max="2570" width="9" style="3" customWidth="1"/>
    <col min="2571" max="2571" width="8.33203125" style="3" customWidth="1"/>
    <col min="2572" max="2572" width="7.1640625" style="3" customWidth="1"/>
    <col min="2573" max="2573" width="7.83203125" style="3" customWidth="1"/>
    <col min="2574" max="2574" width="8.5" style="3" customWidth="1"/>
    <col min="2575" max="2575" width="9.1640625" style="3" customWidth="1"/>
    <col min="2576" max="2577" width="8.1640625" style="3" customWidth="1"/>
    <col min="2578" max="2579" width="8.5" style="3" customWidth="1"/>
    <col min="2580" max="2580" width="10.5" style="3" customWidth="1"/>
    <col min="2581" max="2581" width="8.83203125" style="3" customWidth="1"/>
    <col min="2582" max="2582" width="2.33203125" style="3" customWidth="1"/>
    <col min="2583" max="2583" width="15.5" style="3" customWidth="1"/>
    <col min="2584" max="2584" width="8.5" style="3" customWidth="1"/>
    <col min="2585" max="2585" width="15" style="3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816" width="8.83203125" style="3"/>
    <col min="2817" max="2817" width="2.5" style="3" customWidth="1"/>
    <col min="2818" max="2818" width="2.33203125" style="3" customWidth="1"/>
    <col min="2819" max="2819" width="17.6640625" style="3" customWidth="1"/>
    <col min="2820" max="2820" width="11.1640625" style="3" customWidth="1"/>
    <col min="2821" max="2821" width="9" style="3" customWidth="1"/>
    <col min="2822" max="2822" width="8.1640625" style="3" customWidth="1"/>
    <col min="2823" max="2823" width="8.33203125" style="3" customWidth="1"/>
    <col min="2824" max="2824" width="8" style="3" customWidth="1"/>
    <col min="2825" max="2825" width="8.5" style="3" customWidth="1"/>
    <col min="2826" max="2826" width="9" style="3" customWidth="1"/>
    <col min="2827" max="2827" width="8.33203125" style="3" customWidth="1"/>
    <col min="2828" max="2828" width="7.1640625" style="3" customWidth="1"/>
    <col min="2829" max="2829" width="7.83203125" style="3" customWidth="1"/>
    <col min="2830" max="2830" width="8.5" style="3" customWidth="1"/>
    <col min="2831" max="2831" width="9.1640625" style="3" customWidth="1"/>
    <col min="2832" max="2833" width="8.1640625" style="3" customWidth="1"/>
    <col min="2834" max="2835" width="8.5" style="3" customWidth="1"/>
    <col min="2836" max="2836" width="10.5" style="3" customWidth="1"/>
    <col min="2837" max="2837" width="8.83203125" style="3" customWidth="1"/>
    <col min="2838" max="2838" width="2.33203125" style="3" customWidth="1"/>
    <col min="2839" max="2839" width="15.5" style="3" customWidth="1"/>
    <col min="2840" max="2840" width="8.5" style="3" customWidth="1"/>
    <col min="2841" max="2841" width="15" style="3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3072" width="8.83203125" style="3"/>
    <col min="3073" max="3073" width="2.5" style="3" customWidth="1"/>
    <col min="3074" max="3074" width="2.33203125" style="3" customWidth="1"/>
    <col min="3075" max="3075" width="17.6640625" style="3" customWidth="1"/>
    <col min="3076" max="3076" width="11.1640625" style="3" customWidth="1"/>
    <col min="3077" max="3077" width="9" style="3" customWidth="1"/>
    <col min="3078" max="3078" width="8.1640625" style="3" customWidth="1"/>
    <col min="3079" max="3079" width="8.33203125" style="3" customWidth="1"/>
    <col min="3080" max="3080" width="8" style="3" customWidth="1"/>
    <col min="3081" max="3081" width="8.5" style="3" customWidth="1"/>
    <col min="3082" max="3082" width="9" style="3" customWidth="1"/>
    <col min="3083" max="3083" width="8.33203125" style="3" customWidth="1"/>
    <col min="3084" max="3084" width="7.1640625" style="3" customWidth="1"/>
    <col min="3085" max="3085" width="7.83203125" style="3" customWidth="1"/>
    <col min="3086" max="3086" width="8.5" style="3" customWidth="1"/>
    <col min="3087" max="3087" width="9.1640625" style="3" customWidth="1"/>
    <col min="3088" max="3089" width="8.1640625" style="3" customWidth="1"/>
    <col min="3090" max="3091" width="8.5" style="3" customWidth="1"/>
    <col min="3092" max="3092" width="10.5" style="3" customWidth="1"/>
    <col min="3093" max="3093" width="8.83203125" style="3" customWidth="1"/>
    <col min="3094" max="3094" width="2.33203125" style="3" customWidth="1"/>
    <col min="3095" max="3095" width="15.5" style="3" customWidth="1"/>
    <col min="3096" max="3096" width="8.5" style="3" customWidth="1"/>
    <col min="3097" max="3097" width="15" style="3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328" width="8.83203125" style="3"/>
    <col min="3329" max="3329" width="2.5" style="3" customWidth="1"/>
    <col min="3330" max="3330" width="2.33203125" style="3" customWidth="1"/>
    <col min="3331" max="3331" width="17.6640625" style="3" customWidth="1"/>
    <col min="3332" max="3332" width="11.1640625" style="3" customWidth="1"/>
    <col min="3333" max="3333" width="9" style="3" customWidth="1"/>
    <col min="3334" max="3334" width="8.1640625" style="3" customWidth="1"/>
    <col min="3335" max="3335" width="8.33203125" style="3" customWidth="1"/>
    <col min="3336" max="3336" width="8" style="3" customWidth="1"/>
    <col min="3337" max="3337" width="8.5" style="3" customWidth="1"/>
    <col min="3338" max="3338" width="9" style="3" customWidth="1"/>
    <col min="3339" max="3339" width="8.33203125" style="3" customWidth="1"/>
    <col min="3340" max="3340" width="7.1640625" style="3" customWidth="1"/>
    <col min="3341" max="3341" width="7.83203125" style="3" customWidth="1"/>
    <col min="3342" max="3342" width="8.5" style="3" customWidth="1"/>
    <col min="3343" max="3343" width="9.1640625" style="3" customWidth="1"/>
    <col min="3344" max="3345" width="8.1640625" style="3" customWidth="1"/>
    <col min="3346" max="3347" width="8.5" style="3" customWidth="1"/>
    <col min="3348" max="3348" width="10.5" style="3" customWidth="1"/>
    <col min="3349" max="3349" width="8.83203125" style="3" customWidth="1"/>
    <col min="3350" max="3350" width="2.33203125" style="3" customWidth="1"/>
    <col min="3351" max="3351" width="15.5" style="3" customWidth="1"/>
    <col min="3352" max="3352" width="8.5" style="3" customWidth="1"/>
    <col min="3353" max="3353" width="15" style="3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584" width="8.83203125" style="3"/>
    <col min="3585" max="3585" width="2.5" style="3" customWidth="1"/>
    <col min="3586" max="3586" width="2.33203125" style="3" customWidth="1"/>
    <col min="3587" max="3587" width="17.6640625" style="3" customWidth="1"/>
    <col min="3588" max="3588" width="11.1640625" style="3" customWidth="1"/>
    <col min="3589" max="3589" width="9" style="3" customWidth="1"/>
    <col min="3590" max="3590" width="8.1640625" style="3" customWidth="1"/>
    <col min="3591" max="3591" width="8.33203125" style="3" customWidth="1"/>
    <col min="3592" max="3592" width="8" style="3" customWidth="1"/>
    <col min="3593" max="3593" width="8.5" style="3" customWidth="1"/>
    <col min="3594" max="3594" width="9" style="3" customWidth="1"/>
    <col min="3595" max="3595" width="8.33203125" style="3" customWidth="1"/>
    <col min="3596" max="3596" width="7.1640625" style="3" customWidth="1"/>
    <col min="3597" max="3597" width="7.83203125" style="3" customWidth="1"/>
    <col min="3598" max="3598" width="8.5" style="3" customWidth="1"/>
    <col min="3599" max="3599" width="9.1640625" style="3" customWidth="1"/>
    <col min="3600" max="3601" width="8.1640625" style="3" customWidth="1"/>
    <col min="3602" max="3603" width="8.5" style="3" customWidth="1"/>
    <col min="3604" max="3604" width="10.5" style="3" customWidth="1"/>
    <col min="3605" max="3605" width="8.83203125" style="3" customWidth="1"/>
    <col min="3606" max="3606" width="2.33203125" style="3" customWidth="1"/>
    <col min="3607" max="3607" width="15.5" style="3" customWidth="1"/>
    <col min="3608" max="3608" width="8.5" style="3" customWidth="1"/>
    <col min="3609" max="3609" width="15" style="3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840" width="8.83203125" style="3"/>
    <col min="3841" max="3841" width="2.5" style="3" customWidth="1"/>
    <col min="3842" max="3842" width="2.33203125" style="3" customWidth="1"/>
    <col min="3843" max="3843" width="17.6640625" style="3" customWidth="1"/>
    <col min="3844" max="3844" width="11.1640625" style="3" customWidth="1"/>
    <col min="3845" max="3845" width="9" style="3" customWidth="1"/>
    <col min="3846" max="3846" width="8.1640625" style="3" customWidth="1"/>
    <col min="3847" max="3847" width="8.33203125" style="3" customWidth="1"/>
    <col min="3848" max="3848" width="8" style="3" customWidth="1"/>
    <col min="3849" max="3849" width="8.5" style="3" customWidth="1"/>
    <col min="3850" max="3850" width="9" style="3" customWidth="1"/>
    <col min="3851" max="3851" width="8.33203125" style="3" customWidth="1"/>
    <col min="3852" max="3852" width="7.1640625" style="3" customWidth="1"/>
    <col min="3853" max="3853" width="7.83203125" style="3" customWidth="1"/>
    <col min="3854" max="3854" width="8.5" style="3" customWidth="1"/>
    <col min="3855" max="3855" width="9.1640625" style="3" customWidth="1"/>
    <col min="3856" max="3857" width="8.1640625" style="3" customWidth="1"/>
    <col min="3858" max="3859" width="8.5" style="3" customWidth="1"/>
    <col min="3860" max="3860" width="10.5" style="3" customWidth="1"/>
    <col min="3861" max="3861" width="8.83203125" style="3" customWidth="1"/>
    <col min="3862" max="3862" width="2.33203125" style="3" customWidth="1"/>
    <col min="3863" max="3863" width="15.5" style="3" customWidth="1"/>
    <col min="3864" max="3864" width="8.5" style="3" customWidth="1"/>
    <col min="3865" max="3865" width="15" style="3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4096" width="8.83203125" style="3"/>
    <col min="4097" max="4097" width="2.5" style="3" customWidth="1"/>
    <col min="4098" max="4098" width="2.33203125" style="3" customWidth="1"/>
    <col min="4099" max="4099" width="17.6640625" style="3" customWidth="1"/>
    <col min="4100" max="4100" width="11.1640625" style="3" customWidth="1"/>
    <col min="4101" max="4101" width="9" style="3" customWidth="1"/>
    <col min="4102" max="4102" width="8.1640625" style="3" customWidth="1"/>
    <col min="4103" max="4103" width="8.33203125" style="3" customWidth="1"/>
    <col min="4104" max="4104" width="8" style="3" customWidth="1"/>
    <col min="4105" max="4105" width="8.5" style="3" customWidth="1"/>
    <col min="4106" max="4106" width="9" style="3" customWidth="1"/>
    <col min="4107" max="4107" width="8.33203125" style="3" customWidth="1"/>
    <col min="4108" max="4108" width="7.1640625" style="3" customWidth="1"/>
    <col min="4109" max="4109" width="7.83203125" style="3" customWidth="1"/>
    <col min="4110" max="4110" width="8.5" style="3" customWidth="1"/>
    <col min="4111" max="4111" width="9.1640625" style="3" customWidth="1"/>
    <col min="4112" max="4113" width="8.1640625" style="3" customWidth="1"/>
    <col min="4114" max="4115" width="8.5" style="3" customWidth="1"/>
    <col min="4116" max="4116" width="10.5" style="3" customWidth="1"/>
    <col min="4117" max="4117" width="8.83203125" style="3" customWidth="1"/>
    <col min="4118" max="4118" width="2.33203125" style="3" customWidth="1"/>
    <col min="4119" max="4119" width="15.5" style="3" customWidth="1"/>
    <col min="4120" max="4120" width="8.5" style="3" customWidth="1"/>
    <col min="4121" max="4121" width="15" style="3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352" width="8.83203125" style="3"/>
    <col min="4353" max="4353" width="2.5" style="3" customWidth="1"/>
    <col min="4354" max="4354" width="2.33203125" style="3" customWidth="1"/>
    <col min="4355" max="4355" width="17.6640625" style="3" customWidth="1"/>
    <col min="4356" max="4356" width="11.1640625" style="3" customWidth="1"/>
    <col min="4357" max="4357" width="9" style="3" customWidth="1"/>
    <col min="4358" max="4358" width="8.1640625" style="3" customWidth="1"/>
    <col min="4359" max="4359" width="8.33203125" style="3" customWidth="1"/>
    <col min="4360" max="4360" width="8" style="3" customWidth="1"/>
    <col min="4361" max="4361" width="8.5" style="3" customWidth="1"/>
    <col min="4362" max="4362" width="9" style="3" customWidth="1"/>
    <col min="4363" max="4363" width="8.33203125" style="3" customWidth="1"/>
    <col min="4364" max="4364" width="7.1640625" style="3" customWidth="1"/>
    <col min="4365" max="4365" width="7.83203125" style="3" customWidth="1"/>
    <col min="4366" max="4366" width="8.5" style="3" customWidth="1"/>
    <col min="4367" max="4367" width="9.1640625" style="3" customWidth="1"/>
    <col min="4368" max="4369" width="8.1640625" style="3" customWidth="1"/>
    <col min="4370" max="4371" width="8.5" style="3" customWidth="1"/>
    <col min="4372" max="4372" width="10.5" style="3" customWidth="1"/>
    <col min="4373" max="4373" width="8.83203125" style="3" customWidth="1"/>
    <col min="4374" max="4374" width="2.33203125" style="3" customWidth="1"/>
    <col min="4375" max="4375" width="15.5" style="3" customWidth="1"/>
    <col min="4376" max="4376" width="8.5" style="3" customWidth="1"/>
    <col min="4377" max="4377" width="15" style="3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608" width="8.83203125" style="3"/>
    <col min="4609" max="4609" width="2.5" style="3" customWidth="1"/>
    <col min="4610" max="4610" width="2.33203125" style="3" customWidth="1"/>
    <col min="4611" max="4611" width="17.6640625" style="3" customWidth="1"/>
    <col min="4612" max="4612" width="11.1640625" style="3" customWidth="1"/>
    <col min="4613" max="4613" width="9" style="3" customWidth="1"/>
    <col min="4614" max="4614" width="8.1640625" style="3" customWidth="1"/>
    <col min="4615" max="4615" width="8.33203125" style="3" customWidth="1"/>
    <col min="4616" max="4616" width="8" style="3" customWidth="1"/>
    <col min="4617" max="4617" width="8.5" style="3" customWidth="1"/>
    <col min="4618" max="4618" width="9" style="3" customWidth="1"/>
    <col min="4619" max="4619" width="8.33203125" style="3" customWidth="1"/>
    <col min="4620" max="4620" width="7.1640625" style="3" customWidth="1"/>
    <col min="4621" max="4621" width="7.83203125" style="3" customWidth="1"/>
    <col min="4622" max="4622" width="8.5" style="3" customWidth="1"/>
    <col min="4623" max="4623" width="9.1640625" style="3" customWidth="1"/>
    <col min="4624" max="4625" width="8.1640625" style="3" customWidth="1"/>
    <col min="4626" max="4627" width="8.5" style="3" customWidth="1"/>
    <col min="4628" max="4628" width="10.5" style="3" customWidth="1"/>
    <col min="4629" max="4629" width="8.83203125" style="3" customWidth="1"/>
    <col min="4630" max="4630" width="2.33203125" style="3" customWidth="1"/>
    <col min="4631" max="4631" width="15.5" style="3" customWidth="1"/>
    <col min="4632" max="4632" width="8.5" style="3" customWidth="1"/>
    <col min="4633" max="4633" width="15" style="3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864" width="8.83203125" style="3"/>
    <col min="4865" max="4865" width="2.5" style="3" customWidth="1"/>
    <col min="4866" max="4866" width="2.33203125" style="3" customWidth="1"/>
    <col min="4867" max="4867" width="17.6640625" style="3" customWidth="1"/>
    <col min="4868" max="4868" width="11.1640625" style="3" customWidth="1"/>
    <col min="4869" max="4869" width="9" style="3" customWidth="1"/>
    <col min="4870" max="4870" width="8.1640625" style="3" customWidth="1"/>
    <col min="4871" max="4871" width="8.33203125" style="3" customWidth="1"/>
    <col min="4872" max="4872" width="8" style="3" customWidth="1"/>
    <col min="4873" max="4873" width="8.5" style="3" customWidth="1"/>
    <col min="4874" max="4874" width="9" style="3" customWidth="1"/>
    <col min="4875" max="4875" width="8.33203125" style="3" customWidth="1"/>
    <col min="4876" max="4876" width="7.1640625" style="3" customWidth="1"/>
    <col min="4877" max="4877" width="7.83203125" style="3" customWidth="1"/>
    <col min="4878" max="4878" width="8.5" style="3" customWidth="1"/>
    <col min="4879" max="4879" width="9.1640625" style="3" customWidth="1"/>
    <col min="4880" max="4881" width="8.1640625" style="3" customWidth="1"/>
    <col min="4882" max="4883" width="8.5" style="3" customWidth="1"/>
    <col min="4884" max="4884" width="10.5" style="3" customWidth="1"/>
    <col min="4885" max="4885" width="8.83203125" style="3" customWidth="1"/>
    <col min="4886" max="4886" width="2.33203125" style="3" customWidth="1"/>
    <col min="4887" max="4887" width="15.5" style="3" customWidth="1"/>
    <col min="4888" max="4888" width="8.5" style="3" customWidth="1"/>
    <col min="4889" max="4889" width="15" style="3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5120" width="8.83203125" style="3"/>
    <col min="5121" max="5121" width="2.5" style="3" customWidth="1"/>
    <col min="5122" max="5122" width="2.33203125" style="3" customWidth="1"/>
    <col min="5123" max="5123" width="17.6640625" style="3" customWidth="1"/>
    <col min="5124" max="5124" width="11.1640625" style="3" customWidth="1"/>
    <col min="5125" max="5125" width="9" style="3" customWidth="1"/>
    <col min="5126" max="5126" width="8.1640625" style="3" customWidth="1"/>
    <col min="5127" max="5127" width="8.33203125" style="3" customWidth="1"/>
    <col min="5128" max="5128" width="8" style="3" customWidth="1"/>
    <col min="5129" max="5129" width="8.5" style="3" customWidth="1"/>
    <col min="5130" max="5130" width="9" style="3" customWidth="1"/>
    <col min="5131" max="5131" width="8.33203125" style="3" customWidth="1"/>
    <col min="5132" max="5132" width="7.1640625" style="3" customWidth="1"/>
    <col min="5133" max="5133" width="7.83203125" style="3" customWidth="1"/>
    <col min="5134" max="5134" width="8.5" style="3" customWidth="1"/>
    <col min="5135" max="5135" width="9.1640625" style="3" customWidth="1"/>
    <col min="5136" max="5137" width="8.1640625" style="3" customWidth="1"/>
    <col min="5138" max="5139" width="8.5" style="3" customWidth="1"/>
    <col min="5140" max="5140" width="10.5" style="3" customWidth="1"/>
    <col min="5141" max="5141" width="8.83203125" style="3" customWidth="1"/>
    <col min="5142" max="5142" width="2.33203125" style="3" customWidth="1"/>
    <col min="5143" max="5143" width="15.5" style="3" customWidth="1"/>
    <col min="5144" max="5144" width="8.5" style="3" customWidth="1"/>
    <col min="5145" max="5145" width="15" style="3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376" width="8.83203125" style="3"/>
    <col min="5377" max="5377" width="2.5" style="3" customWidth="1"/>
    <col min="5378" max="5378" width="2.33203125" style="3" customWidth="1"/>
    <col min="5379" max="5379" width="17.6640625" style="3" customWidth="1"/>
    <col min="5380" max="5380" width="11.1640625" style="3" customWidth="1"/>
    <col min="5381" max="5381" width="9" style="3" customWidth="1"/>
    <col min="5382" max="5382" width="8.1640625" style="3" customWidth="1"/>
    <col min="5383" max="5383" width="8.33203125" style="3" customWidth="1"/>
    <col min="5384" max="5384" width="8" style="3" customWidth="1"/>
    <col min="5385" max="5385" width="8.5" style="3" customWidth="1"/>
    <col min="5386" max="5386" width="9" style="3" customWidth="1"/>
    <col min="5387" max="5387" width="8.33203125" style="3" customWidth="1"/>
    <col min="5388" max="5388" width="7.1640625" style="3" customWidth="1"/>
    <col min="5389" max="5389" width="7.83203125" style="3" customWidth="1"/>
    <col min="5390" max="5390" width="8.5" style="3" customWidth="1"/>
    <col min="5391" max="5391" width="9.1640625" style="3" customWidth="1"/>
    <col min="5392" max="5393" width="8.1640625" style="3" customWidth="1"/>
    <col min="5394" max="5395" width="8.5" style="3" customWidth="1"/>
    <col min="5396" max="5396" width="10.5" style="3" customWidth="1"/>
    <col min="5397" max="5397" width="8.83203125" style="3" customWidth="1"/>
    <col min="5398" max="5398" width="2.33203125" style="3" customWidth="1"/>
    <col min="5399" max="5399" width="15.5" style="3" customWidth="1"/>
    <col min="5400" max="5400" width="8.5" style="3" customWidth="1"/>
    <col min="5401" max="5401" width="15" style="3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632" width="8.83203125" style="3"/>
    <col min="5633" max="5633" width="2.5" style="3" customWidth="1"/>
    <col min="5634" max="5634" width="2.33203125" style="3" customWidth="1"/>
    <col min="5635" max="5635" width="17.6640625" style="3" customWidth="1"/>
    <col min="5636" max="5636" width="11.1640625" style="3" customWidth="1"/>
    <col min="5637" max="5637" width="9" style="3" customWidth="1"/>
    <col min="5638" max="5638" width="8.1640625" style="3" customWidth="1"/>
    <col min="5639" max="5639" width="8.33203125" style="3" customWidth="1"/>
    <col min="5640" max="5640" width="8" style="3" customWidth="1"/>
    <col min="5641" max="5641" width="8.5" style="3" customWidth="1"/>
    <col min="5642" max="5642" width="9" style="3" customWidth="1"/>
    <col min="5643" max="5643" width="8.33203125" style="3" customWidth="1"/>
    <col min="5644" max="5644" width="7.1640625" style="3" customWidth="1"/>
    <col min="5645" max="5645" width="7.83203125" style="3" customWidth="1"/>
    <col min="5646" max="5646" width="8.5" style="3" customWidth="1"/>
    <col min="5647" max="5647" width="9.1640625" style="3" customWidth="1"/>
    <col min="5648" max="5649" width="8.1640625" style="3" customWidth="1"/>
    <col min="5650" max="5651" width="8.5" style="3" customWidth="1"/>
    <col min="5652" max="5652" width="10.5" style="3" customWidth="1"/>
    <col min="5653" max="5653" width="8.83203125" style="3" customWidth="1"/>
    <col min="5654" max="5654" width="2.33203125" style="3" customWidth="1"/>
    <col min="5655" max="5655" width="15.5" style="3" customWidth="1"/>
    <col min="5656" max="5656" width="8.5" style="3" customWidth="1"/>
    <col min="5657" max="5657" width="15" style="3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888" width="8.83203125" style="3"/>
    <col min="5889" max="5889" width="2.5" style="3" customWidth="1"/>
    <col min="5890" max="5890" width="2.33203125" style="3" customWidth="1"/>
    <col min="5891" max="5891" width="17.6640625" style="3" customWidth="1"/>
    <col min="5892" max="5892" width="11.1640625" style="3" customWidth="1"/>
    <col min="5893" max="5893" width="9" style="3" customWidth="1"/>
    <col min="5894" max="5894" width="8.1640625" style="3" customWidth="1"/>
    <col min="5895" max="5895" width="8.33203125" style="3" customWidth="1"/>
    <col min="5896" max="5896" width="8" style="3" customWidth="1"/>
    <col min="5897" max="5897" width="8.5" style="3" customWidth="1"/>
    <col min="5898" max="5898" width="9" style="3" customWidth="1"/>
    <col min="5899" max="5899" width="8.33203125" style="3" customWidth="1"/>
    <col min="5900" max="5900" width="7.1640625" style="3" customWidth="1"/>
    <col min="5901" max="5901" width="7.83203125" style="3" customWidth="1"/>
    <col min="5902" max="5902" width="8.5" style="3" customWidth="1"/>
    <col min="5903" max="5903" width="9.1640625" style="3" customWidth="1"/>
    <col min="5904" max="5905" width="8.1640625" style="3" customWidth="1"/>
    <col min="5906" max="5907" width="8.5" style="3" customWidth="1"/>
    <col min="5908" max="5908" width="10.5" style="3" customWidth="1"/>
    <col min="5909" max="5909" width="8.83203125" style="3" customWidth="1"/>
    <col min="5910" max="5910" width="2.33203125" style="3" customWidth="1"/>
    <col min="5911" max="5911" width="15.5" style="3" customWidth="1"/>
    <col min="5912" max="5912" width="8.5" style="3" customWidth="1"/>
    <col min="5913" max="5913" width="15" style="3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6144" width="8.83203125" style="3"/>
    <col min="6145" max="6145" width="2.5" style="3" customWidth="1"/>
    <col min="6146" max="6146" width="2.33203125" style="3" customWidth="1"/>
    <col min="6147" max="6147" width="17.6640625" style="3" customWidth="1"/>
    <col min="6148" max="6148" width="11.1640625" style="3" customWidth="1"/>
    <col min="6149" max="6149" width="9" style="3" customWidth="1"/>
    <col min="6150" max="6150" width="8.1640625" style="3" customWidth="1"/>
    <col min="6151" max="6151" width="8.33203125" style="3" customWidth="1"/>
    <col min="6152" max="6152" width="8" style="3" customWidth="1"/>
    <col min="6153" max="6153" width="8.5" style="3" customWidth="1"/>
    <col min="6154" max="6154" width="9" style="3" customWidth="1"/>
    <col min="6155" max="6155" width="8.33203125" style="3" customWidth="1"/>
    <col min="6156" max="6156" width="7.1640625" style="3" customWidth="1"/>
    <col min="6157" max="6157" width="7.83203125" style="3" customWidth="1"/>
    <col min="6158" max="6158" width="8.5" style="3" customWidth="1"/>
    <col min="6159" max="6159" width="9.1640625" style="3" customWidth="1"/>
    <col min="6160" max="6161" width="8.1640625" style="3" customWidth="1"/>
    <col min="6162" max="6163" width="8.5" style="3" customWidth="1"/>
    <col min="6164" max="6164" width="10.5" style="3" customWidth="1"/>
    <col min="6165" max="6165" width="8.83203125" style="3" customWidth="1"/>
    <col min="6166" max="6166" width="2.33203125" style="3" customWidth="1"/>
    <col min="6167" max="6167" width="15.5" style="3" customWidth="1"/>
    <col min="6168" max="6168" width="8.5" style="3" customWidth="1"/>
    <col min="6169" max="6169" width="15" style="3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400" width="8.83203125" style="3"/>
    <col min="6401" max="6401" width="2.5" style="3" customWidth="1"/>
    <col min="6402" max="6402" width="2.33203125" style="3" customWidth="1"/>
    <col min="6403" max="6403" width="17.6640625" style="3" customWidth="1"/>
    <col min="6404" max="6404" width="11.1640625" style="3" customWidth="1"/>
    <col min="6405" max="6405" width="9" style="3" customWidth="1"/>
    <col min="6406" max="6406" width="8.1640625" style="3" customWidth="1"/>
    <col min="6407" max="6407" width="8.33203125" style="3" customWidth="1"/>
    <col min="6408" max="6408" width="8" style="3" customWidth="1"/>
    <col min="6409" max="6409" width="8.5" style="3" customWidth="1"/>
    <col min="6410" max="6410" width="9" style="3" customWidth="1"/>
    <col min="6411" max="6411" width="8.33203125" style="3" customWidth="1"/>
    <col min="6412" max="6412" width="7.1640625" style="3" customWidth="1"/>
    <col min="6413" max="6413" width="7.83203125" style="3" customWidth="1"/>
    <col min="6414" max="6414" width="8.5" style="3" customWidth="1"/>
    <col min="6415" max="6415" width="9.1640625" style="3" customWidth="1"/>
    <col min="6416" max="6417" width="8.1640625" style="3" customWidth="1"/>
    <col min="6418" max="6419" width="8.5" style="3" customWidth="1"/>
    <col min="6420" max="6420" width="10.5" style="3" customWidth="1"/>
    <col min="6421" max="6421" width="8.83203125" style="3" customWidth="1"/>
    <col min="6422" max="6422" width="2.33203125" style="3" customWidth="1"/>
    <col min="6423" max="6423" width="15.5" style="3" customWidth="1"/>
    <col min="6424" max="6424" width="8.5" style="3" customWidth="1"/>
    <col min="6425" max="6425" width="15" style="3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656" width="8.83203125" style="3"/>
    <col min="6657" max="6657" width="2.5" style="3" customWidth="1"/>
    <col min="6658" max="6658" width="2.33203125" style="3" customWidth="1"/>
    <col min="6659" max="6659" width="17.6640625" style="3" customWidth="1"/>
    <col min="6660" max="6660" width="11.1640625" style="3" customWidth="1"/>
    <col min="6661" max="6661" width="9" style="3" customWidth="1"/>
    <col min="6662" max="6662" width="8.1640625" style="3" customWidth="1"/>
    <col min="6663" max="6663" width="8.33203125" style="3" customWidth="1"/>
    <col min="6664" max="6664" width="8" style="3" customWidth="1"/>
    <col min="6665" max="6665" width="8.5" style="3" customWidth="1"/>
    <col min="6666" max="6666" width="9" style="3" customWidth="1"/>
    <col min="6667" max="6667" width="8.33203125" style="3" customWidth="1"/>
    <col min="6668" max="6668" width="7.1640625" style="3" customWidth="1"/>
    <col min="6669" max="6669" width="7.83203125" style="3" customWidth="1"/>
    <col min="6670" max="6670" width="8.5" style="3" customWidth="1"/>
    <col min="6671" max="6671" width="9.1640625" style="3" customWidth="1"/>
    <col min="6672" max="6673" width="8.1640625" style="3" customWidth="1"/>
    <col min="6674" max="6675" width="8.5" style="3" customWidth="1"/>
    <col min="6676" max="6676" width="10.5" style="3" customWidth="1"/>
    <col min="6677" max="6677" width="8.83203125" style="3" customWidth="1"/>
    <col min="6678" max="6678" width="2.33203125" style="3" customWidth="1"/>
    <col min="6679" max="6679" width="15.5" style="3" customWidth="1"/>
    <col min="6680" max="6680" width="8.5" style="3" customWidth="1"/>
    <col min="6681" max="6681" width="15" style="3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912" width="8.83203125" style="3"/>
    <col min="6913" max="6913" width="2.5" style="3" customWidth="1"/>
    <col min="6914" max="6914" width="2.33203125" style="3" customWidth="1"/>
    <col min="6915" max="6915" width="17.6640625" style="3" customWidth="1"/>
    <col min="6916" max="6916" width="11.1640625" style="3" customWidth="1"/>
    <col min="6917" max="6917" width="9" style="3" customWidth="1"/>
    <col min="6918" max="6918" width="8.1640625" style="3" customWidth="1"/>
    <col min="6919" max="6919" width="8.33203125" style="3" customWidth="1"/>
    <col min="6920" max="6920" width="8" style="3" customWidth="1"/>
    <col min="6921" max="6921" width="8.5" style="3" customWidth="1"/>
    <col min="6922" max="6922" width="9" style="3" customWidth="1"/>
    <col min="6923" max="6923" width="8.33203125" style="3" customWidth="1"/>
    <col min="6924" max="6924" width="7.1640625" style="3" customWidth="1"/>
    <col min="6925" max="6925" width="7.83203125" style="3" customWidth="1"/>
    <col min="6926" max="6926" width="8.5" style="3" customWidth="1"/>
    <col min="6927" max="6927" width="9.1640625" style="3" customWidth="1"/>
    <col min="6928" max="6929" width="8.1640625" style="3" customWidth="1"/>
    <col min="6930" max="6931" width="8.5" style="3" customWidth="1"/>
    <col min="6932" max="6932" width="10.5" style="3" customWidth="1"/>
    <col min="6933" max="6933" width="8.83203125" style="3" customWidth="1"/>
    <col min="6934" max="6934" width="2.33203125" style="3" customWidth="1"/>
    <col min="6935" max="6935" width="15.5" style="3" customWidth="1"/>
    <col min="6936" max="6936" width="8.5" style="3" customWidth="1"/>
    <col min="6937" max="6937" width="15" style="3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7168" width="8.83203125" style="3"/>
    <col min="7169" max="7169" width="2.5" style="3" customWidth="1"/>
    <col min="7170" max="7170" width="2.33203125" style="3" customWidth="1"/>
    <col min="7171" max="7171" width="17.6640625" style="3" customWidth="1"/>
    <col min="7172" max="7172" width="11.1640625" style="3" customWidth="1"/>
    <col min="7173" max="7173" width="9" style="3" customWidth="1"/>
    <col min="7174" max="7174" width="8.1640625" style="3" customWidth="1"/>
    <col min="7175" max="7175" width="8.33203125" style="3" customWidth="1"/>
    <col min="7176" max="7176" width="8" style="3" customWidth="1"/>
    <col min="7177" max="7177" width="8.5" style="3" customWidth="1"/>
    <col min="7178" max="7178" width="9" style="3" customWidth="1"/>
    <col min="7179" max="7179" width="8.33203125" style="3" customWidth="1"/>
    <col min="7180" max="7180" width="7.1640625" style="3" customWidth="1"/>
    <col min="7181" max="7181" width="7.83203125" style="3" customWidth="1"/>
    <col min="7182" max="7182" width="8.5" style="3" customWidth="1"/>
    <col min="7183" max="7183" width="9.1640625" style="3" customWidth="1"/>
    <col min="7184" max="7185" width="8.1640625" style="3" customWidth="1"/>
    <col min="7186" max="7187" width="8.5" style="3" customWidth="1"/>
    <col min="7188" max="7188" width="10.5" style="3" customWidth="1"/>
    <col min="7189" max="7189" width="8.83203125" style="3" customWidth="1"/>
    <col min="7190" max="7190" width="2.33203125" style="3" customWidth="1"/>
    <col min="7191" max="7191" width="15.5" style="3" customWidth="1"/>
    <col min="7192" max="7192" width="8.5" style="3" customWidth="1"/>
    <col min="7193" max="7193" width="15" style="3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424" width="8.83203125" style="3"/>
    <col min="7425" max="7425" width="2.5" style="3" customWidth="1"/>
    <col min="7426" max="7426" width="2.33203125" style="3" customWidth="1"/>
    <col min="7427" max="7427" width="17.6640625" style="3" customWidth="1"/>
    <col min="7428" max="7428" width="11.1640625" style="3" customWidth="1"/>
    <col min="7429" max="7429" width="9" style="3" customWidth="1"/>
    <col min="7430" max="7430" width="8.1640625" style="3" customWidth="1"/>
    <col min="7431" max="7431" width="8.33203125" style="3" customWidth="1"/>
    <col min="7432" max="7432" width="8" style="3" customWidth="1"/>
    <col min="7433" max="7433" width="8.5" style="3" customWidth="1"/>
    <col min="7434" max="7434" width="9" style="3" customWidth="1"/>
    <col min="7435" max="7435" width="8.33203125" style="3" customWidth="1"/>
    <col min="7436" max="7436" width="7.1640625" style="3" customWidth="1"/>
    <col min="7437" max="7437" width="7.83203125" style="3" customWidth="1"/>
    <col min="7438" max="7438" width="8.5" style="3" customWidth="1"/>
    <col min="7439" max="7439" width="9.1640625" style="3" customWidth="1"/>
    <col min="7440" max="7441" width="8.1640625" style="3" customWidth="1"/>
    <col min="7442" max="7443" width="8.5" style="3" customWidth="1"/>
    <col min="7444" max="7444" width="10.5" style="3" customWidth="1"/>
    <col min="7445" max="7445" width="8.83203125" style="3" customWidth="1"/>
    <col min="7446" max="7446" width="2.33203125" style="3" customWidth="1"/>
    <col min="7447" max="7447" width="15.5" style="3" customWidth="1"/>
    <col min="7448" max="7448" width="8.5" style="3" customWidth="1"/>
    <col min="7449" max="7449" width="15" style="3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680" width="8.83203125" style="3"/>
    <col min="7681" max="7681" width="2.5" style="3" customWidth="1"/>
    <col min="7682" max="7682" width="2.33203125" style="3" customWidth="1"/>
    <col min="7683" max="7683" width="17.6640625" style="3" customWidth="1"/>
    <col min="7684" max="7684" width="11.1640625" style="3" customWidth="1"/>
    <col min="7685" max="7685" width="9" style="3" customWidth="1"/>
    <col min="7686" max="7686" width="8.1640625" style="3" customWidth="1"/>
    <col min="7687" max="7687" width="8.33203125" style="3" customWidth="1"/>
    <col min="7688" max="7688" width="8" style="3" customWidth="1"/>
    <col min="7689" max="7689" width="8.5" style="3" customWidth="1"/>
    <col min="7690" max="7690" width="9" style="3" customWidth="1"/>
    <col min="7691" max="7691" width="8.33203125" style="3" customWidth="1"/>
    <col min="7692" max="7692" width="7.1640625" style="3" customWidth="1"/>
    <col min="7693" max="7693" width="7.83203125" style="3" customWidth="1"/>
    <col min="7694" max="7694" width="8.5" style="3" customWidth="1"/>
    <col min="7695" max="7695" width="9.1640625" style="3" customWidth="1"/>
    <col min="7696" max="7697" width="8.1640625" style="3" customWidth="1"/>
    <col min="7698" max="7699" width="8.5" style="3" customWidth="1"/>
    <col min="7700" max="7700" width="10.5" style="3" customWidth="1"/>
    <col min="7701" max="7701" width="8.83203125" style="3" customWidth="1"/>
    <col min="7702" max="7702" width="2.33203125" style="3" customWidth="1"/>
    <col min="7703" max="7703" width="15.5" style="3" customWidth="1"/>
    <col min="7704" max="7704" width="8.5" style="3" customWidth="1"/>
    <col min="7705" max="7705" width="15" style="3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936" width="8.83203125" style="3"/>
    <col min="7937" max="7937" width="2.5" style="3" customWidth="1"/>
    <col min="7938" max="7938" width="2.33203125" style="3" customWidth="1"/>
    <col min="7939" max="7939" width="17.6640625" style="3" customWidth="1"/>
    <col min="7940" max="7940" width="11.1640625" style="3" customWidth="1"/>
    <col min="7941" max="7941" width="9" style="3" customWidth="1"/>
    <col min="7942" max="7942" width="8.1640625" style="3" customWidth="1"/>
    <col min="7943" max="7943" width="8.33203125" style="3" customWidth="1"/>
    <col min="7944" max="7944" width="8" style="3" customWidth="1"/>
    <col min="7945" max="7945" width="8.5" style="3" customWidth="1"/>
    <col min="7946" max="7946" width="9" style="3" customWidth="1"/>
    <col min="7947" max="7947" width="8.33203125" style="3" customWidth="1"/>
    <col min="7948" max="7948" width="7.1640625" style="3" customWidth="1"/>
    <col min="7949" max="7949" width="7.83203125" style="3" customWidth="1"/>
    <col min="7950" max="7950" width="8.5" style="3" customWidth="1"/>
    <col min="7951" max="7951" width="9.1640625" style="3" customWidth="1"/>
    <col min="7952" max="7953" width="8.1640625" style="3" customWidth="1"/>
    <col min="7954" max="7955" width="8.5" style="3" customWidth="1"/>
    <col min="7956" max="7956" width="10.5" style="3" customWidth="1"/>
    <col min="7957" max="7957" width="8.83203125" style="3" customWidth="1"/>
    <col min="7958" max="7958" width="2.33203125" style="3" customWidth="1"/>
    <col min="7959" max="7959" width="15.5" style="3" customWidth="1"/>
    <col min="7960" max="7960" width="8.5" style="3" customWidth="1"/>
    <col min="7961" max="7961" width="15" style="3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8192" width="8.83203125" style="3"/>
    <col min="8193" max="8193" width="2.5" style="3" customWidth="1"/>
    <col min="8194" max="8194" width="2.33203125" style="3" customWidth="1"/>
    <col min="8195" max="8195" width="17.6640625" style="3" customWidth="1"/>
    <col min="8196" max="8196" width="11.1640625" style="3" customWidth="1"/>
    <col min="8197" max="8197" width="9" style="3" customWidth="1"/>
    <col min="8198" max="8198" width="8.1640625" style="3" customWidth="1"/>
    <col min="8199" max="8199" width="8.33203125" style="3" customWidth="1"/>
    <col min="8200" max="8200" width="8" style="3" customWidth="1"/>
    <col min="8201" max="8201" width="8.5" style="3" customWidth="1"/>
    <col min="8202" max="8202" width="9" style="3" customWidth="1"/>
    <col min="8203" max="8203" width="8.33203125" style="3" customWidth="1"/>
    <col min="8204" max="8204" width="7.1640625" style="3" customWidth="1"/>
    <col min="8205" max="8205" width="7.83203125" style="3" customWidth="1"/>
    <col min="8206" max="8206" width="8.5" style="3" customWidth="1"/>
    <col min="8207" max="8207" width="9.1640625" style="3" customWidth="1"/>
    <col min="8208" max="8209" width="8.1640625" style="3" customWidth="1"/>
    <col min="8210" max="8211" width="8.5" style="3" customWidth="1"/>
    <col min="8212" max="8212" width="10.5" style="3" customWidth="1"/>
    <col min="8213" max="8213" width="8.83203125" style="3" customWidth="1"/>
    <col min="8214" max="8214" width="2.33203125" style="3" customWidth="1"/>
    <col min="8215" max="8215" width="15.5" style="3" customWidth="1"/>
    <col min="8216" max="8216" width="8.5" style="3" customWidth="1"/>
    <col min="8217" max="8217" width="15" style="3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448" width="8.83203125" style="3"/>
    <col min="8449" max="8449" width="2.5" style="3" customWidth="1"/>
    <col min="8450" max="8450" width="2.33203125" style="3" customWidth="1"/>
    <col min="8451" max="8451" width="17.6640625" style="3" customWidth="1"/>
    <col min="8452" max="8452" width="11.1640625" style="3" customWidth="1"/>
    <col min="8453" max="8453" width="9" style="3" customWidth="1"/>
    <col min="8454" max="8454" width="8.1640625" style="3" customWidth="1"/>
    <col min="8455" max="8455" width="8.33203125" style="3" customWidth="1"/>
    <col min="8456" max="8456" width="8" style="3" customWidth="1"/>
    <col min="8457" max="8457" width="8.5" style="3" customWidth="1"/>
    <col min="8458" max="8458" width="9" style="3" customWidth="1"/>
    <col min="8459" max="8459" width="8.33203125" style="3" customWidth="1"/>
    <col min="8460" max="8460" width="7.1640625" style="3" customWidth="1"/>
    <col min="8461" max="8461" width="7.83203125" style="3" customWidth="1"/>
    <col min="8462" max="8462" width="8.5" style="3" customWidth="1"/>
    <col min="8463" max="8463" width="9.1640625" style="3" customWidth="1"/>
    <col min="8464" max="8465" width="8.1640625" style="3" customWidth="1"/>
    <col min="8466" max="8467" width="8.5" style="3" customWidth="1"/>
    <col min="8468" max="8468" width="10.5" style="3" customWidth="1"/>
    <col min="8469" max="8469" width="8.83203125" style="3" customWidth="1"/>
    <col min="8470" max="8470" width="2.33203125" style="3" customWidth="1"/>
    <col min="8471" max="8471" width="15.5" style="3" customWidth="1"/>
    <col min="8472" max="8472" width="8.5" style="3" customWidth="1"/>
    <col min="8473" max="8473" width="15" style="3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704" width="8.83203125" style="3"/>
    <col min="8705" max="8705" width="2.5" style="3" customWidth="1"/>
    <col min="8706" max="8706" width="2.33203125" style="3" customWidth="1"/>
    <col min="8707" max="8707" width="17.6640625" style="3" customWidth="1"/>
    <col min="8708" max="8708" width="11.1640625" style="3" customWidth="1"/>
    <col min="8709" max="8709" width="9" style="3" customWidth="1"/>
    <col min="8710" max="8710" width="8.1640625" style="3" customWidth="1"/>
    <col min="8711" max="8711" width="8.33203125" style="3" customWidth="1"/>
    <col min="8712" max="8712" width="8" style="3" customWidth="1"/>
    <col min="8713" max="8713" width="8.5" style="3" customWidth="1"/>
    <col min="8714" max="8714" width="9" style="3" customWidth="1"/>
    <col min="8715" max="8715" width="8.33203125" style="3" customWidth="1"/>
    <col min="8716" max="8716" width="7.1640625" style="3" customWidth="1"/>
    <col min="8717" max="8717" width="7.83203125" style="3" customWidth="1"/>
    <col min="8718" max="8718" width="8.5" style="3" customWidth="1"/>
    <col min="8719" max="8719" width="9.1640625" style="3" customWidth="1"/>
    <col min="8720" max="8721" width="8.1640625" style="3" customWidth="1"/>
    <col min="8722" max="8723" width="8.5" style="3" customWidth="1"/>
    <col min="8724" max="8724" width="10.5" style="3" customWidth="1"/>
    <col min="8725" max="8725" width="8.83203125" style="3" customWidth="1"/>
    <col min="8726" max="8726" width="2.33203125" style="3" customWidth="1"/>
    <col min="8727" max="8727" width="15.5" style="3" customWidth="1"/>
    <col min="8728" max="8728" width="8.5" style="3" customWidth="1"/>
    <col min="8729" max="8729" width="15" style="3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960" width="8.83203125" style="3"/>
    <col min="8961" max="8961" width="2.5" style="3" customWidth="1"/>
    <col min="8962" max="8962" width="2.33203125" style="3" customWidth="1"/>
    <col min="8963" max="8963" width="17.6640625" style="3" customWidth="1"/>
    <col min="8964" max="8964" width="11.1640625" style="3" customWidth="1"/>
    <col min="8965" max="8965" width="9" style="3" customWidth="1"/>
    <col min="8966" max="8966" width="8.1640625" style="3" customWidth="1"/>
    <col min="8967" max="8967" width="8.33203125" style="3" customWidth="1"/>
    <col min="8968" max="8968" width="8" style="3" customWidth="1"/>
    <col min="8969" max="8969" width="8.5" style="3" customWidth="1"/>
    <col min="8970" max="8970" width="9" style="3" customWidth="1"/>
    <col min="8971" max="8971" width="8.33203125" style="3" customWidth="1"/>
    <col min="8972" max="8972" width="7.1640625" style="3" customWidth="1"/>
    <col min="8973" max="8973" width="7.83203125" style="3" customWidth="1"/>
    <col min="8974" max="8974" width="8.5" style="3" customWidth="1"/>
    <col min="8975" max="8975" width="9.1640625" style="3" customWidth="1"/>
    <col min="8976" max="8977" width="8.1640625" style="3" customWidth="1"/>
    <col min="8978" max="8979" width="8.5" style="3" customWidth="1"/>
    <col min="8980" max="8980" width="10.5" style="3" customWidth="1"/>
    <col min="8981" max="8981" width="8.83203125" style="3" customWidth="1"/>
    <col min="8982" max="8982" width="2.33203125" style="3" customWidth="1"/>
    <col min="8983" max="8983" width="15.5" style="3" customWidth="1"/>
    <col min="8984" max="8984" width="8.5" style="3" customWidth="1"/>
    <col min="8985" max="8985" width="15" style="3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9216" width="8.83203125" style="3"/>
    <col min="9217" max="9217" width="2.5" style="3" customWidth="1"/>
    <col min="9218" max="9218" width="2.33203125" style="3" customWidth="1"/>
    <col min="9219" max="9219" width="17.6640625" style="3" customWidth="1"/>
    <col min="9220" max="9220" width="11.1640625" style="3" customWidth="1"/>
    <col min="9221" max="9221" width="9" style="3" customWidth="1"/>
    <col min="9222" max="9222" width="8.1640625" style="3" customWidth="1"/>
    <col min="9223" max="9223" width="8.33203125" style="3" customWidth="1"/>
    <col min="9224" max="9224" width="8" style="3" customWidth="1"/>
    <col min="9225" max="9225" width="8.5" style="3" customWidth="1"/>
    <col min="9226" max="9226" width="9" style="3" customWidth="1"/>
    <col min="9227" max="9227" width="8.33203125" style="3" customWidth="1"/>
    <col min="9228" max="9228" width="7.1640625" style="3" customWidth="1"/>
    <col min="9229" max="9229" width="7.83203125" style="3" customWidth="1"/>
    <col min="9230" max="9230" width="8.5" style="3" customWidth="1"/>
    <col min="9231" max="9231" width="9.1640625" style="3" customWidth="1"/>
    <col min="9232" max="9233" width="8.1640625" style="3" customWidth="1"/>
    <col min="9234" max="9235" width="8.5" style="3" customWidth="1"/>
    <col min="9236" max="9236" width="10.5" style="3" customWidth="1"/>
    <col min="9237" max="9237" width="8.83203125" style="3" customWidth="1"/>
    <col min="9238" max="9238" width="2.33203125" style="3" customWidth="1"/>
    <col min="9239" max="9239" width="15.5" style="3" customWidth="1"/>
    <col min="9240" max="9240" width="8.5" style="3" customWidth="1"/>
    <col min="9241" max="9241" width="15" style="3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472" width="8.83203125" style="3"/>
    <col min="9473" max="9473" width="2.5" style="3" customWidth="1"/>
    <col min="9474" max="9474" width="2.33203125" style="3" customWidth="1"/>
    <col min="9475" max="9475" width="17.6640625" style="3" customWidth="1"/>
    <col min="9476" max="9476" width="11.1640625" style="3" customWidth="1"/>
    <col min="9477" max="9477" width="9" style="3" customWidth="1"/>
    <col min="9478" max="9478" width="8.1640625" style="3" customWidth="1"/>
    <col min="9479" max="9479" width="8.33203125" style="3" customWidth="1"/>
    <col min="9480" max="9480" width="8" style="3" customWidth="1"/>
    <col min="9481" max="9481" width="8.5" style="3" customWidth="1"/>
    <col min="9482" max="9482" width="9" style="3" customWidth="1"/>
    <col min="9483" max="9483" width="8.33203125" style="3" customWidth="1"/>
    <col min="9484" max="9484" width="7.1640625" style="3" customWidth="1"/>
    <col min="9485" max="9485" width="7.83203125" style="3" customWidth="1"/>
    <col min="9486" max="9486" width="8.5" style="3" customWidth="1"/>
    <col min="9487" max="9487" width="9.1640625" style="3" customWidth="1"/>
    <col min="9488" max="9489" width="8.1640625" style="3" customWidth="1"/>
    <col min="9490" max="9491" width="8.5" style="3" customWidth="1"/>
    <col min="9492" max="9492" width="10.5" style="3" customWidth="1"/>
    <col min="9493" max="9493" width="8.83203125" style="3" customWidth="1"/>
    <col min="9494" max="9494" width="2.33203125" style="3" customWidth="1"/>
    <col min="9495" max="9495" width="15.5" style="3" customWidth="1"/>
    <col min="9496" max="9496" width="8.5" style="3" customWidth="1"/>
    <col min="9497" max="9497" width="15" style="3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728" width="8.83203125" style="3"/>
    <col min="9729" max="9729" width="2.5" style="3" customWidth="1"/>
    <col min="9730" max="9730" width="2.33203125" style="3" customWidth="1"/>
    <col min="9731" max="9731" width="17.6640625" style="3" customWidth="1"/>
    <col min="9732" max="9732" width="11.1640625" style="3" customWidth="1"/>
    <col min="9733" max="9733" width="9" style="3" customWidth="1"/>
    <col min="9734" max="9734" width="8.1640625" style="3" customWidth="1"/>
    <col min="9735" max="9735" width="8.33203125" style="3" customWidth="1"/>
    <col min="9736" max="9736" width="8" style="3" customWidth="1"/>
    <col min="9737" max="9737" width="8.5" style="3" customWidth="1"/>
    <col min="9738" max="9738" width="9" style="3" customWidth="1"/>
    <col min="9739" max="9739" width="8.33203125" style="3" customWidth="1"/>
    <col min="9740" max="9740" width="7.1640625" style="3" customWidth="1"/>
    <col min="9741" max="9741" width="7.83203125" style="3" customWidth="1"/>
    <col min="9742" max="9742" width="8.5" style="3" customWidth="1"/>
    <col min="9743" max="9743" width="9.1640625" style="3" customWidth="1"/>
    <col min="9744" max="9745" width="8.1640625" style="3" customWidth="1"/>
    <col min="9746" max="9747" width="8.5" style="3" customWidth="1"/>
    <col min="9748" max="9748" width="10.5" style="3" customWidth="1"/>
    <col min="9749" max="9749" width="8.83203125" style="3" customWidth="1"/>
    <col min="9750" max="9750" width="2.33203125" style="3" customWidth="1"/>
    <col min="9751" max="9751" width="15.5" style="3" customWidth="1"/>
    <col min="9752" max="9752" width="8.5" style="3" customWidth="1"/>
    <col min="9753" max="9753" width="15" style="3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984" width="8.83203125" style="3"/>
    <col min="9985" max="9985" width="2.5" style="3" customWidth="1"/>
    <col min="9986" max="9986" width="2.33203125" style="3" customWidth="1"/>
    <col min="9987" max="9987" width="17.6640625" style="3" customWidth="1"/>
    <col min="9988" max="9988" width="11.1640625" style="3" customWidth="1"/>
    <col min="9989" max="9989" width="9" style="3" customWidth="1"/>
    <col min="9990" max="9990" width="8.1640625" style="3" customWidth="1"/>
    <col min="9991" max="9991" width="8.33203125" style="3" customWidth="1"/>
    <col min="9992" max="9992" width="8" style="3" customWidth="1"/>
    <col min="9993" max="9993" width="8.5" style="3" customWidth="1"/>
    <col min="9994" max="9994" width="9" style="3" customWidth="1"/>
    <col min="9995" max="9995" width="8.33203125" style="3" customWidth="1"/>
    <col min="9996" max="9996" width="7.1640625" style="3" customWidth="1"/>
    <col min="9997" max="9997" width="7.83203125" style="3" customWidth="1"/>
    <col min="9998" max="9998" width="8.5" style="3" customWidth="1"/>
    <col min="9999" max="9999" width="9.1640625" style="3" customWidth="1"/>
    <col min="10000" max="10001" width="8.1640625" style="3" customWidth="1"/>
    <col min="10002" max="10003" width="8.5" style="3" customWidth="1"/>
    <col min="10004" max="10004" width="10.5" style="3" customWidth="1"/>
    <col min="10005" max="10005" width="8.83203125" style="3" customWidth="1"/>
    <col min="10006" max="10006" width="2.33203125" style="3" customWidth="1"/>
    <col min="10007" max="10007" width="15.5" style="3" customWidth="1"/>
    <col min="10008" max="10008" width="8.5" style="3" customWidth="1"/>
    <col min="10009" max="10009" width="15" style="3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240" width="8.83203125" style="3"/>
    <col min="10241" max="10241" width="2.5" style="3" customWidth="1"/>
    <col min="10242" max="10242" width="2.33203125" style="3" customWidth="1"/>
    <col min="10243" max="10243" width="17.6640625" style="3" customWidth="1"/>
    <col min="10244" max="10244" width="11.1640625" style="3" customWidth="1"/>
    <col min="10245" max="10245" width="9" style="3" customWidth="1"/>
    <col min="10246" max="10246" width="8.1640625" style="3" customWidth="1"/>
    <col min="10247" max="10247" width="8.33203125" style="3" customWidth="1"/>
    <col min="10248" max="10248" width="8" style="3" customWidth="1"/>
    <col min="10249" max="10249" width="8.5" style="3" customWidth="1"/>
    <col min="10250" max="10250" width="9" style="3" customWidth="1"/>
    <col min="10251" max="10251" width="8.33203125" style="3" customWidth="1"/>
    <col min="10252" max="10252" width="7.1640625" style="3" customWidth="1"/>
    <col min="10253" max="10253" width="7.83203125" style="3" customWidth="1"/>
    <col min="10254" max="10254" width="8.5" style="3" customWidth="1"/>
    <col min="10255" max="10255" width="9.1640625" style="3" customWidth="1"/>
    <col min="10256" max="10257" width="8.1640625" style="3" customWidth="1"/>
    <col min="10258" max="10259" width="8.5" style="3" customWidth="1"/>
    <col min="10260" max="10260" width="10.5" style="3" customWidth="1"/>
    <col min="10261" max="10261" width="8.83203125" style="3" customWidth="1"/>
    <col min="10262" max="10262" width="2.33203125" style="3" customWidth="1"/>
    <col min="10263" max="10263" width="15.5" style="3" customWidth="1"/>
    <col min="10264" max="10264" width="8.5" style="3" customWidth="1"/>
    <col min="10265" max="10265" width="15" style="3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496" width="8.83203125" style="3"/>
    <col min="10497" max="10497" width="2.5" style="3" customWidth="1"/>
    <col min="10498" max="10498" width="2.33203125" style="3" customWidth="1"/>
    <col min="10499" max="10499" width="17.6640625" style="3" customWidth="1"/>
    <col min="10500" max="10500" width="11.1640625" style="3" customWidth="1"/>
    <col min="10501" max="10501" width="9" style="3" customWidth="1"/>
    <col min="10502" max="10502" width="8.1640625" style="3" customWidth="1"/>
    <col min="10503" max="10503" width="8.33203125" style="3" customWidth="1"/>
    <col min="10504" max="10504" width="8" style="3" customWidth="1"/>
    <col min="10505" max="10505" width="8.5" style="3" customWidth="1"/>
    <col min="10506" max="10506" width="9" style="3" customWidth="1"/>
    <col min="10507" max="10507" width="8.33203125" style="3" customWidth="1"/>
    <col min="10508" max="10508" width="7.1640625" style="3" customWidth="1"/>
    <col min="10509" max="10509" width="7.83203125" style="3" customWidth="1"/>
    <col min="10510" max="10510" width="8.5" style="3" customWidth="1"/>
    <col min="10511" max="10511" width="9.1640625" style="3" customWidth="1"/>
    <col min="10512" max="10513" width="8.1640625" style="3" customWidth="1"/>
    <col min="10514" max="10515" width="8.5" style="3" customWidth="1"/>
    <col min="10516" max="10516" width="10.5" style="3" customWidth="1"/>
    <col min="10517" max="10517" width="8.83203125" style="3" customWidth="1"/>
    <col min="10518" max="10518" width="2.33203125" style="3" customWidth="1"/>
    <col min="10519" max="10519" width="15.5" style="3" customWidth="1"/>
    <col min="10520" max="10520" width="8.5" style="3" customWidth="1"/>
    <col min="10521" max="10521" width="15" style="3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752" width="8.83203125" style="3"/>
    <col min="10753" max="10753" width="2.5" style="3" customWidth="1"/>
    <col min="10754" max="10754" width="2.33203125" style="3" customWidth="1"/>
    <col min="10755" max="10755" width="17.6640625" style="3" customWidth="1"/>
    <col min="10756" max="10756" width="11.1640625" style="3" customWidth="1"/>
    <col min="10757" max="10757" width="9" style="3" customWidth="1"/>
    <col min="10758" max="10758" width="8.1640625" style="3" customWidth="1"/>
    <col min="10759" max="10759" width="8.33203125" style="3" customWidth="1"/>
    <col min="10760" max="10760" width="8" style="3" customWidth="1"/>
    <col min="10761" max="10761" width="8.5" style="3" customWidth="1"/>
    <col min="10762" max="10762" width="9" style="3" customWidth="1"/>
    <col min="10763" max="10763" width="8.33203125" style="3" customWidth="1"/>
    <col min="10764" max="10764" width="7.1640625" style="3" customWidth="1"/>
    <col min="10765" max="10765" width="7.83203125" style="3" customWidth="1"/>
    <col min="10766" max="10766" width="8.5" style="3" customWidth="1"/>
    <col min="10767" max="10767" width="9.1640625" style="3" customWidth="1"/>
    <col min="10768" max="10769" width="8.1640625" style="3" customWidth="1"/>
    <col min="10770" max="10771" width="8.5" style="3" customWidth="1"/>
    <col min="10772" max="10772" width="10.5" style="3" customWidth="1"/>
    <col min="10773" max="10773" width="8.83203125" style="3" customWidth="1"/>
    <col min="10774" max="10774" width="2.33203125" style="3" customWidth="1"/>
    <col min="10775" max="10775" width="15.5" style="3" customWidth="1"/>
    <col min="10776" max="10776" width="8.5" style="3" customWidth="1"/>
    <col min="10777" max="10777" width="15" style="3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1008" width="8.83203125" style="3"/>
    <col min="11009" max="11009" width="2.5" style="3" customWidth="1"/>
    <col min="11010" max="11010" width="2.33203125" style="3" customWidth="1"/>
    <col min="11011" max="11011" width="17.6640625" style="3" customWidth="1"/>
    <col min="11012" max="11012" width="11.1640625" style="3" customWidth="1"/>
    <col min="11013" max="11013" width="9" style="3" customWidth="1"/>
    <col min="11014" max="11014" width="8.1640625" style="3" customWidth="1"/>
    <col min="11015" max="11015" width="8.33203125" style="3" customWidth="1"/>
    <col min="11016" max="11016" width="8" style="3" customWidth="1"/>
    <col min="11017" max="11017" width="8.5" style="3" customWidth="1"/>
    <col min="11018" max="11018" width="9" style="3" customWidth="1"/>
    <col min="11019" max="11019" width="8.33203125" style="3" customWidth="1"/>
    <col min="11020" max="11020" width="7.1640625" style="3" customWidth="1"/>
    <col min="11021" max="11021" width="7.83203125" style="3" customWidth="1"/>
    <col min="11022" max="11022" width="8.5" style="3" customWidth="1"/>
    <col min="11023" max="11023" width="9.1640625" style="3" customWidth="1"/>
    <col min="11024" max="11025" width="8.1640625" style="3" customWidth="1"/>
    <col min="11026" max="11027" width="8.5" style="3" customWidth="1"/>
    <col min="11028" max="11028" width="10.5" style="3" customWidth="1"/>
    <col min="11029" max="11029" width="8.83203125" style="3" customWidth="1"/>
    <col min="11030" max="11030" width="2.33203125" style="3" customWidth="1"/>
    <col min="11031" max="11031" width="15.5" style="3" customWidth="1"/>
    <col min="11032" max="11032" width="8.5" style="3" customWidth="1"/>
    <col min="11033" max="11033" width="15" style="3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264" width="8.83203125" style="3"/>
    <col min="11265" max="11265" width="2.5" style="3" customWidth="1"/>
    <col min="11266" max="11266" width="2.33203125" style="3" customWidth="1"/>
    <col min="11267" max="11267" width="17.6640625" style="3" customWidth="1"/>
    <col min="11268" max="11268" width="11.1640625" style="3" customWidth="1"/>
    <col min="11269" max="11269" width="9" style="3" customWidth="1"/>
    <col min="11270" max="11270" width="8.1640625" style="3" customWidth="1"/>
    <col min="11271" max="11271" width="8.33203125" style="3" customWidth="1"/>
    <col min="11272" max="11272" width="8" style="3" customWidth="1"/>
    <col min="11273" max="11273" width="8.5" style="3" customWidth="1"/>
    <col min="11274" max="11274" width="9" style="3" customWidth="1"/>
    <col min="11275" max="11275" width="8.33203125" style="3" customWidth="1"/>
    <col min="11276" max="11276" width="7.1640625" style="3" customWidth="1"/>
    <col min="11277" max="11277" width="7.83203125" style="3" customWidth="1"/>
    <col min="11278" max="11278" width="8.5" style="3" customWidth="1"/>
    <col min="11279" max="11279" width="9.1640625" style="3" customWidth="1"/>
    <col min="11280" max="11281" width="8.1640625" style="3" customWidth="1"/>
    <col min="11282" max="11283" width="8.5" style="3" customWidth="1"/>
    <col min="11284" max="11284" width="10.5" style="3" customWidth="1"/>
    <col min="11285" max="11285" width="8.83203125" style="3" customWidth="1"/>
    <col min="11286" max="11286" width="2.33203125" style="3" customWidth="1"/>
    <col min="11287" max="11287" width="15.5" style="3" customWidth="1"/>
    <col min="11288" max="11288" width="8.5" style="3" customWidth="1"/>
    <col min="11289" max="11289" width="15" style="3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520" width="8.83203125" style="3"/>
    <col min="11521" max="11521" width="2.5" style="3" customWidth="1"/>
    <col min="11522" max="11522" width="2.33203125" style="3" customWidth="1"/>
    <col min="11523" max="11523" width="17.6640625" style="3" customWidth="1"/>
    <col min="11524" max="11524" width="11.1640625" style="3" customWidth="1"/>
    <col min="11525" max="11525" width="9" style="3" customWidth="1"/>
    <col min="11526" max="11526" width="8.1640625" style="3" customWidth="1"/>
    <col min="11527" max="11527" width="8.33203125" style="3" customWidth="1"/>
    <col min="11528" max="11528" width="8" style="3" customWidth="1"/>
    <col min="11529" max="11529" width="8.5" style="3" customWidth="1"/>
    <col min="11530" max="11530" width="9" style="3" customWidth="1"/>
    <col min="11531" max="11531" width="8.33203125" style="3" customWidth="1"/>
    <col min="11532" max="11532" width="7.1640625" style="3" customWidth="1"/>
    <col min="11533" max="11533" width="7.83203125" style="3" customWidth="1"/>
    <col min="11534" max="11534" width="8.5" style="3" customWidth="1"/>
    <col min="11535" max="11535" width="9.1640625" style="3" customWidth="1"/>
    <col min="11536" max="11537" width="8.1640625" style="3" customWidth="1"/>
    <col min="11538" max="11539" width="8.5" style="3" customWidth="1"/>
    <col min="11540" max="11540" width="10.5" style="3" customWidth="1"/>
    <col min="11541" max="11541" width="8.83203125" style="3" customWidth="1"/>
    <col min="11542" max="11542" width="2.33203125" style="3" customWidth="1"/>
    <col min="11543" max="11543" width="15.5" style="3" customWidth="1"/>
    <col min="11544" max="11544" width="8.5" style="3" customWidth="1"/>
    <col min="11545" max="11545" width="15" style="3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776" width="8.83203125" style="3"/>
    <col min="11777" max="11777" width="2.5" style="3" customWidth="1"/>
    <col min="11778" max="11778" width="2.33203125" style="3" customWidth="1"/>
    <col min="11779" max="11779" width="17.6640625" style="3" customWidth="1"/>
    <col min="11780" max="11780" width="11.1640625" style="3" customWidth="1"/>
    <col min="11781" max="11781" width="9" style="3" customWidth="1"/>
    <col min="11782" max="11782" width="8.1640625" style="3" customWidth="1"/>
    <col min="11783" max="11783" width="8.33203125" style="3" customWidth="1"/>
    <col min="11784" max="11784" width="8" style="3" customWidth="1"/>
    <col min="11785" max="11785" width="8.5" style="3" customWidth="1"/>
    <col min="11786" max="11786" width="9" style="3" customWidth="1"/>
    <col min="11787" max="11787" width="8.33203125" style="3" customWidth="1"/>
    <col min="11788" max="11788" width="7.1640625" style="3" customWidth="1"/>
    <col min="11789" max="11789" width="7.83203125" style="3" customWidth="1"/>
    <col min="11790" max="11790" width="8.5" style="3" customWidth="1"/>
    <col min="11791" max="11791" width="9.1640625" style="3" customWidth="1"/>
    <col min="11792" max="11793" width="8.1640625" style="3" customWidth="1"/>
    <col min="11794" max="11795" width="8.5" style="3" customWidth="1"/>
    <col min="11796" max="11796" width="10.5" style="3" customWidth="1"/>
    <col min="11797" max="11797" width="8.83203125" style="3" customWidth="1"/>
    <col min="11798" max="11798" width="2.33203125" style="3" customWidth="1"/>
    <col min="11799" max="11799" width="15.5" style="3" customWidth="1"/>
    <col min="11800" max="11800" width="8.5" style="3" customWidth="1"/>
    <col min="11801" max="11801" width="15" style="3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2032" width="8.83203125" style="3"/>
    <col min="12033" max="12033" width="2.5" style="3" customWidth="1"/>
    <col min="12034" max="12034" width="2.33203125" style="3" customWidth="1"/>
    <col min="12035" max="12035" width="17.6640625" style="3" customWidth="1"/>
    <col min="12036" max="12036" width="11.1640625" style="3" customWidth="1"/>
    <col min="12037" max="12037" width="9" style="3" customWidth="1"/>
    <col min="12038" max="12038" width="8.1640625" style="3" customWidth="1"/>
    <col min="12039" max="12039" width="8.33203125" style="3" customWidth="1"/>
    <col min="12040" max="12040" width="8" style="3" customWidth="1"/>
    <col min="12041" max="12041" width="8.5" style="3" customWidth="1"/>
    <col min="12042" max="12042" width="9" style="3" customWidth="1"/>
    <col min="12043" max="12043" width="8.33203125" style="3" customWidth="1"/>
    <col min="12044" max="12044" width="7.1640625" style="3" customWidth="1"/>
    <col min="12045" max="12045" width="7.83203125" style="3" customWidth="1"/>
    <col min="12046" max="12046" width="8.5" style="3" customWidth="1"/>
    <col min="12047" max="12047" width="9.1640625" style="3" customWidth="1"/>
    <col min="12048" max="12049" width="8.1640625" style="3" customWidth="1"/>
    <col min="12050" max="12051" width="8.5" style="3" customWidth="1"/>
    <col min="12052" max="12052" width="10.5" style="3" customWidth="1"/>
    <col min="12053" max="12053" width="8.83203125" style="3" customWidth="1"/>
    <col min="12054" max="12054" width="2.33203125" style="3" customWidth="1"/>
    <col min="12055" max="12055" width="15.5" style="3" customWidth="1"/>
    <col min="12056" max="12056" width="8.5" style="3" customWidth="1"/>
    <col min="12057" max="12057" width="15" style="3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288" width="8.83203125" style="3"/>
    <col min="12289" max="12289" width="2.5" style="3" customWidth="1"/>
    <col min="12290" max="12290" width="2.33203125" style="3" customWidth="1"/>
    <col min="12291" max="12291" width="17.6640625" style="3" customWidth="1"/>
    <col min="12292" max="12292" width="11.1640625" style="3" customWidth="1"/>
    <col min="12293" max="12293" width="9" style="3" customWidth="1"/>
    <col min="12294" max="12294" width="8.1640625" style="3" customWidth="1"/>
    <col min="12295" max="12295" width="8.33203125" style="3" customWidth="1"/>
    <col min="12296" max="12296" width="8" style="3" customWidth="1"/>
    <col min="12297" max="12297" width="8.5" style="3" customWidth="1"/>
    <col min="12298" max="12298" width="9" style="3" customWidth="1"/>
    <col min="12299" max="12299" width="8.33203125" style="3" customWidth="1"/>
    <col min="12300" max="12300" width="7.1640625" style="3" customWidth="1"/>
    <col min="12301" max="12301" width="7.83203125" style="3" customWidth="1"/>
    <col min="12302" max="12302" width="8.5" style="3" customWidth="1"/>
    <col min="12303" max="12303" width="9.1640625" style="3" customWidth="1"/>
    <col min="12304" max="12305" width="8.1640625" style="3" customWidth="1"/>
    <col min="12306" max="12307" width="8.5" style="3" customWidth="1"/>
    <col min="12308" max="12308" width="10.5" style="3" customWidth="1"/>
    <col min="12309" max="12309" width="8.83203125" style="3" customWidth="1"/>
    <col min="12310" max="12310" width="2.33203125" style="3" customWidth="1"/>
    <col min="12311" max="12311" width="15.5" style="3" customWidth="1"/>
    <col min="12312" max="12312" width="8.5" style="3" customWidth="1"/>
    <col min="12313" max="12313" width="15" style="3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544" width="8.83203125" style="3"/>
    <col min="12545" max="12545" width="2.5" style="3" customWidth="1"/>
    <col min="12546" max="12546" width="2.33203125" style="3" customWidth="1"/>
    <col min="12547" max="12547" width="17.6640625" style="3" customWidth="1"/>
    <col min="12548" max="12548" width="11.1640625" style="3" customWidth="1"/>
    <col min="12549" max="12549" width="9" style="3" customWidth="1"/>
    <col min="12550" max="12550" width="8.1640625" style="3" customWidth="1"/>
    <col min="12551" max="12551" width="8.33203125" style="3" customWidth="1"/>
    <col min="12552" max="12552" width="8" style="3" customWidth="1"/>
    <col min="12553" max="12553" width="8.5" style="3" customWidth="1"/>
    <col min="12554" max="12554" width="9" style="3" customWidth="1"/>
    <col min="12555" max="12555" width="8.33203125" style="3" customWidth="1"/>
    <col min="12556" max="12556" width="7.1640625" style="3" customWidth="1"/>
    <col min="12557" max="12557" width="7.83203125" style="3" customWidth="1"/>
    <col min="12558" max="12558" width="8.5" style="3" customWidth="1"/>
    <col min="12559" max="12559" width="9.1640625" style="3" customWidth="1"/>
    <col min="12560" max="12561" width="8.1640625" style="3" customWidth="1"/>
    <col min="12562" max="12563" width="8.5" style="3" customWidth="1"/>
    <col min="12564" max="12564" width="10.5" style="3" customWidth="1"/>
    <col min="12565" max="12565" width="8.83203125" style="3" customWidth="1"/>
    <col min="12566" max="12566" width="2.33203125" style="3" customWidth="1"/>
    <col min="12567" max="12567" width="15.5" style="3" customWidth="1"/>
    <col min="12568" max="12568" width="8.5" style="3" customWidth="1"/>
    <col min="12569" max="12569" width="15" style="3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800" width="8.83203125" style="3"/>
    <col min="12801" max="12801" width="2.5" style="3" customWidth="1"/>
    <col min="12802" max="12802" width="2.33203125" style="3" customWidth="1"/>
    <col min="12803" max="12803" width="17.6640625" style="3" customWidth="1"/>
    <col min="12804" max="12804" width="11.1640625" style="3" customWidth="1"/>
    <col min="12805" max="12805" width="9" style="3" customWidth="1"/>
    <col min="12806" max="12806" width="8.1640625" style="3" customWidth="1"/>
    <col min="12807" max="12807" width="8.33203125" style="3" customWidth="1"/>
    <col min="12808" max="12808" width="8" style="3" customWidth="1"/>
    <col min="12809" max="12809" width="8.5" style="3" customWidth="1"/>
    <col min="12810" max="12810" width="9" style="3" customWidth="1"/>
    <col min="12811" max="12811" width="8.33203125" style="3" customWidth="1"/>
    <col min="12812" max="12812" width="7.1640625" style="3" customWidth="1"/>
    <col min="12813" max="12813" width="7.83203125" style="3" customWidth="1"/>
    <col min="12814" max="12814" width="8.5" style="3" customWidth="1"/>
    <col min="12815" max="12815" width="9.1640625" style="3" customWidth="1"/>
    <col min="12816" max="12817" width="8.1640625" style="3" customWidth="1"/>
    <col min="12818" max="12819" width="8.5" style="3" customWidth="1"/>
    <col min="12820" max="12820" width="10.5" style="3" customWidth="1"/>
    <col min="12821" max="12821" width="8.83203125" style="3" customWidth="1"/>
    <col min="12822" max="12822" width="2.33203125" style="3" customWidth="1"/>
    <col min="12823" max="12823" width="15.5" style="3" customWidth="1"/>
    <col min="12824" max="12824" width="8.5" style="3" customWidth="1"/>
    <col min="12825" max="12825" width="15" style="3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3056" width="8.83203125" style="3"/>
    <col min="13057" max="13057" width="2.5" style="3" customWidth="1"/>
    <col min="13058" max="13058" width="2.33203125" style="3" customWidth="1"/>
    <col min="13059" max="13059" width="17.6640625" style="3" customWidth="1"/>
    <col min="13060" max="13060" width="11.1640625" style="3" customWidth="1"/>
    <col min="13061" max="13061" width="9" style="3" customWidth="1"/>
    <col min="13062" max="13062" width="8.1640625" style="3" customWidth="1"/>
    <col min="13063" max="13063" width="8.33203125" style="3" customWidth="1"/>
    <col min="13064" max="13064" width="8" style="3" customWidth="1"/>
    <col min="13065" max="13065" width="8.5" style="3" customWidth="1"/>
    <col min="13066" max="13066" width="9" style="3" customWidth="1"/>
    <col min="13067" max="13067" width="8.33203125" style="3" customWidth="1"/>
    <col min="13068" max="13068" width="7.1640625" style="3" customWidth="1"/>
    <col min="13069" max="13069" width="7.83203125" style="3" customWidth="1"/>
    <col min="13070" max="13070" width="8.5" style="3" customWidth="1"/>
    <col min="13071" max="13071" width="9.1640625" style="3" customWidth="1"/>
    <col min="13072" max="13073" width="8.1640625" style="3" customWidth="1"/>
    <col min="13074" max="13075" width="8.5" style="3" customWidth="1"/>
    <col min="13076" max="13076" width="10.5" style="3" customWidth="1"/>
    <col min="13077" max="13077" width="8.83203125" style="3" customWidth="1"/>
    <col min="13078" max="13078" width="2.33203125" style="3" customWidth="1"/>
    <col min="13079" max="13079" width="15.5" style="3" customWidth="1"/>
    <col min="13080" max="13080" width="8.5" style="3" customWidth="1"/>
    <col min="13081" max="13081" width="15" style="3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312" width="8.83203125" style="3"/>
    <col min="13313" max="13313" width="2.5" style="3" customWidth="1"/>
    <col min="13314" max="13314" width="2.33203125" style="3" customWidth="1"/>
    <col min="13315" max="13315" width="17.6640625" style="3" customWidth="1"/>
    <col min="13316" max="13316" width="11.1640625" style="3" customWidth="1"/>
    <col min="13317" max="13317" width="9" style="3" customWidth="1"/>
    <col min="13318" max="13318" width="8.1640625" style="3" customWidth="1"/>
    <col min="13319" max="13319" width="8.33203125" style="3" customWidth="1"/>
    <col min="13320" max="13320" width="8" style="3" customWidth="1"/>
    <col min="13321" max="13321" width="8.5" style="3" customWidth="1"/>
    <col min="13322" max="13322" width="9" style="3" customWidth="1"/>
    <col min="13323" max="13323" width="8.33203125" style="3" customWidth="1"/>
    <col min="13324" max="13324" width="7.1640625" style="3" customWidth="1"/>
    <col min="13325" max="13325" width="7.83203125" style="3" customWidth="1"/>
    <col min="13326" max="13326" width="8.5" style="3" customWidth="1"/>
    <col min="13327" max="13327" width="9.1640625" style="3" customWidth="1"/>
    <col min="13328" max="13329" width="8.1640625" style="3" customWidth="1"/>
    <col min="13330" max="13331" width="8.5" style="3" customWidth="1"/>
    <col min="13332" max="13332" width="10.5" style="3" customWidth="1"/>
    <col min="13333" max="13333" width="8.83203125" style="3" customWidth="1"/>
    <col min="13334" max="13334" width="2.33203125" style="3" customWidth="1"/>
    <col min="13335" max="13335" width="15.5" style="3" customWidth="1"/>
    <col min="13336" max="13336" width="8.5" style="3" customWidth="1"/>
    <col min="13337" max="13337" width="15" style="3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568" width="8.83203125" style="3"/>
    <col min="13569" max="13569" width="2.5" style="3" customWidth="1"/>
    <col min="13570" max="13570" width="2.33203125" style="3" customWidth="1"/>
    <col min="13571" max="13571" width="17.6640625" style="3" customWidth="1"/>
    <col min="13572" max="13572" width="11.1640625" style="3" customWidth="1"/>
    <col min="13573" max="13573" width="9" style="3" customWidth="1"/>
    <col min="13574" max="13574" width="8.1640625" style="3" customWidth="1"/>
    <col min="13575" max="13575" width="8.33203125" style="3" customWidth="1"/>
    <col min="13576" max="13576" width="8" style="3" customWidth="1"/>
    <col min="13577" max="13577" width="8.5" style="3" customWidth="1"/>
    <col min="13578" max="13578" width="9" style="3" customWidth="1"/>
    <col min="13579" max="13579" width="8.33203125" style="3" customWidth="1"/>
    <col min="13580" max="13580" width="7.1640625" style="3" customWidth="1"/>
    <col min="13581" max="13581" width="7.83203125" style="3" customWidth="1"/>
    <col min="13582" max="13582" width="8.5" style="3" customWidth="1"/>
    <col min="13583" max="13583" width="9.1640625" style="3" customWidth="1"/>
    <col min="13584" max="13585" width="8.1640625" style="3" customWidth="1"/>
    <col min="13586" max="13587" width="8.5" style="3" customWidth="1"/>
    <col min="13588" max="13588" width="10.5" style="3" customWidth="1"/>
    <col min="13589" max="13589" width="8.83203125" style="3" customWidth="1"/>
    <col min="13590" max="13590" width="2.33203125" style="3" customWidth="1"/>
    <col min="13591" max="13591" width="15.5" style="3" customWidth="1"/>
    <col min="13592" max="13592" width="8.5" style="3" customWidth="1"/>
    <col min="13593" max="13593" width="15" style="3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824" width="8.83203125" style="3"/>
    <col min="13825" max="13825" width="2.5" style="3" customWidth="1"/>
    <col min="13826" max="13826" width="2.33203125" style="3" customWidth="1"/>
    <col min="13827" max="13827" width="17.6640625" style="3" customWidth="1"/>
    <col min="13828" max="13828" width="11.1640625" style="3" customWidth="1"/>
    <col min="13829" max="13829" width="9" style="3" customWidth="1"/>
    <col min="13830" max="13830" width="8.1640625" style="3" customWidth="1"/>
    <col min="13831" max="13831" width="8.33203125" style="3" customWidth="1"/>
    <col min="13832" max="13832" width="8" style="3" customWidth="1"/>
    <col min="13833" max="13833" width="8.5" style="3" customWidth="1"/>
    <col min="13834" max="13834" width="9" style="3" customWidth="1"/>
    <col min="13835" max="13835" width="8.33203125" style="3" customWidth="1"/>
    <col min="13836" max="13836" width="7.1640625" style="3" customWidth="1"/>
    <col min="13837" max="13837" width="7.83203125" style="3" customWidth="1"/>
    <col min="13838" max="13838" width="8.5" style="3" customWidth="1"/>
    <col min="13839" max="13839" width="9.1640625" style="3" customWidth="1"/>
    <col min="13840" max="13841" width="8.1640625" style="3" customWidth="1"/>
    <col min="13842" max="13843" width="8.5" style="3" customWidth="1"/>
    <col min="13844" max="13844" width="10.5" style="3" customWidth="1"/>
    <col min="13845" max="13845" width="8.83203125" style="3" customWidth="1"/>
    <col min="13846" max="13846" width="2.33203125" style="3" customWidth="1"/>
    <col min="13847" max="13847" width="15.5" style="3" customWidth="1"/>
    <col min="13848" max="13848" width="8.5" style="3" customWidth="1"/>
    <col min="13849" max="13849" width="15" style="3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4080" width="8.83203125" style="3"/>
    <col min="14081" max="14081" width="2.5" style="3" customWidth="1"/>
    <col min="14082" max="14082" width="2.33203125" style="3" customWidth="1"/>
    <col min="14083" max="14083" width="17.6640625" style="3" customWidth="1"/>
    <col min="14084" max="14084" width="11.1640625" style="3" customWidth="1"/>
    <col min="14085" max="14085" width="9" style="3" customWidth="1"/>
    <col min="14086" max="14086" width="8.1640625" style="3" customWidth="1"/>
    <col min="14087" max="14087" width="8.33203125" style="3" customWidth="1"/>
    <col min="14088" max="14088" width="8" style="3" customWidth="1"/>
    <col min="14089" max="14089" width="8.5" style="3" customWidth="1"/>
    <col min="14090" max="14090" width="9" style="3" customWidth="1"/>
    <col min="14091" max="14091" width="8.33203125" style="3" customWidth="1"/>
    <col min="14092" max="14092" width="7.1640625" style="3" customWidth="1"/>
    <col min="14093" max="14093" width="7.83203125" style="3" customWidth="1"/>
    <col min="14094" max="14094" width="8.5" style="3" customWidth="1"/>
    <col min="14095" max="14095" width="9.1640625" style="3" customWidth="1"/>
    <col min="14096" max="14097" width="8.1640625" style="3" customWidth="1"/>
    <col min="14098" max="14099" width="8.5" style="3" customWidth="1"/>
    <col min="14100" max="14100" width="10.5" style="3" customWidth="1"/>
    <col min="14101" max="14101" width="8.83203125" style="3" customWidth="1"/>
    <col min="14102" max="14102" width="2.33203125" style="3" customWidth="1"/>
    <col min="14103" max="14103" width="15.5" style="3" customWidth="1"/>
    <col min="14104" max="14104" width="8.5" style="3" customWidth="1"/>
    <col min="14105" max="14105" width="15" style="3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336" width="8.83203125" style="3"/>
    <col min="14337" max="14337" width="2.5" style="3" customWidth="1"/>
    <col min="14338" max="14338" width="2.33203125" style="3" customWidth="1"/>
    <col min="14339" max="14339" width="17.6640625" style="3" customWidth="1"/>
    <col min="14340" max="14340" width="11.1640625" style="3" customWidth="1"/>
    <col min="14341" max="14341" width="9" style="3" customWidth="1"/>
    <col min="14342" max="14342" width="8.1640625" style="3" customWidth="1"/>
    <col min="14343" max="14343" width="8.33203125" style="3" customWidth="1"/>
    <col min="14344" max="14344" width="8" style="3" customWidth="1"/>
    <col min="14345" max="14345" width="8.5" style="3" customWidth="1"/>
    <col min="14346" max="14346" width="9" style="3" customWidth="1"/>
    <col min="14347" max="14347" width="8.33203125" style="3" customWidth="1"/>
    <col min="14348" max="14348" width="7.1640625" style="3" customWidth="1"/>
    <col min="14349" max="14349" width="7.83203125" style="3" customWidth="1"/>
    <col min="14350" max="14350" width="8.5" style="3" customWidth="1"/>
    <col min="14351" max="14351" width="9.1640625" style="3" customWidth="1"/>
    <col min="14352" max="14353" width="8.1640625" style="3" customWidth="1"/>
    <col min="14354" max="14355" width="8.5" style="3" customWidth="1"/>
    <col min="14356" max="14356" width="10.5" style="3" customWidth="1"/>
    <col min="14357" max="14357" width="8.83203125" style="3" customWidth="1"/>
    <col min="14358" max="14358" width="2.33203125" style="3" customWidth="1"/>
    <col min="14359" max="14359" width="15.5" style="3" customWidth="1"/>
    <col min="14360" max="14360" width="8.5" style="3" customWidth="1"/>
    <col min="14361" max="14361" width="15" style="3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592" width="8.83203125" style="3"/>
    <col min="14593" max="14593" width="2.5" style="3" customWidth="1"/>
    <col min="14594" max="14594" width="2.33203125" style="3" customWidth="1"/>
    <col min="14595" max="14595" width="17.6640625" style="3" customWidth="1"/>
    <col min="14596" max="14596" width="11.1640625" style="3" customWidth="1"/>
    <col min="14597" max="14597" width="9" style="3" customWidth="1"/>
    <col min="14598" max="14598" width="8.1640625" style="3" customWidth="1"/>
    <col min="14599" max="14599" width="8.33203125" style="3" customWidth="1"/>
    <col min="14600" max="14600" width="8" style="3" customWidth="1"/>
    <col min="14601" max="14601" width="8.5" style="3" customWidth="1"/>
    <col min="14602" max="14602" width="9" style="3" customWidth="1"/>
    <col min="14603" max="14603" width="8.33203125" style="3" customWidth="1"/>
    <col min="14604" max="14604" width="7.1640625" style="3" customWidth="1"/>
    <col min="14605" max="14605" width="7.83203125" style="3" customWidth="1"/>
    <col min="14606" max="14606" width="8.5" style="3" customWidth="1"/>
    <col min="14607" max="14607" width="9.1640625" style="3" customWidth="1"/>
    <col min="14608" max="14609" width="8.1640625" style="3" customWidth="1"/>
    <col min="14610" max="14611" width="8.5" style="3" customWidth="1"/>
    <col min="14612" max="14612" width="10.5" style="3" customWidth="1"/>
    <col min="14613" max="14613" width="8.83203125" style="3" customWidth="1"/>
    <col min="14614" max="14614" width="2.33203125" style="3" customWidth="1"/>
    <col min="14615" max="14615" width="15.5" style="3" customWidth="1"/>
    <col min="14616" max="14616" width="8.5" style="3" customWidth="1"/>
    <col min="14617" max="14617" width="15" style="3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848" width="8.83203125" style="3"/>
    <col min="14849" max="14849" width="2.5" style="3" customWidth="1"/>
    <col min="14850" max="14850" width="2.33203125" style="3" customWidth="1"/>
    <col min="14851" max="14851" width="17.6640625" style="3" customWidth="1"/>
    <col min="14852" max="14852" width="11.1640625" style="3" customWidth="1"/>
    <col min="14853" max="14853" width="9" style="3" customWidth="1"/>
    <col min="14854" max="14854" width="8.1640625" style="3" customWidth="1"/>
    <col min="14855" max="14855" width="8.33203125" style="3" customWidth="1"/>
    <col min="14856" max="14856" width="8" style="3" customWidth="1"/>
    <col min="14857" max="14857" width="8.5" style="3" customWidth="1"/>
    <col min="14858" max="14858" width="9" style="3" customWidth="1"/>
    <col min="14859" max="14859" width="8.33203125" style="3" customWidth="1"/>
    <col min="14860" max="14860" width="7.1640625" style="3" customWidth="1"/>
    <col min="14861" max="14861" width="7.83203125" style="3" customWidth="1"/>
    <col min="14862" max="14862" width="8.5" style="3" customWidth="1"/>
    <col min="14863" max="14863" width="9.1640625" style="3" customWidth="1"/>
    <col min="14864" max="14865" width="8.1640625" style="3" customWidth="1"/>
    <col min="14866" max="14867" width="8.5" style="3" customWidth="1"/>
    <col min="14868" max="14868" width="10.5" style="3" customWidth="1"/>
    <col min="14869" max="14869" width="8.83203125" style="3" customWidth="1"/>
    <col min="14870" max="14870" width="2.33203125" style="3" customWidth="1"/>
    <col min="14871" max="14871" width="15.5" style="3" customWidth="1"/>
    <col min="14872" max="14872" width="8.5" style="3" customWidth="1"/>
    <col min="14873" max="14873" width="15" style="3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5104" width="8.83203125" style="3"/>
    <col min="15105" max="15105" width="2.5" style="3" customWidth="1"/>
    <col min="15106" max="15106" width="2.33203125" style="3" customWidth="1"/>
    <col min="15107" max="15107" width="17.6640625" style="3" customWidth="1"/>
    <col min="15108" max="15108" width="11.1640625" style="3" customWidth="1"/>
    <col min="15109" max="15109" width="9" style="3" customWidth="1"/>
    <col min="15110" max="15110" width="8.1640625" style="3" customWidth="1"/>
    <col min="15111" max="15111" width="8.33203125" style="3" customWidth="1"/>
    <col min="15112" max="15112" width="8" style="3" customWidth="1"/>
    <col min="15113" max="15113" width="8.5" style="3" customWidth="1"/>
    <col min="15114" max="15114" width="9" style="3" customWidth="1"/>
    <col min="15115" max="15115" width="8.33203125" style="3" customWidth="1"/>
    <col min="15116" max="15116" width="7.1640625" style="3" customWidth="1"/>
    <col min="15117" max="15117" width="7.83203125" style="3" customWidth="1"/>
    <col min="15118" max="15118" width="8.5" style="3" customWidth="1"/>
    <col min="15119" max="15119" width="9.1640625" style="3" customWidth="1"/>
    <col min="15120" max="15121" width="8.1640625" style="3" customWidth="1"/>
    <col min="15122" max="15123" width="8.5" style="3" customWidth="1"/>
    <col min="15124" max="15124" width="10.5" style="3" customWidth="1"/>
    <col min="15125" max="15125" width="8.83203125" style="3" customWidth="1"/>
    <col min="15126" max="15126" width="2.33203125" style="3" customWidth="1"/>
    <col min="15127" max="15127" width="15.5" style="3" customWidth="1"/>
    <col min="15128" max="15128" width="8.5" style="3" customWidth="1"/>
    <col min="15129" max="15129" width="15" style="3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360" width="8.83203125" style="3"/>
    <col min="15361" max="15361" width="2.5" style="3" customWidth="1"/>
    <col min="15362" max="15362" width="2.33203125" style="3" customWidth="1"/>
    <col min="15363" max="15363" width="17.6640625" style="3" customWidth="1"/>
    <col min="15364" max="15364" width="11.1640625" style="3" customWidth="1"/>
    <col min="15365" max="15365" width="9" style="3" customWidth="1"/>
    <col min="15366" max="15366" width="8.1640625" style="3" customWidth="1"/>
    <col min="15367" max="15367" width="8.33203125" style="3" customWidth="1"/>
    <col min="15368" max="15368" width="8" style="3" customWidth="1"/>
    <col min="15369" max="15369" width="8.5" style="3" customWidth="1"/>
    <col min="15370" max="15370" width="9" style="3" customWidth="1"/>
    <col min="15371" max="15371" width="8.33203125" style="3" customWidth="1"/>
    <col min="15372" max="15372" width="7.1640625" style="3" customWidth="1"/>
    <col min="15373" max="15373" width="7.83203125" style="3" customWidth="1"/>
    <col min="15374" max="15374" width="8.5" style="3" customWidth="1"/>
    <col min="15375" max="15375" width="9.1640625" style="3" customWidth="1"/>
    <col min="15376" max="15377" width="8.1640625" style="3" customWidth="1"/>
    <col min="15378" max="15379" width="8.5" style="3" customWidth="1"/>
    <col min="15380" max="15380" width="10.5" style="3" customWidth="1"/>
    <col min="15381" max="15381" width="8.83203125" style="3" customWidth="1"/>
    <col min="15382" max="15382" width="2.33203125" style="3" customWidth="1"/>
    <col min="15383" max="15383" width="15.5" style="3" customWidth="1"/>
    <col min="15384" max="15384" width="8.5" style="3" customWidth="1"/>
    <col min="15385" max="15385" width="15" style="3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616" width="8.83203125" style="3"/>
    <col min="15617" max="15617" width="2.5" style="3" customWidth="1"/>
    <col min="15618" max="15618" width="2.33203125" style="3" customWidth="1"/>
    <col min="15619" max="15619" width="17.6640625" style="3" customWidth="1"/>
    <col min="15620" max="15620" width="11.1640625" style="3" customWidth="1"/>
    <col min="15621" max="15621" width="9" style="3" customWidth="1"/>
    <col min="15622" max="15622" width="8.1640625" style="3" customWidth="1"/>
    <col min="15623" max="15623" width="8.33203125" style="3" customWidth="1"/>
    <col min="15624" max="15624" width="8" style="3" customWidth="1"/>
    <col min="15625" max="15625" width="8.5" style="3" customWidth="1"/>
    <col min="15626" max="15626" width="9" style="3" customWidth="1"/>
    <col min="15627" max="15627" width="8.33203125" style="3" customWidth="1"/>
    <col min="15628" max="15628" width="7.1640625" style="3" customWidth="1"/>
    <col min="15629" max="15629" width="7.83203125" style="3" customWidth="1"/>
    <col min="15630" max="15630" width="8.5" style="3" customWidth="1"/>
    <col min="15631" max="15631" width="9.1640625" style="3" customWidth="1"/>
    <col min="15632" max="15633" width="8.1640625" style="3" customWidth="1"/>
    <col min="15634" max="15635" width="8.5" style="3" customWidth="1"/>
    <col min="15636" max="15636" width="10.5" style="3" customWidth="1"/>
    <col min="15637" max="15637" width="8.83203125" style="3" customWidth="1"/>
    <col min="15638" max="15638" width="2.33203125" style="3" customWidth="1"/>
    <col min="15639" max="15639" width="15.5" style="3" customWidth="1"/>
    <col min="15640" max="15640" width="8.5" style="3" customWidth="1"/>
    <col min="15641" max="15641" width="15" style="3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872" width="8.83203125" style="3"/>
    <col min="15873" max="15873" width="2.5" style="3" customWidth="1"/>
    <col min="15874" max="15874" width="2.33203125" style="3" customWidth="1"/>
    <col min="15875" max="15875" width="17.6640625" style="3" customWidth="1"/>
    <col min="15876" max="15876" width="11.1640625" style="3" customWidth="1"/>
    <col min="15877" max="15877" width="9" style="3" customWidth="1"/>
    <col min="15878" max="15878" width="8.1640625" style="3" customWidth="1"/>
    <col min="15879" max="15879" width="8.33203125" style="3" customWidth="1"/>
    <col min="15880" max="15880" width="8" style="3" customWidth="1"/>
    <col min="15881" max="15881" width="8.5" style="3" customWidth="1"/>
    <col min="15882" max="15882" width="9" style="3" customWidth="1"/>
    <col min="15883" max="15883" width="8.33203125" style="3" customWidth="1"/>
    <col min="15884" max="15884" width="7.1640625" style="3" customWidth="1"/>
    <col min="15885" max="15885" width="7.83203125" style="3" customWidth="1"/>
    <col min="15886" max="15886" width="8.5" style="3" customWidth="1"/>
    <col min="15887" max="15887" width="9.1640625" style="3" customWidth="1"/>
    <col min="15888" max="15889" width="8.1640625" style="3" customWidth="1"/>
    <col min="15890" max="15891" width="8.5" style="3" customWidth="1"/>
    <col min="15892" max="15892" width="10.5" style="3" customWidth="1"/>
    <col min="15893" max="15893" width="8.83203125" style="3" customWidth="1"/>
    <col min="15894" max="15894" width="2.33203125" style="3" customWidth="1"/>
    <col min="15895" max="15895" width="15.5" style="3" customWidth="1"/>
    <col min="15896" max="15896" width="8.5" style="3" customWidth="1"/>
    <col min="15897" max="15897" width="15" style="3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6128" width="8.83203125" style="3"/>
    <col min="16129" max="16129" width="2.5" style="3" customWidth="1"/>
    <col min="16130" max="16130" width="2.33203125" style="3" customWidth="1"/>
    <col min="16131" max="16131" width="17.6640625" style="3" customWidth="1"/>
    <col min="16132" max="16132" width="11.1640625" style="3" customWidth="1"/>
    <col min="16133" max="16133" width="9" style="3" customWidth="1"/>
    <col min="16134" max="16134" width="8.1640625" style="3" customWidth="1"/>
    <col min="16135" max="16135" width="8.33203125" style="3" customWidth="1"/>
    <col min="16136" max="16136" width="8" style="3" customWidth="1"/>
    <col min="16137" max="16137" width="8.5" style="3" customWidth="1"/>
    <col min="16138" max="16138" width="9" style="3" customWidth="1"/>
    <col min="16139" max="16139" width="8.33203125" style="3" customWidth="1"/>
    <col min="16140" max="16140" width="7.1640625" style="3" customWidth="1"/>
    <col min="16141" max="16141" width="7.83203125" style="3" customWidth="1"/>
    <col min="16142" max="16142" width="8.5" style="3" customWidth="1"/>
    <col min="16143" max="16143" width="9.1640625" style="3" customWidth="1"/>
    <col min="16144" max="16145" width="8.1640625" style="3" customWidth="1"/>
    <col min="16146" max="16147" width="8.5" style="3" customWidth="1"/>
    <col min="16148" max="16148" width="10.5" style="3" customWidth="1"/>
    <col min="16149" max="16149" width="8.83203125" style="3" customWidth="1"/>
    <col min="16150" max="16150" width="2.33203125" style="3" customWidth="1"/>
    <col min="16151" max="16151" width="15.5" style="3" customWidth="1"/>
    <col min="16152" max="16152" width="8.5" style="3" customWidth="1"/>
    <col min="16153" max="16153" width="15" style="3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384" width="8.83203125" style="3"/>
  </cols>
  <sheetData>
    <row r="2" spans="1:33" ht="15" x14ac:dyDescent="0.15">
      <c r="C2" s="282"/>
      <c r="D2" s="283"/>
    </row>
    <row r="3" spans="1:33" ht="14" thickBot="1" x14ac:dyDescent="0.2">
      <c r="B3" s="248">
        <v>2.5</v>
      </c>
      <c r="C3" s="245">
        <v>26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  <c r="W3" s="50"/>
      <c r="X3" s="50"/>
      <c r="Y3" s="249"/>
    </row>
    <row r="4" spans="1:33" ht="11.5" customHeight="1" x14ac:dyDescent="0.15">
      <c r="A4" s="15"/>
      <c r="B4" s="92"/>
      <c r="C4" s="104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7"/>
      <c r="W4" s="17"/>
      <c r="X4" s="15"/>
      <c r="Y4" s="15"/>
      <c r="Z4" s="15"/>
      <c r="AA4" s="15"/>
    </row>
    <row r="5" spans="1:33" ht="11.5" customHeight="1" x14ac:dyDescent="0.15">
      <c r="A5" s="15"/>
      <c r="B5" s="95"/>
      <c r="C5" s="108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327" t="s">
        <v>452</v>
      </c>
      <c r="V5" s="98"/>
      <c r="W5" s="17"/>
      <c r="X5" s="15"/>
      <c r="Y5" s="15"/>
      <c r="Z5" s="15"/>
      <c r="AA5" s="15"/>
    </row>
    <row r="6" spans="1:33" ht="11.5" customHeight="1" x14ac:dyDescent="0.15">
      <c r="A6" s="15"/>
      <c r="B6" s="95"/>
      <c r="C6" s="108"/>
      <c r="D6" s="110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98"/>
      <c r="W6" s="17"/>
      <c r="X6" s="15"/>
      <c r="Y6" s="15"/>
      <c r="Z6" s="15"/>
      <c r="AA6" s="15"/>
    </row>
    <row r="7" spans="1:33" ht="11.5" customHeight="1" x14ac:dyDescent="0.15">
      <c r="A7" s="15"/>
      <c r="B7" s="95"/>
      <c r="C7" s="108"/>
      <c r="D7" s="100" t="s">
        <v>448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302"/>
      <c r="U7" s="112"/>
      <c r="V7" s="98"/>
      <c r="W7" s="17"/>
      <c r="X7" s="15"/>
      <c r="Y7" s="15"/>
      <c r="Z7" s="15"/>
      <c r="AA7" s="15"/>
    </row>
    <row r="8" spans="1:33" ht="11.5" customHeight="1" x14ac:dyDescent="0.15">
      <c r="A8" s="2"/>
      <c r="B8" s="95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98"/>
      <c r="W8" s="17"/>
      <c r="X8" s="15" t="s">
        <v>472</v>
      </c>
      <c r="Y8" s="15"/>
      <c r="Z8" s="15"/>
      <c r="AA8" s="15"/>
    </row>
    <row r="9" spans="1:33" ht="14" customHeight="1" thickBot="1" x14ac:dyDescent="0.2">
      <c r="A9" s="15"/>
      <c r="B9" s="2"/>
      <c r="C9" s="18" t="s">
        <v>395</v>
      </c>
      <c r="D9" s="26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87" t="s">
        <v>388</v>
      </c>
      <c r="V9" s="31"/>
      <c r="W9" s="15"/>
      <c r="X9" s="15">
        <v>1808.28</v>
      </c>
      <c r="Y9" s="15"/>
      <c r="Z9" s="15"/>
      <c r="AA9" s="15"/>
      <c r="AB9" s="15"/>
      <c r="AC9" s="15"/>
      <c r="AD9" s="15"/>
      <c r="AE9" s="15"/>
      <c r="AF9" s="15"/>
      <c r="AG9" s="15"/>
    </row>
    <row r="10" spans="1:33" ht="13" customHeight="1" thickBot="1" x14ac:dyDescent="0.2">
      <c r="A10" s="15"/>
      <c r="B10" s="2"/>
      <c r="C10" s="511" t="s">
        <v>13</v>
      </c>
      <c r="D10" s="511" t="s">
        <v>68</v>
      </c>
      <c r="E10" s="511" t="s">
        <v>360</v>
      </c>
      <c r="F10" s="511" t="s">
        <v>371</v>
      </c>
      <c r="G10" s="511" t="s">
        <v>0</v>
      </c>
      <c r="H10" s="513" t="s">
        <v>7</v>
      </c>
      <c r="I10" s="513"/>
      <c r="J10" s="513"/>
      <c r="K10" s="513"/>
      <c r="L10" s="513"/>
      <c r="M10" s="513"/>
      <c r="N10" s="513"/>
      <c r="O10" s="511" t="s">
        <v>66</v>
      </c>
      <c r="P10" s="511" t="s">
        <v>40</v>
      </c>
      <c r="Q10" s="511" t="s">
        <v>357</v>
      </c>
      <c r="R10" s="511" t="s">
        <v>358</v>
      </c>
      <c r="S10" s="511" t="s">
        <v>359</v>
      </c>
      <c r="T10" s="511" t="s">
        <v>44</v>
      </c>
      <c r="U10" s="511" t="s">
        <v>46</v>
      </c>
      <c r="V10" s="31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spans="1:33" ht="33" customHeight="1" thickBot="1" x14ac:dyDescent="0.2">
      <c r="A11" s="15"/>
      <c r="B11" s="2"/>
      <c r="C11" s="512"/>
      <c r="D11" s="512"/>
      <c r="E11" s="512"/>
      <c r="F11" s="512"/>
      <c r="G11" s="512"/>
      <c r="H11" s="288" t="s">
        <v>390</v>
      </c>
      <c r="I11" s="288" t="s">
        <v>2</v>
      </c>
      <c r="J11" s="288" t="s">
        <v>3</v>
      </c>
      <c r="K11" s="288" t="s">
        <v>4</v>
      </c>
      <c r="L11" s="288" t="s">
        <v>5</v>
      </c>
      <c r="M11" s="288" t="s">
        <v>391</v>
      </c>
      <c r="N11" s="288" t="s">
        <v>6</v>
      </c>
      <c r="O11" s="512"/>
      <c r="P11" s="512"/>
      <c r="Q11" s="512"/>
      <c r="R11" s="512"/>
      <c r="S11" s="512"/>
      <c r="T11" s="512"/>
      <c r="U11" s="512"/>
      <c r="V11" s="31"/>
      <c r="W11" s="15"/>
      <c r="X11" s="15" t="s">
        <v>474</v>
      </c>
      <c r="Y11" s="15" t="s">
        <v>475</v>
      </c>
      <c r="Z11" s="15" t="s">
        <v>476</v>
      </c>
      <c r="AA11" s="15" t="s">
        <v>488</v>
      </c>
      <c r="AB11" s="15"/>
      <c r="AC11" s="15"/>
      <c r="AD11" s="15"/>
      <c r="AE11" s="15"/>
      <c r="AF11" s="15"/>
      <c r="AG11" s="15"/>
    </row>
    <row r="12" spans="1:33" ht="14" customHeight="1" x14ac:dyDescent="0.15">
      <c r="A12" s="15"/>
      <c r="B12" s="2"/>
      <c r="C12" s="382" t="s">
        <v>377</v>
      </c>
      <c r="D12" s="386">
        <v>2382268</v>
      </c>
      <c r="E12" s="387">
        <v>2258.73706554</v>
      </c>
      <c r="F12" s="387">
        <v>12202.09119404</v>
      </c>
      <c r="G12" s="387">
        <v>70041.898610179996</v>
      </c>
      <c r="H12" s="387">
        <v>1961.46811015</v>
      </c>
      <c r="I12" s="387">
        <v>699.12625500000001</v>
      </c>
      <c r="J12" s="387">
        <v>159.60499608000001</v>
      </c>
      <c r="K12" s="387">
        <v>1699.2282499100002</v>
      </c>
      <c r="L12" s="387">
        <v>118.20267724</v>
      </c>
      <c r="M12" s="387">
        <v>910.38217567000004</v>
      </c>
      <c r="N12" s="387">
        <v>76.811250859999745</v>
      </c>
      <c r="O12" s="387">
        <v>561.61115934000009</v>
      </c>
      <c r="P12" s="387">
        <v>32.787552579999996</v>
      </c>
      <c r="Q12" s="387">
        <v>278.73523738999995</v>
      </c>
      <c r="R12" s="387">
        <v>1.6926949100000002</v>
      </c>
      <c r="S12" s="387">
        <v>247.60543419000001</v>
      </c>
      <c r="T12" s="387">
        <v>370385.47701589001</v>
      </c>
      <c r="U12" s="387">
        <v>26248.496520369998</v>
      </c>
      <c r="V12" s="113">
        <v>0</v>
      </c>
      <c r="W12" s="15"/>
      <c r="X12" s="496">
        <f>I12*1000000/$X$9</f>
        <v>386625</v>
      </c>
      <c r="Y12" s="499">
        <v>0.27215689858374387</v>
      </c>
      <c r="Z12" s="496">
        <f>X12*Y12</f>
        <v>105222.66091493997</v>
      </c>
      <c r="AA12" s="499">
        <f>(D12-Z12)/D12</f>
        <v>0.95583088849997577</v>
      </c>
      <c r="AB12" s="15"/>
      <c r="AC12" s="15"/>
      <c r="AD12" s="15"/>
      <c r="AE12" s="15"/>
      <c r="AF12" s="15"/>
      <c r="AG12" s="15"/>
    </row>
    <row r="13" spans="1:33" ht="14" customHeight="1" x14ac:dyDescent="0.15">
      <c r="A13" s="15"/>
      <c r="B13" s="2"/>
      <c r="C13" s="382" t="s">
        <v>378</v>
      </c>
      <c r="D13" s="388">
        <v>1117909</v>
      </c>
      <c r="E13" s="389">
        <v>7248.45913225</v>
      </c>
      <c r="F13" s="389">
        <v>2604.9519681000002</v>
      </c>
      <c r="G13" s="389">
        <v>27819.242361019998</v>
      </c>
      <c r="H13" s="389">
        <v>191.08830254999998</v>
      </c>
      <c r="I13" s="389">
        <v>235.33136747999998</v>
      </c>
      <c r="J13" s="389">
        <v>51.021456840000006</v>
      </c>
      <c r="K13" s="389">
        <v>239.08130556999998</v>
      </c>
      <c r="L13" s="389">
        <v>58.123794189999998</v>
      </c>
      <c r="M13" s="389">
        <v>70.546811270000006</v>
      </c>
      <c r="N13" s="389">
        <v>913.98007384000005</v>
      </c>
      <c r="O13" s="389">
        <v>5489.7150546600005</v>
      </c>
      <c r="P13" s="389">
        <v>4.8321225099999996</v>
      </c>
      <c r="Q13" s="389">
        <v>56.93747475</v>
      </c>
      <c r="R13" s="389">
        <v>0.15164316</v>
      </c>
      <c r="S13" s="389">
        <v>52.640249190000006</v>
      </c>
      <c r="T13" s="389">
        <v>119275.86906812</v>
      </c>
      <c r="U13" s="389">
        <v>8381.1564342999991</v>
      </c>
      <c r="V13" s="113">
        <v>1</v>
      </c>
      <c r="W13" s="15"/>
      <c r="X13" s="496">
        <f t="shared" ref="X13:X23" si="0">I13*1000000/$X$9</f>
        <v>130141</v>
      </c>
      <c r="Y13" s="499">
        <v>0.28895624330304981</v>
      </c>
      <c r="Z13" s="496">
        <f t="shared" ref="Z13:Z22" si="1">X13*Y13</f>
        <v>37605.054459702202</v>
      </c>
      <c r="AA13" s="499">
        <f t="shared" ref="AA13:AA23" si="2">(D13-Z13)/D13</f>
        <v>0.96636125618480373</v>
      </c>
      <c r="AB13" s="15"/>
      <c r="AC13" s="15"/>
      <c r="AD13" s="15"/>
      <c r="AE13" s="15"/>
      <c r="AF13" s="15"/>
      <c r="AG13" s="15"/>
    </row>
    <row r="14" spans="1:33" ht="14" customHeight="1" x14ac:dyDescent="0.15">
      <c r="A14" s="15"/>
      <c r="B14" s="2"/>
      <c r="C14" s="382" t="s">
        <v>379</v>
      </c>
      <c r="D14" s="388">
        <v>1964523</v>
      </c>
      <c r="E14" s="389">
        <v>24865.186201930002</v>
      </c>
      <c r="F14" s="389">
        <v>4533.8187051100003</v>
      </c>
      <c r="G14" s="389">
        <v>33047.731238510001</v>
      </c>
      <c r="H14" s="389">
        <v>636.87788491000003</v>
      </c>
      <c r="I14" s="389">
        <v>972.97760303999996</v>
      </c>
      <c r="J14" s="389">
        <v>240.71311965999999</v>
      </c>
      <c r="K14" s="389">
        <v>770.30362501000002</v>
      </c>
      <c r="L14" s="389">
        <v>225.1194533</v>
      </c>
      <c r="M14" s="389">
        <v>287.35657921000001</v>
      </c>
      <c r="N14" s="389">
        <v>2945.2506835600002</v>
      </c>
      <c r="O14" s="389">
        <v>18787.505641600001</v>
      </c>
      <c r="P14" s="389">
        <v>13.42198653</v>
      </c>
      <c r="Q14" s="389">
        <v>219.38231716000001</v>
      </c>
      <c r="R14" s="389">
        <v>0.92753251999999997</v>
      </c>
      <c r="S14" s="389">
        <v>207.69035498</v>
      </c>
      <c r="T14" s="389">
        <v>188410.18445696001</v>
      </c>
      <c r="U14" s="389">
        <v>38842.45028366</v>
      </c>
      <c r="V14" s="113">
        <v>2</v>
      </c>
      <c r="W14" s="15"/>
      <c r="X14" s="496">
        <f t="shared" si="0"/>
        <v>538068</v>
      </c>
      <c r="Y14" s="499">
        <v>0.31006603553302997</v>
      </c>
      <c r="Z14" s="496">
        <f t="shared" si="1"/>
        <v>166836.61160718638</v>
      </c>
      <c r="AA14" s="499">
        <f t="shared" si="2"/>
        <v>0.91507525663624889</v>
      </c>
      <c r="AB14" s="15"/>
      <c r="AC14" s="15"/>
      <c r="AD14" s="15"/>
      <c r="AE14" s="15"/>
      <c r="AF14" s="15"/>
      <c r="AG14" s="15"/>
    </row>
    <row r="15" spans="1:33" ht="14" customHeight="1" x14ac:dyDescent="0.15">
      <c r="A15" s="15"/>
      <c r="B15" s="2"/>
      <c r="C15" s="382" t="s">
        <v>380</v>
      </c>
      <c r="D15" s="388">
        <v>6797262</v>
      </c>
      <c r="E15" s="389">
        <v>145154.53334135999</v>
      </c>
      <c r="F15" s="389">
        <v>11031.741588640001</v>
      </c>
      <c r="G15" s="389">
        <v>53624.095222160002</v>
      </c>
      <c r="H15" s="389">
        <v>4150.0646768900006</v>
      </c>
      <c r="I15" s="389">
        <v>5430.7259513999998</v>
      </c>
      <c r="J15" s="389">
        <v>1895.4802429000001</v>
      </c>
      <c r="K15" s="389">
        <v>3404.5813413400001</v>
      </c>
      <c r="L15" s="389">
        <v>1161.37684857</v>
      </c>
      <c r="M15" s="389">
        <v>1029.3965263299999</v>
      </c>
      <c r="N15" s="389">
        <v>18118.962197659999</v>
      </c>
      <c r="O15" s="389">
        <v>109972.74761232999</v>
      </c>
      <c r="P15" s="389">
        <v>23.220558190000002</v>
      </c>
      <c r="Q15" s="389">
        <v>942.13996462</v>
      </c>
      <c r="R15" s="389">
        <v>2.63783871</v>
      </c>
      <c r="S15" s="389">
        <v>927.68970181000009</v>
      </c>
      <c r="T15" s="389">
        <v>472653.05250455003</v>
      </c>
      <c r="U15" s="389">
        <v>152157.87420286</v>
      </c>
      <c r="V15" s="113">
        <v>3</v>
      </c>
      <c r="W15" s="15"/>
      <c r="X15" s="496">
        <f t="shared" si="0"/>
        <v>3003255</v>
      </c>
      <c r="Y15" s="499">
        <v>0.34974656420997019</v>
      </c>
      <c r="Z15" s="496">
        <f t="shared" si="1"/>
        <v>1050378.117696414</v>
      </c>
      <c r="AA15" s="499">
        <f t="shared" si="2"/>
        <v>0.84547040886515579</v>
      </c>
      <c r="AB15" s="15"/>
      <c r="AC15" s="15"/>
      <c r="AD15" s="15"/>
      <c r="AE15" s="15"/>
      <c r="AF15" s="15"/>
      <c r="AG15" s="15"/>
    </row>
    <row r="16" spans="1:33" ht="14" customHeight="1" x14ac:dyDescent="0.15">
      <c r="A16" s="15"/>
      <c r="B16" s="2"/>
      <c r="C16" s="382" t="s">
        <v>381</v>
      </c>
      <c r="D16" s="388">
        <v>5699014</v>
      </c>
      <c r="E16" s="389">
        <v>184550.04724769</v>
      </c>
      <c r="F16" s="389">
        <v>18225.99078788</v>
      </c>
      <c r="G16" s="389">
        <v>58036.204022930004</v>
      </c>
      <c r="H16" s="389">
        <v>8748.96111604</v>
      </c>
      <c r="I16" s="389">
        <v>8482.6722207599996</v>
      </c>
      <c r="J16" s="389">
        <v>4664.7142240499998</v>
      </c>
      <c r="K16" s="389">
        <v>8071.8191885600008</v>
      </c>
      <c r="L16" s="389">
        <v>1772.9074585799999</v>
      </c>
      <c r="M16" s="389">
        <v>1623.68409941</v>
      </c>
      <c r="N16" s="389">
        <v>18313.803071729999</v>
      </c>
      <c r="O16" s="389">
        <v>132882.24929283001</v>
      </c>
      <c r="P16" s="389">
        <v>2419.2064869700002</v>
      </c>
      <c r="Q16" s="389">
        <v>4555.2845446499996</v>
      </c>
      <c r="R16" s="389">
        <v>538.91967104000003</v>
      </c>
      <c r="S16" s="389">
        <v>2719.32012734</v>
      </c>
      <c r="T16" s="389">
        <v>509551.88445598999</v>
      </c>
      <c r="U16" s="389">
        <v>93294.347351059987</v>
      </c>
      <c r="V16" s="113">
        <v>4</v>
      </c>
      <c r="W16" s="15"/>
      <c r="X16" s="496">
        <f t="shared" si="0"/>
        <v>4691017</v>
      </c>
      <c r="Y16" s="499">
        <v>0.3675477254014084</v>
      </c>
      <c r="Z16" s="496">
        <f t="shared" si="1"/>
        <v>1724172.6281693387</v>
      </c>
      <c r="AA16" s="499">
        <f t="shared" si="2"/>
        <v>0.69746124010761534</v>
      </c>
      <c r="AB16" s="15"/>
      <c r="AC16" s="15"/>
      <c r="AD16" s="15"/>
      <c r="AE16" s="15"/>
      <c r="AF16" s="15"/>
      <c r="AG16" s="15"/>
    </row>
    <row r="17" spans="1:33" ht="14" customHeight="1" x14ac:dyDescent="0.15">
      <c r="A17" s="15"/>
      <c r="B17" s="2"/>
      <c r="C17" s="382" t="s">
        <v>382</v>
      </c>
      <c r="D17" s="388">
        <v>3652874</v>
      </c>
      <c r="E17" s="389">
        <v>205727.89708739001</v>
      </c>
      <c r="F17" s="389">
        <v>23029.88841774</v>
      </c>
      <c r="G17" s="389">
        <v>70119.737032770005</v>
      </c>
      <c r="H17" s="389">
        <v>9246.6221418800014</v>
      </c>
      <c r="I17" s="389">
        <v>5647.7340176400003</v>
      </c>
      <c r="J17" s="389">
        <v>4477.5594077299993</v>
      </c>
      <c r="K17" s="389">
        <v>9165.3495019799993</v>
      </c>
      <c r="L17" s="389">
        <v>1979.0083477200001</v>
      </c>
      <c r="M17" s="389">
        <v>2003.3409772299999</v>
      </c>
      <c r="N17" s="389">
        <v>21127.062321140002</v>
      </c>
      <c r="O17" s="389">
        <v>152087.20514433002</v>
      </c>
      <c r="P17" s="389">
        <v>12713.80476791</v>
      </c>
      <c r="Q17" s="389">
        <v>14119.12144959</v>
      </c>
      <c r="R17" s="389">
        <v>2425.41720648</v>
      </c>
      <c r="S17" s="389">
        <v>4008.5541287400001</v>
      </c>
      <c r="T17" s="389">
        <v>637536.58756305999</v>
      </c>
      <c r="U17" s="389">
        <v>61225.420488649994</v>
      </c>
      <c r="V17" s="113">
        <v>5</v>
      </c>
      <c r="W17" s="15"/>
      <c r="X17" s="496">
        <f t="shared" si="0"/>
        <v>3123263.0000000005</v>
      </c>
      <c r="Y17" s="499">
        <v>0.3735324934818427</v>
      </c>
      <c r="Z17" s="496">
        <f t="shared" si="1"/>
        <v>1166640.2161895807</v>
      </c>
      <c r="AA17" s="499">
        <f t="shared" si="2"/>
        <v>0.68062401928191862</v>
      </c>
      <c r="AB17" s="15"/>
      <c r="AC17" s="15"/>
      <c r="AD17" s="15"/>
      <c r="AE17" s="15"/>
      <c r="AF17" s="15"/>
      <c r="AG17" s="15"/>
    </row>
    <row r="18" spans="1:33" ht="14" customHeight="1" x14ac:dyDescent="0.15">
      <c r="A18" s="15"/>
      <c r="B18" s="2"/>
      <c r="C18" s="382" t="s">
        <v>383</v>
      </c>
      <c r="D18" s="388">
        <v>1535612</v>
      </c>
      <c r="E18" s="389">
        <v>163068.78401427</v>
      </c>
      <c r="F18" s="389">
        <v>20059.671562989999</v>
      </c>
      <c r="G18" s="389">
        <v>48245.624343239993</v>
      </c>
      <c r="H18" s="389">
        <v>9249.5485834899991</v>
      </c>
      <c r="I18" s="389">
        <v>2732.4250016399997</v>
      </c>
      <c r="J18" s="389">
        <v>2535.3044756500003</v>
      </c>
      <c r="K18" s="389">
        <v>7138.3476221800001</v>
      </c>
      <c r="L18" s="389">
        <v>1648.1234497600001</v>
      </c>
      <c r="M18" s="389">
        <v>1970.69247627</v>
      </c>
      <c r="N18" s="389">
        <v>8361.1210215099964</v>
      </c>
      <c r="O18" s="389">
        <v>129435.96633518999</v>
      </c>
      <c r="P18" s="389">
        <v>22776.653321180002</v>
      </c>
      <c r="Q18" s="389">
        <v>21896.394377600001</v>
      </c>
      <c r="R18" s="389">
        <v>2872.7627141500002</v>
      </c>
      <c r="S18" s="389">
        <v>2178.4031380599999</v>
      </c>
      <c r="T18" s="389">
        <v>518669.40278633003</v>
      </c>
      <c r="U18" s="389">
        <v>48584.252207450001</v>
      </c>
      <c r="V18" s="113">
        <v>6</v>
      </c>
      <c r="W18" s="15"/>
      <c r="X18" s="496">
        <f t="shared" si="0"/>
        <v>1511063</v>
      </c>
      <c r="Y18" s="499">
        <v>0.38599595465354819</v>
      </c>
      <c r="Z18" s="496">
        <f t="shared" si="1"/>
        <v>583264.20522665454</v>
      </c>
      <c r="AA18" s="499">
        <f t="shared" si="2"/>
        <v>0.62017475428255675</v>
      </c>
      <c r="AB18" s="15"/>
      <c r="AC18" s="15"/>
      <c r="AD18" s="15"/>
      <c r="AE18" s="15"/>
      <c r="AF18" s="15"/>
      <c r="AG18" s="15"/>
    </row>
    <row r="19" spans="1:33" ht="14" customHeight="1" x14ac:dyDescent="0.15">
      <c r="A19" s="15"/>
      <c r="B19" s="2"/>
      <c r="C19" s="382" t="s">
        <v>384</v>
      </c>
      <c r="D19" s="388">
        <v>643767</v>
      </c>
      <c r="E19" s="389">
        <v>127686.03092899999</v>
      </c>
      <c r="F19" s="389">
        <v>19363.805191269999</v>
      </c>
      <c r="G19" s="389">
        <v>37781.53852437</v>
      </c>
      <c r="H19" s="389">
        <v>9020.9465151699987</v>
      </c>
      <c r="I19" s="389">
        <v>1228.66477848</v>
      </c>
      <c r="J19" s="389">
        <v>1128.9935762699999</v>
      </c>
      <c r="K19" s="389">
        <v>4751.1864127899998</v>
      </c>
      <c r="L19" s="389">
        <v>1597.2166451400001</v>
      </c>
      <c r="M19" s="389">
        <v>1407.3792825300002</v>
      </c>
      <c r="N19" s="389">
        <v>1624.2191958299991</v>
      </c>
      <c r="O19" s="389">
        <v>106929.89546489</v>
      </c>
      <c r="P19" s="389">
        <v>24002.82640591</v>
      </c>
      <c r="Q19" s="389">
        <v>22774.987052750002</v>
      </c>
      <c r="R19" s="389">
        <v>2307.3703138599999</v>
      </c>
      <c r="S19" s="389">
        <v>1242.09453371</v>
      </c>
      <c r="T19" s="389">
        <v>468836.61567254004</v>
      </c>
      <c r="U19" s="389">
        <v>33750.677599640003</v>
      </c>
      <c r="V19" s="113">
        <v>7</v>
      </c>
      <c r="W19" s="15"/>
      <c r="X19" s="496">
        <f t="shared" si="0"/>
        <v>679466</v>
      </c>
      <c r="Y19" s="499">
        <v>0.39477423429142011</v>
      </c>
      <c r="Z19" s="496">
        <f t="shared" si="1"/>
        <v>268235.66987705405</v>
      </c>
      <c r="AA19" s="499">
        <f t="shared" si="2"/>
        <v>0.5833342344713941</v>
      </c>
      <c r="AB19" s="15"/>
      <c r="AC19" s="15"/>
      <c r="AD19" s="15"/>
      <c r="AE19" s="15"/>
      <c r="AF19" s="15"/>
      <c r="AG19" s="15"/>
    </row>
    <row r="20" spans="1:33" ht="14" customHeight="1" x14ac:dyDescent="0.15">
      <c r="A20" s="15"/>
      <c r="B20" s="2"/>
      <c r="C20" s="382" t="s">
        <v>385</v>
      </c>
      <c r="D20" s="388">
        <v>140827</v>
      </c>
      <c r="E20" s="389">
        <v>49689.702420080001</v>
      </c>
      <c r="F20" s="389">
        <v>10374.730871400001</v>
      </c>
      <c r="G20" s="389">
        <v>20327.002186619997</v>
      </c>
      <c r="H20" s="389">
        <v>2935.3431277899999</v>
      </c>
      <c r="I20" s="389">
        <v>278.32864932000001</v>
      </c>
      <c r="J20" s="389">
        <v>255.56546376</v>
      </c>
      <c r="K20" s="389">
        <v>1299.56636688</v>
      </c>
      <c r="L20" s="389">
        <v>918.11926524</v>
      </c>
      <c r="M20" s="389">
        <v>376.90006284999998</v>
      </c>
      <c r="N20" s="389">
        <v>285.23184695000054</v>
      </c>
      <c r="O20" s="389">
        <v>43341.320058249999</v>
      </c>
      <c r="P20" s="389">
        <v>10743.45013646</v>
      </c>
      <c r="Q20" s="389">
        <v>9833.5268423500002</v>
      </c>
      <c r="R20" s="389">
        <v>1075.5256763499999</v>
      </c>
      <c r="S20" s="389">
        <v>346.29966082999999</v>
      </c>
      <c r="T20" s="389">
        <v>247108.42936644002</v>
      </c>
      <c r="U20" s="389">
        <v>15159.697346600002</v>
      </c>
      <c r="V20" s="113">
        <v>8</v>
      </c>
      <c r="W20" s="15"/>
      <c r="X20" s="496">
        <f t="shared" si="0"/>
        <v>153919</v>
      </c>
      <c r="Y20" s="499">
        <v>0.39477423429142011</v>
      </c>
      <c r="Z20" s="496">
        <f t="shared" si="1"/>
        <v>60763.255367901089</v>
      </c>
      <c r="AA20" s="499">
        <f t="shared" si="2"/>
        <v>0.56852552871323614</v>
      </c>
      <c r="AB20" s="15"/>
      <c r="AC20" s="15"/>
      <c r="AD20" s="15"/>
      <c r="AE20" s="15"/>
      <c r="AF20" s="15"/>
      <c r="AG20" s="15"/>
    </row>
    <row r="21" spans="1:33" ht="14" customHeight="1" x14ac:dyDescent="0.15">
      <c r="A21" s="15"/>
      <c r="B21" s="2"/>
      <c r="C21" s="382" t="s">
        <v>386</v>
      </c>
      <c r="D21" s="388">
        <v>21777</v>
      </c>
      <c r="E21" s="389">
        <v>15428.599245750002</v>
      </c>
      <c r="F21" s="389">
        <v>5205.4307818699999</v>
      </c>
      <c r="G21" s="389">
        <v>10547.5842694</v>
      </c>
      <c r="H21" s="389">
        <v>514.60323068000002</v>
      </c>
      <c r="I21" s="389">
        <v>45.738634320000003</v>
      </c>
      <c r="J21" s="389">
        <v>41.042379859999997</v>
      </c>
      <c r="K21" s="389">
        <v>226.82783246</v>
      </c>
      <c r="L21" s="389">
        <v>770.82445063</v>
      </c>
      <c r="M21" s="389">
        <v>88.226051459999994</v>
      </c>
      <c r="N21" s="389">
        <v>62.839076819999946</v>
      </c>
      <c r="O21" s="389">
        <v>13678.55814752</v>
      </c>
      <c r="P21" s="389">
        <v>3573.2345227699998</v>
      </c>
      <c r="Q21" s="389">
        <v>3150.0788105799998</v>
      </c>
      <c r="R21" s="389">
        <v>422.18706183000006</v>
      </c>
      <c r="S21" s="389">
        <v>96.973985479999982</v>
      </c>
      <c r="T21" s="389">
        <v>115066.51054481001</v>
      </c>
      <c r="U21" s="389">
        <v>4707.7078871499998</v>
      </c>
      <c r="V21" s="113">
        <v>9</v>
      </c>
      <c r="W21" s="15"/>
      <c r="X21" s="496">
        <f t="shared" si="0"/>
        <v>25294</v>
      </c>
      <c r="Y21" s="499">
        <v>0.39477423429142011</v>
      </c>
      <c r="Z21" s="496">
        <f t="shared" si="1"/>
        <v>9985.4194821671808</v>
      </c>
      <c r="AA21" s="499">
        <f t="shared" si="2"/>
        <v>0.54146946401399731</v>
      </c>
      <c r="AB21" s="15"/>
      <c r="AC21" s="15"/>
      <c r="AD21" s="15"/>
      <c r="AE21" s="15"/>
      <c r="AF21" s="15"/>
      <c r="AG21" s="15"/>
    </row>
    <row r="22" spans="1:33" ht="14" customHeight="1" thickBot="1" x14ac:dyDescent="0.2">
      <c r="A22" s="15"/>
      <c r="B22" s="2"/>
      <c r="C22" s="383" t="s">
        <v>387</v>
      </c>
      <c r="D22" s="390">
        <v>7150</v>
      </c>
      <c r="E22" s="391">
        <v>16926.251938360001</v>
      </c>
      <c r="F22" s="391">
        <v>10407.80230976</v>
      </c>
      <c r="G22" s="391">
        <v>14768.128399220001</v>
      </c>
      <c r="H22" s="391">
        <v>403.64643180999997</v>
      </c>
      <c r="I22" s="391">
        <v>16.453539720000002</v>
      </c>
      <c r="J22" s="391">
        <v>14.416513550000001</v>
      </c>
      <c r="K22" s="391">
        <v>103.26513233</v>
      </c>
      <c r="L22" s="391">
        <v>1850.7528416700002</v>
      </c>
      <c r="M22" s="391">
        <v>59.455127269999998</v>
      </c>
      <c r="N22" s="391">
        <v>18.509868990000086</v>
      </c>
      <c r="O22" s="391">
        <v>14459.80800065</v>
      </c>
      <c r="P22" s="391">
        <v>3898.0458589400005</v>
      </c>
      <c r="Q22" s="391">
        <v>3393.5576757700001</v>
      </c>
      <c r="R22" s="391">
        <v>571.49876139999992</v>
      </c>
      <c r="S22" s="391">
        <v>119.88042819</v>
      </c>
      <c r="T22" s="391">
        <v>176130.94893757999</v>
      </c>
      <c r="U22" s="391">
        <v>6957.3949452099996</v>
      </c>
      <c r="V22" s="113">
        <v>10</v>
      </c>
      <c r="W22" s="15"/>
      <c r="X22" s="496">
        <f t="shared" si="0"/>
        <v>9099.0000000000018</v>
      </c>
      <c r="Y22" s="499">
        <v>0.39477423429142011</v>
      </c>
      <c r="Z22" s="496">
        <f t="shared" si="1"/>
        <v>3592.0507578176325</v>
      </c>
      <c r="AA22" s="499">
        <f t="shared" si="2"/>
        <v>0.49761527862690452</v>
      </c>
      <c r="AB22" s="15"/>
      <c r="AC22" s="15"/>
      <c r="AD22" s="15"/>
      <c r="AE22" s="15"/>
      <c r="AF22" s="15"/>
      <c r="AG22" s="15"/>
    </row>
    <row r="23" spans="1:33" ht="14" customHeight="1" thickBot="1" x14ac:dyDescent="0.2">
      <c r="A23" s="15"/>
      <c r="B23" s="2"/>
      <c r="C23" s="298" t="s">
        <v>64</v>
      </c>
      <c r="D23" s="299">
        <v>23962983</v>
      </c>
      <c r="E23" s="299">
        <v>942604.22862361989</v>
      </c>
      <c r="F23" s="299">
        <v>137039.92337880001</v>
      </c>
      <c r="G23" s="299">
        <v>444358.78621042002</v>
      </c>
      <c r="H23" s="299">
        <v>47059.170121359995</v>
      </c>
      <c r="I23" s="299">
        <v>25770.178018800001</v>
      </c>
      <c r="J23" s="299">
        <v>15464.41585635</v>
      </c>
      <c r="K23" s="299">
        <v>36869.556579010001</v>
      </c>
      <c r="L23" s="299">
        <v>12099.775232040001</v>
      </c>
      <c r="M23" s="299">
        <v>9827.3601694999998</v>
      </c>
      <c r="N23" s="299">
        <v>71847.790608890005</v>
      </c>
      <c r="O23" s="299">
        <v>727626.58191158995</v>
      </c>
      <c r="P23" s="299">
        <v>80201.483719949989</v>
      </c>
      <c r="Q23" s="299">
        <v>81220.145747210001</v>
      </c>
      <c r="R23" s="299">
        <v>10219.091114410001</v>
      </c>
      <c r="S23" s="299">
        <v>12147.151742519998</v>
      </c>
      <c r="T23" s="299">
        <v>3823624.9623722699</v>
      </c>
      <c r="U23" s="299">
        <v>489309.47526694991</v>
      </c>
      <c r="V23" s="31"/>
      <c r="W23" s="17"/>
      <c r="X23" s="496">
        <f t="shared" si="0"/>
        <v>14251210.000000002</v>
      </c>
      <c r="Y23" s="496"/>
      <c r="Z23" s="496">
        <f>SUM(Z12:Z22)</f>
        <v>5176695.8897487568</v>
      </c>
      <c r="AA23" s="499">
        <f t="shared" si="2"/>
        <v>0.78397114041483251</v>
      </c>
    </row>
    <row r="24" spans="1:33" ht="15" customHeight="1" x14ac:dyDescent="0.15">
      <c r="A24" s="15"/>
      <c r="B24" s="2"/>
      <c r="V24" s="31"/>
      <c r="W24" s="17"/>
      <c r="X24" s="496"/>
      <c r="Y24" s="496"/>
      <c r="Z24" s="496"/>
      <c r="AA24" s="496"/>
    </row>
    <row r="25" spans="1:33" ht="15" customHeight="1" x14ac:dyDescent="0.15">
      <c r="A25" s="15"/>
      <c r="B25" s="300"/>
      <c r="V25" s="31"/>
      <c r="W25" s="17"/>
      <c r="X25" s="15"/>
      <c r="Y25" s="15"/>
      <c r="Z25" s="15"/>
      <c r="AA25" s="15"/>
    </row>
    <row r="26" spans="1:33" ht="15" customHeight="1" x14ac:dyDescent="0.15">
      <c r="A26" s="15"/>
      <c r="B26" s="300"/>
      <c r="C26" s="281"/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3" ht="15" customHeight="1" x14ac:dyDescent="0.15">
      <c r="B27" s="300"/>
      <c r="V27" s="31"/>
    </row>
    <row r="28" spans="1:33" ht="15" customHeight="1" x14ac:dyDescent="0.15">
      <c r="B28" s="300"/>
      <c r="V28" s="31"/>
    </row>
    <row r="29" spans="1:33" ht="15" customHeight="1" x14ac:dyDescent="0.15">
      <c r="B29" s="300"/>
      <c r="D29" s="103"/>
      <c r="E29" s="103"/>
      <c r="F29" s="103"/>
      <c r="G29" s="103"/>
      <c r="H29" s="103"/>
      <c r="J29" s="103"/>
      <c r="K29" s="103"/>
      <c r="M29" s="103"/>
      <c r="N29" s="103"/>
      <c r="O29" s="103"/>
      <c r="P29" s="103"/>
      <c r="Q29" s="103"/>
      <c r="R29" s="103"/>
      <c r="S29" s="103"/>
      <c r="T29" s="103"/>
      <c r="U29" s="103"/>
      <c r="V29" s="31"/>
      <c r="Z29" s="157"/>
    </row>
    <row r="30" spans="1:33" ht="15" customHeight="1" x14ac:dyDescent="0.15">
      <c r="B30" s="300"/>
      <c r="V30" s="31"/>
    </row>
    <row r="31" spans="1:33" ht="15" customHeight="1" x14ac:dyDescent="0.15">
      <c r="B31" s="300"/>
      <c r="V31" s="31"/>
    </row>
    <row r="32" spans="1:33" ht="15" customHeight="1" x14ac:dyDescent="0.15">
      <c r="B32" s="300"/>
      <c r="V32" s="31"/>
    </row>
    <row r="33" spans="1:22" ht="15" customHeight="1" x14ac:dyDescent="0.15">
      <c r="B33" s="300"/>
      <c r="V33" s="31"/>
    </row>
    <row r="34" spans="1:22" ht="15" customHeight="1" x14ac:dyDescent="0.15">
      <c r="B34" s="300"/>
      <c r="V34" s="31"/>
    </row>
    <row r="35" spans="1:22" ht="15" customHeight="1" x14ac:dyDescent="0.15">
      <c r="B35" s="300"/>
      <c r="V35" s="31"/>
    </row>
    <row r="36" spans="1:22" ht="15" customHeight="1" x14ac:dyDescent="0.15">
      <c r="B36" s="300"/>
      <c r="V36" s="31"/>
    </row>
    <row r="37" spans="1:22" ht="15" customHeight="1" x14ac:dyDescent="0.15">
      <c r="B37" s="300"/>
      <c r="V37" s="31"/>
    </row>
    <row r="38" spans="1:22" ht="15" customHeight="1" x14ac:dyDescent="0.15">
      <c r="B38" s="300"/>
      <c r="V38" s="31"/>
    </row>
    <row r="39" spans="1:22" ht="15" customHeight="1" x14ac:dyDescent="0.15">
      <c r="B39" s="300"/>
      <c r="V39" s="31"/>
    </row>
    <row r="40" spans="1:22" ht="15" customHeight="1" x14ac:dyDescent="0.15">
      <c r="B40" s="300"/>
      <c r="V40" s="31"/>
    </row>
    <row r="41" spans="1:22" ht="15" customHeight="1" x14ac:dyDescent="0.15">
      <c r="B41" s="300"/>
      <c r="C41" s="251"/>
      <c r="V41" s="31"/>
    </row>
    <row r="42" spans="1:22" ht="15" customHeight="1" x14ac:dyDescent="0.15">
      <c r="B42" s="300"/>
      <c r="V42" s="31"/>
    </row>
    <row r="43" spans="1:22" ht="15" customHeight="1" x14ac:dyDescent="0.15">
      <c r="B43" s="300"/>
      <c r="I43" s="15" t="s">
        <v>472</v>
      </c>
      <c r="V43" s="31"/>
    </row>
    <row r="44" spans="1:22" ht="15" customHeight="1" x14ac:dyDescent="0.15">
      <c r="B44" s="300"/>
      <c r="I44" s="15">
        <v>1808.28</v>
      </c>
      <c r="V44" s="31"/>
    </row>
    <row r="45" spans="1:22" ht="15" customHeight="1" thickBot="1" x14ac:dyDescent="0.2">
      <c r="B45" s="189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40"/>
    </row>
    <row r="47" spans="1:22" x14ac:dyDescent="0.15">
      <c r="A47" s="3" t="s">
        <v>481</v>
      </c>
      <c r="G47" s="3" t="s">
        <v>477</v>
      </c>
      <c r="H47" s="3" t="s">
        <v>478</v>
      </c>
      <c r="J47" s="3" t="s">
        <v>499</v>
      </c>
      <c r="K47" s="3" t="s">
        <v>500</v>
      </c>
      <c r="M47" s="3" t="s">
        <v>479</v>
      </c>
    </row>
    <row r="48" spans="1:22" x14ac:dyDescent="0.15">
      <c r="A48" s="3">
        <f>E59/D73</f>
        <v>30364.607858361789</v>
      </c>
      <c r="C48" s="3">
        <v>0</v>
      </c>
      <c r="D48" s="103">
        <f>D12</f>
        <v>2382268</v>
      </c>
      <c r="E48" s="3">
        <f>(O12)*1000000</f>
        <v>561611159.34000003</v>
      </c>
      <c r="H48" s="3">
        <f>E48/D48</f>
        <v>235.7464228793738</v>
      </c>
      <c r="J48" s="3">
        <f>D48/($A$51)</f>
        <v>1.8124688331515388E-2</v>
      </c>
      <c r="K48" s="3">
        <f t="shared" ref="K48:K57" si="3">J48+K49</f>
        <v>0.18231433170760031</v>
      </c>
      <c r="M48" s="503">
        <f>1-K48</f>
        <v>0.81768566829239964</v>
      </c>
    </row>
    <row r="49" spans="1:13" x14ac:dyDescent="0.15">
      <c r="C49" s="3">
        <v>3060</v>
      </c>
      <c r="D49" s="103">
        <f t="shared" ref="D49:D59" si="4">D13</f>
        <v>1117909</v>
      </c>
      <c r="E49" s="3">
        <f t="shared" ref="E49:E59" si="5">(O13)*1000000</f>
        <v>5489715054.6600008</v>
      </c>
      <c r="G49" s="3">
        <f>(SUM(E49:E58)/SUM(D49:D58))/C49</f>
        <v>11.009965685491993</v>
      </c>
      <c r="H49" s="3">
        <f t="shared" ref="H49:H58" si="6">E49/D49</f>
        <v>4910.699399199757</v>
      </c>
      <c r="J49" s="3">
        <f t="shared" ref="J49:J58" si="7">D49/($A$51)</f>
        <v>8.5052362740027712E-3</v>
      </c>
      <c r="K49" s="3">
        <f t="shared" si="3"/>
        <v>0.16418964337608491</v>
      </c>
      <c r="M49" s="503">
        <f t="shared" ref="M49:M58" si="8">1-K49</f>
        <v>0.83581035662391512</v>
      </c>
    </row>
    <row r="50" spans="1:13" x14ac:dyDescent="0.15">
      <c r="A50" s="3" t="s">
        <v>496</v>
      </c>
      <c r="C50" s="3">
        <v>6120</v>
      </c>
      <c r="D50" s="103">
        <f t="shared" si="4"/>
        <v>1964523</v>
      </c>
      <c r="E50" s="3">
        <f t="shared" si="5"/>
        <v>18787505641.600002</v>
      </c>
      <c r="G50" s="3">
        <f t="shared" ref="G50:G58" si="9">(SUM(E50:E59)/SUM(D50:D59))/C50</f>
        <v>5.3301852643259293</v>
      </c>
      <c r="H50" s="3">
        <f t="shared" si="6"/>
        <v>9563.3930687500233</v>
      </c>
      <c r="J50" s="3">
        <f t="shared" si="7"/>
        <v>1.494641538865216E-2</v>
      </c>
      <c r="K50" s="3">
        <f t="shared" si="3"/>
        <v>0.15568440710208215</v>
      </c>
      <c r="M50" s="503">
        <f t="shared" si="8"/>
        <v>0.8443155928979178</v>
      </c>
    </row>
    <row r="51" spans="1:13" x14ac:dyDescent="0.15">
      <c r="A51" s="502">
        <v>131437736</v>
      </c>
      <c r="C51" s="3">
        <v>12240</v>
      </c>
      <c r="D51" s="103">
        <f t="shared" si="4"/>
        <v>6797262</v>
      </c>
      <c r="E51" s="3">
        <f t="shared" si="5"/>
        <v>109972747612.32999</v>
      </c>
      <c r="G51" s="3">
        <f t="shared" si="9"/>
        <v>2.7522475662977923</v>
      </c>
      <c r="H51" s="3">
        <f t="shared" si="6"/>
        <v>16178.977301791514</v>
      </c>
      <c r="J51" s="3">
        <f t="shared" si="7"/>
        <v>5.1714691738147404E-2</v>
      </c>
      <c r="K51" s="3">
        <f t="shared" si="3"/>
        <v>0.14073799171342999</v>
      </c>
      <c r="M51" s="503">
        <f t="shared" si="8"/>
        <v>0.85926200828657007</v>
      </c>
    </row>
    <row r="52" spans="1:13" x14ac:dyDescent="0.15">
      <c r="A52" s="3" t="s">
        <v>497</v>
      </c>
      <c r="C52" s="3">
        <v>18360</v>
      </c>
      <c r="D52" s="103">
        <f t="shared" si="4"/>
        <v>5699014</v>
      </c>
      <c r="E52" s="3">
        <f t="shared" si="5"/>
        <v>132882249292.83</v>
      </c>
      <c r="G52" s="3">
        <f t="shared" si="9"/>
        <v>2.0165844606812082</v>
      </c>
      <c r="H52" s="3">
        <f t="shared" si="6"/>
        <v>23316.708696070935</v>
      </c>
      <c r="J52" s="3">
        <f t="shared" si="7"/>
        <v>4.3359039598795279E-2</v>
      </c>
      <c r="K52" s="3">
        <f t="shared" si="3"/>
        <v>8.9023299975282591E-2</v>
      </c>
      <c r="M52" s="503">
        <f t="shared" si="8"/>
        <v>0.91097670002471742</v>
      </c>
    </row>
    <row r="53" spans="1:13" x14ac:dyDescent="0.15">
      <c r="A53" s="103">
        <v>2324550640709.0791</v>
      </c>
      <c r="C53" s="3">
        <v>30600</v>
      </c>
      <c r="D53" s="103">
        <f t="shared" si="4"/>
        <v>3652874</v>
      </c>
      <c r="E53" s="3">
        <f t="shared" si="5"/>
        <v>152087205144.33002</v>
      </c>
      <c r="G53" s="3">
        <f t="shared" si="9"/>
        <v>1.1997660275135231</v>
      </c>
      <c r="H53" s="3">
        <f t="shared" si="6"/>
        <v>41634.944195811302</v>
      </c>
      <c r="J53" s="3">
        <f t="shared" si="7"/>
        <v>2.7791668596604556E-2</v>
      </c>
      <c r="K53" s="3">
        <f t="shared" si="3"/>
        <v>4.5664260376487312E-2</v>
      </c>
      <c r="M53" s="503">
        <f t="shared" si="8"/>
        <v>0.9543357396235127</v>
      </c>
    </row>
    <row r="54" spans="1:13" x14ac:dyDescent="0.15">
      <c r="A54" s="3" t="s">
        <v>498</v>
      </c>
      <c r="C54" s="3">
        <v>61200</v>
      </c>
      <c r="D54" s="103">
        <f t="shared" si="4"/>
        <v>1535612</v>
      </c>
      <c r="E54" s="3">
        <f t="shared" si="5"/>
        <v>129435966335.18999</v>
      </c>
      <c r="G54" s="3">
        <f t="shared" si="9"/>
        <v>0.56753392605246777</v>
      </c>
      <c r="H54" s="3">
        <f t="shared" si="6"/>
        <v>84289.49912815867</v>
      </c>
      <c r="J54" s="3">
        <f t="shared" si="7"/>
        <v>1.1683189673930476E-2</v>
      </c>
      <c r="K54" s="3">
        <f t="shared" si="3"/>
        <v>1.7872591779882756E-2</v>
      </c>
      <c r="M54" s="503">
        <f t="shared" si="8"/>
        <v>0.98212740822011724</v>
      </c>
    </row>
    <row r="55" spans="1:13" x14ac:dyDescent="0.15">
      <c r="A55" s="3">
        <f>A53/(A51)</f>
        <v>17685.565131075287</v>
      </c>
      <c r="C55" s="3">
        <v>122400</v>
      </c>
      <c r="D55" s="103">
        <f t="shared" si="4"/>
        <v>643767</v>
      </c>
      <c r="E55" s="3">
        <f t="shared" si="5"/>
        <v>106929895464.89</v>
      </c>
      <c r="G55" s="3">
        <f t="shared" si="9"/>
        <v>0.24477414511496373</v>
      </c>
      <c r="H55" s="3">
        <f t="shared" si="6"/>
        <v>166100.30564612662</v>
      </c>
      <c r="J55" s="3">
        <f t="shared" si="7"/>
        <v>4.8978856422176959E-3</v>
      </c>
      <c r="K55" s="3">
        <f t="shared" si="3"/>
        <v>6.1894021059522818E-3</v>
      </c>
      <c r="M55" s="503">
        <f t="shared" si="8"/>
        <v>0.99381059789404769</v>
      </c>
    </row>
    <row r="56" spans="1:13" x14ac:dyDescent="0.15">
      <c r="C56" s="3">
        <v>244800</v>
      </c>
      <c r="D56" s="103">
        <f t="shared" si="4"/>
        <v>140827</v>
      </c>
      <c r="E56" s="3">
        <f t="shared" si="5"/>
        <v>43341320058.25</v>
      </c>
      <c r="G56" s="3">
        <f t="shared" si="9"/>
        <v>8.969272057557319E-2</v>
      </c>
      <c r="H56" s="3">
        <f t="shared" si="6"/>
        <v>307762.85838830622</v>
      </c>
      <c r="J56" s="3">
        <f t="shared" si="7"/>
        <v>1.0714350709753553E-3</v>
      </c>
      <c r="K56" s="3">
        <f t="shared" si="3"/>
        <v>1.2915164637345854E-3</v>
      </c>
      <c r="M56" s="503">
        <f t="shared" si="8"/>
        <v>0.9987084835362654</v>
      </c>
    </row>
    <row r="57" spans="1:13" x14ac:dyDescent="0.15">
      <c r="C57" s="3">
        <v>489600</v>
      </c>
      <c r="D57" s="103">
        <f t="shared" si="4"/>
        <v>21777</v>
      </c>
      <c r="E57" s="3">
        <f t="shared" si="5"/>
        <v>13678558147.52</v>
      </c>
      <c r="G57" s="3">
        <f t="shared" si="9"/>
        <v>3.6794975850234647E-2</v>
      </c>
      <c r="H57" s="3">
        <f t="shared" si="6"/>
        <v>628119.49063323694</v>
      </c>
      <c r="J57" s="3">
        <f t="shared" si="7"/>
        <v>1.6568301206892365E-4</v>
      </c>
      <c r="K57" s="3">
        <f t="shared" si="3"/>
        <v>2.2008139275923012E-4</v>
      </c>
      <c r="M57" s="503">
        <f t="shared" si="8"/>
        <v>0.9997799186072408</v>
      </c>
    </row>
    <row r="58" spans="1:13" x14ac:dyDescent="0.15">
      <c r="C58" s="3">
        <v>979200</v>
      </c>
      <c r="D58" s="103">
        <f t="shared" si="4"/>
        <v>7150</v>
      </c>
      <c r="E58" s="3">
        <f t="shared" si="5"/>
        <v>14459808000.65</v>
      </c>
      <c r="G58" s="3">
        <f t="shared" si="9"/>
        <v>1.6625615788344268E-2</v>
      </c>
      <c r="H58" s="3">
        <f t="shared" si="6"/>
        <v>2022350.7693216782</v>
      </c>
      <c r="J58" s="3">
        <f t="shared" si="7"/>
        <v>5.4398380690306471E-5</v>
      </c>
      <c r="K58" s="3">
        <f>J58+K59</f>
        <v>5.4398380690306471E-5</v>
      </c>
      <c r="M58" s="503">
        <f t="shared" si="8"/>
        <v>0.99994560161930968</v>
      </c>
    </row>
    <row r="59" spans="1:13" x14ac:dyDescent="0.15">
      <c r="D59" s="103">
        <f t="shared" si="4"/>
        <v>23962983</v>
      </c>
      <c r="E59" s="3">
        <f t="shared" si="5"/>
        <v>727626581911.58997</v>
      </c>
    </row>
    <row r="61" spans="1:13" x14ac:dyDescent="0.15">
      <c r="D61" s="3" t="s">
        <v>473</v>
      </c>
      <c r="E61" s="3" t="s">
        <v>474</v>
      </c>
      <c r="F61" s="3" t="s">
        <v>475</v>
      </c>
      <c r="G61" s="3" t="s">
        <v>476</v>
      </c>
      <c r="I61" s="3" t="s">
        <v>489</v>
      </c>
      <c r="J61" s="3" t="s">
        <v>478</v>
      </c>
      <c r="K61" s="3" t="s">
        <v>488</v>
      </c>
    </row>
    <row r="62" spans="1:13" x14ac:dyDescent="0.15">
      <c r="C62" s="3">
        <f>C48</f>
        <v>0</v>
      </c>
      <c r="D62" s="103">
        <f>D12</f>
        <v>2382268</v>
      </c>
      <c r="E62" s="3">
        <f>I12*1000000/$I$44</f>
        <v>386625</v>
      </c>
      <c r="F62" s="3">
        <f>AVERAGE([1]P14_P15_T9!F62, [2]P14_P15_T9!F62)</f>
        <v>0.27215689858374387</v>
      </c>
      <c r="G62" s="3">
        <f>E62*F62</f>
        <v>105222.66091493997</v>
      </c>
      <c r="I62" s="3">
        <f>M48</f>
        <v>0.81768566829239964</v>
      </c>
      <c r="J62" s="3">
        <f>E48/D62</f>
        <v>235.7464228793738</v>
      </c>
      <c r="K62" s="3">
        <f t="shared" ref="K62:K72" si="10">(D62-G62)/D62</f>
        <v>0.95583088849997577</v>
      </c>
      <c r="L62" s="3">
        <f>(D73-G73)/D73</f>
        <v>0.78397114041483251</v>
      </c>
    </row>
    <row r="63" spans="1:13" x14ac:dyDescent="0.15">
      <c r="C63" s="3">
        <f t="shared" ref="C63:C72" si="11">C49</f>
        <v>3060</v>
      </c>
      <c r="D63" s="103">
        <f t="shared" ref="D63:D72" si="12">D13</f>
        <v>1117909</v>
      </c>
      <c r="E63" s="3">
        <f t="shared" ref="E63:E72" si="13">I13*1000000/$I$44</f>
        <v>130141</v>
      </c>
      <c r="F63" s="3">
        <f>AVERAGE([1]P14_P15_T9!F63, [2]P14_P15_T9!F63)</f>
        <v>0.28895624330304981</v>
      </c>
      <c r="G63" s="3">
        <f t="shared" ref="G63:G72" si="14">E63*F63</f>
        <v>37605.054459702202</v>
      </c>
      <c r="I63" s="3">
        <f t="shared" ref="I63:I72" si="15">M49</f>
        <v>0.83581035662391512</v>
      </c>
      <c r="J63" s="3">
        <f t="shared" ref="J63:J72" si="16">E49/D63</f>
        <v>4910.699399199757</v>
      </c>
      <c r="K63" s="3">
        <f t="shared" si="10"/>
        <v>0.96636125618480373</v>
      </c>
    </row>
    <row r="64" spans="1:13" x14ac:dyDescent="0.15">
      <c r="C64" s="3">
        <f t="shared" si="11"/>
        <v>6120</v>
      </c>
      <c r="D64" s="103">
        <f t="shared" si="12"/>
        <v>1964523</v>
      </c>
      <c r="E64" s="3">
        <f t="shared" si="13"/>
        <v>538068</v>
      </c>
      <c r="F64" s="3">
        <f>AVERAGE([1]P14_P15_T9!F64, [2]P14_P15_T9!F64)</f>
        <v>0.31006603553302997</v>
      </c>
      <c r="G64" s="3">
        <f t="shared" si="14"/>
        <v>166836.61160718638</v>
      </c>
      <c r="I64" s="3">
        <f t="shared" si="15"/>
        <v>0.8443155928979178</v>
      </c>
      <c r="J64" s="3">
        <f t="shared" si="16"/>
        <v>9563.3930687500233</v>
      </c>
      <c r="K64" s="3">
        <f t="shared" si="10"/>
        <v>0.91507525663624889</v>
      </c>
    </row>
    <row r="65" spans="3:12" x14ac:dyDescent="0.15">
      <c r="C65" s="3">
        <f t="shared" si="11"/>
        <v>12240</v>
      </c>
      <c r="D65" s="103">
        <f t="shared" si="12"/>
        <v>6797262</v>
      </c>
      <c r="E65" s="3">
        <f t="shared" si="13"/>
        <v>3003255</v>
      </c>
      <c r="F65" s="3">
        <f>AVERAGE([1]P14_P15_T9!F65, [2]P14_P15_T9!F65)</f>
        <v>0.34974656420997019</v>
      </c>
      <c r="G65" s="3">
        <f t="shared" si="14"/>
        <v>1050378.117696414</v>
      </c>
      <c r="I65" s="3">
        <f t="shared" si="15"/>
        <v>0.85926200828657007</v>
      </c>
      <c r="J65" s="3">
        <f t="shared" si="16"/>
        <v>16178.977301791514</v>
      </c>
      <c r="K65" s="3">
        <f t="shared" si="10"/>
        <v>0.84547040886515579</v>
      </c>
    </row>
    <row r="66" spans="3:12" x14ac:dyDescent="0.15">
      <c r="C66" s="3">
        <f t="shared" si="11"/>
        <v>18360</v>
      </c>
      <c r="D66" s="103">
        <f t="shared" si="12"/>
        <v>5699014</v>
      </c>
      <c r="E66" s="3">
        <f t="shared" si="13"/>
        <v>4691017</v>
      </c>
      <c r="F66" s="3">
        <f>AVERAGE([1]P14_P15_T9!F66, [2]P14_P15_T9!F66)</f>
        <v>0.3675477254014084</v>
      </c>
      <c r="G66" s="3">
        <f t="shared" si="14"/>
        <v>1724172.6281693387</v>
      </c>
      <c r="I66" s="3">
        <f t="shared" si="15"/>
        <v>0.91097670002471742</v>
      </c>
      <c r="J66" s="3">
        <f t="shared" si="16"/>
        <v>23316.708696070935</v>
      </c>
      <c r="K66" s="3">
        <f t="shared" si="10"/>
        <v>0.69746124010761534</v>
      </c>
    </row>
    <row r="67" spans="3:12" x14ac:dyDescent="0.15">
      <c r="C67" s="3">
        <f t="shared" si="11"/>
        <v>30600</v>
      </c>
      <c r="D67" s="103">
        <f t="shared" si="12"/>
        <v>3652874</v>
      </c>
      <c r="E67" s="3">
        <f t="shared" si="13"/>
        <v>3123263.0000000005</v>
      </c>
      <c r="F67" s="3">
        <f>AVERAGE([1]P14_P15_T9!F67, [2]P14_P15_T9!F67)</f>
        <v>0.3735324934818427</v>
      </c>
      <c r="G67" s="3">
        <f t="shared" si="14"/>
        <v>1166640.2161895807</v>
      </c>
      <c r="I67" s="3">
        <f t="shared" si="15"/>
        <v>0.9543357396235127</v>
      </c>
      <c r="J67" s="3">
        <f t="shared" si="16"/>
        <v>41634.944195811302</v>
      </c>
      <c r="K67" s="3">
        <f t="shared" si="10"/>
        <v>0.68062401928191862</v>
      </c>
    </row>
    <row r="68" spans="3:12" x14ac:dyDescent="0.15">
      <c r="C68" s="3">
        <f t="shared" si="11"/>
        <v>61200</v>
      </c>
      <c r="D68" s="103">
        <f t="shared" si="12"/>
        <v>1535612</v>
      </c>
      <c r="E68" s="3">
        <f t="shared" si="13"/>
        <v>1511063</v>
      </c>
      <c r="F68" s="3">
        <f>AVERAGE([1]P14_P15_T9!F68, [2]P14_P15_T9!F68)</f>
        <v>0.38599595465354819</v>
      </c>
      <c r="G68" s="3">
        <f t="shared" si="14"/>
        <v>583264.20522665454</v>
      </c>
      <c r="I68" s="3">
        <f t="shared" si="15"/>
        <v>0.98212740822011724</v>
      </c>
      <c r="J68" s="3">
        <f t="shared" si="16"/>
        <v>84289.49912815867</v>
      </c>
      <c r="K68" s="3">
        <f t="shared" si="10"/>
        <v>0.62017475428255675</v>
      </c>
    </row>
    <row r="69" spans="3:12" x14ac:dyDescent="0.15">
      <c r="C69" s="3">
        <f t="shared" si="11"/>
        <v>122400</v>
      </c>
      <c r="D69" s="103">
        <f t="shared" si="12"/>
        <v>643767</v>
      </c>
      <c r="E69" s="3">
        <f t="shared" si="13"/>
        <v>679466</v>
      </c>
      <c r="F69" s="3">
        <f>AVERAGE([1]P14_P15_T9!F69, [2]P14_P15_T9!F69)</f>
        <v>0.39477423429142011</v>
      </c>
      <c r="G69" s="3">
        <f t="shared" si="14"/>
        <v>268235.66987705405</v>
      </c>
      <c r="I69" s="3">
        <f t="shared" si="15"/>
        <v>0.99381059789404769</v>
      </c>
      <c r="J69" s="3">
        <f t="shared" si="16"/>
        <v>166100.30564612662</v>
      </c>
      <c r="K69" s="3">
        <f t="shared" si="10"/>
        <v>0.5833342344713941</v>
      </c>
    </row>
    <row r="70" spans="3:12" x14ac:dyDescent="0.15">
      <c r="C70" s="3">
        <f t="shared" si="11"/>
        <v>244800</v>
      </c>
      <c r="D70" s="103">
        <f t="shared" si="12"/>
        <v>140827</v>
      </c>
      <c r="E70" s="3">
        <f t="shared" si="13"/>
        <v>153919</v>
      </c>
      <c r="F70" s="3">
        <f>AVERAGE([1]P14_P15_T9!F70, [2]P14_P15_T9!F70)</f>
        <v>0.39477423429142011</v>
      </c>
      <c r="G70" s="3">
        <f t="shared" si="14"/>
        <v>60763.255367901089</v>
      </c>
      <c r="I70" s="3">
        <f t="shared" si="15"/>
        <v>0.9987084835362654</v>
      </c>
      <c r="J70" s="3">
        <f t="shared" si="16"/>
        <v>307762.85838830622</v>
      </c>
      <c r="K70" s="3">
        <f t="shared" si="10"/>
        <v>0.56852552871323614</v>
      </c>
    </row>
    <row r="71" spans="3:12" x14ac:dyDescent="0.15">
      <c r="C71" s="3">
        <f t="shared" si="11"/>
        <v>489600</v>
      </c>
      <c r="D71" s="103">
        <f t="shared" si="12"/>
        <v>21777</v>
      </c>
      <c r="E71" s="3">
        <f t="shared" si="13"/>
        <v>25294</v>
      </c>
      <c r="F71" s="3">
        <f>AVERAGE([1]P14_P15_T9!F71, [2]P14_P15_T9!F71)</f>
        <v>0.39477423429142011</v>
      </c>
      <c r="G71" s="3">
        <f t="shared" si="14"/>
        <v>9985.4194821671808</v>
      </c>
      <c r="I71" s="3">
        <f t="shared" si="15"/>
        <v>0.9997799186072408</v>
      </c>
      <c r="J71" s="3">
        <f t="shared" si="16"/>
        <v>628119.49063323694</v>
      </c>
      <c r="K71" s="3">
        <f t="shared" si="10"/>
        <v>0.54146946401399731</v>
      </c>
    </row>
    <row r="72" spans="3:12" x14ac:dyDescent="0.15">
      <c r="C72" s="3">
        <f t="shared" si="11"/>
        <v>979200</v>
      </c>
      <c r="D72" s="103">
        <f t="shared" si="12"/>
        <v>7150</v>
      </c>
      <c r="E72" s="3">
        <f t="shared" si="13"/>
        <v>9099.0000000000018</v>
      </c>
      <c r="F72" s="3">
        <f>AVERAGE([1]P14_P15_T9!F72, [2]P14_P15_T9!F72)</f>
        <v>0.39477423429142011</v>
      </c>
      <c r="G72" s="3">
        <f t="shared" si="14"/>
        <v>3592.0507578176325</v>
      </c>
      <c r="I72" s="3">
        <f t="shared" si="15"/>
        <v>0.99994560161930968</v>
      </c>
      <c r="J72" s="3">
        <f t="shared" si="16"/>
        <v>2022350.7693216782</v>
      </c>
      <c r="K72" s="3">
        <f t="shared" si="10"/>
        <v>0.49761527862690452</v>
      </c>
    </row>
    <row r="73" spans="3:12" x14ac:dyDescent="0.15">
      <c r="D73" s="3">
        <f>SUM(D62:D72)</f>
        <v>23962983</v>
      </c>
      <c r="G73" s="103">
        <f>SUM(G62:G72)</f>
        <v>5176695.8897487568</v>
      </c>
      <c r="L73" s="15" t="s">
        <v>494</v>
      </c>
    </row>
    <row r="74" spans="3:12" x14ac:dyDescent="0.15">
      <c r="D74" s="103">
        <f>D23</f>
        <v>23962983</v>
      </c>
      <c r="E74" s="3">
        <f>I23*1000000/$I$44</f>
        <v>14251210.000000002</v>
      </c>
      <c r="L74" s="496">
        <f>D74+G73</f>
        <v>29139678.889748756</v>
      </c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20" priority="4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93"/>
  <sheetViews>
    <sheetView showGridLines="0" topLeftCell="A45" zoomScale="125" zoomScaleNormal="125" zoomScalePageLayoutView="125" workbookViewId="0">
      <selection activeCell="J48" sqref="J48:J58"/>
    </sheetView>
  </sheetViews>
  <sheetFormatPr baseColWidth="10" defaultColWidth="8.83203125" defaultRowHeight="13" x14ac:dyDescent="0.15"/>
  <cols>
    <col min="1" max="1" width="3.6640625" style="3" customWidth="1"/>
    <col min="2" max="2" width="10.5" style="3" bestFit="1" customWidth="1"/>
    <col min="3" max="3" width="17.6640625" style="3" customWidth="1"/>
    <col min="4" max="4" width="10.5" style="3" customWidth="1"/>
    <col min="5" max="5" width="15.1640625" style="3" customWidth="1"/>
    <col min="6" max="6" width="20.33203125" style="3" customWidth="1"/>
    <col min="7" max="7" width="9" style="3" customWidth="1"/>
    <col min="8" max="8" width="8.33203125" style="3" customWidth="1"/>
    <col min="9" max="9" width="11.5" style="3" customWidth="1"/>
    <col min="10" max="10" width="8.5" style="3" customWidth="1"/>
    <col min="11" max="11" width="9.1640625" style="3" customWidth="1"/>
    <col min="12" max="12" width="7" style="3" customWidth="1"/>
    <col min="13" max="13" width="8.33203125" style="3" bestFit="1" customWidth="1"/>
    <col min="14" max="14" width="8.1640625" style="3" customWidth="1"/>
    <col min="15" max="15" width="9" style="3" customWidth="1"/>
    <col min="16" max="18" width="8" style="3" customWidth="1"/>
    <col min="19" max="19" width="7.5" style="3" customWidth="1"/>
    <col min="20" max="20" width="10.5" style="3" customWidth="1"/>
    <col min="21" max="21" width="9" style="3" customWidth="1"/>
    <col min="22" max="22" width="2.33203125" style="3" customWidth="1"/>
    <col min="23" max="23" width="9.6640625" style="3" customWidth="1"/>
    <col min="24" max="24" width="5.83203125" style="3" customWidth="1"/>
    <col min="25" max="25" width="7.5" style="3" customWidth="1"/>
    <col min="26" max="26" width="5.83203125" style="3" customWidth="1"/>
    <col min="27" max="27" width="6.33203125" style="3" customWidth="1"/>
    <col min="28" max="28" width="6" style="3" customWidth="1"/>
    <col min="29" max="30" width="8.83203125" style="3"/>
    <col min="31" max="31" width="17.1640625" style="3" customWidth="1"/>
    <col min="32" max="32" width="16" style="3" customWidth="1"/>
    <col min="33" max="33" width="9.6640625" style="3" customWidth="1"/>
    <col min="34" max="256" width="8.83203125" style="3"/>
    <col min="257" max="257" width="2.5" style="3" customWidth="1"/>
    <col min="258" max="258" width="2.33203125" style="3" customWidth="1"/>
    <col min="259" max="259" width="17.83203125" style="3" customWidth="1"/>
    <col min="260" max="260" width="10.5" style="3" customWidth="1"/>
    <col min="261" max="261" width="9" style="3" customWidth="1"/>
    <col min="262" max="262" width="8" style="3" customWidth="1"/>
    <col min="263" max="263" width="9" style="3" customWidth="1"/>
    <col min="264" max="264" width="8.33203125" style="3" customWidth="1"/>
    <col min="265" max="265" width="11.5" style="3" customWidth="1"/>
    <col min="266" max="266" width="8.5" style="3" customWidth="1"/>
    <col min="267" max="267" width="8" style="3" customWidth="1"/>
    <col min="268" max="268" width="7" style="3" customWidth="1"/>
    <col min="269" max="269" width="7.5" style="3" customWidth="1"/>
    <col min="270" max="270" width="8.1640625" style="3" customWidth="1"/>
    <col min="271" max="271" width="9" style="3" customWidth="1"/>
    <col min="272" max="274" width="8" style="3" customWidth="1"/>
    <col min="275" max="275" width="7.5" style="3" customWidth="1"/>
    <col min="276" max="277" width="9" style="3" customWidth="1"/>
    <col min="278" max="278" width="2.33203125" style="3" customWidth="1"/>
    <col min="279" max="279" width="15.5" style="3" customWidth="1"/>
    <col min="280" max="280" width="8.5" style="3" customWidth="1"/>
    <col min="281" max="281" width="15" style="3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512" width="8.83203125" style="3"/>
    <col min="513" max="513" width="2.5" style="3" customWidth="1"/>
    <col min="514" max="514" width="2.33203125" style="3" customWidth="1"/>
    <col min="515" max="515" width="17.83203125" style="3" customWidth="1"/>
    <col min="516" max="516" width="10.5" style="3" customWidth="1"/>
    <col min="517" max="517" width="9" style="3" customWidth="1"/>
    <col min="518" max="518" width="8" style="3" customWidth="1"/>
    <col min="519" max="519" width="9" style="3" customWidth="1"/>
    <col min="520" max="520" width="8.33203125" style="3" customWidth="1"/>
    <col min="521" max="521" width="11.5" style="3" customWidth="1"/>
    <col min="522" max="522" width="8.5" style="3" customWidth="1"/>
    <col min="523" max="523" width="8" style="3" customWidth="1"/>
    <col min="524" max="524" width="7" style="3" customWidth="1"/>
    <col min="525" max="525" width="7.5" style="3" customWidth="1"/>
    <col min="526" max="526" width="8.1640625" style="3" customWidth="1"/>
    <col min="527" max="527" width="9" style="3" customWidth="1"/>
    <col min="528" max="530" width="8" style="3" customWidth="1"/>
    <col min="531" max="531" width="7.5" style="3" customWidth="1"/>
    <col min="532" max="533" width="9" style="3" customWidth="1"/>
    <col min="534" max="534" width="2.33203125" style="3" customWidth="1"/>
    <col min="535" max="535" width="15.5" style="3" customWidth="1"/>
    <col min="536" max="536" width="8.5" style="3" customWidth="1"/>
    <col min="537" max="537" width="15" style="3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768" width="8.83203125" style="3"/>
    <col min="769" max="769" width="2.5" style="3" customWidth="1"/>
    <col min="770" max="770" width="2.33203125" style="3" customWidth="1"/>
    <col min="771" max="771" width="17.83203125" style="3" customWidth="1"/>
    <col min="772" max="772" width="10.5" style="3" customWidth="1"/>
    <col min="773" max="773" width="9" style="3" customWidth="1"/>
    <col min="774" max="774" width="8" style="3" customWidth="1"/>
    <col min="775" max="775" width="9" style="3" customWidth="1"/>
    <col min="776" max="776" width="8.33203125" style="3" customWidth="1"/>
    <col min="777" max="777" width="11.5" style="3" customWidth="1"/>
    <col min="778" max="778" width="8.5" style="3" customWidth="1"/>
    <col min="779" max="779" width="8" style="3" customWidth="1"/>
    <col min="780" max="780" width="7" style="3" customWidth="1"/>
    <col min="781" max="781" width="7.5" style="3" customWidth="1"/>
    <col min="782" max="782" width="8.1640625" style="3" customWidth="1"/>
    <col min="783" max="783" width="9" style="3" customWidth="1"/>
    <col min="784" max="786" width="8" style="3" customWidth="1"/>
    <col min="787" max="787" width="7.5" style="3" customWidth="1"/>
    <col min="788" max="789" width="9" style="3" customWidth="1"/>
    <col min="790" max="790" width="2.33203125" style="3" customWidth="1"/>
    <col min="791" max="791" width="15.5" style="3" customWidth="1"/>
    <col min="792" max="792" width="8.5" style="3" customWidth="1"/>
    <col min="793" max="793" width="15" style="3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1024" width="8.83203125" style="3"/>
    <col min="1025" max="1025" width="2.5" style="3" customWidth="1"/>
    <col min="1026" max="1026" width="2.33203125" style="3" customWidth="1"/>
    <col min="1027" max="1027" width="17.83203125" style="3" customWidth="1"/>
    <col min="1028" max="1028" width="10.5" style="3" customWidth="1"/>
    <col min="1029" max="1029" width="9" style="3" customWidth="1"/>
    <col min="1030" max="1030" width="8" style="3" customWidth="1"/>
    <col min="1031" max="1031" width="9" style="3" customWidth="1"/>
    <col min="1032" max="1032" width="8.33203125" style="3" customWidth="1"/>
    <col min="1033" max="1033" width="11.5" style="3" customWidth="1"/>
    <col min="1034" max="1034" width="8.5" style="3" customWidth="1"/>
    <col min="1035" max="1035" width="8" style="3" customWidth="1"/>
    <col min="1036" max="1036" width="7" style="3" customWidth="1"/>
    <col min="1037" max="1037" width="7.5" style="3" customWidth="1"/>
    <col min="1038" max="1038" width="8.1640625" style="3" customWidth="1"/>
    <col min="1039" max="1039" width="9" style="3" customWidth="1"/>
    <col min="1040" max="1042" width="8" style="3" customWidth="1"/>
    <col min="1043" max="1043" width="7.5" style="3" customWidth="1"/>
    <col min="1044" max="1045" width="9" style="3" customWidth="1"/>
    <col min="1046" max="1046" width="2.33203125" style="3" customWidth="1"/>
    <col min="1047" max="1047" width="15.5" style="3" customWidth="1"/>
    <col min="1048" max="1048" width="8.5" style="3" customWidth="1"/>
    <col min="1049" max="1049" width="15" style="3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280" width="8.83203125" style="3"/>
    <col min="1281" max="1281" width="2.5" style="3" customWidth="1"/>
    <col min="1282" max="1282" width="2.33203125" style="3" customWidth="1"/>
    <col min="1283" max="1283" width="17.83203125" style="3" customWidth="1"/>
    <col min="1284" max="1284" width="10.5" style="3" customWidth="1"/>
    <col min="1285" max="1285" width="9" style="3" customWidth="1"/>
    <col min="1286" max="1286" width="8" style="3" customWidth="1"/>
    <col min="1287" max="1287" width="9" style="3" customWidth="1"/>
    <col min="1288" max="1288" width="8.33203125" style="3" customWidth="1"/>
    <col min="1289" max="1289" width="11.5" style="3" customWidth="1"/>
    <col min="1290" max="1290" width="8.5" style="3" customWidth="1"/>
    <col min="1291" max="1291" width="8" style="3" customWidth="1"/>
    <col min="1292" max="1292" width="7" style="3" customWidth="1"/>
    <col min="1293" max="1293" width="7.5" style="3" customWidth="1"/>
    <col min="1294" max="1294" width="8.1640625" style="3" customWidth="1"/>
    <col min="1295" max="1295" width="9" style="3" customWidth="1"/>
    <col min="1296" max="1298" width="8" style="3" customWidth="1"/>
    <col min="1299" max="1299" width="7.5" style="3" customWidth="1"/>
    <col min="1300" max="1301" width="9" style="3" customWidth="1"/>
    <col min="1302" max="1302" width="2.33203125" style="3" customWidth="1"/>
    <col min="1303" max="1303" width="15.5" style="3" customWidth="1"/>
    <col min="1304" max="1304" width="8.5" style="3" customWidth="1"/>
    <col min="1305" max="1305" width="15" style="3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536" width="8.83203125" style="3"/>
    <col min="1537" max="1537" width="2.5" style="3" customWidth="1"/>
    <col min="1538" max="1538" width="2.33203125" style="3" customWidth="1"/>
    <col min="1539" max="1539" width="17.83203125" style="3" customWidth="1"/>
    <col min="1540" max="1540" width="10.5" style="3" customWidth="1"/>
    <col min="1541" max="1541" width="9" style="3" customWidth="1"/>
    <col min="1542" max="1542" width="8" style="3" customWidth="1"/>
    <col min="1543" max="1543" width="9" style="3" customWidth="1"/>
    <col min="1544" max="1544" width="8.33203125" style="3" customWidth="1"/>
    <col min="1545" max="1545" width="11.5" style="3" customWidth="1"/>
    <col min="1546" max="1546" width="8.5" style="3" customWidth="1"/>
    <col min="1547" max="1547" width="8" style="3" customWidth="1"/>
    <col min="1548" max="1548" width="7" style="3" customWidth="1"/>
    <col min="1549" max="1549" width="7.5" style="3" customWidth="1"/>
    <col min="1550" max="1550" width="8.1640625" style="3" customWidth="1"/>
    <col min="1551" max="1551" width="9" style="3" customWidth="1"/>
    <col min="1552" max="1554" width="8" style="3" customWidth="1"/>
    <col min="1555" max="1555" width="7.5" style="3" customWidth="1"/>
    <col min="1556" max="1557" width="9" style="3" customWidth="1"/>
    <col min="1558" max="1558" width="2.33203125" style="3" customWidth="1"/>
    <col min="1559" max="1559" width="15.5" style="3" customWidth="1"/>
    <col min="1560" max="1560" width="8.5" style="3" customWidth="1"/>
    <col min="1561" max="1561" width="15" style="3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792" width="8.83203125" style="3"/>
    <col min="1793" max="1793" width="2.5" style="3" customWidth="1"/>
    <col min="1794" max="1794" width="2.33203125" style="3" customWidth="1"/>
    <col min="1795" max="1795" width="17.83203125" style="3" customWidth="1"/>
    <col min="1796" max="1796" width="10.5" style="3" customWidth="1"/>
    <col min="1797" max="1797" width="9" style="3" customWidth="1"/>
    <col min="1798" max="1798" width="8" style="3" customWidth="1"/>
    <col min="1799" max="1799" width="9" style="3" customWidth="1"/>
    <col min="1800" max="1800" width="8.33203125" style="3" customWidth="1"/>
    <col min="1801" max="1801" width="11.5" style="3" customWidth="1"/>
    <col min="1802" max="1802" width="8.5" style="3" customWidth="1"/>
    <col min="1803" max="1803" width="8" style="3" customWidth="1"/>
    <col min="1804" max="1804" width="7" style="3" customWidth="1"/>
    <col min="1805" max="1805" width="7.5" style="3" customWidth="1"/>
    <col min="1806" max="1806" width="8.1640625" style="3" customWidth="1"/>
    <col min="1807" max="1807" width="9" style="3" customWidth="1"/>
    <col min="1808" max="1810" width="8" style="3" customWidth="1"/>
    <col min="1811" max="1811" width="7.5" style="3" customWidth="1"/>
    <col min="1812" max="1813" width="9" style="3" customWidth="1"/>
    <col min="1814" max="1814" width="2.33203125" style="3" customWidth="1"/>
    <col min="1815" max="1815" width="15.5" style="3" customWidth="1"/>
    <col min="1816" max="1816" width="8.5" style="3" customWidth="1"/>
    <col min="1817" max="1817" width="15" style="3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2048" width="8.83203125" style="3"/>
    <col min="2049" max="2049" width="2.5" style="3" customWidth="1"/>
    <col min="2050" max="2050" width="2.33203125" style="3" customWidth="1"/>
    <col min="2051" max="2051" width="17.83203125" style="3" customWidth="1"/>
    <col min="2052" max="2052" width="10.5" style="3" customWidth="1"/>
    <col min="2053" max="2053" width="9" style="3" customWidth="1"/>
    <col min="2054" max="2054" width="8" style="3" customWidth="1"/>
    <col min="2055" max="2055" width="9" style="3" customWidth="1"/>
    <col min="2056" max="2056" width="8.33203125" style="3" customWidth="1"/>
    <col min="2057" max="2057" width="11.5" style="3" customWidth="1"/>
    <col min="2058" max="2058" width="8.5" style="3" customWidth="1"/>
    <col min="2059" max="2059" width="8" style="3" customWidth="1"/>
    <col min="2060" max="2060" width="7" style="3" customWidth="1"/>
    <col min="2061" max="2061" width="7.5" style="3" customWidth="1"/>
    <col min="2062" max="2062" width="8.1640625" style="3" customWidth="1"/>
    <col min="2063" max="2063" width="9" style="3" customWidth="1"/>
    <col min="2064" max="2066" width="8" style="3" customWidth="1"/>
    <col min="2067" max="2067" width="7.5" style="3" customWidth="1"/>
    <col min="2068" max="2069" width="9" style="3" customWidth="1"/>
    <col min="2070" max="2070" width="2.33203125" style="3" customWidth="1"/>
    <col min="2071" max="2071" width="15.5" style="3" customWidth="1"/>
    <col min="2072" max="2072" width="8.5" style="3" customWidth="1"/>
    <col min="2073" max="2073" width="15" style="3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304" width="8.83203125" style="3"/>
    <col min="2305" max="2305" width="2.5" style="3" customWidth="1"/>
    <col min="2306" max="2306" width="2.33203125" style="3" customWidth="1"/>
    <col min="2307" max="2307" width="17.83203125" style="3" customWidth="1"/>
    <col min="2308" max="2308" width="10.5" style="3" customWidth="1"/>
    <col min="2309" max="2309" width="9" style="3" customWidth="1"/>
    <col min="2310" max="2310" width="8" style="3" customWidth="1"/>
    <col min="2311" max="2311" width="9" style="3" customWidth="1"/>
    <col min="2312" max="2312" width="8.33203125" style="3" customWidth="1"/>
    <col min="2313" max="2313" width="11.5" style="3" customWidth="1"/>
    <col min="2314" max="2314" width="8.5" style="3" customWidth="1"/>
    <col min="2315" max="2315" width="8" style="3" customWidth="1"/>
    <col min="2316" max="2316" width="7" style="3" customWidth="1"/>
    <col min="2317" max="2317" width="7.5" style="3" customWidth="1"/>
    <col min="2318" max="2318" width="8.1640625" style="3" customWidth="1"/>
    <col min="2319" max="2319" width="9" style="3" customWidth="1"/>
    <col min="2320" max="2322" width="8" style="3" customWidth="1"/>
    <col min="2323" max="2323" width="7.5" style="3" customWidth="1"/>
    <col min="2324" max="2325" width="9" style="3" customWidth="1"/>
    <col min="2326" max="2326" width="2.33203125" style="3" customWidth="1"/>
    <col min="2327" max="2327" width="15.5" style="3" customWidth="1"/>
    <col min="2328" max="2328" width="8.5" style="3" customWidth="1"/>
    <col min="2329" max="2329" width="15" style="3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560" width="8.83203125" style="3"/>
    <col min="2561" max="2561" width="2.5" style="3" customWidth="1"/>
    <col min="2562" max="2562" width="2.33203125" style="3" customWidth="1"/>
    <col min="2563" max="2563" width="17.83203125" style="3" customWidth="1"/>
    <col min="2564" max="2564" width="10.5" style="3" customWidth="1"/>
    <col min="2565" max="2565" width="9" style="3" customWidth="1"/>
    <col min="2566" max="2566" width="8" style="3" customWidth="1"/>
    <col min="2567" max="2567" width="9" style="3" customWidth="1"/>
    <col min="2568" max="2568" width="8.33203125" style="3" customWidth="1"/>
    <col min="2569" max="2569" width="11.5" style="3" customWidth="1"/>
    <col min="2570" max="2570" width="8.5" style="3" customWidth="1"/>
    <col min="2571" max="2571" width="8" style="3" customWidth="1"/>
    <col min="2572" max="2572" width="7" style="3" customWidth="1"/>
    <col min="2573" max="2573" width="7.5" style="3" customWidth="1"/>
    <col min="2574" max="2574" width="8.1640625" style="3" customWidth="1"/>
    <col min="2575" max="2575" width="9" style="3" customWidth="1"/>
    <col min="2576" max="2578" width="8" style="3" customWidth="1"/>
    <col min="2579" max="2579" width="7.5" style="3" customWidth="1"/>
    <col min="2580" max="2581" width="9" style="3" customWidth="1"/>
    <col min="2582" max="2582" width="2.33203125" style="3" customWidth="1"/>
    <col min="2583" max="2583" width="15.5" style="3" customWidth="1"/>
    <col min="2584" max="2584" width="8.5" style="3" customWidth="1"/>
    <col min="2585" max="2585" width="15" style="3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816" width="8.83203125" style="3"/>
    <col min="2817" max="2817" width="2.5" style="3" customWidth="1"/>
    <col min="2818" max="2818" width="2.33203125" style="3" customWidth="1"/>
    <col min="2819" max="2819" width="17.83203125" style="3" customWidth="1"/>
    <col min="2820" max="2820" width="10.5" style="3" customWidth="1"/>
    <col min="2821" max="2821" width="9" style="3" customWidth="1"/>
    <col min="2822" max="2822" width="8" style="3" customWidth="1"/>
    <col min="2823" max="2823" width="9" style="3" customWidth="1"/>
    <col min="2824" max="2824" width="8.33203125" style="3" customWidth="1"/>
    <col min="2825" max="2825" width="11.5" style="3" customWidth="1"/>
    <col min="2826" max="2826" width="8.5" style="3" customWidth="1"/>
    <col min="2827" max="2827" width="8" style="3" customWidth="1"/>
    <col min="2828" max="2828" width="7" style="3" customWidth="1"/>
    <col min="2829" max="2829" width="7.5" style="3" customWidth="1"/>
    <col min="2830" max="2830" width="8.1640625" style="3" customWidth="1"/>
    <col min="2831" max="2831" width="9" style="3" customWidth="1"/>
    <col min="2832" max="2834" width="8" style="3" customWidth="1"/>
    <col min="2835" max="2835" width="7.5" style="3" customWidth="1"/>
    <col min="2836" max="2837" width="9" style="3" customWidth="1"/>
    <col min="2838" max="2838" width="2.33203125" style="3" customWidth="1"/>
    <col min="2839" max="2839" width="15.5" style="3" customWidth="1"/>
    <col min="2840" max="2840" width="8.5" style="3" customWidth="1"/>
    <col min="2841" max="2841" width="15" style="3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3072" width="8.83203125" style="3"/>
    <col min="3073" max="3073" width="2.5" style="3" customWidth="1"/>
    <col min="3074" max="3074" width="2.33203125" style="3" customWidth="1"/>
    <col min="3075" max="3075" width="17.83203125" style="3" customWidth="1"/>
    <col min="3076" max="3076" width="10.5" style="3" customWidth="1"/>
    <col min="3077" max="3077" width="9" style="3" customWidth="1"/>
    <col min="3078" max="3078" width="8" style="3" customWidth="1"/>
    <col min="3079" max="3079" width="9" style="3" customWidth="1"/>
    <col min="3080" max="3080" width="8.33203125" style="3" customWidth="1"/>
    <col min="3081" max="3081" width="11.5" style="3" customWidth="1"/>
    <col min="3082" max="3082" width="8.5" style="3" customWidth="1"/>
    <col min="3083" max="3083" width="8" style="3" customWidth="1"/>
    <col min="3084" max="3084" width="7" style="3" customWidth="1"/>
    <col min="3085" max="3085" width="7.5" style="3" customWidth="1"/>
    <col min="3086" max="3086" width="8.1640625" style="3" customWidth="1"/>
    <col min="3087" max="3087" width="9" style="3" customWidth="1"/>
    <col min="3088" max="3090" width="8" style="3" customWidth="1"/>
    <col min="3091" max="3091" width="7.5" style="3" customWidth="1"/>
    <col min="3092" max="3093" width="9" style="3" customWidth="1"/>
    <col min="3094" max="3094" width="2.33203125" style="3" customWidth="1"/>
    <col min="3095" max="3095" width="15.5" style="3" customWidth="1"/>
    <col min="3096" max="3096" width="8.5" style="3" customWidth="1"/>
    <col min="3097" max="3097" width="15" style="3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328" width="8.83203125" style="3"/>
    <col min="3329" max="3329" width="2.5" style="3" customWidth="1"/>
    <col min="3330" max="3330" width="2.33203125" style="3" customWidth="1"/>
    <col min="3331" max="3331" width="17.83203125" style="3" customWidth="1"/>
    <col min="3332" max="3332" width="10.5" style="3" customWidth="1"/>
    <col min="3333" max="3333" width="9" style="3" customWidth="1"/>
    <col min="3334" max="3334" width="8" style="3" customWidth="1"/>
    <col min="3335" max="3335" width="9" style="3" customWidth="1"/>
    <col min="3336" max="3336" width="8.33203125" style="3" customWidth="1"/>
    <col min="3337" max="3337" width="11.5" style="3" customWidth="1"/>
    <col min="3338" max="3338" width="8.5" style="3" customWidth="1"/>
    <col min="3339" max="3339" width="8" style="3" customWidth="1"/>
    <col min="3340" max="3340" width="7" style="3" customWidth="1"/>
    <col min="3341" max="3341" width="7.5" style="3" customWidth="1"/>
    <col min="3342" max="3342" width="8.1640625" style="3" customWidth="1"/>
    <col min="3343" max="3343" width="9" style="3" customWidth="1"/>
    <col min="3344" max="3346" width="8" style="3" customWidth="1"/>
    <col min="3347" max="3347" width="7.5" style="3" customWidth="1"/>
    <col min="3348" max="3349" width="9" style="3" customWidth="1"/>
    <col min="3350" max="3350" width="2.33203125" style="3" customWidth="1"/>
    <col min="3351" max="3351" width="15.5" style="3" customWidth="1"/>
    <col min="3352" max="3352" width="8.5" style="3" customWidth="1"/>
    <col min="3353" max="3353" width="15" style="3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584" width="8.83203125" style="3"/>
    <col min="3585" max="3585" width="2.5" style="3" customWidth="1"/>
    <col min="3586" max="3586" width="2.33203125" style="3" customWidth="1"/>
    <col min="3587" max="3587" width="17.83203125" style="3" customWidth="1"/>
    <col min="3588" max="3588" width="10.5" style="3" customWidth="1"/>
    <col min="3589" max="3589" width="9" style="3" customWidth="1"/>
    <col min="3590" max="3590" width="8" style="3" customWidth="1"/>
    <col min="3591" max="3591" width="9" style="3" customWidth="1"/>
    <col min="3592" max="3592" width="8.33203125" style="3" customWidth="1"/>
    <col min="3593" max="3593" width="11.5" style="3" customWidth="1"/>
    <col min="3594" max="3594" width="8.5" style="3" customWidth="1"/>
    <col min="3595" max="3595" width="8" style="3" customWidth="1"/>
    <col min="3596" max="3596" width="7" style="3" customWidth="1"/>
    <col min="3597" max="3597" width="7.5" style="3" customWidth="1"/>
    <col min="3598" max="3598" width="8.1640625" style="3" customWidth="1"/>
    <col min="3599" max="3599" width="9" style="3" customWidth="1"/>
    <col min="3600" max="3602" width="8" style="3" customWidth="1"/>
    <col min="3603" max="3603" width="7.5" style="3" customWidth="1"/>
    <col min="3604" max="3605" width="9" style="3" customWidth="1"/>
    <col min="3606" max="3606" width="2.33203125" style="3" customWidth="1"/>
    <col min="3607" max="3607" width="15.5" style="3" customWidth="1"/>
    <col min="3608" max="3608" width="8.5" style="3" customWidth="1"/>
    <col min="3609" max="3609" width="15" style="3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840" width="8.83203125" style="3"/>
    <col min="3841" max="3841" width="2.5" style="3" customWidth="1"/>
    <col min="3842" max="3842" width="2.33203125" style="3" customWidth="1"/>
    <col min="3843" max="3843" width="17.83203125" style="3" customWidth="1"/>
    <col min="3844" max="3844" width="10.5" style="3" customWidth="1"/>
    <col min="3845" max="3845" width="9" style="3" customWidth="1"/>
    <col min="3846" max="3846" width="8" style="3" customWidth="1"/>
    <col min="3847" max="3847" width="9" style="3" customWidth="1"/>
    <col min="3848" max="3848" width="8.33203125" style="3" customWidth="1"/>
    <col min="3849" max="3849" width="11.5" style="3" customWidth="1"/>
    <col min="3850" max="3850" width="8.5" style="3" customWidth="1"/>
    <col min="3851" max="3851" width="8" style="3" customWidth="1"/>
    <col min="3852" max="3852" width="7" style="3" customWidth="1"/>
    <col min="3853" max="3853" width="7.5" style="3" customWidth="1"/>
    <col min="3854" max="3854" width="8.1640625" style="3" customWidth="1"/>
    <col min="3855" max="3855" width="9" style="3" customWidth="1"/>
    <col min="3856" max="3858" width="8" style="3" customWidth="1"/>
    <col min="3859" max="3859" width="7.5" style="3" customWidth="1"/>
    <col min="3860" max="3861" width="9" style="3" customWidth="1"/>
    <col min="3862" max="3862" width="2.33203125" style="3" customWidth="1"/>
    <col min="3863" max="3863" width="15.5" style="3" customWidth="1"/>
    <col min="3864" max="3864" width="8.5" style="3" customWidth="1"/>
    <col min="3865" max="3865" width="15" style="3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4096" width="8.83203125" style="3"/>
    <col min="4097" max="4097" width="2.5" style="3" customWidth="1"/>
    <col min="4098" max="4098" width="2.33203125" style="3" customWidth="1"/>
    <col min="4099" max="4099" width="17.83203125" style="3" customWidth="1"/>
    <col min="4100" max="4100" width="10.5" style="3" customWidth="1"/>
    <col min="4101" max="4101" width="9" style="3" customWidth="1"/>
    <col min="4102" max="4102" width="8" style="3" customWidth="1"/>
    <col min="4103" max="4103" width="9" style="3" customWidth="1"/>
    <col min="4104" max="4104" width="8.33203125" style="3" customWidth="1"/>
    <col min="4105" max="4105" width="11.5" style="3" customWidth="1"/>
    <col min="4106" max="4106" width="8.5" style="3" customWidth="1"/>
    <col min="4107" max="4107" width="8" style="3" customWidth="1"/>
    <col min="4108" max="4108" width="7" style="3" customWidth="1"/>
    <col min="4109" max="4109" width="7.5" style="3" customWidth="1"/>
    <col min="4110" max="4110" width="8.1640625" style="3" customWidth="1"/>
    <col min="4111" max="4111" width="9" style="3" customWidth="1"/>
    <col min="4112" max="4114" width="8" style="3" customWidth="1"/>
    <col min="4115" max="4115" width="7.5" style="3" customWidth="1"/>
    <col min="4116" max="4117" width="9" style="3" customWidth="1"/>
    <col min="4118" max="4118" width="2.33203125" style="3" customWidth="1"/>
    <col min="4119" max="4119" width="15.5" style="3" customWidth="1"/>
    <col min="4120" max="4120" width="8.5" style="3" customWidth="1"/>
    <col min="4121" max="4121" width="15" style="3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352" width="8.83203125" style="3"/>
    <col min="4353" max="4353" width="2.5" style="3" customWidth="1"/>
    <col min="4354" max="4354" width="2.33203125" style="3" customWidth="1"/>
    <col min="4355" max="4355" width="17.83203125" style="3" customWidth="1"/>
    <col min="4356" max="4356" width="10.5" style="3" customWidth="1"/>
    <col min="4357" max="4357" width="9" style="3" customWidth="1"/>
    <col min="4358" max="4358" width="8" style="3" customWidth="1"/>
    <col min="4359" max="4359" width="9" style="3" customWidth="1"/>
    <col min="4360" max="4360" width="8.33203125" style="3" customWidth="1"/>
    <col min="4361" max="4361" width="11.5" style="3" customWidth="1"/>
    <col min="4362" max="4362" width="8.5" style="3" customWidth="1"/>
    <col min="4363" max="4363" width="8" style="3" customWidth="1"/>
    <col min="4364" max="4364" width="7" style="3" customWidth="1"/>
    <col min="4365" max="4365" width="7.5" style="3" customWidth="1"/>
    <col min="4366" max="4366" width="8.1640625" style="3" customWidth="1"/>
    <col min="4367" max="4367" width="9" style="3" customWidth="1"/>
    <col min="4368" max="4370" width="8" style="3" customWidth="1"/>
    <col min="4371" max="4371" width="7.5" style="3" customWidth="1"/>
    <col min="4372" max="4373" width="9" style="3" customWidth="1"/>
    <col min="4374" max="4374" width="2.33203125" style="3" customWidth="1"/>
    <col min="4375" max="4375" width="15.5" style="3" customWidth="1"/>
    <col min="4376" max="4376" width="8.5" style="3" customWidth="1"/>
    <col min="4377" max="4377" width="15" style="3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608" width="8.83203125" style="3"/>
    <col min="4609" max="4609" width="2.5" style="3" customWidth="1"/>
    <col min="4610" max="4610" width="2.33203125" style="3" customWidth="1"/>
    <col min="4611" max="4611" width="17.83203125" style="3" customWidth="1"/>
    <col min="4612" max="4612" width="10.5" style="3" customWidth="1"/>
    <col min="4613" max="4613" width="9" style="3" customWidth="1"/>
    <col min="4614" max="4614" width="8" style="3" customWidth="1"/>
    <col min="4615" max="4615" width="9" style="3" customWidth="1"/>
    <col min="4616" max="4616" width="8.33203125" style="3" customWidth="1"/>
    <col min="4617" max="4617" width="11.5" style="3" customWidth="1"/>
    <col min="4618" max="4618" width="8.5" style="3" customWidth="1"/>
    <col min="4619" max="4619" width="8" style="3" customWidth="1"/>
    <col min="4620" max="4620" width="7" style="3" customWidth="1"/>
    <col min="4621" max="4621" width="7.5" style="3" customWidth="1"/>
    <col min="4622" max="4622" width="8.1640625" style="3" customWidth="1"/>
    <col min="4623" max="4623" width="9" style="3" customWidth="1"/>
    <col min="4624" max="4626" width="8" style="3" customWidth="1"/>
    <col min="4627" max="4627" width="7.5" style="3" customWidth="1"/>
    <col min="4628" max="4629" width="9" style="3" customWidth="1"/>
    <col min="4630" max="4630" width="2.33203125" style="3" customWidth="1"/>
    <col min="4631" max="4631" width="15.5" style="3" customWidth="1"/>
    <col min="4632" max="4632" width="8.5" style="3" customWidth="1"/>
    <col min="4633" max="4633" width="15" style="3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864" width="8.83203125" style="3"/>
    <col min="4865" max="4865" width="2.5" style="3" customWidth="1"/>
    <col min="4866" max="4866" width="2.33203125" style="3" customWidth="1"/>
    <col min="4867" max="4867" width="17.83203125" style="3" customWidth="1"/>
    <col min="4868" max="4868" width="10.5" style="3" customWidth="1"/>
    <col min="4869" max="4869" width="9" style="3" customWidth="1"/>
    <col min="4870" max="4870" width="8" style="3" customWidth="1"/>
    <col min="4871" max="4871" width="9" style="3" customWidth="1"/>
    <col min="4872" max="4872" width="8.33203125" style="3" customWidth="1"/>
    <col min="4873" max="4873" width="11.5" style="3" customWidth="1"/>
    <col min="4874" max="4874" width="8.5" style="3" customWidth="1"/>
    <col min="4875" max="4875" width="8" style="3" customWidth="1"/>
    <col min="4876" max="4876" width="7" style="3" customWidth="1"/>
    <col min="4877" max="4877" width="7.5" style="3" customWidth="1"/>
    <col min="4878" max="4878" width="8.1640625" style="3" customWidth="1"/>
    <col min="4879" max="4879" width="9" style="3" customWidth="1"/>
    <col min="4880" max="4882" width="8" style="3" customWidth="1"/>
    <col min="4883" max="4883" width="7.5" style="3" customWidth="1"/>
    <col min="4884" max="4885" width="9" style="3" customWidth="1"/>
    <col min="4886" max="4886" width="2.33203125" style="3" customWidth="1"/>
    <col min="4887" max="4887" width="15.5" style="3" customWidth="1"/>
    <col min="4888" max="4888" width="8.5" style="3" customWidth="1"/>
    <col min="4889" max="4889" width="15" style="3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5120" width="8.83203125" style="3"/>
    <col min="5121" max="5121" width="2.5" style="3" customWidth="1"/>
    <col min="5122" max="5122" width="2.33203125" style="3" customWidth="1"/>
    <col min="5123" max="5123" width="17.83203125" style="3" customWidth="1"/>
    <col min="5124" max="5124" width="10.5" style="3" customWidth="1"/>
    <col min="5125" max="5125" width="9" style="3" customWidth="1"/>
    <col min="5126" max="5126" width="8" style="3" customWidth="1"/>
    <col min="5127" max="5127" width="9" style="3" customWidth="1"/>
    <col min="5128" max="5128" width="8.33203125" style="3" customWidth="1"/>
    <col min="5129" max="5129" width="11.5" style="3" customWidth="1"/>
    <col min="5130" max="5130" width="8.5" style="3" customWidth="1"/>
    <col min="5131" max="5131" width="8" style="3" customWidth="1"/>
    <col min="5132" max="5132" width="7" style="3" customWidth="1"/>
    <col min="5133" max="5133" width="7.5" style="3" customWidth="1"/>
    <col min="5134" max="5134" width="8.1640625" style="3" customWidth="1"/>
    <col min="5135" max="5135" width="9" style="3" customWidth="1"/>
    <col min="5136" max="5138" width="8" style="3" customWidth="1"/>
    <col min="5139" max="5139" width="7.5" style="3" customWidth="1"/>
    <col min="5140" max="5141" width="9" style="3" customWidth="1"/>
    <col min="5142" max="5142" width="2.33203125" style="3" customWidth="1"/>
    <col min="5143" max="5143" width="15.5" style="3" customWidth="1"/>
    <col min="5144" max="5144" width="8.5" style="3" customWidth="1"/>
    <col min="5145" max="5145" width="15" style="3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376" width="8.83203125" style="3"/>
    <col min="5377" max="5377" width="2.5" style="3" customWidth="1"/>
    <col min="5378" max="5378" width="2.33203125" style="3" customWidth="1"/>
    <col min="5379" max="5379" width="17.83203125" style="3" customWidth="1"/>
    <col min="5380" max="5380" width="10.5" style="3" customWidth="1"/>
    <col min="5381" max="5381" width="9" style="3" customWidth="1"/>
    <col min="5382" max="5382" width="8" style="3" customWidth="1"/>
    <col min="5383" max="5383" width="9" style="3" customWidth="1"/>
    <col min="5384" max="5384" width="8.33203125" style="3" customWidth="1"/>
    <col min="5385" max="5385" width="11.5" style="3" customWidth="1"/>
    <col min="5386" max="5386" width="8.5" style="3" customWidth="1"/>
    <col min="5387" max="5387" width="8" style="3" customWidth="1"/>
    <col min="5388" max="5388" width="7" style="3" customWidth="1"/>
    <col min="5389" max="5389" width="7.5" style="3" customWidth="1"/>
    <col min="5390" max="5390" width="8.1640625" style="3" customWidth="1"/>
    <col min="5391" max="5391" width="9" style="3" customWidth="1"/>
    <col min="5392" max="5394" width="8" style="3" customWidth="1"/>
    <col min="5395" max="5395" width="7.5" style="3" customWidth="1"/>
    <col min="5396" max="5397" width="9" style="3" customWidth="1"/>
    <col min="5398" max="5398" width="2.33203125" style="3" customWidth="1"/>
    <col min="5399" max="5399" width="15.5" style="3" customWidth="1"/>
    <col min="5400" max="5400" width="8.5" style="3" customWidth="1"/>
    <col min="5401" max="5401" width="15" style="3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632" width="8.83203125" style="3"/>
    <col min="5633" max="5633" width="2.5" style="3" customWidth="1"/>
    <col min="5634" max="5634" width="2.33203125" style="3" customWidth="1"/>
    <col min="5635" max="5635" width="17.83203125" style="3" customWidth="1"/>
    <col min="5636" max="5636" width="10.5" style="3" customWidth="1"/>
    <col min="5637" max="5637" width="9" style="3" customWidth="1"/>
    <col min="5638" max="5638" width="8" style="3" customWidth="1"/>
    <col min="5639" max="5639" width="9" style="3" customWidth="1"/>
    <col min="5640" max="5640" width="8.33203125" style="3" customWidth="1"/>
    <col min="5641" max="5641" width="11.5" style="3" customWidth="1"/>
    <col min="5642" max="5642" width="8.5" style="3" customWidth="1"/>
    <col min="5643" max="5643" width="8" style="3" customWidth="1"/>
    <col min="5644" max="5644" width="7" style="3" customWidth="1"/>
    <col min="5645" max="5645" width="7.5" style="3" customWidth="1"/>
    <col min="5646" max="5646" width="8.1640625" style="3" customWidth="1"/>
    <col min="5647" max="5647" width="9" style="3" customWidth="1"/>
    <col min="5648" max="5650" width="8" style="3" customWidth="1"/>
    <col min="5651" max="5651" width="7.5" style="3" customWidth="1"/>
    <col min="5652" max="5653" width="9" style="3" customWidth="1"/>
    <col min="5654" max="5654" width="2.33203125" style="3" customWidth="1"/>
    <col min="5655" max="5655" width="15.5" style="3" customWidth="1"/>
    <col min="5656" max="5656" width="8.5" style="3" customWidth="1"/>
    <col min="5657" max="5657" width="15" style="3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888" width="8.83203125" style="3"/>
    <col min="5889" max="5889" width="2.5" style="3" customWidth="1"/>
    <col min="5890" max="5890" width="2.33203125" style="3" customWidth="1"/>
    <col min="5891" max="5891" width="17.83203125" style="3" customWidth="1"/>
    <col min="5892" max="5892" width="10.5" style="3" customWidth="1"/>
    <col min="5893" max="5893" width="9" style="3" customWidth="1"/>
    <col min="5894" max="5894" width="8" style="3" customWidth="1"/>
    <col min="5895" max="5895" width="9" style="3" customWidth="1"/>
    <col min="5896" max="5896" width="8.33203125" style="3" customWidth="1"/>
    <col min="5897" max="5897" width="11.5" style="3" customWidth="1"/>
    <col min="5898" max="5898" width="8.5" style="3" customWidth="1"/>
    <col min="5899" max="5899" width="8" style="3" customWidth="1"/>
    <col min="5900" max="5900" width="7" style="3" customWidth="1"/>
    <col min="5901" max="5901" width="7.5" style="3" customWidth="1"/>
    <col min="5902" max="5902" width="8.1640625" style="3" customWidth="1"/>
    <col min="5903" max="5903" width="9" style="3" customWidth="1"/>
    <col min="5904" max="5906" width="8" style="3" customWidth="1"/>
    <col min="5907" max="5907" width="7.5" style="3" customWidth="1"/>
    <col min="5908" max="5909" width="9" style="3" customWidth="1"/>
    <col min="5910" max="5910" width="2.33203125" style="3" customWidth="1"/>
    <col min="5911" max="5911" width="15.5" style="3" customWidth="1"/>
    <col min="5912" max="5912" width="8.5" style="3" customWidth="1"/>
    <col min="5913" max="5913" width="15" style="3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6144" width="8.83203125" style="3"/>
    <col min="6145" max="6145" width="2.5" style="3" customWidth="1"/>
    <col min="6146" max="6146" width="2.33203125" style="3" customWidth="1"/>
    <col min="6147" max="6147" width="17.83203125" style="3" customWidth="1"/>
    <col min="6148" max="6148" width="10.5" style="3" customWidth="1"/>
    <col min="6149" max="6149" width="9" style="3" customWidth="1"/>
    <col min="6150" max="6150" width="8" style="3" customWidth="1"/>
    <col min="6151" max="6151" width="9" style="3" customWidth="1"/>
    <col min="6152" max="6152" width="8.33203125" style="3" customWidth="1"/>
    <col min="6153" max="6153" width="11.5" style="3" customWidth="1"/>
    <col min="6154" max="6154" width="8.5" style="3" customWidth="1"/>
    <col min="6155" max="6155" width="8" style="3" customWidth="1"/>
    <col min="6156" max="6156" width="7" style="3" customWidth="1"/>
    <col min="6157" max="6157" width="7.5" style="3" customWidth="1"/>
    <col min="6158" max="6158" width="8.1640625" style="3" customWidth="1"/>
    <col min="6159" max="6159" width="9" style="3" customWidth="1"/>
    <col min="6160" max="6162" width="8" style="3" customWidth="1"/>
    <col min="6163" max="6163" width="7.5" style="3" customWidth="1"/>
    <col min="6164" max="6165" width="9" style="3" customWidth="1"/>
    <col min="6166" max="6166" width="2.33203125" style="3" customWidth="1"/>
    <col min="6167" max="6167" width="15.5" style="3" customWidth="1"/>
    <col min="6168" max="6168" width="8.5" style="3" customWidth="1"/>
    <col min="6169" max="6169" width="15" style="3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400" width="8.83203125" style="3"/>
    <col min="6401" max="6401" width="2.5" style="3" customWidth="1"/>
    <col min="6402" max="6402" width="2.33203125" style="3" customWidth="1"/>
    <col min="6403" max="6403" width="17.83203125" style="3" customWidth="1"/>
    <col min="6404" max="6404" width="10.5" style="3" customWidth="1"/>
    <col min="6405" max="6405" width="9" style="3" customWidth="1"/>
    <col min="6406" max="6406" width="8" style="3" customWidth="1"/>
    <col min="6407" max="6407" width="9" style="3" customWidth="1"/>
    <col min="6408" max="6408" width="8.33203125" style="3" customWidth="1"/>
    <col min="6409" max="6409" width="11.5" style="3" customWidth="1"/>
    <col min="6410" max="6410" width="8.5" style="3" customWidth="1"/>
    <col min="6411" max="6411" width="8" style="3" customWidth="1"/>
    <col min="6412" max="6412" width="7" style="3" customWidth="1"/>
    <col min="6413" max="6413" width="7.5" style="3" customWidth="1"/>
    <col min="6414" max="6414" width="8.1640625" style="3" customWidth="1"/>
    <col min="6415" max="6415" width="9" style="3" customWidth="1"/>
    <col min="6416" max="6418" width="8" style="3" customWidth="1"/>
    <col min="6419" max="6419" width="7.5" style="3" customWidth="1"/>
    <col min="6420" max="6421" width="9" style="3" customWidth="1"/>
    <col min="6422" max="6422" width="2.33203125" style="3" customWidth="1"/>
    <col min="6423" max="6423" width="15.5" style="3" customWidth="1"/>
    <col min="6424" max="6424" width="8.5" style="3" customWidth="1"/>
    <col min="6425" max="6425" width="15" style="3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656" width="8.83203125" style="3"/>
    <col min="6657" max="6657" width="2.5" style="3" customWidth="1"/>
    <col min="6658" max="6658" width="2.33203125" style="3" customWidth="1"/>
    <col min="6659" max="6659" width="17.83203125" style="3" customWidth="1"/>
    <col min="6660" max="6660" width="10.5" style="3" customWidth="1"/>
    <col min="6661" max="6661" width="9" style="3" customWidth="1"/>
    <col min="6662" max="6662" width="8" style="3" customWidth="1"/>
    <col min="6663" max="6663" width="9" style="3" customWidth="1"/>
    <col min="6664" max="6664" width="8.33203125" style="3" customWidth="1"/>
    <col min="6665" max="6665" width="11.5" style="3" customWidth="1"/>
    <col min="6666" max="6666" width="8.5" style="3" customWidth="1"/>
    <col min="6667" max="6667" width="8" style="3" customWidth="1"/>
    <col min="6668" max="6668" width="7" style="3" customWidth="1"/>
    <col min="6669" max="6669" width="7.5" style="3" customWidth="1"/>
    <col min="6670" max="6670" width="8.1640625" style="3" customWidth="1"/>
    <col min="6671" max="6671" width="9" style="3" customWidth="1"/>
    <col min="6672" max="6674" width="8" style="3" customWidth="1"/>
    <col min="6675" max="6675" width="7.5" style="3" customWidth="1"/>
    <col min="6676" max="6677" width="9" style="3" customWidth="1"/>
    <col min="6678" max="6678" width="2.33203125" style="3" customWidth="1"/>
    <col min="6679" max="6679" width="15.5" style="3" customWidth="1"/>
    <col min="6680" max="6680" width="8.5" style="3" customWidth="1"/>
    <col min="6681" max="6681" width="15" style="3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912" width="8.83203125" style="3"/>
    <col min="6913" max="6913" width="2.5" style="3" customWidth="1"/>
    <col min="6914" max="6914" width="2.33203125" style="3" customWidth="1"/>
    <col min="6915" max="6915" width="17.83203125" style="3" customWidth="1"/>
    <col min="6916" max="6916" width="10.5" style="3" customWidth="1"/>
    <col min="6917" max="6917" width="9" style="3" customWidth="1"/>
    <col min="6918" max="6918" width="8" style="3" customWidth="1"/>
    <col min="6919" max="6919" width="9" style="3" customWidth="1"/>
    <col min="6920" max="6920" width="8.33203125" style="3" customWidth="1"/>
    <col min="6921" max="6921" width="11.5" style="3" customWidth="1"/>
    <col min="6922" max="6922" width="8.5" style="3" customWidth="1"/>
    <col min="6923" max="6923" width="8" style="3" customWidth="1"/>
    <col min="6924" max="6924" width="7" style="3" customWidth="1"/>
    <col min="6925" max="6925" width="7.5" style="3" customWidth="1"/>
    <col min="6926" max="6926" width="8.1640625" style="3" customWidth="1"/>
    <col min="6927" max="6927" width="9" style="3" customWidth="1"/>
    <col min="6928" max="6930" width="8" style="3" customWidth="1"/>
    <col min="6931" max="6931" width="7.5" style="3" customWidth="1"/>
    <col min="6932" max="6933" width="9" style="3" customWidth="1"/>
    <col min="6934" max="6934" width="2.33203125" style="3" customWidth="1"/>
    <col min="6935" max="6935" width="15.5" style="3" customWidth="1"/>
    <col min="6936" max="6936" width="8.5" style="3" customWidth="1"/>
    <col min="6937" max="6937" width="15" style="3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7168" width="8.83203125" style="3"/>
    <col min="7169" max="7169" width="2.5" style="3" customWidth="1"/>
    <col min="7170" max="7170" width="2.33203125" style="3" customWidth="1"/>
    <col min="7171" max="7171" width="17.83203125" style="3" customWidth="1"/>
    <col min="7172" max="7172" width="10.5" style="3" customWidth="1"/>
    <col min="7173" max="7173" width="9" style="3" customWidth="1"/>
    <col min="7174" max="7174" width="8" style="3" customWidth="1"/>
    <col min="7175" max="7175" width="9" style="3" customWidth="1"/>
    <col min="7176" max="7176" width="8.33203125" style="3" customWidth="1"/>
    <col min="7177" max="7177" width="11.5" style="3" customWidth="1"/>
    <col min="7178" max="7178" width="8.5" style="3" customWidth="1"/>
    <col min="7179" max="7179" width="8" style="3" customWidth="1"/>
    <col min="7180" max="7180" width="7" style="3" customWidth="1"/>
    <col min="7181" max="7181" width="7.5" style="3" customWidth="1"/>
    <col min="7182" max="7182" width="8.1640625" style="3" customWidth="1"/>
    <col min="7183" max="7183" width="9" style="3" customWidth="1"/>
    <col min="7184" max="7186" width="8" style="3" customWidth="1"/>
    <col min="7187" max="7187" width="7.5" style="3" customWidth="1"/>
    <col min="7188" max="7189" width="9" style="3" customWidth="1"/>
    <col min="7190" max="7190" width="2.33203125" style="3" customWidth="1"/>
    <col min="7191" max="7191" width="15.5" style="3" customWidth="1"/>
    <col min="7192" max="7192" width="8.5" style="3" customWidth="1"/>
    <col min="7193" max="7193" width="15" style="3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424" width="8.83203125" style="3"/>
    <col min="7425" max="7425" width="2.5" style="3" customWidth="1"/>
    <col min="7426" max="7426" width="2.33203125" style="3" customWidth="1"/>
    <col min="7427" max="7427" width="17.83203125" style="3" customWidth="1"/>
    <col min="7428" max="7428" width="10.5" style="3" customWidth="1"/>
    <col min="7429" max="7429" width="9" style="3" customWidth="1"/>
    <col min="7430" max="7430" width="8" style="3" customWidth="1"/>
    <col min="7431" max="7431" width="9" style="3" customWidth="1"/>
    <col min="7432" max="7432" width="8.33203125" style="3" customWidth="1"/>
    <col min="7433" max="7433" width="11.5" style="3" customWidth="1"/>
    <col min="7434" max="7434" width="8.5" style="3" customWidth="1"/>
    <col min="7435" max="7435" width="8" style="3" customWidth="1"/>
    <col min="7436" max="7436" width="7" style="3" customWidth="1"/>
    <col min="7437" max="7437" width="7.5" style="3" customWidth="1"/>
    <col min="7438" max="7438" width="8.1640625" style="3" customWidth="1"/>
    <col min="7439" max="7439" width="9" style="3" customWidth="1"/>
    <col min="7440" max="7442" width="8" style="3" customWidth="1"/>
    <col min="7443" max="7443" width="7.5" style="3" customWidth="1"/>
    <col min="7444" max="7445" width="9" style="3" customWidth="1"/>
    <col min="7446" max="7446" width="2.33203125" style="3" customWidth="1"/>
    <col min="7447" max="7447" width="15.5" style="3" customWidth="1"/>
    <col min="7448" max="7448" width="8.5" style="3" customWidth="1"/>
    <col min="7449" max="7449" width="15" style="3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680" width="8.83203125" style="3"/>
    <col min="7681" max="7681" width="2.5" style="3" customWidth="1"/>
    <col min="7682" max="7682" width="2.33203125" style="3" customWidth="1"/>
    <col min="7683" max="7683" width="17.83203125" style="3" customWidth="1"/>
    <col min="7684" max="7684" width="10.5" style="3" customWidth="1"/>
    <col min="7685" max="7685" width="9" style="3" customWidth="1"/>
    <col min="7686" max="7686" width="8" style="3" customWidth="1"/>
    <col min="7687" max="7687" width="9" style="3" customWidth="1"/>
    <col min="7688" max="7688" width="8.33203125" style="3" customWidth="1"/>
    <col min="7689" max="7689" width="11.5" style="3" customWidth="1"/>
    <col min="7690" max="7690" width="8.5" style="3" customWidth="1"/>
    <col min="7691" max="7691" width="8" style="3" customWidth="1"/>
    <col min="7692" max="7692" width="7" style="3" customWidth="1"/>
    <col min="7693" max="7693" width="7.5" style="3" customWidth="1"/>
    <col min="7694" max="7694" width="8.1640625" style="3" customWidth="1"/>
    <col min="7695" max="7695" width="9" style="3" customWidth="1"/>
    <col min="7696" max="7698" width="8" style="3" customWidth="1"/>
    <col min="7699" max="7699" width="7.5" style="3" customWidth="1"/>
    <col min="7700" max="7701" width="9" style="3" customWidth="1"/>
    <col min="7702" max="7702" width="2.33203125" style="3" customWidth="1"/>
    <col min="7703" max="7703" width="15.5" style="3" customWidth="1"/>
    <col min="7704" max="7704" width="8.5" style="3" customWidth="1"/>
    <col min="7705" max="7705" width="15" style="3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936" width="8.83203125" style="3"/>
    <col min="7937" max="7937" width="2.5" style="3" customWidth="1"/>
    <col min="7938" max="7938" width="2.33203125" style="3" customWidth="1"/>
    <col min="7939" max="7939" width="17.83203125" style="3" customWidth="1"/>
    <col min="7940" max="7940" width="10.5" style="3" customWidth="1"/>
    <col min="7941" max="7941" width="9" style="3" customWidth="1"/>
    <col min="7942" max="7942" width="8" style="3" customWidth="1"/>
    <col min="7943" max="7943" width="9" style="3" customWidth="1"/>
    <col min="7944" max="7944" width="8.33203125" style="3" customWidth="1"/>
    <col min="7945" max="7945" width="11.5" style="3" customWidth="1"/>
    <col min="7946" max="7946" width="8.5" style="3" customWidth="1"/>
    <col min="7947" max="7947" width="8" style="3" customWidth="1"/>
    <col min="7948" max="7948" width="7" style="3" customWidth="1"/>
    <col min="7949" max="7949" width="7.5" style="3" customWidth="1"/>
    <col min="7950" max="7950" width="8.1640625" style="3" customWidth="1"/>
    <col min="7951" max="7951" width="9" style="3" customWidth="1"/>
    <col min="7952" max="7954" width="8" style="3" customWidth="1"/>
    <col min="7955" max="7955" width="7.5" style="3" customWidth="1"/>
    <col min="7956" max="7957" width="9" style="3" customWidth="1"/>
    <col min="7958" max="7958" width="2.33203125" style="3" customWidth="1"/>
    <col min="7959" max="7959" width="15.5" style="3" customWidth="1"/>
    <col min="7960" max="7960" width="8.5" style="3" customWidth="1"/>
    <col min="7961" max="7961" width="15" style="3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8192" width="8.83203125" style="3"/>
    <col min="8193" max="8193" width="2.5" style="3" customWidth="1"/>
    <col min="8194" max="8194" width="2.33203125" style="3" customWidth="1"/>
    <col min="8195" max="8195" width="17.83203125" style="3" customWidth="1"/>
    <col min="8196" max="8196" width="10.5" style="3" customWidth="1"/>
    <col min="8197" max="8197" width="9" style="3" customWidth="1"/>
    <col min="8198" max="8198" width="8" style="3" customWidth="1"/>
    <col min="8199" max="8199" width="9" style="3" customWidth="1"/>
    <col min="8200" max="8200" width="8.33203125" style="3" customWidth="1"/>
    <col min="8201" max="8201" width="11.5" style="3" customWidth="1"/>
    <col min="8202" max="8202" width="8.5" style="3" customWidth="1"/>
    <col min="8203" max="8203" width="8" style="3" customWidth="1"/>
    <col min="8204" max="8204" width="7" style="3" customWidth="1"/>
    <col min="8205" max="8205" width="7.5" style="3" customWidth="1"/>
    <col min="8206" max="8206" width="8.1640625" style="3" customWidth="1"/>
    <col min="8207" max="8207" width="9" style="3" customWidth="1"/>
    <col min="8208" max="8210" width="8" style="3" customWidth="1"/>
    <col min="8211" max="8211" width="7.5" style="3" customWidth="1"/>
    <col min="8212" max="8213" width="9" style="3" customWidth="1"/>
    <col min="8214" max="8214" width="2.33203125" style="3" customWidth="1"/>
    <col min="8215" max="8215" width="15.5" style="3" customWidth="1"/>
    <col min="8216" max="8216" width="8.5" style="3" customWidth="1"/>
    <col min="8217" max="8217" width="15" style="3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448" width="8.83203125" style="3"/>
    <col min="8449" max="8449" width="2.5" style="3" customWidth="1"/>
    <col min="8450" max="8450" width="2.33203125" style="3" customWidth="1"/>
    <col min="8451" max="8451" width="17.83203125" style="3" customWidth="1"/>
    <col min="8452" max="8452" width="10.5" style="3" customWidth="1"/>
    <col min="8453" max="8453" width="9" style="3" customWidth="1"/>
    <col min="8454" max="8454" width="8" style="3" customWidth="1"/>
    <col min="8455" max="8455" width="9" style="3" customWidth="1"/>
    <col min="8456" max="8456" width="8.33203125" style="3" customWidth="1"/>
    <col min="8457" max="8457" width="11.5" style="3" customWidth="1"/>
    <col min="8458" max="8458" width="8.5" style="3" customWidth="1"/>
    <col min="8459" max="8459" width="8" style="3" customWidth="1"/>
    <col min="8460" max="8460" width="7" style="3" customWidth="1"/>
    <col min="8461" max="8461" width="7.5" style="3" customWidth="1"/>
    <col min="8462" max="8462" width="8.1640625" style="3" customWidth="1"/>
    <col min="8463" max="8463" width="9" style="3" customWidth="1"/>
    <col min="8464" max="8466" width="8" style="3" customWidth="1"/>
    <col min="8467" max="8467" width="7.5" style="3" customWidth="1"/>
    <col min="8468" max="8469" width="9" style="3" customWidth="1"/>
    <col min="8470" max="8470" width="2.33203125" style="3" customWidth="1"/>
    <col min="8471" max="8471" width="15.5" style="3" customWidth="1"/>
    <col min="8472" max="8472" width="8.5" style="3" customWidth="1"/>
    <col min="8473" max="8473" width="15" style="3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704" width="8.83203125" style="3"/>
    <col min="8705" max="8705" width="2.5" style="3" customWidth="1"/>
    <col min="8706" max="8706" width="2.33203125" style="3" customWidth="1"/>
    <col min="8707" max="8707" width="17.83203125" style="3" customWidth="1"/>
    <col min="8708" max="8708" width="10.5" style="3" customWidth="1"/>
    <col min="8709" max="8709" width="9" style="3" customWidth="1"/>
    <col min="8710" max="8710" width="8" style="3" customWidth="1"/>
    <col min="8711" max="8711" width="9" style="3" customWidth="1"/>
    <col min="8712" max="8712" width="8.33203125" style="3" customWidth="1"/>
    <col min="8713" max="8713" width="11.5" style="3" customWidth="1"/>
    <col min="8714" max="8714" width="8.5" style="3" customWidth="1"/>
    <col min="8715" max="8715" width="8" style="3" customWidth="1"/>
    <col min="8716" max="8716" width="7" style="3" customWidth="1"/>
    <col min="8717" max="8717" width="7.5" style="3" customWidth="1"/>
    <col min="8718" max="8718" width="8.1640625" style="3" customWidth="1"/>
    <col min="8719" max="8719" width="9" style="3" customWidth="1"/>
    <col min="8720" max="8722" width="8" style="3" customWidth="1"/>
    <col min="8723" max="8723" width="7.5" style="3" customWidth="1"/>
    <col min="8724" max="8725" width="9" style="3" customWidth="1"/>
    <col min="8726" max="8726" width="2.33203125" style="3" customWidth="1"/>
    <col min="8727" max="8727" width="15.5" style="3" customWidth="1"/>
    <col min="8728" max="8728" width="8.5" style="3" customWidth="1"/>
    <col min="8729" max="8729" width="15" style="3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960" width="8.83203125" style="3"/>
    <col min="8961" max="8961" width="2.5" style="3" customWidth="1"/>
    <col min="8962" max="8962" width="2.33203125" style="3" customWidth="1"/>
    <col min="8963" max="8963" width="17.83203125" style="3" customWidth="1"/>
    <col min="8964" max="8964" width="10.5" style="3" customWidth="1"/>
    <col min="8965" max="8965" width="9" style="3" customWidth="1"/>
    <col min="8966" max="8966" width="8" style="3" customWidth="1"/>
    <col min="8967" max="8967" width="9" style="3" customWidth="1"/>
    <col min="8968" max="8968" width="8.33203125" style="3" customWidth="1"/>
    <col min="8969" max="8969" width="11.5" style="3" customWidth="1"/>
    <col min="8970" max="8970" width="8.5" style="3" customWidth="1"/>
    <col min="8971" max="8971" width="8" style="3" customWidth="1"/>
    <col min="8972" max="8972" width="7" style="3" customWidth="1"/>
    <col min="8973" max="8973" width="7.5" style="3" customWidth="1"/>
    <col min="8974" max="8974" width="8.1640625" style="3" customWidth="1"/>
    <col min="8975" max="8975" width="9" style="3" customWidth="1"/>
    <col min="8976" max="8978" width="8" style="3" customWidth="1"/>
    <col min="8979" max="8979" width="7.5" style="3" customWidth="1"/>
    <col min="8980" max="8981" width="9" style="3" customWidth="1"/>
    <col min="8982" max="8982" width="2.33203125" style="3" customWidth="1"/>
    <col min="8983" max="8983" width="15.5" style="3" customWidth="1"/>
    <col min="8984" max="8984" width="8.5" style="3" customWidth="1"/>
    <col min="8985" max="8985" width="15" style="3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9216" width="8.83203125" style="3"/>
    <col min="9217" max="9217" width="2.5" style="3" customWidth="1"/>
    <col min="9218" max="9218" width="2.33203125" style="3" customWidth="1"/>
    <col min="9219" max="9219" width="17.83203125" style="3" customWidth="1"/>
    <col min="9220" max="9220" width="10.5" style="3" customWidth="1"/>
    <col min="9221" max="9221" width="9" style="3" customWidth="1"/>
    <col min="9222" max="9222" width="8" style="3" customWidth="1"/>
    <col min="9223" max="9223" width="9" style="3" customWidth="1"/>
    <col min="9224" max="9224" width="8.33203125" style="3" customWidth="1"/>
    <col min="9225" max="9225" width="11.5" style="3" customWidth="1"/>
    <col min="9226" max="9226" width="8.5" style="3" customWidth="1"/>
    <col min="9227" max="9227" width="8" style="3" customWidth="1"/>
    <col min="9228" max="9228" width="7" style="3" customWidth="1"/>
    <col min="9229" max="9229" width="7.5" style="3" customWidth="1"/>
    <col min="9230" max="9230" width="8.1640625" style="3" customWidth="1"/>
    <col min="9231" max="9231" width="9" style="3" customWidth="1"/>
    <col min="9232" max="9234" width="8" style="3" customWidth="1"/>
    <col min="9235" max="9235" width="7.5" style="3" customWidth="1"/>
    <col min="9236" max="9237" width="9" style="3" customWidth="1"/>
    <col min="9238" max="9238" width="2.33203125" style="3" customWidth="1"/>
    <col min="9239" max="9239" width="15.5" style="3" customWidth="1"/>
    <col min="9240" max="9240" width="8.5" style="3" customWidth="1"/>
    <col min="9241" max="9241" width="15" style="3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472" width="8.83203125" style="3"/>
    <col min="9473" max="9473" width="2.5" style="3" customWidth="1"/>
    <col min="9474" max="9474" width="2.33203125" style="3" customWidth="1"/>
    <col min="9475" max="9475" width="17.83203125" style="3" customWidth="1"/>
    <col min="9476" max="9476" width="10.5" style="3" customWidth="1"/>
    <col min="9477" max="9477" width="9" style="3" customWidth="1"/>
    <col min="9478" max="9478" width="8" style="3" customWidth="1"/>
    <col min="9479" max="9479" width="9" style="3" customWidth="1"/>
    <col min="9480" max="9480" width="8.33203125" style="3" customWidth="1"/>
    <col min="9481" max="9481" width="11.5" style="3" customWidth="1"/>
    <col min="9482" max="9482" width="8.5" style="3" customWidth="1"/>
    <col min="9483" max="9483" width="8" style="3" customWidth="1"/>
    <col min="9484" max="9484" width="7" style="3" customWidth="1"/>
    <col min="9485" max="9485" width="7.5" style="3" customWidth="1"/>
    <col min="9486" max="9486" width="8.1640625" style="3" customWidth="1"/>
    <col min="9487" max="9487" width="9" style="3" customWidth="1"/>
    <col min="9488" max="9490" width="8" style="3" customWidth="1"/>
    <col min="9491" max="9491" width="7.5" style="3" customWidth="1"/>
    <col min="9492" max="9493" width="9" style="3" customWidth="1"/>
    <col min="9494" max="9494" width="2.33203125" style="3" customWidth="1"/>
    <col min="9495" max="9495" width="15.5" style="3" customWidth="1"/>
    <col min="9496" max="9496" width="8.5" style="3" customWidth="1"/>
    <col min="9497" max="9497" width="15" style="3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728" width="8.83203125" style="3"/>
    <col min="9729" max="9729" width="2.5" style="3" customWidth="1"/>
    <col min="9730" max="9730" width="2.33203125" style="3" customWidth="1"/>
    <col min="9731" max="9731" width="17.83203125" style="3" customWidth="1"/>
    <col min="9732" max="9732" width="10.5" style="3" customWidth="1"/>
    <col min="9733" max="9733" width="9" style="3" customWidth="1"/>
    <col min="9734" max="9734" width="8" style="3" customWidth="1"/>
    <col min="9735" max="9735" width="9" style="3" customWidth="1"/>
    <col min="9736" max="9736" width="8.33203125" style="3" customWidth="1"/>
    <col min="9737" max="9737" width="11.5" style="3" customWidth="1"/>
    <col min="9738" max="9738" width="8.5" style="3" customWidth="1"/>
    <col min="9739" max="9739" width="8" style="3" customWidth="1"/>
    <col min="9740" max="9740" width="7" style="3" customWidth="1"/>
    <col min="9741" max="9741" width="7.5" style="3" customWidth="1"/>
    <col min="9742" max="9742" width="8.1640625" style="3" customWidth="1"/>
    <col min="9743" max="9743" width="9" style="3" customWidth="1"/>
    <col min="9744" max="9746" width="8" style="3" customWidth="1"/>
    <col min="9747" max="9747" width="7.5" style="3" customWidth="1"/>
    <col min="9748" max="9749" width="9" style="3" customWidth="1"/>
    <col min="9750" max="9750" width="2.33203125" style="3" customWidth="1"/>
    <col min="9751" max="9751" width="15.5" style="3" customWidth="1"/>
    <col min="9752" max="9752" width="8.5" style="3" customWidth="1"/>
    <col min="9753" max="9753" width="15" style="3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984" width="8.83203125" style="3"/>
    <col min="9985" max="9985" width="2.5" style="3" customWidth="1"/>
    <col min="9986" max="9986" width="2.33203125" style="3" customWidth="1"/>
    <col min="9987" max="9987" width="17.83203125" style="3" customWidth="1"/>
    <col min="9988" max="9988" width="10.5" style="3" customWidth="1"/>
    <col min="9989" max="9989" width="9" style="3" customWidth="1"/>
    <col min="9990" max="9990" width="8" style="3" customWidth="1"/>
    <col min="9991" max="9991" width="9" style="3" customWidth="1"/>
    <col min="9992" max="9992" width="8.33203125" style="3" customWidth="1"/>
    <col min="9993" max="9993" width="11.5" style="3" customWidth="1"/>
    <col min="9994" max="9994" width="8.5" style="3" customWidth="1"/>
    <col min="9995" max="9995" width="8" style="3" customWidth="1"/>
    <col min="9996" max="9996" width="7" style="3" customWidth="1"/>
    <col min="9997" max="9997" width="7.5" style="3" customWidth="1"/>
    <col min="9998" max="9998" width="8.1640625" style="3" customWidth="1"/>
    <col min="9999" max="9999" width="9" style="3" customWidth="1"/>
    <col min="10000" max="10002" width="8" style="3" customWidth="1"/>
    <col min="10003" max="10003" width="7.5" style="3" customWidth="1"/>
    <col min="10004" max="10005" width="9" style="3" customWidth="1"/>
    <col min="10006" max="10006" width="2.33203125" style="3" customWidth="1"/>
    <col min="10007" max="10007" width="15.5" style="3" customWidth="1"/>
    <col min="10008" max="10008" width="8.5" style="3" customWidth="1"/>
    <col min="10009" max="10009" width="15" style="3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240" width="8.83203125" style="3"/>
    <col min="10241" max="10241" width="2.5" style="3" customWidth="1"/>
    <col min="10242" max="10242" width="2.33203125" style="3" customWidth="1"/>
    <col min="10243" max="10243" width="17.83203125" style="3" customWidth="1"/>
    <col min="10244" max="10244" width="10.5" style="3" customWidth="1"/>
    <col min="10245" max="10245" width="9" style="3" customWidth="1"/>
    <col min="10246" max="10246" width="8" style="3" customWidth="1"/>
    <col min="10247" max="10247" width="9" style="3" customWidth="1"/>
    <col min="10248" max="10248" width="8.33203125" style="3" customWidth="1"/>
    <col min="10249" max="10249" width="11.5" style="3" customWidth="1"/>
    <col min="10250" max="10250" width="8.5" style="3" customWidth="1"/>
    <col min="10251" max="10251" width="8" style="3" customWidth="1"/>
    <col min="10252" max="10252" width="7" style="3" customWidth="1"/>
    <col min="10253" max="10253" width="7.5" style="3" customWidth="1"/>
    <col min="10254" max="10254" width="8.1640625" style="3" customWidth="1"/>
    <col min="10255" max="10255" width="9" style="3" customWidth="1"/>
    <col min="10256" max="10258" width="8" style="3" customWidth="1"/>
    <col min="10259" max="10259" width="7.5" style="3" customWidth="1"/>
    <col min="10260" max="10261" width="9" style="3" customWidth="1"/>
    <col min="10262" max="10262" width="2.33203125" style="3" customWidth="1"/>
    <col min="10263" max="10263" width="15.5" style="3" customWidth="1"/>
    <col min="10264" max="10264" width="8.5" style="3" customWidth="1"/>
    <col min="10265" max="10265" width="15" style="3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496" width="8.83203125" style="3"/>
    <col min="10497" max="10497" width="2.5" style="3" customWidth="1"/>
    <col min="10498" max="10498" width="2.33203125" style="3" customWidth="1"/>
    <col min="10499" max="10499" width="17.83203125" style="3" customWidth="1"/>
    <col min="10500" max="10500" width="10.5" style="3" customWidth="1"/>
    <col min="10501" max="10501" width="9" style="3" customWidth="1"/>
    <col min="10502" max="10502" width="8" style="3" customWidth="1"/>
    <col min="10503" max="10503" width="9" style="3" customWidth="1"/>
    <col min="10504" max="10504" width="8.33203125" style="3" customWidth="1"/>
    <col min="10505" max="10505" width="11.5" style="3" customWidth="1"/>
    <col min="10506" max="10506" width="8.5" style="3" customWidth="1"/>
    <col min="10507" max="10507" width="8" style="3" customWidth="1"/>
    <col min="10508" max="10508" width="7" style="3" customWidth="1"/>
    <col min="10509" max="10509" width="7.5" style="3" customWidth="1"/>
    <col min="10510" max="10510" width="8.1640625" style="3" customWidth="1"/>
    <col min="10511" max="10511" width="9" style="3" customWidth="1"/>
    <col min="10512" max="10514" width="8" style="3" customWidth="1"/>
    <col min="10515" max="10515" width="7.5" style="3" customWidth="1"/>
    <col min="10516" max="10517" width="9" style="3" customWidth="1"/>
    <col min="10518" max="10518" width="2.33203125" style="3" customWidth="1"/>
    <col min="10519" max="10519" width="15.5" style="3" customWidth="1"/>
    <col min="10520" max="10520" width="8.5" style="3" customWidth="1"/>
    <col min="10521" max="10521" width="15" style="3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752" width="8.83203125" style="3"/>
    <col min="10753" max="10753" width="2.5" style="3" customWidth="1"/>
    <col min="10754" max="10754" width="2.33203125" style="3" customWidth="1"/>
    <col min="10755" max="10755" width="17.83203125" style="3" customWidth="1"/>
    <col min="10756" max="10756" width="10.5" style="3" customWidth="1"/>
    <col min="10757" max="10757" width="9" style="3" customWidth="1"/>
    <col min="10758" max="10758" width="8" style="3" customWidth="1"/>
    <col min="10759" max="10759" width="9" style="3" customWidth="1"/>
    <col min="10760" max="10760" width="8.33203125" style="3" customWidth="1"/>
    <col min="10761" max="10761" width="11.5" style="3" customWidth="1"/>
    <col min="10762" max="10762" width="8.5" style="3" customWidth="1"/>
    <col min="10763" max="10763" width="8" style="3" customWidth="1"/>
    <col min="10764" max="10764" width="7" style="3" customWidth="1"/>
    <col min="10765" max="10765" width="7.5" style="3" customWidth="1"/>
    <col min="10766" max="10766" width="8.1640625" style="3" customWidth="1"/>
    <col min="10767" max="10767" width="9" style="3" customWidth="1"/>
    <col min="10768" max="10770" width="8" style="3" customWidth="1"/>
    <col min="10771" max="10771" width="7.5" style="3" customWidth="1"/>
    <col min="10772" max="10773" width="9" style="3" customWidth="1"/>
    <col min="10774" max="10774" width="2.33203125" style="3" customWidth="1"/>
    <col min="10775" max="10775" width="15.5" style="3" customWidth="1"/>
    <col min="10776" max="10776" width="8.5" style="3" customWidth="1"/>
    <col min="10777" max="10777" width="15" style="3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1008" width="8.83203125" style="3"/>
    <col min="11009" max="11009" width="2.5" style="3" customWidth="1"/>
    <col min="11010" max="11010" width="2.33203125" style="3" customWidth="1"/>
    <col min="11011" max="11011" width="17.83203125" style="3" customWidth="1"/>
    <col min="11012" max="11012" width="10.5" style="3" customWidth="1"/>
    <col min="11013" max="11013" width="9" style="3" customWidth="1"/>
    <col min="11014" max="11014" width="8" style="3" customWidth="1"/>
    <col min="11015" max="11015" width="9" style="3" customWidth="1"/>
    <col min="11016" max="11016" width="8.33203125" style="3" customWidth="1"/>
    <col min="11017" max="11017" width="11.5" style="3" customWidth="1"/>
    <col min="11018" max="11018" width="8.5" style="3" customWidth="1"/>
    <col min="11019" max="11019" width="8" style="3" customWidth="1"/>
    <col min="11020" max="11020" width="7" style="3" customWidth="1"/>
    <col min="11021" max="11021" width="7.5" style="3" customWidth="1"/>
    <col min="11022" max="11022" width="8.1640625" style="3" customWidth="1"/>
    <col min="11023" max="11023" width="9" style="3" customWidth="1"/>
    <col min="11024" max="11026" width="8" style="3" customWidth="1"/>
    <col min="11027" max="11027" width="7.5" style="3" customWidth="1"/>
    <col min="11028" max="11029" width="9" style="3" customWidth="1"/>
    <col min="11030" max="11030" width="2.33203125" style="3" customWidth="1"/>
    <col min="11031" max="11031" width="15.5" style="3" customWidth="1"/>
    <col min="11032" max="11032" width="8.5" style="3" customWidth="1"/>
    <col min="11033" max="11033" width="15" style="3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264" width="8.83203125" style="3"/>
    <col min="11265" max="11265" width="2.5" style="3" customWidth="1"/>
    <col min="11266" max="11266" width="2.33203125" style="3" customWidth="1"/>
    <col min="11267" max="11267" width="17.83203125" style="3" customWidth="1"/>
    <col min="11268" max="11268" width="10.5" style="3" customWidth="1"/>
    <col min="11269" max="11269" width="9" style="3" customWidth="1"/>
    <col min="11270" max="11270" width="8" style="3" customWidth="1"/>
    <col min="11271" max="11271" width="9" style="3" customWidth="1"/>
    <col min="11272" max="11272" width="8.33203125" style="3" customWidth="1"/>
    <col min="11273" max="11273" width="11.5" style="3" customWidth="1"/>
    <col min="11274" max="11274" width="8.5" style="3" customWidth="1"/>
    <col min="11275" max="11275" width="8" style="3" customWidth="1"/>
    <col min="11276" max="11276" width="7" style="3" customWidth="1"/>
    <col min="11277" max="11277" width="7.5" style="3" customWidth="1"/>
    <col min="11278" max="11278" width="8.1640625" style="3" customWidth="1"/>
    <col min="11279" max="11279" width="9" style="3" customWidth="1"/>
    <col min="11280" max="11282" width="8" style="3" customWidth="1"/>
    <col min="11283" max="11283" width="7.5" style="3" customWidth="1"/>
    <col min="11284" max="11285" width="9" style="3" customWidth="1"/>
    <col min="11286" max="11286" width="2.33203125" style="3" customWidth="1"/>
    <col min="11287" max="11287" width="15.5" style="3" customWidth="1"/>
    <col min="11288" max="11288" width="8.5" style="3" customWidth="1"/>
    <col min="11289" max="11289" width="15" style="3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520" width="8.83203125" style="3"/>
    <col min="11521" max="11521" width="2.5" style="3" customWidth="1"/>
    <col min="11522" max="11522" width="2.33203125" style="3" customWidth="1"/>
    <col min="11523" max="11523" width="17.83203125" style="3" customWidth="1"/>
    <col min="11524" max="11524" width="10.5" style="3" customWidth="1"/>
    <col min="11525" max="11525" width="9" style="3" customWidth="1"/>
    <col min="11526" max="11526" width="8" style="3" customWidth="1"/>
    <col min="11527" max="11527" width="9" style="3" customWidth="1"/>
    <col min="11528" max="11528" width="8.33203125" style="3" customWidth="1"/>
    <col min="11529" max="11529" width="11.5" style="3" customWidth="1"/>
    <col min="11530" max="11530" width="8.5" style="3" customWidth="1"/>
    <col min="11531" max="11531" width="8" style="3" customWidth="1"/>
    <col min="11532" max="11532" width="7" style="3" customWidth="1"/>
    <col min="11533" max="11533" width="7.5" style="3" customWidth="1"/>
    <col min="11534" max="11534" width="8.1640625" style="3" customWidth="1"/>
    <col min="11535" max="11535" width="9" style="3" customWidth="1"/>
    <col min="11536" max="11538" width="8" style="3" customWidth="1"/>
    <col min="11539" max="11539" width="7.5" style="3" customWidth="1"/>
    <col min="11540" max="11541" width="9" style="3" customWidth="1"/>
    <col min="11542" max="11542" width="2.33203125" style="3" customWidth="1"/>
    <col min="11543" max="11543" width="15.5" style="3" customWidth="1"/>
    <col min="11544" max="11544" width="8.5" style="3" customWidth="1"/>
    <col min="11545" max="11545" width="15" style="3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776" width="8.83203125" style="3"/>
    <col min="11777" max="11777" width="2.5" style="3" customWidth="1"/>
    <col min="11778" max="11778" width="2.33203125" style="3" customWidth="1"/>
    <col min="11779" max="11779" width="17.83203125" style="3" customWidth="1"/>
    <col min="11780" max="11780" width="10.5" style="3" customWidth="1"/>
    <col min="11781" max="11781" width="9" style="3" customWidth="1"/>
    <col min="11782" max="11782" width="8" style="3" customWidth="1"/>
    <col min="11783" max="11783" width="9" style="3" customWidth="1"/>
    <col min="11784" max="11784" width="8.33203125" style="3" customWidth="1"/>
    <col min="11785" max="11785" width="11.5" style="3" customWidth="1"/>
    <col min="11786" max="11786" width="8.5" style="3" customWidth="1"/>
    <col min="11787" max="11787" width="8" style="3" customWidth="1"/>
    <col min="11788" max="11788" width="7" style="3" customWidth="1"/>
    <col min="11789" max="11789" width="7.5" style="3" customWidth="1"/>
    <col min="11790" max="11790" width="8.1640625" style="3" customWidth="1"/>
    <col min="11791" max="11791" width="9" style="3" customWidth="1"/>
    <col min="11792" max="11794" width="8" style="3" customWidth="1"/>
    <col min="11795" max="11795" width="7.5" style="3" customWidth="1"/>
    <col min="11796" max="11797" width="9" style="3" customWidth="1"/>
    <col min="11798" max="11798" width="2.33203125" style="3" customWidth="1"/>
    <col min="11799" max="11799" width="15.5" style="3" customWidth="1"/>
    <col min="11800" max="11800" width="8.5" style="3" customWidth="1"/>
    <col min="11801" max="11801" width="15" style="3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2032" width="8.83203125" style="3"/>
    <col min="12033" max="12033" width="2.5" style="3" customWidth="1"/>
    <col min="12034" max="12034" width="2.33203125" style="3" customWidth="1"/>
    <col min="12035" max="12035" width="17.83203125" style="3" customWidth="1"/>
    <col min="12036" max="12036" width="10.5" style="3" customWidth="1"/>
    <col min="12037" max="12037" width="9" style="3" customWidth="1"/>
    <col min="12038" max="12038" width="8" style="3" customWidth="1"/>
    <col min="12039" max="12039" width="9" style="3" customWidth="1"/>
    <col min="12040" max="12040" width="8.33203125" style="3" customWidth="1"/>
    <col min="12041" max="12041" width="11.5" style="3" customWidth="1"/>
    <col min="12042" max="12042" width="8.5" style="3" customWidth="1"/>
    <col min="12043" max="12043" width="8" style="3" customWidth="1"/>
    <col min="12044" max="12044" width="7" style="3" customWidth="1"/>
    <col min="12045" max="12045" width="7.5" style="3" customWidth="1"/>
    <col min="12046" max="12046" width="8.1640625" style="3" customWidth="1"/>
    <col min="12047" max="12047" width="9" style="3" customWidth="1"/>
    <col min="12048" max="12050" width="8" style="3" customWidth="1"/>
    <col min="12051" max="12051" width="7.5" style="3" customWidth="1"/>
    <col min="12052" max="12053" width="9" style="3" customWidth="1"/>
    <col min="12054" max="12054" width="2.33203125" style="3" customWidth="1"/>
    <col min="12055" max="12055" width="15.5" style="3" customWidth="1"/>
    <col min="12056" max="12056" width="8.5" style="3" customWidth="1"/>
    <col min="12057" max="12057" width="15" style="3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288" width="8.83203125" style="3"/>
    <col min="12289" max="12289" width="2.5" style="3" customWidth="1"/>
    <col min="12290" max="12290" width="2.33203125" style="3" customWidth="1"/>
    <col min="12291" max="12291" width="17.83203125" style="3" customWidth="1"/>
    <col min="12292" max="12292" width="10.5" style="3" customWidth="1"/>
    <col min="12293" max="12293" width="9" style="3" customWidth="1"/>
    <col min="12294" max="12294" width="8" style="3" customWidth="1"/>
    <col min="12295" max="12295" width="9" style="3" customWidth="1"/>
    <col min="12296" max="12296" width="8.33203125" style="3" customWidth="1"/>
    <col min="12297" max="12297" width="11.5" style="3" customWidth="1"/>
    <col min="12298" max="12298" width="8.5" style="3" customWidth="1"/>
    <col min="12299" max="12299" width="8" style="3" customWidth="1"/>
    <col min="12300" max="12300" width="7" style="3" customWidth="1"/>
    <col min="12301" max="12301" width="7.5" style="3" customWidth="1"/>
    <col min="12302" max="12302" width="8.1640625" style="3" customWidth="1"/>
    <col min="12303" max="12303" width="9" style="3" customWidth="1"/>
    <col min="12304" max="12306" width="8" style="3" customWidth="1"/>
    <col min="12307" max="12307" width="7.5" style="3" customWidth="1"/>
    <col min="12308" max="12309" width="9" style="3" customWidth="1"/>
    <col min="12310" max="12310" width="2.33203125" style="3" customWidth="1"/>
    <col min="12311" max="12311" width="15.5" style="3" customWidth="1"/>
    <col min="12312" max="12312" width="8.5" style="3" customWidth="1"/>
    <col min="12313" max="12313" width="15" style="3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544" width="8.83203125" style="3"/>
    <col min="12545" max="12545" width="2.5" style="3" customWidth="1"/>
    <col min="12546" max="12546" width="2.33203125" style="3" customWidth="1"/>
    <col min="12547" max="12547" width="17.83203125" style="3" customWidth="1"/>
    <col min="12548" max="12548" width="10.5" style="3" customWidth="1"/>
    <col min="12549" max="12549" width="9" style="3" customWidth="1"/>
    <col min="12550" max="12550" width="8" style="3" customWidth="1"/>
    <col min="12551" max="12551" width="9" style="3" customWidth="1"/>
    <col min="12552" max="12552" width="8.33203125" style="3" customWidth="1"/>
    <col min="12553" max="12553" width="11.5" style="3" customWidth="1"/>
    <col min="12554" max="12554" width="8.5" style="3" customWidth="1"/>
    <col min="12555" max="12555" width="8" style="3" customWidth="1"/>
    <col min="12556" max="12556" width="7" style="3" customWidth="1"/>
    <col min="12557" max="12557" width="7.5" style="3" customWidth="1"/>
    <col min="12558" max="12558" width="8.1640625" style="3" customWidth="1"/>
    <col min="12559" max="12559" width="9" style="3" customWidth="1"/>
    <col min="12560" max="12562" width="8" style="3" customWidth="1"/>
    <col min="12563" max="12563" width="7.5" style="3" customWidth="1"/>
    <col min="12564" max="12565" width="9" style="3" customWidth="1"/>
    <col min="12566" max="12566" width="2.33203125" style="3" customWidth="1"/>
    <col min="12567" max="12567" width="15.5" style="3" customWidth="1"/>
    <col min="12568" max="12568" width="8.5" style="3" customWidth="1"/>
    <col min="12569" max="12569" width="15" style="3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800" width="8.83203125" style="3"/>
    <col min="12801" max="12801" width="2.5" style="3" customWidth="1"/>
    <col min="12802" max="12802" width="2.33203125" style="3" customWidth="1"/>
    <col min="12803" max="12803" width="17.83203125" style="3" customWidth="1"/>
    <col min="12804" max="12804" width="10.5" style="3" customWidth="1"/>
    <col min="12805" max="12805" width="9" style="3" customWidth="1"/>
    <col min="12806" max="12806" width="8" style="3" customWidth="1"/>
    <col min="12807" max="12807" width="9" style="3" customWidth="1"/>
    <col min="12808" max="12808" width="8.33203125" style="3" customWidth="1"/>
    <col min="12809" max="12809" width="11.5" style="3" customWidth="1"/>
    <col min="12810" max="12810" width="8.5" style="3" customWidth="1"/>
    <col min="12811" max="12811" width="8" style="3" customWidth="1"/>
    <col min="12812" max="12812" width="7" style="3" customWidth="1"/>
    <col min="12813" max="12813" width="7.5" style="3" customWidth="1"/>
    <col min="12814" max="12814" width="8.1640625" style="3" customWidth="1"/>
    <col min="12815" max="12815" width="9" style="3" customWidth="1"/>
    <col min="12816" max="12818" width="8" style="3" customWidth="1"/>
    <col min="12819" max="12819" width="7.5" style="3" customWidth="1"/>
    <col min="12820" max="12821" width="9" style="3" customWidth="1"/>
    <col min="12822" max="12822" width="2.33203125" style="3" customWidth="1"/>
    <col min="12823" max="12823" width="15.5" style="3" customWidth="1"/>
    <col min="12824" max="12824" width="8.5" style="3" customWidth="1"/>
    <col min="12825" max="12825" width="15" style="3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3056" width="8.83203125" style="3"/>
    <col min="13057" max="13057" width="2.5" style="3" customWidth="1"/>
    <col min="13058" max="13058" width="2.33203125" style="3" customWidth="1"/>
    <col min="13059" max="13059" width="17.83203125" style="3" customWidth="1"/>
    <col min="13060" max="13060" width="10.5" style="3" customWidth="1"/>
    <col min="13061" max="13061" width="9" style="3" customWidth="1"/>
    <col min="13062" max="13062" width="8" style="3" customWidth="1"/>
    <col min="13063" max="13063" width="9" style="3" customWidth="1"/>
    <col min="13064" max="13064" width="8.33203125" style="3" customWidth="1"/>
    <col min="13065" max="13065" width="11.5" style="3" customWidth="1"/>
    <col min="13066" max="13066" width="8.5" style="3" customWidth="1"/>
    <col min="13067" max="13067" width="8" style="3" customWidth="1"/>
    <col min="13068" max="13068" width="7" style="3" customWidth="1"/>
    <col min="13069" max="13069" width="7.5" style="3" customWidth="1"/>
    <col min="13070" max="13070" width="8.1640625" style="3" customWidth="1"/>
    <col min="13071" max="13071" width="9" style="3" customWidth="1"/>
    <col min="13072" max="13074" width="8" style="3" customWidth="1"/>
    <col min="13075" max="13075" width="7.5" style="3" customWidth="1"/>
    <col min="13076" max="13077" width="9" style="3" customWidth="1"/>
    <col min="13078" max="13078" width="2.33203125" style="3" customWidth="1"/>
    <col min="13079" max="13079" width="15.5" style="3" customWidth="1"/>
    <col min="13080" max="13080" width="8.5" style="3" customWidth="1"/>
    <col min="13081" max="13081" width="15" style="3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312" width="8.83203125" style="3"/>
    <col min="13313" max="13313" width="2.5" style="3" customWidth="1"/>
    <col min="13314" max="13314" width="2.33203125" style="3" customWidth="1"/>
    <col min="13315" max="13315" width="17.83203125" style="3" customWidth="1"/>
    <col min="13316" max="13316" width="10.5" style="3" customWidth="1"/>
    <col min="13317" max="13317" width="9" style="3" customWidth="1"/>
    <col min="13318" max="13318" width="8" style="3" customWidth="1"/>
    <col min="13319" max="13319" width="9" style="3" customWidth="1"/>
    <col min="13320" max="13320" width="8.33203125" style="3" customWidth="1"/>
    <col min="13321" max="13321" width="11.5" style="3" customWidth="1"/>
    <col min="13322" max="13322" width="8.5" style="3" customWidth="1"/>
    <col min="13323" max="13323" width="8" style="3" customWidth="1"/>
    <col min="13324" max="13324" width="7" style="3" customWidth="1"/>
    <col min="13325" max="13325" width="7.5" style="3" customWidth="1"/>
    <col min="13326" max="13326" width="8.1640625" style="3" customWidth="1"/>
    <col min="13327" max="13327" width="9" style="3" customWidth="1"/>
    <col min="13328" max="13330" width="8" style="3" customWidth="1"/>
    <col min="13331" max="13331" width="7.5" style="3" customWidth="1"/>
    <col min="13332" max="13333" width="9" style="3" customWidth="1"/>
    <col min="13334" max="13334" width="2.33203125" style="3" customWidth="1"/>
    <col min="13335" max="13335" width="15.5" style="3" customWidth="1"/>
    <col min="13336" max="13336" width="8.5" style="3" customWidth="1"/>
    <col min="13337" max="13337" width="15" style="3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568" width="8.83203125" style="3"/>
    <col min="13569" max="13569" width="2.5" style="3" customWidth="1"/>
    <col min="13570" max="13570" width="2.33203125" style="3" customWidth="1"/>
    <col min="13571" max="13571" width="17.83203125" style="3" customWidth="1"/>
    <col min="13572" max="13572" width="10.5" style="3" customWidth="1"/>
    <col min="13573" max="13573" width="9" style="3" customWidth="1"/>
    <col min="13574" max="13574" width="8" style="3" customWidth="1"/>
    <col min="13575" max="13575" width="9" style="3" customWidth="1"/>
    <col min="13576" max="13576" width="8.33203125" style="3" customWidth="1"/>
    <col min="13577" max="13577" width="11.5" style="3" customWidth="1"/>
    <col min="13578" max="13578" width="8.5" style="3" customWidth="1"/>
    <col min="13579" max="13579" width="8" style="3" customWidth="1"/>
    <col min="13580" max="13580" width="7" style="3" customWidth="1"/>
    <col min="13581" max="13581" width="7.5" style="3" customWidth="1"/>
    <col min="13582" max="13582" width="8.1640625" style="3" customWidth="1"/>
    <col min="13583" max="13583" width="9" style="3" customWidth="1"/>
    <col min="13584" max="13586" width="8" style="3" customWidth="1"/>
    <col min="13587" max="13587" width="7.5" style="3" customWidth="1"/>
    <col min="13588" max="13589" width="9" style="3" customWidth="1"/>
    <col min="13590" max="13590" width="2.33203125" style="3" customWidth="1"/>
    <col min="13591" max="13591" width="15.5" style="3" customWidth="1"/>
    <col min="13592" max="13592" width="8.5" style="3" customWidth="1"/>
    <col min="13593" max="13593" width="15" style="3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824" width="8.83203125" style="3"/>
    <col min="13825" max="13825" width="2.5" style="3" customWidth="1"/>
    <col min="13826" max="13826" width="2.33203125" style="3" customWidth="1"/>
    <col min="13827" max="13827" width="17.83203125" style="3" customWidth="1"/>
    <col min="13828" max="13828" width="10.5" style="3" customWidth="1"/>
    <col min="13829" max="13829" width="9" style="3" customWidth="1"/>
    <col min="13830" max="13830" width="8" style="3" customWidth="1"/>
    <col min="13831" max="13831" width="9" style="3" customWidth="1"/>
    <col min="13832" max="13832" width="8.33203125" style="3" customWidth="1"/>
    <col min="13833" max="13833" width="11.5" style="3" customWidth="1"/>
    <col min="13834" max="13834" width="8.5" style="3" customWidth="1"/>
    <col min="13835" max="13835" width="8" style="3" customWidth="1"/>
    <col min="13836" max="13836" width="7" style="3" customWidth="1"/>
    <col min="13837" max="13837" width="7.5" style="3" customWidth="1"/>
    <col min="13838" max="13838" width="8.1640625" style="3" customWidth="1"/>
    <col min="13839" max="13839" width="9" style="3" customWidth="1"/>
    <col min="13840" max="13842" width="8" style="3" customWidth="1"/>
    <col min="13843" max="13843" width="7.5" style="3" customWidth="1"/>
    <col min="13844" max="13845" width="9" style="3" customWidth="1"/>
    <col min="13846" max="13846" width="2.33203125" style="3" customWidth="1"/>
    <col min="13847" max="13847" width="15.5" style="3" customWidth="1"/>
    <col min="13848" max="13848" width="8.5" style="3" customWidth="1"/>
    <col min="13849" max="13849" width="15" style="3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4080" width="8.83203125" style="3"/>
    <col min="14081" max="14081" width="2.5" style="3" customWidth="1"/>
    <col min="14082" max="14082" width="2.33203125" style="3" customWidth="1"/>
    <col min="14083" max="14083" width="17.83203125" style="3" customWidth="1"/>
    <col min="14084" max="14084" width="10.5" style="3" customWidth="1"/>
    <col min="14085" max="14085" width="9" style="3" customWidth="1"/>
    <col min="14086" max="14086" width="8" style="3" customWidth="1"/>
    <col min="14087" max="14087" width="9" style="3" customWidth="1"/>
    <col min="14088" max="14088" width="8.33203125" style="3" customWidth="1"/>
    <col min="14089" max="14089" width="11.5" style="3" customWidth="1"/>
    <col min="14090" max="14090" width="8.5" style="3" customWidth="1"/>
    <col min="14091" max="14091" width="8" style="3" customWidth="1"/>
    <col min="14092" max="14092" width="7" style="3" customWidth="1"/>
    <col min="14093" max="14093" width="7.5" style="3" customWidth="1"/>
    <col min="14094" max="14094" width="8.1640625" style="3" customWidth="1"/>
    <col min="14095" max="14095" width="9" style="3" customWidth="1"/>
    <col min="14096" max="14098" width="8" style="3" customWidth="1"/>
    <col min="14099" max="14099" width="7.5" style="3" customWidth="1"/>
    <col min="14100" max="14101" width="9" style="3" customWidth="1"/>
    <col min="14102" max="14102" width="2.33203125" style="3" customWidth="1"/>
    <col min="14103" max="14103" width="15.5" style="3" customWidth="1"/>
    <col min="14104" max="14104" width="8.5" style="3" customWidth="1"/>
    <col min="14105" max="14105" width="15" style="3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336" width="8.83203125" style="3"/>
    <col min="14337" max="14337" width="2.5" style="3" customWidth="1"/>
    <col min="14338" max="14338" width="2.33203125" style="3" customWidth="1"/>
    <col min="14339" max="14339" width="17.83203125" style="3" customWidth="1"/>
    <col min="14340" max="14340" width="10.5" style="3" customWidth="1"/>
    <col min="14341" max="14341" width="9" style="3" customWidth="1"/>
    <col min="14342" max="14342" width="8" style="3" customWidth="1"/>
    <col min="14343" max="14343" width="9" style="3" customWidth="1"/>
    <col min="14344" max="14344" width="8.33203125" style="3" customWidth="1"/>
    <col min="14345" max="14345" width="11.5" style="3" customWidth="1"/>
    <col min="14346" max="14346" width="8.5" style="3" customWidth="1"/>
    <col min="14347" max="14347" width="8" style="3" customWidth="1"/>
    <col min="14348" max="14348" width="7" style="3" customWidth="1"/>
    <col min="14349" max="14349" width="7.5" style="3" customWidth="1"/>
    <col min="14350" max="14350" width="8.1640625" style="3" customWidth="1"/>
    <col min="14351" max="14351" width="9" style="3" customWidth="1"/>
    <col min="14352" max="14354" width="8" style="3" customWidth="1"/>
    <col min="14355" max="14355" width="7.5" style="3" customWidth="1"/>
    <col min="14356" max="14357" width="9" style="3" customWidth="1"/>
    <col min="14358" max="14358" width="2.33203125" style="3" customWidth="1"/>
    <col min="14359" max="14359" width="15.5" style="3" customWidth="1"/>
    <col min="14360" max="14360" width="8.5" style="3" customWidth="1"/>
    <col min="14361" max="14361" width="15" style="3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592" width="8.83203125" style="3"/>
    <col min="14593" max="14593" width="2.5" style="3" customWidth="1"/>
    <col min="14594" max="14594" width="2.33203125" style="3" customWidth="1"/>
    <col min="14595" max="14595" width="17.83203125" style="3" customWidth="1"/>
    <col min="14596" max="14596" width="10.5" style="3" customWidth="1"/>
    <col min="14597" max="14597" width="9" style="3" customWidth="1"/>
    <col min="14598" max="14598" width="8" style="3" customWidth="1"/>
    <col min="14599" max="14599" width="9" style="3" customWidth="1"/>
    <col min="14600" max="14600" width="8.33203125" style="3" customWidth="1"/>
    <col min="14601" max="14601" width="11.5" style="3" customWidth="1"/>
    <col min="14602" max="14602" width="8.5" style="3" customWidth="1"/>
    <col min="14603" max="14603" width="8" style="3" customWidth="1"/>
    <col min="14604" max="14604" width="7" style="3" customWidth="1"/>
    <col min="14605" max="14605" width="7.5" style="3" customWidth="1"/>
    <col min="14606" max="14606" width="8.1640625" style="3" customWidth="1"/>
    <col min="14607" max="14607" width="9" style="3" customWidth="1"/>
    <col min="14608" max="14610" width="8" style="3" customWidth="1"/>
    <col min="14611" max="14611" width="7.5" style="3" customWidth="1"/>
    <col min="14612" max="14613" width="9" style="3" customWidth="1"/>
    <col min="14614" max="14614" width="2.33203125" style="3" customWidth="1"/>
    <col min="14615" max="14615" width="15.5" style="3" customWidth="1"/>
    <col min="14616" max="14616" width="8.5" style="3" customWidth="1"/>
    <col min="14617" max="14617" width="15" style="3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848" width="8.83203125" style="3"/>
    <col min="14849" max="14849" width="2.5" style="3" customWidth="1"/>
    <col min="14850" max="14850" width="2.33203125" style="3" customWidth="1"/>
    <col min="14851" max="14851" width="17.83203125" style="3" customWidth="1"/>
    <col min="14852" max="14852" width="10.5" style="3" customWidth="1"/>
    <col min="14853" max="14853" width="9" style="3" customWidth="1"/>
    <col min="14854" max="14854" width="8" style="3" customWidth="1"/>
    <col min="14855" max="14855" width="9" style="3" customWidth="1"/>
    <col min="14856" max="14856" width="8.33203125" style="3" customWidth="1"/>
    <col min="14857" max="14857" width="11.5" style="3" customWidth="1"/>
    <col min="14858" max="14858" width="8.5" style="3" customWidth="1"/>
    <col min="14859" max="14859" width="8" style="3" customWidth="1"/>
    <col min="14860" max="14860" width="7" style="3" customWidth="1"/>
    <col min="14861" max="14861" width="7.5" style="3" customWidth="1"/>
    <col min="14862" max="14862" width="8.1640625" style="3" customWidth="1"/>
    <col min="14863" max="14863" width="9" style="3" customWidth="1"/>
    <col min="14864" max="14866" width="8" style="3" customWidth="1"/>
    <col min="14867" max="14867" width="7.5" style="3" customWidth="1"/>
    <col min="14868" max="14869" width="9" style="3" customWidth="1"/>
    <col min="14870" max="14870" width="2.33203125" style="3" customWidth="1"/>
    <col min="14871" max="14871" width="15.5" style="3" customWidth="1"/>
    <col min="14872" max="14872" width="8.5" style="3" customWidth="1"/>
    <col min="14873" max="14873" width="15" style="3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5104" width="8.83203125" style="3"/>
    <col min="15105" max="15105" width="2.5" style="3" customWidth="1"/>
    <col min="15106" max="15106" width="2.33203125" style="3" customWidth="1"/>
    <col min="15107" max="15107" width="17.83203125" style="3" customWidth="1"/>
    <col min="15108" max="15108" width="10.5" style="3" customWidth="1"/>
    <col min="15109" max="15109" width="9" style="3" customWidth="1"/>
    <col min="15110" max="15110" width="8" style="3" customWidth="1"/>
    <col min="15111" max="15111" width="9" style="3" customWidth="1"/>
    <col min="15112" max="15112" width="8.33203125" style="3" customWidth="1"/>
    <col min="15113" max="15113" width="11.5" style="3" customWidth="1"/>
    <col min="15114" max="15114" width="8.5" style="3" customWidth="1"/>
    <col min="15115" max="15115" width="8" style="3" customWidth="1"/>
    <col min="15116" max="15116" width="7" style="3" customWidth="1"/>
    <col min="15117" max="15117" width="7.5" style="3" customWidth="1"/>
    <col min="15118" max="15118" width="8.1640625" style="3" customWidth="1"/>
    <col min="15119" max="15119" width="9" style="3" customWidth="1"/>
    <col min="15120" max="15122" width="8" style="3" customWidth="1"/>
    <col min="15123" max="15123" width="7.5" style="3" customWidth="1"/>
    <col min="15124" max="15125" width="9" style="3" customWidth="1"/>
    <col min="15126" max="15126" width="2.33203125" style="3" customWidth="1"/>
    <col min="15127" max="15127" width="15.5" style="3" customWidth="1"/>
    <col min="15128" max="15128" width="8.5" style="3" customWidth="1"/>
    <col min="15129" max="15129" width="15" style="3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360" width="8.83203125" style="3"/>
    <col min="15361" max="15361" width="2.5" style="3" customWidth="1"/>
    <col min="15362" max="15362" width="2.33203125" style="3" customWidth="1"/>
    <col min="15363" max="15363" width="17.83203125" style="3" customWidth="1"/>
    <col min="15364" max="15364" width="10.5" style="3" customWidth="1"/>
    <col min="15365" max="15365" width="9" style="3" customWidth="1"/>
    <col min="15366" max="15366" width="8" style="3" customWidth="1"/>
    <col min="15367" max="15367" width="9" style="3" customWidth="1"/>
    <col min="15368" max="15368" width="8.33203125" style="3" customWidth="1"/>
    <col min="15369" max="15369" width="11.5" style="3" customWidth="1"/>
    <col min="15370" max="15370" width="8.5" style="3" customWidth="1"/>
    <col min="15371" max="15371" width="8" style="3" customWidth="1"/>
    <col min="15372" max="15372" width="7" style="3" customWidth="1"/>
    <col min="15373" max="15373" width="7.5" style="3" customWidth="1"/>
    <col min="15374" max="15374" width="8.1640625" style="3" customWidth="1"/>
    <col min="15375" max="15375" width="9" style="3" customWidth="1"/>
    <col min="15376" max="15378" width="8" style="3" customWidth="1"/>
    <col min="15379" max="15379" width="7.5" style="3" customWidth="1"/>
    <col min="15380" max="15381" width="9" style="3" customWidth="1"/>
    <col min="15382" max="15382" width="2.33203125" style="3" customWidth="1"/>
    <col min="15383" max="15383" width="15.5" style="3" customWidth="1"/>
    <col min="15384" max="15384" width="8.5" style="3" customWidth="1"/>
    <col min="15385" max="15385" width="15" style="3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616" width="8.83203125" style="3"/>
    <col min="15617" max="15617" width="2.5" style="3" customWidth="1"/>
    <col min="15618" max="15618" width="2.33203125" style="3" customWidth="1"/>
    <col min="15619" max="15619" width="17.83203125" style="3" customWidth="1"/>
    <col min="15620" max="15620" width="10.5" style="3" customWidth="1"/>
    <col min="15621" max="15621" width="9" style="3" customWidth="1"/>
    <col min="15622" max="15622" width="8" style="3" customWidth="1"/>
    <col min="15623" max="15623" width="9" style="3" customWidth="1"/>
    <col min="15624" max="15624" width="8.33203125" style="3" customWidth="1"/>
    <col min="15625" max="15625" width="11.5" style="3" customWidth="1"/>
    <col min="15626" max="15626" width="8.5" style="3" customWidth="1"/>
    <col min="15627" max="15627" width="8" style="3" customWidth="1"/>
    <col min="15628" max="15628" width="7" style="3" customWidth="1"/>
    <col min="15629" max="15629" width="7.5" style="3" customWidth="1"/>
    <col min="15630" max="15630" width="8.1640625" style="3" customWidth="1"/>
    <col min="15631" max="15631" width="9" style="3" customWidth="1"/>
    <col min="15632" max="15634" width="8" style="3" customWidth="1"/>
    <col min="15635" max="15635" width="7.5" style="3" customWidth="1"/>
    <col min="15636" max="15637" width="9" style="3" customWidth="1"/>
    <col min="15638" max="15638" width="2.33203125" style="3" customWidth="1"/>
    <col min="15639" max="15639" width="15.5" style="3" customWidth="1"/>
    <col min="15640" max="15640" width="8.5" style="3" customWidth="1"/>
    <col min="15641" max="15641" width="15" style="3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872" width="8.83203125" style="3"/>
    <col min="15873" max="15873" width="2.5" style="3" customWidth="1"/>
    <col min="15874" max="15874" width="2.33203125" style="3" customWidth="1"/>
    <col min="15875" max="15875" width="17.83203125" style="3" customWidth="1"/>
    <col min="15876" max="15876" width="10.5" style="3" customWidth="1"/>
    <col min="15877" max="15877" width="9" style="3" customWidth="1"/>
    <col min="15878" max="15878" width="8" style="3" customWidth="1"/>
    <col min="15879" max="15879" width="9" style="3" customWidth="1"/>
    <col min="15880" max="15880" width="8.33203125" style="3" customWidth="1"/>
    <col min="15881" max="15881" width="11.5" style="3" customWidth="1"/>
    <col min="15882" max="15882" width="8.5" style="3" customWidth="1"/>
    <col min="15883" max="15883" width="8" style="3" customWidth="1"/>
    <col min="15884" max="15884" width="7" style="3" customWidth="1"/>
    <col min="15885" max="15885" width="7.5" style="3" customWidth="1"/>
    <col min="15886" max="15886" width="8.1640625" style="3" customWidth="1"/>
    <col min="15887" max="15887" width="9" style="3" customWidth="1"/>
    <col min="15888" max="15890" width="8" style="3" customWidth="1"/>
    <col min="15891" max="15891" width="7.5" style="3" customWidth="1"/>
    <col min="15892" max="15893" width="9" style="3" customWidth="1"/>
    <col min="15894" max="15894" width="2.33203125" style="3" customWidth="1"/>
    <col min="15895" max="15895" width="15.5" style="3" customWidth="1"/>
    <col min="15896" max="15896" width="8.5" style="3" customWidth="1"/>
    <col min="15897" max="15897" width="15" style="3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6128" width="8.83203125" style="3"/>
    <col min="16129" max="16129" width="2.5" style="3" customWidth="1"/>
    <col min="16130" max="16130" width="2.33203125" style="3" customWidth="1"/>
    <col min="16131" max="16131" width="17.83203125" style="3" customWidth="1"/>
    <col min="16132" max="16132" width="10.5" style="3" customWidth="1"/>
    <col min="16133" max="16133" width="9" style="3" customWidth="1"/>
    <col min="16134" max="16134" width="8" style="3" customWidth="1"/>
    <col min="16135" max="16135" width="9" style="3" customWidth="1"/>
    <col min="16136" max="16136" width="8.33203125" style="3" customWidth="1"/>
    <col min="16137" max="16137" width="11.5" style="3" customWidth="1"/>
    <col min="16138" max="16138" width="8.5" style="3" customWidth="1"/>
    <col min="16139" max="16139" width="8" style="3" customWidth="1"/>
    <col min="16140" max="16140" width="7" style="3" customWidth="1"/>
    <col min="16141" max="16141" width="7.5" style="3" customWidth="1"/>
    <col min="16142" max="16142" width="8.1640625" style="3" customWidth="1"/>
    <col min="16143" max="16143" width="9" style="3" customWidth="1"/>
    <col min="16144" max="16146" width="8" style="3" customWidth="1"/>
    <col min="16147" max="16147" width="7.5" style="3" customWidth="1"/>
    <col min="16148" max="16149" width="9" style="3" customWidth="1"/>
    <col min="16150" max="16150" width="2.33203125" style="3" customWidth="1"/>
    <col min="16151" max="16151" width="15.5" style="3" customWidth="1"/>
    <col min="16152" max="16152" width="8.5" style="3" customWidth="1"/>
    <col min="16153" max="16153" width="15" style="3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384" width="8.83203125" style="3"/>
  </cols>
  <sheetData>
    <row r="2" spans="1:34" ht="15" x14ac:dyDescent="0.15">
      <c r="C2" s="282"/>
      <c r="D2" s="283"/>
    </row>
    <row r="3" spans="1:34" ht="14" thickBot="1" x14ac:dyDescent="0.2">
      <c r="B3" s="248">
        <v>2.5</v>
      </c>
      <c r="C3" s="245">
        <v>26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  <c r="W3" s="50"/>
      <c r="X3" s="50"/>
      <c r="Y3" s="249"/>
    </row>
    <row r="4" spans="1:34" ht="10" customHeight="1" x14ac:dyDescent="0.15">
      <c r="A4" s="15"/>
      <c r="B4" s="92"/>
      <c r="C4" s="104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7"/>
      <c r="W4" s="17"/>
      <c r="X4" s="15"/>
      <c r="Y4" s="15"/>
      <c r="Z4" s="15"/>
      <c r="AA4" s="15"/>
    </row>
    <row r="5" spans="1:34" ht="12" customHeight="1" x14ac:dyDescent="0.15">
      <c r="A5" s="15"/>
      <c r="B5" s="190"/>
      <c r="C5" s="108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327" t="s">
        <v>451</v>
      </c>
      <c r="V5" s="98"/>
      <c r="W5" s="17"/>
      <c r="X5" s="15"/>
      <c r="Y5" s="15"/>
      <c r="Z5" s="15"/>
      <c r="AA5" s="15"/>
    </row>
    <row r="6" spans="1:34" ht="10" customHeight="1" x14ac:dyDescent="0.15">
      <c r="A6" s="15"/>
      <c r="B6" s="190"/>
      <c r="C6" s="108"/>
      <c r="D6" s="110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98"/>
      <c r="W6" s="17"/>
      <c r="X6" s="15"/>
      <c r="Y6" s="15"/>
      <c r="Z6" s="15"/>
      <c r="AA6" s="15"/>
    </row>
    <row r="7" spans="1:34" ht="11.5" customHeight="1" x14ac:dyDescent="0.15">
      <c r="A7" s="15"/>
      <c r="B7" s="190"/>
      <c r="C7" s="108"/>
      <c r="D7" s="100" t="s">
        <v>448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V7" s="98"/>
      <c r="W7" s="17"/>
      <c r="X7" s="15"/>
      <c r="Y7" s="15"/>
      <c r="Z7" s="15"/>
      <c r="AA7" s="15"/>
    </row>
    <row r="8" spans="1:34" ht="11.5" customHeight="1" x14ac:dyDescent="0.15">
      <c r="A8" s="194"/>
      <c r="B8" s="190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98"/>
      <c r="W8" s="156"/>
      <c r="X8" s="156"/>
      <c r="Y8" s="156"/>
      <c r="Z8" s="156"/>
      <c r="AA8" s="156"/>
      <c r="AB8" s="156"/>
      <c r="AC8" s="156"/>
      <c r="AD8" s="156"/>
      <c r="AE8" s="156"/>
      <c r="AF8" s="156"/>
      <c r="AG8" s="156"/>
      <c r="AH8" s="156"/>
    </row>
    <row r="9" spans="1:34" ht="15" customHeight="1" thickBot="1" x14ac:dyDescent="0.2">
      <c r="A9" s="15"/>
      <c r="B9" s="194"/>
      <c r="C9" s="284" t="s">
        <v>396</v>
      </c>
      <c r="D9" s="285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7" t="s">
        <v>388</v>
      </c>
      <c r="V9" s="31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</row>
    <row r="10" spans="1:34" ht="14" customHeight="1" thickBot="1" x14ac:dyDescent="0.2">
      <c r="A10" s="15"/>
      <c r="B10" s="194"/>
      <c r="C10" s="511" t="s">
        <v>389</v>
      </c>
      <c r="D10" s="511" t="s">
        <v>68</v>
      </c>
      <c r="E10" s="511" t="s">
        <v>360</v>
      </c>
      <c r="F10" s="511" t="s">
        <v>371</v>
      </c>
      <c r="G10" s="511" t="s">
        <v>0</v>
      </c>
      <c r="H10" s="513" t="s">
        <v>7</v>
      </c>
      <c r="I10" s="513"/>
      <c r="J10" s="513"/>
      <c r="K10" s="513"/>
      <c r="L10" s="513"/>
      <c r="M10" s="513"/>
      <c r="N10" s="513"/>
      <c r="O10" s="511" t="s">
        <v>66</v>
      </c>
      <c r="P10" s="511" t="s">
        <v>40</v>
      </c>
      <c r="Q10" s="511" t="s">
        <v>357</v>
      </c>
      <c r="R10" s="511" t="s">
        <v>358</v>
      </c>
      <c r="S10" s="511" t="s">
        <v>359</v>
      </c>
      <c r="T10" s="511" t="s">
        <v>44</v>
      </c>
      <c r="U10" s="511" t="s">
        <v>46</v>
      </c>
      <c r="V10" s="31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156"/>
    </row>
    <row r="11" spans="1:34" ht="32" customHeight="1" thickBot="1" x14ac:dyDescent="0.2">
      <c r="A11" s="15"/>
      <c r="B11" s="194"/>
      <c r="C11" s="512"/>
      <c r="D11" s="512"/>
      <c r="E11" s="512"/>
      <c r="F11" s="512"/>
      <c r="G11" s="512"/>
      <c r="H11" s="288" t="s">
        <v>390</v>
      </c>
      <c r="I11" s="288" t="s">
        <v>2</v>
      </c>
      <c r="J11" s="288" t="s">
        <v>3</v>
      </c>
      <c r="K11" s="288" t="s">
        <v>4</v>
      </c>
      <c r="L11" s="288" t="s">
        <v>5</v>
      </c>
      <c r="M11" s="288" t="s">
        <v>67</v>
      </c>
      <c r="N11" s="288" t="s">
        <v>6</v>
      </c>
      <c r="O11" s="512"/>
      <c r="P11" s="512"/>
      <c r="Q11" s="512"/>
      <c r="R11" s="512"/>
      <c r="S11" s="512"/>
      <c r="T11" s="512"/>
      <c r="U11" s="512"/>
      <c r="V11" s="31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</row>
    <row r="12" spans="1:34" ht="14.5" customHeight="1" x14ac:dyDescent="0.15">
      <c r="A12" s="15"/>
      <c r="B12" s="194"/>
      <c r="C12" s="381" t="s">
        <v>377</v>
      </c>
      <c r="D12" s="290">
        <v>2207798</v>
      </c>
      <c r="E12" s="291">
        <v>429.28296558</v>
      </c>
      <c r="F12" s="291">
        <v>7673.0822776099994</v>
      </c>
      <c r="G12" s="291">
        <v>50311.602058529999</v>
      </c>
      <c r="H12" s="291">
        <v>502.04077650000005</v>
      </c>
      <c r="I12" s="291">
        <v>365.13693899999998</v>
      </c>
      <c r="J12" s="291">
        <v>50.451558299999995</v>
      </c>
      <c r="K12" s="291">
        <v>534.43930059000002</v>
      </c>
      <c r="L12" s="291">
        <v>5.5238860000000001E-2</v>
      </c>
      <c r="M12" s="291">
        <v>240.67038656</v>
      </c>
      <c r="N12" s="291">
        <v>47.940771420000146</v>
      </c>
      <c r="O12" s="291">
        <v>329.63268270000003</v>
      </c>
      <c r="P12" s="291">
        <v>26.230221870000001</v>
      </c>
      <c r="Q12" s="291">
        <v>194.55162293999999</v>
      </c>
      <c r="R12" s="291">
        <v>1.3635163000000001</v>
      </c>
      <c r="S12" s="291">
        <v>169.64394285</v>
      </c>
      <c r="T12" s="291">
        <v>258159.97850307997</v>
      </c>
      <c r="U12" s="291">
        <v>20113.093047509999</v>
      </c>
      <c r="V12" s="113">
        <v>0</v>
      </c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</row>
    <row r="13" spans="1:34" ht="14.5" customHeight="1" x14ac:dyDescent="0.15">
      <c r="A13" s="15"/>
      <c r="B13" s="194"/>
      <c r="C13" s="382" t="s">
        <v>378</v>
      </c>
      <c r="D13" s="293">
        <v>935319</v>
      </c>
      <c r="E13" s="294">
        <v>5212.4849928399999</v>
      </c>
      <c r="F13" s="294">
        <v>2329.5673211800004</v>
      </c>
      <c r="G13" s="294">
        <v>26913.305584890004</v>
      </c>
      <c r="H13" s="294">
        <v>155.85477337999998</v>
      </c>
      <c r="I13" s="294">
        <v>143.37490463999998</v>
      </c>
      <c r="J13" s="294">
        <v>27.15296494</v>
      </c>
      <c r="K13" s="294">
        <v>155.79507981999998</v>
      </c>
      <c r="L13" s="294">
        <v>0.50331835000000003</v>
      </c>
      <c r="M13" s="294">
        <v>37.116461729999997</v>
      </c>
      <c r="N13" s="294">
        <v>691.09475133000024</v>
      </c>
      <c r="O13" s="294">
        <v>4183.6312289899997</v>
      </c>
      <c r="P13" s="294">
        <v>4.7061446700000005</v>
      </c>
      <c r="Q13" s="294">
        <v>35.395464259999997</v>
      </c>
      <c r="R13" s="294">
        <v>0.16181139999999999</v>
      </c>
      <c r="S13" s="294">
        <v>31.208510590000003</v>
      </c>
      <c r="T13" s="294">
        <v>109809.92084862001</v>
      </c>
      <c r="U13" s="294">
        <v>7304.7782653100003</v>
      </c>
      <c r="V13" s="113">
        <v>1</v>
      </c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156"/>
    </row>
    <row r="14" spans="1:34" ht="14.5" customHeight="1" x14ac:dyDescent="0.15">
      <c r="A14" s="15"/>
      <c r="B14" s="194"/>
      <c r="C14" s="382" t="s">
        <v>379</v>
      </c>
      <c r="D14" s="293">
        <v>1418701</v>
      </c>
      <c r="E14" s="294">
        <v>13676.346763950001</v>
      </c>
      <c r="F14" s="294">
        <v>3629.9200325100001</v>
      </c>
      <c r="G14" s="294">
        <v>28165.837658249999</v>
      </c>
      <c r="H14" s="294">
        <v>301.9306449</v>
      </c>
      <c r="I14" s="294">
        <v>319.89919824000003</v>
      </c>
      <c r="J14" s="294">
        <v>49.635064939999999</v>
      </c>
      <c r="K14" s="294">
        <v>319.59969150000001</v>
      </c>
      <c r="L14" s="294">
        <v>3.0322541800000002</v>
      </c>
      <c r="M14" s="294">
        <v>59.147536370000005</v>
      </c>
      <c r="N14" s="294">
        <v>1705.9548121600003</v>
      </c>
      <c r="O14" s="294">
        <v>11130.44833042</v>
      </c>
      <c r="P14" s="294">
        <v>8.5216335000000001</v>
      </c>
      <c r="Q14" s="294">
        <v>113.99986517000001</v>
      </c>
      <c r="R14" s="294">
        <v>0.73513503000000002</v>
      </c>
      <c r="S14" s="294">
        <v>106.56391336999999</v>
      </c>
      <c r="T14" s="294">
        <v>148537.83097314002</v>
      </c>
      <c r="U14" s="294">
        <v>9833.1641465199991</v>
      </c>
      <c r="V14" s="113">
        <v>2</v>
      </c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</row>
    <row r="15" spans="1:34" ht="14.5" customHeight="1" x14ac:dyDescent="0.15">
      <c r="A15" s="15"/>
      <c r="B15" s="194"/>
      <c r="C15" s="382" t="s">
        <v>380</v>
      </c>
      <c r="D15" s="293">
        <v>2505832</v>
      </c>
      <c r="E15" s="294">
        <v>40158.389436080004</v>
      </c>
      <c r="F15" s="294">
        <v>4532.1266798699999</v>
      </c>
      <c r="G15" s="294">
        <v>29702.856313149998</v>
      </c>
      <c r="H15" s="294">
        <v>726.85606585000005</v>
      </c>
      <c r="I15" s="294">
        <v>591.5589109199999</v>
      </c>
      <c r="J15" s="294">
        <v>94.745153810000005</v>
      </c>
      <c r="K15" s="294">
        <v>420.43603106</v>
      </c>
      <c r="L15" s="294">
        <v>13.87878055</v>
      </c>
      <c r="M15" s="294">
        <v>76.526870189999997</v>
      </c>
      <c r="N15" s="294">
        <v>5276.8772292500007</v>
      </c>
      <c r="O15" s="294">
        <v>33178.306218009995</v>
      </c>
      <c r="P15" s="294">
        <v>8.7659000000000002</v>
      </c>
      <c r="Q15" s="294">
        <v>232.67279782</v>
      </c>
      <c r="R15" s="294">
        <v>0.43267131999999997</v>
      </c>
      <c r="S15" s="294">
        <v>225.76053515000001</v>
      </c>
      <c r="T15" s="294">
        <v>206655.25717592999</v>
      </c>
      <c r="U15" s="294">
        <v>40513.059254860003</v>
      </c>
      <c r="V15" s="113">
        <v>3</v>
      </c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156"/>
    </row>
    <row r="16" spans="1:34" ht="14.5" customHeight="1" x14ac:dyDescent="0.15">
      <c r="A16" s="15"/>
      <c r="B16" s="194"/>
      <c r="C16" s="382" t="s">
        <v>381</v>
      </c>
      <c r="D16" s="293">
        <v>7641910</v>
      </c>
      <c r="E16" s="294">
        <v>181052.49310481999</v>
      </c>
      <c r="F16" s="294">
        <v>15866.969900150001</v>
      </c>
      <c r="G16" s="294">
        <v>63663.131781060001</v>
      </c>
      <c r="H16" s="294">
        <v>5308.6313843399994</v>
      </c>
      <c r="I16" s="294">
        <v>6366.00634128</v>
      </c>
      <c r="J16" s="294">
        <v>1786.4273460699999</v>
      </c>
      <c r="K16" s="294">
        <v>3606.2600479799999</v>
      </c>
      <c r="L16" s="294">
        <v>211.78192894</v>
      </c>
      <c r="M16" s="294">
        <v>772.01617528000008</v>
      </c>
      <c r="N16" s="294">
        <v>25050.425204889998</v>
      </c>
      <c r="O16" s="294">
        <v>138671.65579662001</v>
      </c>
      <c r="P16" s="294">
        <v>627.82505852000008</v>
      </c>
      <c r="Q16" s="294">
        <v>1782.1502534000001</v>
      </c>
      <c r="R16" s="294">
        <v>171.11022567999999</v>
      </c>
      <c r="S16" s="294">
        <v>1346.7315514900001</v>
      </c>
      <c r="T16" s="294">
        <v>574501.69397699996</v>
      </c>
      <c r="U16" s="294">
        <v>174488.33694494001</v>
      </c>
      <c r="V16" s="113">
        <v>4</v>
      </c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156"/>
    </row>
    <row r="17" spans="1:34" ht="14.5" customHeight="1" x14ac:dyDescent="0.15">
      <c r="A17" s="15"/>
      <c r="B17" s="194"/>
      <c r="C17" s="382" t="s">
        <v>382</v>
      </c>
      <c r="D17" s="293">
        <v>5665318</v>
      </c>
      <c r="E17" s="294">
        <v>238732.51107399</v>
      </c>
      <c r="F17" s="294">
        <v>26813.473559440001</v>
      </c>
      <c r="G17" s="294">
        <v>84082.23622667999</v>
      </c>
      <c r="H17" s="294">
        <v>12096.199689999999</v>
      </c>
      <c r="I17" s="294">
        <v>10575.53028576</v>
      </c>
      <c r="J17" s="294">
        <v>6525.9021727600002</v>
      </c>
      <c r="K17" s="294">
        <v>11705.250860850001</v>
      </c>
      <c r="L17" s="294">
        <v>1333.0947204000001</v>
      </c>
      <c r="M17" s="294">
        <v>2444.8942104500002</v>
      </c>
      <c r="N17" s="294">
        <v>22905.286968349996</v>
      </c>
      <c r="O17" s="294">
        <v>171698.13079261</v>
      </c>
      <c r="P17" s="294">
        <v>7936.0361649799997</v>
      </c>
      <c r="Q17" s="294">
        <v>10139.509442629998</v>
      </c>
      <c r="R17" s="294">
        <v>1744.8994938799997</v>
      </c>
      <c r="S17" s="294">
        <v>4091.0987331599999</v>
      </c>
      <c r="T17" s="294">
        <v>719954.25138536002</v>
      </c>
      <c r="U17" s="294">
        <v>102049.25969156</v>
      </c>
      <c r="V17" s="113">
        <v>5</v>
      </c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156"/>
    </row>
    <row r="18" spans="1:34" ht="14.5" customHeight="1" x14ac:dyDescent="0.15">
      <c r="A18" s="15"/>
      <c r="B18" s="194"/>
      <c r="C18" s="382" t="s">
        <v>383</v>
      </c>
      <c r="D18" s="293">
        <v>2392578</v>
      </c>
      <c r="E18" s="294">
        <v>199725.09105598001</v>
      </c>
      <c r="F18" s="294">
        <v>24134.148634130001</v>
      </c>
      <c r="G18" s="294">
        <v>61889.306961080001</v>
      </c>
      <c r="H18" s="294">
        <v>10828.261374379999</v>
      </c>
      <c r="I18" s="294">
        <v>4804.8766268400004</v>
      </c>
      <c r="J18" s="294">
        <v>4464.87853911</v>
      </c>
      <c r="K18" s="294">
        <v>10502.47454103</v>
      </c>
      <c r="L18" s="294">
        <v>2371.89342773</v>
      </c>
      <c r="M18" s="294">
        <v>2502.7377503799999</v>
      </c>
      <c r="N18" s="294">
        <v>13490.21579599</v>
      </c>
      <c r="O18" s="294">
        <v>151041.76191221998</v>
      </c>
      <c r="P18" s="294">
        <v>21838.031658209999</v>
      </c>
      <c r="Q18" s="294">
        <v>21947.646481960001</v>
      </c>
      <c r="R18" s="294">
        <v>3181.6117982300002</v>
      </c>
      <c r="S18" s="294">
        <v>3511.6414415600002</v>
      </c>
      <c r="T18" s="294">
        <v>623861.84446644003</v>
      </c>
      <c r="U18" s="294">
        <v>58982.480942730006</v>
      </c>
      <c r="V18" s="113">
        <v>6</v>
      </c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</row>
    <row r="19" spans="1:34" ht="14.5" customHeight="1" x14ac:dyDescent="0.15">
      <c r="A19" s="15"/>
      <c r="B19" s="194"/>
      <c r="C19" s="382" t="s">
        <v>384</v>
      </c>
      <c r="D19" s="293">
        <v>921244</v>
      </c>
      <c r="E19" s="294">
        <v>152683.99777041</v>
      </c>
      <c r="F19" s="294">
        <v>20845.131334870002</v>
      </c>
      <c r="G19" s="294">
        <v>43990.884251969997</v>
      </c>
      <c r="H19" s="294">
        <v>10870.132457349999</v>
      </c>
      <c r="I19" s="294">
        <v>2002.3012108800001</v>
      </c>
      <c r="J19" s="294">
        <v>1904.3710221900001</v>
      </c>
      <c r="K19" s="294">
        <v>6752.7449261700003</v>
      </c>
      <c r="L19" s="294">
        <v>2598.7637985300003</v>
      </c>
      <c r="M19" s="294">
        <v>2263.7581666299998</v>
      </c>
      <c r="N19" s="294">
        <v>2258.8278256900048</v>
      </c>
      <c r="O19" s="294">
        <v>124058.77942549001</v>
      </c>
      <c r="P19" s="294">
        <v>26399.596983799998</v>
      </c>
      <c r="Q19" s="294">
        <v>25310.523796130001</v>
      </c>
      <c r="R19" s="294">
        <v>2660.1732347299999</v>
      </c>
      <c r="S19" s="294">
        <v>1748.8195112000001</v>
      </c>
      <c r="T19" s="294">
        <v>531448.17505478999</v>
      </c>
      <c r="U19" s="294">
        <v>41598.043355839996</v>
      </c>
      <c r="V19" s="113">
        <v>7</v>
      </c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</row>
    <row r="20" spans="1:34" ht="14.5" customHeight="1" x14ac:dyDescent="0.15">
      <c r="A20" s="15"/>
      <c r="B20" s="194"/>
      <c r="C20" s="382" t="s">
        <v>385</v>
      </c>
      <c r="D20" s="293">
        <v>236162</v>
      </c>
      <c r="E20" s="294">
        <v>73238.001736039994</v>
      </c>
      <c r="F20" s="294">
        <v>14292.80285532</v>
      </c>
      <c r="G20" s="294">
        <v>27082.699747370003</v>
      </c>
      <c r="H20" s="294">
        <v>5069.0669599800003</v>
      </c>
      <c r="I20" s="294">
        <v>517.56590160000007</v>
      </c>
      <c r="J20" s="294">
        <v>484.96755868999998</v>
      </c>
      <c r="K20" s="294">
        <v>2415.9021802699999</v>
      </c>
      <c r="L20" s="294">
        <v>1709.5302927499999</v>
      </c>
      <c r="M20" s="294">
        <v>1165.22908039</v>
      </c>
      <c r="N20" s="294">
        <v>334.30593664000116</v>
      </c>
      <c r="O20" s="294">
        <v>61652.574416449999</v>
      </c>
      <c r="P20" s="294">
        <v>14983.86619182</v>
      </c>
      <c r="Q20" s="294">
        <v>14060.24053882</v>
      </c>
      <c r="R20" s="294">
        <v>1381.3164387700001</v>
      </c>
      <c r="S20" s="294">
        <v>646.37849062999987</v>
      </c>
      <c r="T20" s="294">
        <v>327667.84794032999</v>
      </c>
      <c r="U20" s="294">
        <v>21144.398949140003</v>
      </c>
      <c r="V20" s="113">
        <v>8</v>
      </c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156"/>
    </row>
    <row r="21" spans="1:34" ht="14.5" customHeight="1" x14ac:dyDescent="0.15">
      <c r="A21" s="15"/>
      <c r="B21" s="194"/>
      <c r="C21" s="382" t="s">
        <v>386</v>
      </c>
      <c r="D21" s="293">
        <v>29113</v>
      </c>
      <c r="E21" s="294">
        <v>18064.38366834</v>
      </c>
      <c r="F21" s="294">
        <v>6127.3942530099994</v>
      </c>
      <c r="G21" s="294">
        <v>12059.194914740001</v>
      </c>
      <c r="H21" s="294">
        <v>712.10891800000002</v>
      </c>
      <c r="I21" s="294">
        <v>63.707512680000001</v>
      </c>
      <c r="J21" s="294">
        <v>58.123510229999994</v>
      </c>
      <c r="K21" s="294">
        <v>327.30974197</v>
      </c>
      <c r="L21" s="294">
        <v>711.85879126999998</v>
      </c>
      <c r="M21" s="294">
        <v>162.54553599999997</v>
      </c>
      <c r="N21" s="294">
        <v>67.766235550000147</v>
      </c>
      <c r="O21" s="294">
        <v>15965.030711039999</v>
      </c>
      <c r="P21" s="294">
        <v>4140.6035475900007</v>
      </c>
      <c r="Q21" s="294">
        <v>3701.6629119699996</v>
      </c>
      <c r="R21" s="294">
        <v>469.47584892999998</v>
      </c>
      <c r="S21" s="294">
        <v>133.06789943999999</v>
      </c>
      <c r="T21" s="294">
        <v>130424.5623666</v>
      </c>
      <c r="U21" s="294">
        <v>5821.9271896800001</v>
      </c>
      <c r="V21" s="113">
        <v>9</v>
      </c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</row>
    <row r="22" spans="1:34" ht="14.5" customHeight="1" thickBot="1" x14ac:dyDescent="0.2">
      <c r="A22" s="15"/>
      <c r="B22" s="194"/>
      <c r="C22" s="383" t="s">
        <v>387</v>
      </c>
      <c r="D22" s="296">
        <v>9008</v>
      </c>
      <c r="E22" s="297">
        <v>19631.24605559</v>
      </c>
      <c r="F22" s="297">
        <v>10795.306530710001</v>
      </c>
      <c r="G22" s="297">
        <v>16497.730712700002</v>
      </c>
      <c r="H22" s="297">
        <v>488.08707668</v>
      </c>
      <c r="I22" s="297">
        <v>20.220186959999999</v>
      </c>
      <c r="J22" s="297">
        <v>17.76096531</v>
      </c>
      <c r="K22" s="297">
        <v>129.34417776999999</v>
      </c>
      <c r="L22" s="297">
        <v>3145.3826804800001</v>
      </c>
      <c r="M22" s="297">
        <v>102.71799551999999</v>
      </c>
      <c r="N22" s="297">
        <v>19.095077619999756</v>
      </c>
      <c r="O22" s="297">
        <v>15716.63039704</v>
      </c>
      <c r="P22" s="297">
        <v>4227.3002149900003</v>
      </c>
      <c r="Q22" s="297">
        <v>3701.79257211</v>
      </c>
      <c r="R22" s="297">
        <v>607.81094013999996</v>
      </c>
      <c r="S22" s="297">
        <v>136.23721308</v>
      </c>
      <c r="T22" s="297">
        <v>192603.59968098</v>
      </c>
      <c r="U22" s="297">
        <v>7460.9334788599999</v>
      </c>
      <c r="V22" s="113">
        <v>10</v>
      </c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156"/>
    </row>
    <row r="23" spans="1:34" ht="14.5" customHeight="1" thickBot="1" x14ac:dyDescent="0.2">
      <c r="A23" s="15"/>
      <c r="B23" s="194"/>
      <c r="C23" s="298" t="s">
        <v>64</v>
      </c>
      <c r="D23" s="299">
        <v>23962983</v>
      </c>
      <c r="E23" s="299">
        <v>942604.22862362</v>
      </c>
      <c r="F23" s="299">
        <v>137039.92337880001</v>
      </c>
      <c r="G23" s="299">
        <v>444358.78621041996</v>
      </c>
      <c r="H23" s="299">
        <v>47059.170121359995</v>
      </c>
      <c r="I23" s="299">
        <v>25770.178018799998</v>
      </c>
      <c r="J23" s="299">
        <v>15464.415856349999</v>
      </c>
      <c r="K23" s="299">
        <v>36869.556579010001</v>
      </c>
      <c r="L23" s="299">
        <v>12099.77523204</v>
      </c>
      <c r="M23" s="299">
        <v>9827.3601694999998</v>
      </c>
      <c r="N23" s="299">
        <v>71847.790608890005</v>
      </c>
      <c r="O23" s="299">
        <v>727626.58191159007</v>
      </c>
      <c r="P23" s="299">
        <v>80201.483719949989</v>
      </c>
      <c r="Q23" s="299">
        <v>81220.145747210001</v>
      </c>
      <c r="R23" s="299">
        <v>10219.091114409999</v>
      </c>
      <c r="S23" s="299">
        <v>12147.151742520002</v>
      </c>
      <c r="T23" s="299">
        <v>3823624.9623722704</v>
      </c>
      <c r="U23" s="299">
        <v>489309.47526694997</v>
      </c>
      <c r="V23" s="31"/>
      <c r="W23" s="17"/>
      <c r="X23" s="15"/>
      <c r="Y23" s="15"/>
      <c r="Z23" s="15"/>
      <c r="AA23" s="15"/>
    </row>
    <row r="24" spans="1:34" x14ac:dyDescent="0.15">
      <c r="A24" s="15"/>
      <c r="B24" s="194"/>
      <c r="C24" s="3" t="s">
        <v>463</v>
      </c>
      <c r="D24" s="3" t="s">
        <v>464</v>
      </c>
      <c r="E24" s="3" t="s">
        <v>462</v>
      </c>
      <c r="V24" s="31"/>
      <c r="W24" s="17"/>
      <c r="X24" s="15"/>
      <c r="Y24" s="15"/>
      <c r="Z24" s="15"/>
      <c r="AA24" s="15"/>
    </row>
    <row r="25" spans="1:34" x14ac:dyDescent="0.15">
      <c r="A25" s="15"/>
      <c r="B25" s="237"/>
      <c r="C25" s="3">
        <v>0</v>
      </c>
      <c r="D25" s="490">
        <f>D12</f>
        <v>2207798</v>
      </c>
      <c r="E25" s="490">
        <f>E12*1000000</f>
        <v>429282965.57999998</v>
      </c>
      <c r="F25" s="3">
        <f>E25-L12*1000000</f>
        <v>429227726.71999997</v>
      </c>
      <c r="G25" s="487" t="str">
        <f t="shared" ref="G25:G34" si="0">IF(AND(E25/D25&lt;=C26,E25/D25&gt;=C25), "OK", "ERROR")</f>
        <v>OK</v>
      </c>
      <c r="H25" s="487" t="str">
        <f>IF(AND(F25/D25&lt;=C26,F25/D25&gt;=C25), "OK", "ERROR")</f>
        <v>OK</v>
      </c>
      <c r="V25" s="31"/>
      <c r="W25" s="17"/>
      <c r="X25" s="15"/>
      <c r="Y25" s="15"/>
      <c r="Z25" s="15"/>
      <c r="AA25" s="15"/>
    </row>
    <row r="26" spans="1:34" x14ac:dyDescent="0.15">
      <c r="A26" s="15"/>
      <c r="B26" s="237"/>
      <c r="C26" s="489">
        <v>3060</v>
      </c>
      <c r="D26" s="490">
        <f t="shared" ref="D26:D35" si="1">D13</f>
        <v>935319</v>
      </c>
      <c r="E26" s="490">
        <f t="shared" ref="E26:E35" si="2">E13*1000000</f>
        <v>5212484992.8400002</v>
      </c>
      <c r="F26" s="3">
        <f t="shared" ref="F26:F35" si="3">E26-L13*1000000</f>
        <v>5211981674.4899998</v>
      </c>
      <c r="G26" s="487" t="str">
        <f t="shared" si="0"/>
        <v>OK</v>
      </c>
      <c r="H26" s="487" t="str">
        <f t="shared" ref="H26:H34" si="4">IF(AND(F26/D26&lt;=C27,F26/D26&gt;=C26), "OK", "ERROR")</f>
        <v>OK</v>
      </c>
      <c r="I26" s="27"/>
      <c r="J26" s="27"/>
      <c r="K26" s="27"/>
      <c r="L26" s="27"/>
      <c r="M26" s="27"/>
      <c r="N26" s="27"/>
      <c r="O26" s="27"/>
      <c r="P26" s="27"/>
      <c r="Q26" s="27">
        <f>Q12+R12-S12</f>
        <v>26.271196389999972</v>
      </c>
      <c r="R26" s="27"/>
      <c r="S26" s="27"/>
      <c r="T26" s="27"/>
      <c r="U26" s="27"/>
      <c r="V26" s="31"/>
      <c r="W26" s="17"/>
      <c r="X26" s="15"/>
      <c r="Y26" s="15"/>
      <c r="Z26" s="15"/>
      <c r="AA26" s="15"/>
    </row>
    <row r="27" spans="1:34" x14ac:dyDescent="0.15">
      <c r="B27" s="237"/>
      <c r="C27" s="488">
        <v>6120</v>
      </c>
      <c r="D27" s="490">
        <f t="shared" si="1"/>
        <v>1418701</v>
      </c>
      <c r="E27" s="490">
        <f t="shared" si="2"/>
        <v>13676346763.950001</v>
      </c>
      <c r="F27" s="3">
        <f t="shared" si="3"/>
        <v>13673314509.77</v>
      </c>
      <c r="G27" s="487" t="str">
        <f t="shared" si="0"/>
        <v>OK</v>
      </c>
      <c r="H27" s="487" t="str">
        <f t="shared" si="4"/>
        <v>OK</v>
      </c>
      <c r="Q27" s="27">
        <f t="shared" ref="Q27:Q35" si="5">Q13+R13-S13</f>
        <v>4.3487650699999918</v>
      </c>
      <c r="V27" s="31"/>
    </row>
    <row r="28" spans="1:34" x14ac:dyDescent="0.15">
      <c r="B28" s="237"/>
      <c r="C28" s="488">
        <v>12240</v>
      </c>
      <c r="D28" s="490">
        <f t="shared" si="1"/>
        <v>2505832</v>
      </c>
      <c r="E28" s="490">
        <f t="shared" si="2"/>
        <v>40158389436.080002</v>
      </c>
      <c r="F28" s="3">
        <f t="shared" si="3"/>
        <v>40144510655.529999</v>
      </c>
      <c r="G28" s="487" t="str">
        <f t="shared" si="0"/>
        <v>OK</v>
      </c>
      <c r="H28" s="487" t="str">
        <f t="shared" si="4"/>
        <v>OK</v>
      </c>
      <c r="Q28" s="27">
        <f t="shared" si="5"/>
        <v>8.1710868300000072</v>
      </c>
      <c r="V28" s="31"/>
    </row>
    <row r="29" spans="1:34" x14ac:dyDescent="0.15">
      <c r="B29" s="237"/>
      <c r="C29" s="488">
        <v>18360</v>
      </c>
      <c r="D29" s="490">
        <f t="shared" si="1"/>
        <v>7641910</v>
      </c>
      <c r="E29" s="490">
        <f t="shared" si="2"/>
        <v>181052493104.82001</v>
      </c>
      <c r="F29" s="3">
        <f t="shared" si="3"/>
        <v>180840711175.88</v>
      </c>
      <c r="G29" s="487" t="str">
        <f t="shared" si="0"/>
        <v>OK</v>
      </c>
      <c r="H29" s="487" t="str">
        <f t="shared" si="4"/>
        <v>OK</v>
      </c>
      <c r="J29" s="103"/>
      <c r="K29" s="103"/>
      <c r="M29" s="103"/>
      <c r="N29" s="103"/>
      <c r="O29" s="103"/>
      <c r="P29" s="103"/>
      <c r="Q29" s="27">
        <f t="shared" si="5"/>
        <v>7.344933989999987</v>
      </c>
      <c r="R29" s="103"/>
      <c r="S29" s="103"/>
      <c r="T29" s="103"/>
      <c r="U29" s="103"/>
      <c r="V29" s="31"/>
      <c r="Z29" s="157"/>
    </row>
    <row r="30" spans="1:34" x14ac:dyDescent="0.15">
      <c r="B30" s="237"/>
      <c r="C30" s="488">
        <v>30600</v>
      </c>
      <c r="D30" s="490">
        <f t="shared" si="1"/>
        <v>5665318</v>
      </c>
      <c r="E30" s="490">
        <f t="shared" si="2"/>
        <v>238732511073.98999</v>
      </c>
      <c r="F30" s="3">
        <f t="shared" si="3"/>
        <v>237399416353.59</v>
      </c>
      <c r="G30" s="487" t="str">
        <f t="shared" si="0"/>
        <v>OK</v>
      </c>
      <c r="H30" s="487" t="str">
        <f t="shared" si="4"/>
        <v>OK</v>
      </c>
      <c r="Q30" s="27">
        <f t="shared" si="5"/>
        <v>606.52892758999997</v>
      </c>
      <c r="V30" s="31"/>
    </row>
    <row r="31" spans="1:34" x14ac:dyDescent="0.15">
      <c r="B31" s="237"/>
      <c r="C31" s="488">
        <v>61200</v>
      </c>
      <c r="D31" s="490">
        <f t="shared" si="1"/>
        <v>2392578</v>
      </c>
      <c r="E31" s="490">
        <f t="shared" si="2"/>
        <v>199725091055.98001</v>
      </c>
      <c r="F31" s="3">
        <f t="shared" si="3"/>
        <v>197353197628.25</v>
      </c>
      <c r="G31" s="487" t="str">
        <f t="shared" si="0"/>
        <v>OK</v>
      </c>
      <c r="H31" s="487" t="str">
        <f t="shared" si="4"/>
        <v>OK</v>
      </c>
      <c r="Q31" s="27">
        <f t="shared" si="5"/>
        <v>7793.3102033499972</v>
      </c>
      <c r="V31" s="31"/>
    </row>
    <row r="32" spans="1:34" x14ac:dyDescent="0.15">
      <c r="B32" s="237"/>
      <c r="C32" s="488">
        <v>122400</v>
      </c>
      <c r="D32" s="490">
        <f t="shared" si="1"/>
        <v>921244</v>
      </c>
      <c r="E32" s="490">
        <f t="shared" si="2"/>
        <v>152683997770.41</v>
      </c>
      <c r="F32" s="3">
        <f t="shared" si="3"/>
        <v>150085233971.88</v>
      </c>
      <c r="G32" s="487" t="str">
        <f t="shared" si="0"/>
        <v>OK</v>
      </c>
      <c r="H32" s="487" t="str">
        <f t="shared" si="4"/>
        <v>OK</v>
      </c>
      <c r="Q32" s="27">
        <f t="shared" si="5"/>
        <v>21617.616838629998</v>
      </c>
      <c r="V32" s="31"/>
    </row>
    <row r="33" spans="1:22" x14ac:dyDescent="0.15">
      <c r="B33" s="237"/>
      <c r="C33" s="488">
        <v>244800</v>
      </c>
      <c r="D33" s="490">
        <f t="shared" si="1"/>
        <v>236162</v>
      </c>
      <c r="E33" s="490">
        <f t="shared" si="2"/>
        <v>73238001736.039993</v>
      </c>
      <c r="F33" s="3">
        <f t="shared" si="3"/>
        <v>71528471443.289993</v>
      </c>
      <c r="G33" s="487" t="str">
        <f t="shared" si="0"/>
        <v>OK</v>
      </c>
      <c r="H33" s="487" t="str">
        <f t="shared" si="4"/>
        <v>OK</v>
      </c>
      <c r="Q33" s="27">
        <f t="shared" si="5"/>
        <v>26221.87751966</v>
      </c>
      <c r="V33" s="31"/>
    </row>
    <row r="34" spans="1:22" x14ac:dyDescent="0.15">
      <c r="B34" s="237"/>
      <c r="C34" s="488">
        <v>489600</v>
      </c>
      <c r="D34" s="490">
        <f t="shared" si="1"/>
        <v>29113</v>
      </c>
      <c r="E34" s="490">
        <f t="shared" si="2"/>
        <v>18064383668.34</v>
      </c>
      <c r="F34" s="3">
        <f t="shared" si="3"/>
        <v>17352524877.07</v>
      </c>
      <c r="G34" s="487" t="str">
        <f t="shared" si="0"/>
        <v>OK</v>
      </c>
      <c r="H34" s="487" t="str">
        <f t="shared" si="4"/>
        <v>OK</v>
      </c>
      <c r="Q34" s="27">
        <f t="shared" si="5"/>
        <v>14795.17848696</v>
      </c>
      <c r="V34" s="31"/>
    </row>
    <row r="35" spans="1:22" x14ac:dyDescent="0.15">
      <c r="B35" s="237"/>
      <c r="C35" s="488">
        <v>979200</v>
      </c>
      <c r="D35" s="490">
        <f t="shared" si="1"/>
        <v>9008</v>
      </c>
      <c r="E35" s="490">
        <f t="shared" si="2"/>
        <v>19631246055.59</v>
      </c>
      <c r="F35" s="3">
        <f t="shared" si="3"/>
        <v>16485863375.110001</v>
      </c>
      <c r="G35" s="487" t="str">
        <f>IF(AND(E35/D35&gt;=C35), "OK", "ERROR")</f>
        <v>OK</v>
      </c>
      <c r="H35" s="487" t="str">
        <f>IF(AND(F35/D35&gt;=C35), "OK", "ERROR")</f>
        <v>OK</v>
      </c>
      <c r="Q35" s="27">
        <f t="shared" si="5"/>
        <v>4038.0708614599994</v>
      </c>
      <c r="V35" s="31"/>
    </row>
    <row r="36" spans="1:22" x14ac:dyDescent="0.15">
      <c r="B36" s="237"/>
      <c r="V36" s="31"/>
    </row>
    <row r="37" spans="1:22" x14ac:dyDescent="0.15">
      <c r="B37" s="237"/>
      <c r="V37" s="31"/>
    </row>
    <row r="38" spans="1:22" x14ac:dyDescent="0.15">
      <c r="B38" s="237"/>
      <c r="V38" s="31"/>
    </row>
    <row r="39" spans="1:22" x14ac:dyDescent="0.15">
      <c r="B39" s="237"/>
      <c r="V39" s="31"/>
    </row>
    <row r="40" spans="1:22" x14ac:dyDescent="0.15">
      <c r="B40" s="237"/>
      <c r="V40" s="31"/>
    </row>
    <row r="41" spans="1:22" x14ac:dyDescent="0.15">
      <c r="B41" s="237"/>
      <c r="C41" s="251"/>
      <c r="V41" s="31"/>
    </row>
    <row r="42" spans="1:22" x14ac:dyDescent="0.15">
      <c r="B42" s="237"/>
      <c r="V42" s="31"/>
    </row>
    <row r="43" spans="1:22" x14ac:dyDescent="0.15">
      <c r="B43" s="237"/>
      <c r="I43" s="15" t="s">
        <v>472</v>
      </c>
      <c r="V43" s="31"/>
    </row>
    <row r="44" spans="1:22" x14ac:dyDescent="0.15">
      <c r="B44" s="237"/>
      <c r="I44" s="91">
        <v>1808.28</v>
      </c>
      <c r="V44" s="31"/>
    </row>
    <row r="45" spans="1:22" x14ac:dyDescent="0.15">
      <c r="B45" s="237"/>
      <c r="V45" s="31"/>
    </row>
    <row r="46" spans="1:22" x14ac:dyDescent="0.15">
      <c r="B46" s="237"/>
      <c r="V46" s="31"/>
    </row>
    <row r="47" spans="1:22" x14ac:dyDescent="0.15">
      <c r="A47" s="3" t="s">
        <v>481</v>
      </c>
      <c r="G47" s="3" t="s">
        <v>477</v>
      </c>
      <c r="H47" s="3" t="s">
        <v>478</v>
      </c>
      <c r="J47" s="3" t="s">
        <v>499</v>
      </c>
      <c r="K47" s="3" t="s">
        <v>500</v>
      </c>
      <c r="M47" s="3" t="s">
        <v>479</v>
      </c>
      <c r="V47" s="31"/>
    </row>
    <row r="48" spans="1:22" x14ac:dyDescent="0.15">
      <c r="A48" s="3">
        <f>E59/D73</f>
        <v>38830.910717233332</v>
      </c>
      <c r="C48" s="3">
        <f>C25</f>
        <v>0</v>
      </c>
      <c r="D48" s="103">
        <f>D25</f>
        <v>2207798</v>
      </c>
      <c r="E48" s="3">
        <f>(E12+-L12)*1000000</f>
        <v>429227726.72000003</v>
      </c>
      <c r="H48" s="3">
        <f>E48/D48</f>
        <v>194.41440146245264</v>
      </c>
      <c r="J48" s="3">
        <f>D48/($A$51)</f>
        <v>1.6797291761020596E-2</v>
      </c>
      <c r="K48" s="3">
        <f t="shared" ref="K48:K57" si="6">J48+K49</f>
        <v>0.18231433170760034</v>
      </c>
      <c r="M48" s="503">
        <f>1-K48</f>
        <v>0.81768566829239964</v>
      </c>
      <c r="V48" s="31"/>
    </row>
    <row r="49" spans="1:22" ht="14" thickBot="1" x14ac:dyDescent="0.2">
      <c r="C49" s="3">
        <f t="shared" ref="C49:D58" si="7">C26</f>
        <v>3060</v>
      </c>
      <c r="D49" s="103">
        <f t="shared" si="7"/>
        <v>935319</v>
      </c>
      <c r="E49" s="3">
        <f t="shared" ref="E49:E59" si="8">(E13+-L13)*1000000</f>
        <v>5211981674.4899998</v>
      </c>
      <c r="G49" s="3">
        <f>(SUM(E49:E58)/SUM(D49:D58))/C49</f>
        <v>13.971205125493478</v>
      </c>
      <c r="H49" s="3">
        <f t="shared" ref="H49:H58" si="9">E49/D49</f>
        <v>5572.4107758850187</v>
      </c>
      <c r="J49" s="3">
        <f t="shared" ref="J49:J58" si="10">D49/($A$51)</f>
        <v>7.1160614026401061E-3</v>
      </c>
      <c r="K49" s="3">
        <f t="shared" si="6"/>
        <v>0.16551703994657974</v>
      </c>
      <c r="M49" s="503">
        <f t="shared" ref="M49:M58" si="11">1-K49</f>
        <v>0.83448296005342026</v>
      </c>
      <c r="N49" s="301"/>
      <c r="O49" s="301"/>
      <c r="P49" s="301"/>
      <c r="Q49" s="301"/>
      <c r="R49" s="301"/>
      <c r="S49" s="301"/>
      <c r="T49" s="301"/>
      <c r="U49" s="301"/>
      <c r="V49" s="40"/>
    </row>
    <row r="50" spans="1:22" x14ac:dyDescent="0.15">
      <c r="A50" s="3" t="s">
        <v>496</v>
      </c>
      <c r="C50" s="3">
        <f t="shared" si="7"/>
        <v>6120</v>
      </c>
      <c r="D50" s="103">
        <f t="shared" si="7"/>
        <v>1418701</v>
      </c>
      <c r="E50" s="3">
        <f t="shared" si="8"/>
        <v>13673314509.770002</v>
      </c>
      <c r="G50" s="3">
        <f t="shared" ref="G50:G58" si="12">(SUM(E50:E59)/SUM(D50:D59))/C50</f>
        <v>6.769659885528033</v>
      </c>
      <c r="H50" s="3">
        <f t="shared" si="9"/>
        <v>9637.9113779224808</v>
      </c>
      <c r="J50" s="3">
        <f t="shared" si="10"/>
        <v>1.0793711480240347E-2</v>
      </c>
      <c r="K50" s="3">
        <f t="shared" si="6"/>
        <v>0.15840097854393964</v>
      </c>
      <c r="M50" s="503">
        <f t="shared" si="11"/>
        <v>0.84159902145606036</v>
      </c>
    </row>
    <row r="51" spans="1:22" x14ac:dyDescent="0.15">
      <c r="A51" s="502">
        <v>131437736</v>
      </c>
      <c r="C51" s="3">
        <f t="shared" si="7"/>
        <v>12240</v>
      </c>
      <c r="D51" s="103">
        <f t="shared" si="7"/>
        <v>2505832</v>
      </c>
      <c r="E51" s="3">
        <f t="shared" si="8"/>
        <v>40144510655.529999</v>
      </c>
      <c r="G51" s="3">
        <f t="shared" si="12"/>
        <v>3.4698070710126316</v>
      </c>
      <c r="H51" s="3">
        <f t="shared" si="9"/>
        <v>16020.431798911499</v>
      </c>
      <c r="J51" s="3">
        <f t="shared" si="10"/>
        <v>1.9064783647825462E-2</v>
      </c>
      <c r="K51" s="3">
        <f t="shared" si="6"/>
        <v>0.14760726706369928</v>
      </c>
      <c r="M51" s="503">
        <f t="shared" si="11"/>
        <v>0.85239273293630069</v>
      </c>
    </row>
    <row r="52" spans="1:22" x14ac:dyDescent="0.15">
      <c r="A52" s="3" t="s">
        <v>497</v>
      </c>
      <c r="C52" s="3">
        <f t="shared" si="7"/>
        <v>18360</v>
      </c>
      <c r="D52" s="103">
        <f t="shared" si="7"/>
        <v>7641910</v>
      </c>
      <c r="E52" s="3">
        <f t="shared" si="8"/>
        <v>180840711175.87997</v>
      </c>
      <c r="G52" s="3">
        <f t="shared" si="12"/>
        <v>2.4015583849405133</v>
      </c>
      <c r="H52" s="3">
        <f t="shared" si="9"/>
        <v>23664.334070393394</v>
      </c>
      <c r="J52" s="3">
        <f t="shared" si="10"/>
        <v>5.8140913200148241E-2</v>
      </c>
      <c r="K52" s="3">
        <f t="shared" si="6"/>
        <v>0.12854248341587382</v>
      </c>
      <c r="M52" s="503">
        <f t="shared" si="11"/>
        <v>0.87145751658412618</v>
      </c>
    </row>
    <row r="53" spans="1:22" x14ac:dyDescent="0.15">
      <c r="A53" s="103">
        <v>2324550640709.0791</v>
      </c>
      <c r="C53" s="3">
        <f t="shared" si="7"/>
        <v>30600</v>
      </c>
      <c r="D53" s="103">
        <f t="shared" si="7"/>
        <v>5665318</v>
      </c>
      <c r="E53" s="3">
        <f t="shared" si="8"/>
        <v>237399416353.59</v>
      </c>
      <c r="G53" s="3">
        <f t="shared" si="12"/>
        <v>1.4951460381962354</v>
      </c>
      <c r="H53" s="3">
        <f t="shared" si="9"/>
        <v>41903.987799729861</v>
      </c>
      <c r="J53" s="3">
        <f t="shared" si="10"/>
        <v>4.3102674866523874E-2</v>
      </c>
      <c r="K53" s="3">
        <f t="shared" si="6"/>
        <v>7.0401570215725573E-2</v>
      </c>
      <c r="M53" s="503">
        <f t="shared" si="11"/>
        <v>0.92959842978427443</v>
      </c>
    </row>
    <row r="54" spans="1:22" x14ac:dyDescent="0.15">
      <c r="A54" s="3" t="s">
        <v>498</v>
      </c>
      <c r="C54" s="3">
        <f t="shared" si="7"/>
        <v>61200</v>
      </c>
      <c r="D54" s="103">
        <f t="shared" si="7"/>
        <v>2392578</v>
      </c>
      <c r="E54" s="3">
        <f t="shared" si="8"/>
        <v>197353197628.25</v>
      </c>
      <c r="G54" s="3">
        <f t="shared" si="12"/>
        <v>0.7363964956371718</v>
      </c>
      <c r="H54" s="3">
        <f t="shared" si="9"/>
        <v>82485.585685503247</v>
      </c>
      <c r="J54" s="3">
        <f t="shared" si="10"/>
        <v>1.8203128514021269E-2</v>
      </c>
      <c r="K54" s="3">
        <f t="shared" si="6"/>
        <v>2.7298895349201692E-2</v>
      </c>
      <c r="M54" s="503">
        <f t="shared" si="11"/>
        <v>0.97270110465079829</v>
      </c>
    </row>
    <row r="55" spans="1:22" x14ac:dyDescent="0.15">
      <c r="A55" s="3">
        <f>A53/(A51)</f>
        <v>17685.565131075287</v>
      </c>
      <c r="C55" s="3">
        <f t="shared" si="7"/>
        <v>122400</v>
      </c>
      <c r="D55" s="103">
        <f t="shared" si="7"/>
        <v>921244</v>
      </c>
      <c r="E55" s="3">
        <f t="shared" si="8"/>
        <v>150085233971.88</v>
      </c>
      <c r="G55" s="3">
        <f t="shared" si="12"/>
        <v>0.32601225729373778</v>
      </c>
      <c r="H55" s="3">
        <f t="shared" si="9"/>
        <v>162915.83334261065</v>
      </c>
      <c r="J55" s="3">
        <f t="shared" si="10"/>
        <v>7.0089764784140836E-3</v>
      </c>
      <c r="K55" s="3">
        <f t="shared" si="6"/>
        <v>9.095766835180423E-3</v>
      </c>
      <c r="M55" s="503">
        <f t="shared" si="11"/>
        <v>0.99090423316481957</v>
      </c>
    </row>
    <row r="56" spans="1:22" x14ac:dyDescent="0.15">
      <c r="C56" s="3">
        <f t="shared" si="7"/>
        <v>244800</v>
      </c>
      <c r="D56" s="103">
        <f t="shared" si="7"/>
        <v>236162</v>
      </c>
      <c r="E56" s="3">
        <f t="shared" si="8"/>
        <v>71528471443.289993</v>
      </c>
      <c r="G56" s="3">
        <f t="shared" si="12"/>
        <v>0.13517058054774342</v>
      </c>
      <c r="H56" s="3">
        <f t="shared" si="9"/>
        <v>302878.83505089727</v>
      </c>
      <c r="J56" s="3">
        <f t="shared" si="10"/>
        <v>1.796759493787994E-3</v>
      </c>
      <c r="K56" s="3">
        <f t="shared" si="6"/>
        <v>2.0867903567663398E-3</v>
      </c>
      <c r="M56" s="503">
        <f t="shared" si="11"/>
        <v>0.99791320964323371</v>
      </c>
    </row>
    <row r="57" spans="1:22" x14ac:dyDescent="0.15">
      <c r="C57" s="3">
        <f t="shared" si="7"/>
        <v>489600</v>
      </c>
      <c r="D57" s="103">
        <f t="shared" si="7"/>
        <v>29113</v>
      </c>
      <c r="E57" s="3">
        <f t="shared" si="8"/>
        <v>17352524877.070004</v>
      </c>
      <c r="G57" s="3">
        <f t="shared" si="12"/>
        <v>5.0881671552232492E-2</v>
      </c>
      <c r="H57" s="3">
        <f t="shared" si="9"/>
        <v>596040.42445196316</v>
      </c>
      <c r="J57" s="3">
        <f t="shared" si="10"/>
        <v>2.2149651147369124E-4</v>
      </c>
      <c r="K57" s="3">
        <f t="shared" si="6"/>
        <v>2.9003086297834589E-4</v>
      </c>
      <c r="M57" s="503">
        <f t="shared" si="11"/>
        <v>0.9997099691370217</v>
      </c>
    </row>
    <row r="58" spans="1:22" x14ac:dyDescent="0.15">
      <c r="C58" s="3">
        <f t="shared" si="7"/>
        <v>979200</v>
      </c>
      <c r="D58" s="103">
        <f t="shared" si="7"/>
        <v>9008</v>
      </c>
      <c r="E58" s="3">
        <f t="shared" si="8"/>
        <v>16485863375.109999</v>
      </c>
      <c r="G58" s="3">
        <f t="shared" si="12"/>
        <v>2.1807999432141432E-2</v>
      </c>
      <c r="H58" s="3">
        <f t="shared" si="9"/>
        <v>1830135.8098479128</v>
      </c>
      <c r="J58" s="3">
        <f t="shared" si="10"/>
        <v>6.8534351504654639E-5</v>
      </c>
      <c r="K58" s="3">
        <f>J58+K59</f>
        <v>6.8534351504654639E-5</v>
      </c>
      <c r="M58" s="503">
        <f t="shared" si="11"/>
        <v>0.99993146564849533</v>
      </c>
    </row>
    <row r="59" spans="1:22" x14ac:dyDescent="0.15">
      <c r="D59" s="3">
        <f>SUM(D48:D58)</f>
        <v>23962983</v>
      </c>
      <c r="E59" s="3">
        <f t="shared" si="8"/>
        <v>930504453391.58008</v>
      </c>
    </row>
    <row r="61" spans="1:22" x14ac:dyDescent="0.15">
      <c r="D61" s="3" t="s">
        <v>473</v>
      </c>
      <c r="E61" s="3" t="s">
        <v>474</v>
      </c>
      <c r="F61" s="3" t="s">
        <v>475</v>
      </c>
      <c r="G61" s="3" t="s">
        <v>476</v>
      </c>
      <c r="I61" s="3" t="s">
        <v>489</v>
      </c>
      <c r="J61" s="3" t="s">
        <v>478</v>
      </c>
      <c r="K61" s="3" t="s">
        <v>488</v>
      </c>
    </row>
    <row r="62" spans="1:22" x14ac:dyDescent="0.15">
      <c r="C62" s="3">
        <f>C48</f>
        <v>0</v>
      </c>
      <c r="D62" s="103">
        <f>D12</f>
        <v>2207798</v>
      </c>
      <c r="E62" s="3">
        <f>I12*1000000/$I$44</f>
        <v>201925</v>
      </c>
      <c r="F62" s="3">
        <f>AVERAGE([1]P14_P15_T9!F62, [2]P14_P15_T9!F62)</f>
        <v>0.27215689858374387</v>
      </c>
      <c r="G62" s="3">
        <f>E62*F62</f>
        <v>54955.28174652248</v>
      </c>
      <c r="I62" s="3">
        <f>M48</f>
        <v>0.81768566829239964</v>
      </c>
      <c r="J62" s="3">
        <f>E48/D62</f>
        <v>194.41440146245264</v>
      </c>
      <c r="K62" s="3">
        <f t="shared" ref="K62:K72" si="13">(D62-G62)/D62</f>
        <v>0.97510855533589458</v>
      </c>
      <c r="L62" s="3">
        <f>(D73-G73)/D73</f>
        <v>0.77800178225295435</v>
      </c>
    </row>
    <row r="63" spans="1:22" x14ac:dyDescent="0.15">
      <c r="C63" s="3">
        <f t="shared" ref="C63:C72" si="14">C49</f>
        <v>3060</v>
      </c>
      <c r="D63" s="103">
        <f t="shared" ref="D63:D72" si="15">D13</f>
        <v>935319</v>
      </c>
      <c r="E63" s="3">
        <f t="shared" ref="E63:E72" si="16">I13*1000000/$I$44</f>
        <v>79288</v>
      </c>
      <c r="F63" s="3">
        <f>AVERAGE([1]P14_P15_T9!F63, [2]P14_P15_T9!F63)</f>
        <v>0.28895624330304981</v>
      </c>
      <c r="G63" s="3">
        <f t="shared" ref="G63:G72" si="17">E63*F63</f>
        <v>22910.762619012214</v>
      </c>
      <c r="I63" s="3">
        <f t="shared" ref="I63:I72" si="18">M49</f>
        <v>0.83448296005342026</v>
      </c>
      <c r="J63" s="3">
        <f t="shared" ref="J63:J72" si="19">E49/D63</f>
        <v>5572.4107758850187</v>
      </c>
      <c r="K63" s="3">
        <f t="shared" si="13"/>
        <v>0.97550486773067557</v>
      </c>
    </row>
    <row r="64" spans="1:22" x14ac:dyDescent="0.15">
      <c r="C64" s="3">
        <f t="shared" si="14"/>
        <v>6120</v>
      </c>
      <c r="D64" s="103">
        <f t="shared" si="15"/>
        <v>1418701</v>
      </c>
      <c r="E64" s="3">
        <f t="shared" si="16"/>
        <v>176908</v>
      </c>
      <c r="F64" s="3">
        <f>AVERAGE([1]P14_P15_T9!F64, [2]P14_P15_T9!F64)</f>
        <v>0.31006603553302997</v>
      </c>
      <c r="G64" s="3">
        <f t="shared" si="17"/>
        <v>54853.162214077267</v>
      </c>
      <c r="I64" s="3">
        <f t="shared" si="18"/>
        <v>0.84159902145606036</v>
      </c>
      <c r="J64" s="3">
        <f t="shared" si="19"/>
        <v>9637.9113779224808</v>
      </c>
      <c r="K64" s="3">
        <f t="shared" si="13"/>
        <v>0.96133564280699224</v>
      </c>
    </row>
    <row r="65" spans="2:12" x14ac:dyDescent="0.15">
      <c r="C65" s="3">
        <f t="shared" si="14"/>
        <v>12240</v>
      </c>
      <c r="D65" s="103">
        <f t="shared" si="15"/>
        <v>2505832</v>
      </c>
      <c r="E65" s="3">
        <f t="shared" si="16"/>
        <v>327139</v>
      </c>
      <c r="F65" s="3">
        <f>AVERAGE([1]P14_P15_T9!F65, [2]P14_P15_T9!F65)</f>
        <v>0.34974656420997019</v>
      </c>
      <c r="G65" s="3">
        <f t="shared" si="17"/>
        <v>114415.74126908544</v>
      </c>
      <c r="I65" s="3">
        <f t="shared" si="18"/>
        <v>0.85239273293630069</v>
      </c>
      <c r="J65" s="3">
        <f t="shared" si="19"/>
        <v>16020.431798911499</v>
      </c>
      <c r="K65" s="3">
        <f t="shared" si="13"/>
        <v>0.95434021863034491</v>
      </c>
    </row>
    <row r="66" spans="2:12" x14ac:dyDescent="0.15">
      <c r="C66" s="3">
        <f t="shared" si="14"/>
        <v>18360</v>
      </c>
      <c r="D66" s="103">
        <f t="shared" si="15"/>
        <v>7641910</v>
      </c>
      <c r="E66" s="3">
        <f t="shared" si="16"/>
        <v>3520476</v>
      </c>
      <c r="F66" s="3">
        <f>AVERAGE([1]P14_P15_T9!F66, [2]P14_P15_T9!F66)</f>
        <v>0.3675477254014084</v>
      </c>
      <c r="G66" s="3">
        <f t="shared" si="17"/>
        <v>1293942.9461302487</v>
      </c>
      <c r="I66" s="3">
        <f t="shared" si="18"/>
        <v>0.87145751658412618</v>
      </c>
      <c r="J66" s="3">
        <f t="shared" si="19"/>
        <v>23664.334070393394</v>
      </c>
      <c r="K66" s="3">
        <f t="shared" si="13"/>
        <v>0.83067807051767839</v>
      </c>
    </row>
    <row r="67" spans="2:12" x14ac:dyDescent="0.15">
      <c r="C67" s="3">
        <f t="shared" si="14"/>
        <v>30600</v>
      </c>
      <c r="D67" s="103">
        <f t="shared" si="15"/>
        <v>5665318</v>
      </c>
      <c r="E67" s="3">
        <f t="shared" si="16"/>
        <v>5848392</v>
      </c>
      <c r="F67" s="3">
        <f>AVERAGE([1]P14_P15_T9!F67, [2]P14_P15_T9!F67)</f>
        <v>0.3735324934818427</v>
      </c>
      <c r="G67" s="3">
        <f t="shared" si="17"/>
        <v>2184564.4466192611</v>
      </c>
      <c r="I67" s="3">
        <f t="shared" si="18"/>
        <v>0.92959842978427443</v>
      </c>
      <c r="J67" s="3">
        <f t="shared" si="19"/>
        <v>41903.987799729861</v>
      </c>
      <c r="K67" s="3">
        <f t="shared" si="13"/>
        <v>0.61439685351832662</v>
      </c>
    </row>
    <row r="68" spans="2:12" x14ac:dyDescent="0.15">
      <c r="C68" s="3">
        <f t="shared" si="14"/>
        <v>61200</v>
      </c>
      <c r="D68" s="103">
        <f t="shared" si="15"/>
        <v>2392578</v>
      </c>
      <c r="E68" s="3">
        <f t="shared" si="16"/>
        <v>2657153</v>
      </c>
      <c r="F68" s="3">
        <f>AVERAGE([1]P14_P15_T9!F68, [2]P14_P15_T9!F68)</f>
        <v>0.38599595465354819</v>
      </c>
      <c r="G68" s="3">
        <f t="shared" si="17"/>
        <v>1025650.3088955395</v>
      </c>
      <c r="I68" s="3">
        <f t="shared" si="18"/>
        <v>0.97270110465079829</v>
      </c>
      <c r="J68" s="3">
        <f t="shared" si="19"/>
        <v>82485.585685503247</v>
      </c>
      <c r="K68" s="3">
        <f t="shared" si="13"/>
        <v>0.57132001176323632</v>
      </c>
    </row>
    <row r="69" spans="2:12" x14ac:dyDescent="0.15">
      <c r="C69" s="3">
        <f t="shared" si="14"/>
        <v>122400</v>
      </c>
      <c r="D69" s="103">
        <f t="shared" si="15"/>
        <v>921244</v>
      </c>
      <c r="E69" s="3">
        <f t="shared" si="16"/>
        <v>1107296</v>
      </c>
      <c r="F69" s="3">
        <f>AVERAGE([1]P14_P15_T9!F69, [2]P14_P15_T9!F69)</f>
        <v>0.39477423429142011</v>
      </c>
      <c r="G69" s="3">
        <f t="shared" si="17"/>
        <v>437131.93053395231</v>
      </c>
      <c r="I69" s="3">
        <f t="shared" si="18"/>
        <v>0.99090423316481957</v>
      </c>
      <c r="J69" s="3">
        <f t="shared" si="19"/>
        <v>162915.83334261065</v>
      </c>
      <c r="K69" s="3">
        <f t="shared" si="13"/>
        <v>0.52549820619298215</v>
      </c>
    </row>
    <row r="70" spans="2:12" x14ac:dyDescent="0.15">
      <c r="C70" s="3">
        <f t="shared" si="14"/>
        <v>244800</v>
      </c>
      <c r="D70" s="103">
        <f t="shared" si="15"/>
        <v>236162</v>
      </c>
      <c r="E70" s="3">
        <f t="shared" si="16"/>
        <v>286220.00000000006</v>
      </c>
      <c r="F70" s="3">
        <f>AVERAGE([1]P14_P15_T9!F70, [2]P14_P15_T9!F70)</f>
        <v>0.39477423429142011</v>
      </c>
      <c r="G70" s="3">
        <f t="shared" si="17"/>
        <v>112992.28133889029</v>
      </c>
      <c r="I70" s="3">
        <f t="shared" si="18"/>
        <v>0.99791320964323371</v>
      </c>
      <c r="J70" s="3">
        <f t="shared" si="19"/>
        <v>302878.83505089727</v>
      </c>
      <c r="K70" s="3">
        <f t="shared" si="13"/>
        <v>0.52154757607536228</v>
      </c>
    </row>
    <row r="71" spans="2:12" x14ac:dyDescent="0.15">
      <c r="C71" s="3">
        <f t="shared" si="14"/>
        <v>489600</v>
      </c>
      <c r="D71" s="103">
        <f t="shared" si="15"/>
        <v>29113</v>
      </c>
      <c r="E71" s="3">
        <f t="shared" si="16"/>
        <v>35231</v>
      </c>
      <c r="F71" s="3">
        <f>AVERAGE([1]P14_P15_T9!F71, [2]P14_P15_T9!F71)</f>
        <v>0.39477423429142011</v>
      </c>
      <c r="G71" s="3">
        <f t="shared" si="17"/>
        <v>13908.291048321022</v>
      </c>
      <c r="I71" s="3">
        <f t="shared" si="18"/>
        <v>0.9997099691370217</v>
      </c>
      <c r="J71" s="3">
        <f t="shared" si="19"/>
        <v>596040.42445196316</v>
      </c>
      <c r="K71" s="3">
        <f t="shared" si="13"/>
        <v>0.52226527502074604</v>
      </c>
    </row>
    <row r="72" spans="2:12" x14ac:dyDescent="0.15">
      <c r="C72" s="3">
        <f t="shared" si="14"/>
        <v>979200</v>
      </c>
      <c r="D72" s="103">
        <f t="shared" si="15"/>
        <v>9008</v>
      </c>
      <c r="E72" s="3">
        <f t="shared" si="16"/>
        <v>11182</v>
      </c>
      <c r="F72" s="3">
        <f>AVERAGE([1]P14_P15_T9!F72, [2]P14_P15_T9!F72)</f>
        <v>0.39477423429142011</v>
      </c>
      <c r="G72" s="3">
        <f t="shared" si="17"/>
        <v>4414.3654878466596</v>
      </c>
      <c r="I72" s="3">
        <f t="shared" si="18"/>
        <v>0.99993146564849533</v>
      </c>
      <c r="J72" s="3">
        <f t="shared" si="19"/>
        <v>1830135.8098479128</v>
      </c>
      <c r="K72" s="3">
        <f t="shared" si="13"/>
        <v>0.50995054531009554</v>
      </c>
    </row>
    <row r="73" spans="2:12" x14ac:dyDescent="0.15">
      <c r="D73" s="3">
        <f>SUM(D62:D72)</f>
        <v>23962983</v>
      </c>
      <c r="G73" s="103">
        <f>SUM(G62:G72)</f>
        <v>5319739.5179027561</v>
      </c>
      <c r="L73" s="15" t="s">
        <v>494</v>
      </c>
    </row>
    <row r="74" spans="2:12" x14ac:dyDescent="0.15">
      <c r="D74" s="103">
        <f>D23</f>
        <v>23962983</v>
      </c>
      <c r="E74" s="3">
        <f>I23*1000000/$I$44</f>
        <v>14251210</v>
      </c>
      <c r="L74" s="496">
        <f>D74+G73</f>
        <v>29282722.517902754</v>
      </c>
    </row>
    <row r="77" spans="2:12" x14ac:dyDescent="0.15">
      <c r="B77" s="103"/>
      <c r="C77" s="103"/>
    </row>
    <row r="79" spans="2:12" x14ac:dyDescent="0.15">
      <c r="C79" s="103"/>
    </row>
    <row r="84" spans="3:12" x14ac:dyDescent="0.15">
      <c r="C84" s="103"/>
      <c r="D84" s="103"/>
      <c r="E84" s="103"/>
      <c r="F84" s="103"/>
      <c r="G84" s="497"/>
      <c r="H84" s="103"/>
      <c r="J84" s="497"/>
      <c r="K84" s="103"/>
      <c r="L84" s="487"/>
    </row>
    <row r="85" spans="3:12" x14ac:dyDescent="0.15">
      <c r="C85" s="103"/>
      <c r="D85" s="103"/>
      <c r="E85" s="103"/>
      <c r="F85" s="103"/>
      <c r="G85" s="497"/>
      <c r="H85" s="103"/>
      <c r="K85" s="103"/>
      <c r="L85" s="487"/>
    </row>
    <row r="86" spans="3:12" x14ac:dyDescent="0.15">
      <c r="C86" s="103"/>
      <c r="D86" s="103"/>
      <c r="E86" s="103"/>
      <c r="F86" s="103"/>
      <c r="G86" s="497"/>
      <c r="H86" s="103"/>
      <c r="K86" s="103"/>
      <c r="L86" s="487"/>
    </row>
    <row r="87" spans="3:12" x14ac:dyDescent="0.15">
      <c r="C87" s="103"/>
      <c r="D87" s="103"/>
      <c r="E87" s="103"/>
      <c r="F87" s="103"/>
      <c r="G87" s="497"/>
      <c r="H87" s="103"/>
      <c r="K87" s="103"/>
      <c r="L87" s="487"/>
    </row>
    <row r="88" spans="3:12" x14ac:dyDescent="0.15">
      <c r="C88" s="103"/>
      <c r="D88" s="103"/>
      <c r="E88" s="103"/>
      <c r="F88" s="103"/>
      <c r="G88" s="497"/>
      <c r="H88" s="103"/>
      <c r="K88" s="103"/>
      <c r="L88" s="487"/>
    </row>
    <row r="89" spans="3:12" x14ac:dyDescent="0.15">
      <c r="C89" s="103"/>
      <c r="D89" s="103"/>
      <c r="E89" s="103"/>
      <c r="F89" s="103"/>
      <c r="G89" s="497"/>
      <c r="H89" s="103"/>
      <c r="K89" s="103"/>
      <c r="L89" s="487"/>
    </row>
    <row r="90" spans="3:12" x14ac:dyDescent="0.15">
      <c r="C90" s="103"/>
      <c r="D90" s="103"/>
      <c r="E90" s="103"/>
      <c r="F90" s="103"/>
      <c r="G90" s="497"/>
      <c r="H90" s="103"/>
      <c r="K90" s="103"/>
      <c r="L90" s="487"/>
    </row>
    <row r="91" spans="3:12" x14ac:dyDescent="0.15">
      <c r="C91" s="103"/>
      <c r="D91" s="103"/>
      <c r="E91" s="103"/>
      <c r="F91" s="103"/>
      <c r="G91" s="497"/>
      <c r="H91" s="103"/>
      <c r="K91" s="103"/>
      <c r="L91" s="487"/>
    </row>
    <row r="92" spans="3:12" x14ac:dyDescent="0.15">
      <c r="C92" s="103"/>
      <c r="D92" s="103"/>
      <c r="E92" s="103"/>
      <c r="F92" s="103"/>
      <c r="G92" s="497"/>
      <c r="H92" s="103"/>
      <c r="K92" s="103"/>
      <c r="L92" s="487"/>
    </row>
    <row r="93" spans="3:12" x14ac:dyDescent="0.15">
      <c r="C93" s="103"/>
      <c r="D93" s="103"/>
      <c r="E93" s="103"/>
      <c r="F93" s="103"/>
      <c r="G93" s="497"/>
      <c r="H93" s="103"/>
      <c r="K93" s="103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19" priority="4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5"/>
  <sheetViews>
    <sheetView showGridLines="0" topLeftCell="A6" workbookViewId="0">
      <selection activeCell="I29" sqref="I29"/>
    </sheetView>
  </sheetViews>
  <sheetFormatPr baseColWidth="10" defaultColWidth="8.83203125" defaultRowHeight="13" x14ac:dyDescent="0.15"/>
  <cols>
    <col min="1" max="1" width="4.6640625" style="3" customWidth="1"/>
    <col min="2" max="2" width="2" style="3" customWidth="1"/>
    <col min="3" max="3" width="17.83203125" style="3" customWidth="1"/>
    <col min="4" max="4" width="10.5" style="3" customWidth="1"/>
    <col min="5" max="5" width="9" style="3" customWidth="1"/>
    <col min="6" max="6" width="8.33203125" style="3" customWidth="1"/>
    <col min="7" max="7" width="9" style="3" customWidth="1"/>
    <col min="8" max="8" width="8.33203125" style="3" customWidth="1"/>
    <col min="9" max="9" width="11.5" style="3" customWidth="1"/>
    <col min="10" max="10" width="8.5" style="3" customWidth="1"/>
    <col min="11" max="11" width="8" style="3" customWidth="1"/>
    <col min="12" max="12" width="7.1640625" style="3" customWidth="1"/>
    <col min="13" max="13" width="7" style="3" customWidth="1"/>
    <col min="14" max="14" width="8" style="3" customWidth="1"/>
    <col min="15" max="15" width="9" style="3" customWidth="1"/>
    <col min="16" max="17" width="8" style="3" customWidth="1"/>
    <col min="18" max="18" width="7.33203125" style="3" customWidth="1"/>
    <col min="19" max="19" width="7.5" style="3" customWidth="1"/>
    <col min="20" max="21" width="9" style="3" customWidth="1"/>
    <col min="22" max="22" width="2" style="3" customWidth="1"/>
    <col min="23" max="23" width="11" style="3" customWidth="1"/>
    <col min="24" max="24" width="7.6640625" style="3" customWidth="1"/>
    <col min="25" max="25" width="14.33203125" style="3" customWidth="1"/>
    <col min="26" max="30" width="8.83203125" style="3"/>
    <col min="31" max="31" width="17.1640625" style="3" customWidth="1"/>
    <col min="32" max="32" width="16" style="3" customWidth="1"/>
    <col min="33" max="33" width="9.6640625" style="3" customWidth="1"/>
    <col min="34" max="34" width="11.5" style="3" customWidth="1"/>
    <col min="35" max="256" width="8.83203125" style="3"/>
    <col min="257" max="257" width="2.5" style="3" customWidth="1"/>
    <col min="258" max="258" width="2" style="3" customWidth="1"/>
    <col min="259" max="259" width="17.83203125" style="3" customWidth="1"/>
    <col min="260" max="260" width="10.5" style="3" customWidth="1"/>
    <col min="261" max="263" width="9" style="3" customWidth="1"/>
    <col min="264" max="264" width="8.33203125" style="3" customWidth="1"/>
    <col min="265" max="265" width="11.5" style="3" customWidth="1"/>
    <col min="266" max="266" width="8.5" style="3" customWidth="1"/>
    <col min="267" max="268" width="8" style="3" customWidth="1"/>
    <col min="269" max="269" width="7" style="3" customWidth="1"/>
    <col min="270" max="270" width="8" style="3" customWidth="1"/>
    <col min="271" max="271" width="9" style="3" customWidth="1"/>
    <col min="272" max="273" width="8" style="3" customWidth="1"/>
    <col min="274" max="274" width="7.33203125" style="3" customWidth="1"/>
    <col min="275" max="275" width="7.5" style="3" customWidth="1"/>
    <col min="276" max="276" width="10.5" style="3" customWidth="1"/>
    <col min="277" max="277" width="9" style="3" customWidth="1"/>
    <col min="278" max="278" width="2" style="3" customWidth="1"/>
    <col min="279" max="279" width="15.5" style="3" customWidth="1"/>
    <col min="280" max="280" width="8.5" style="3" customWidth="1"/>
    <col min="281" max="281" width="16.5" style="3" bestFit="1" customWidth="1"/>
    <col min="282" max="286" width="8.83203125" style="3"/>
    <col min="287" max="287" width="17.1640625" style="3" customWidth="1"/>
    <col min="288" max="288" width="16" style="3" customWidth="1"/>
    <col min="289" max="289" width="9.6640625" style="3" customWidth="1"/>
    <col min="290" max="290" width="11.5" style="3" customWidth="1"/>
    <col min="291" max="512" width="8.83203125" style="3"/>
    <col min="513" max="513" width="2.5" style="3" customWidth="1"/>
    <col min="514" max="514" width="2" style="3" customWidth="1"/>
    <col min="515" max="515" width="17.83203125" style="3" customWidth="1"/>
    <col min="516" max="516" width="10.5" style="3" customWidth="1"/>
    <col min="517" max="519" width="9" style="3" customWidth="1"/>
    <col min="520" max="520" width="8.33203125" style="3" customWidth="1"/>
    <col min="521" max="521" width="11.5" style="3" customWidth="1"/>
    <col min="522" max="522" width="8.5" style="3" customWidth="1"/>
    <col min="523" max="524" width="8" style="3" customWidth="1"/>
    <col min="525" max="525" width="7" style="3" customWidth="1"/>
    <col min="526" max="526" width="8" style="3" customWidth="1"/>
    <col min="527" max="527" width="9" style="3" customWidth="1"/>
    <col min="528" max="529" width="8" style="3" customWidth="1"/>
    <col min="530" max="530" width="7.33203125" style="3" customWidth="1"/>
    <col min="531" max="531" width="7.5" style="3" customWidth="1"/>
    <col min="532" max="532" width="10.5" style="3" customWidth="1"/>
    <col min="533" max="533" width="9" style="3" customWidth="1"/>
    <col min="534" max="534" width="2" style="3" customWidth="1"/>
    <col min="535" max="535" width="15.5" style="3" customWidth="1"/>
    <col min="536" max="536" width="8.5" style="3" customWidth="1"/>
    <col min="537" max="537" width="16.5" style="3" bestFit="1" customWidth="1"/>
    <col min="538" max="542" width="8.83203125" style="3"/>
    <col min="543" max="543" width="17.1640625" style="3" customWidth="1"/>
    <col min="544" max="544" width="16" style="3" customWidth="1"/>
    <col min="545" max="545" width="9.6640625" style="3" customWidth="1"/>
    <col min="546" max="546" width="11.5" style="3" customWidth="1"/>
    <col min="547" max="768" width="8.83203125" style="3"/>
    <col min="769" max="769" width="2.5" style="3" customWidth="1"/>
    <col min="770" max="770" width="2" style="3" customWidth="1"/>
    <col min="771" max="771" width="17.83203125" style="3" customWidth="1"/>
    <col min="772" max="772" width="10.5" style="3" customWidth="1"/>
    <col min="773" max="775" width="9" style="3" customWidth="1"/>
    <col min="776" max="776" width="8.33203125" style="3" customWidth="1"/>
    <col min="777" max="777" width="11.5" style="3" customWidth="1"/>
    <col min="778" max="778" width="8.5" style="3" customWidth="1"/>
    <col min="779" max="780" width="8" style="3" customWidth="1"/>
    <col min="781" max="781" width="7" style="3" customWidth="1"/>
    <col min="782" max="782" width="8" style="3" customWidth="1"/>
    <col min="783" max="783" width="9" style="3" customWidth="1"/>
    <col min="784" max="785" width="8" style="3" customWidth="1"/>
    <col min="786" max="786" width="7.33203125" style="3" customWidth="1"/>
    <col min="787" max="787" width="7.5" style="3" customWidth="1"/>
    <col min="788" max="788" width="10.5" style="3" customWidth="1"/>
    <col min="789" max="789" width="9" style="3" customWidth="1"/>
    <col min="790" max="790" width="2" style="3" customWidth="1"/>
    <col min="791" max="791" width="15.5" style="3" customWidth="1"/>
    <col min="792" max="792" width="8.5" style="3" customWidth="1"/>
    <col min="793" max="793" width="16.5" style="3" bestFit="1" customWidth="1"/>
    <col min="794" max="798" width="8.83203125" style="3"/>
    <col min="799" max="799" width="17.1640625" style="3" customWidth="1"/>
    <col min="800" max="800" width="16" style="3" customWidth="1"/>
    <col min="801" max="801" width="9.6640625" style="3" customWidth="1"/>
    <col min="802" max="802" width="11.5" style="3" customWidth="1"/>
    <col min="803" max="1024" width="8.83203125" style="3"/>
    <col min="1025" max="1025" width="2.5" style="3" customWidth="1"/>
    <col min="1026" max="1026" width="2" style="3" customWidth="1"/>
    <col min="1027" max="1027" width="17.83203125" style="3" customWidth="1"/>
    <col min="1028" max="1028" width="10.5" style="3" customWidth="1"/>
    <col min="1029" max="1031" width="9" style="3" customWidth="1"/>
    <col min="1032" max="1032" width="8.33203125" style="3" customWidth="1"/>
    <col min="1033" max="1033" width="11.5" style="3" customWidth="1"/>
    <col min="1034" max="1034" width="8.5" style="3" customWidth="1"/>
    <col min="1035" max="1036" width="8" style="3" customWidth="1"/>
    <col min="1037" max="1037" width="7" style="3" customWidth="1"/>
    <col min="1038" max="1038" width="8" style="3" customWidth="1"/>
    <col min="1039" max="1039" width="9" style="3" customWidth="1"/>
    <col min="1040" max="1041" width="8" style="3" customWidth="1"/>
    <col min="1042" max="1042" width="7.33203125" style="3" customWidth="1"/>
    <col min="1043" max="1043" width="7.5" style="3" customWidth="1"/>
    <col min="1044" max="1044" width="10.5" style="3" customWidth="1"/>
    <col min="1045" max="1045" width="9" style="3" customWidth="1"/>
    <col min="1046" max="1046" width="2" style="3" customWidth="1"/>
    <col min="1047" max="1047" width="15.5" style="3" customWidth="1"/>
    <col min="1048" max="1048" width="8.5" style="3" customWidth="1"/>
    <col min="1049" max="1049" width="16.5" style="3" bestFit="1" customWidth="1"/>
    <col min="1050" max="1054" width="8.83203125" style="3"/>
    <col min="1055" max="1055" width="17.1640625" style="3" customWidth="1"/>
    <col min="1056" max="1056" width="16" style="3" customWidth="1"/>
    <col min="1057" max="1057" width="9.6640625" style="3" customWidth="1"/>
    <col min="1058" max="1058" width="11.5" style="3" customWidth="1"/>
    <col min="1059" max="1280" width="8.83203125" style="3"/>
    <col min="1281" max="1281" width="2.5" style="3" customWidth="1"/>
    <col min="1282" max="1282" width="2" style="3" customWidth="1"/>
    <col min="1283" max="1283" width="17.83203125" style="3" customWidth="1"/>
    <col min="1284" max="1284" width="10.5" style="3" customWidth="1"/>
    <col min="1285" max="1287" width="9" style="3" customWidth="1"/>
    <col min="1288" max="1288" width="8.33203125" style="3" customWidth="1"/>
    <col min="1289" max="1289" width="11.5" style="3" customWidth="1"/>
    <col min="1290" max="1290" width="8.5" style="3" customWidth="1"/>
    <col min="1291" max="1292" width="8" style="3" customWidth="1"/>
    <col min="1293" max="1293" width="7" style="3" customWidth="1"/>
    <col min="1294" max="1294" width="8" style="3" customWidth="1"/>
    <col min="1295" max="1295" width="9" style="3" customWidth="1"/>
    <col min="1296" max="1297" width="8" style="3" customWidth="1"/>
    <col min="1298" max="1298" width="7.33203125" style="3" customWidth="1"/>
    <col min="1299" max="1299" width="7.5" style="3" customWidth="1"/>
    <col min="1300" max="1300" width="10.5" style="3" customWidth="1"/>
    <col min="1301" max="1301" width="9" style="3" customWidth="1"/>
    <col min="1302" max="1302" width="2" style="3" customWidth="1"/>
    <col min="1303" max="1303" width="15.5" style="3" customWidth="1"/>
    <col min="1304" max="1304" width="8.5" style="3" customWidth="1"/>
    <col min="1305" max="1305" width="16.5" style="3" bestFit="1" customWidth="1"/>
    <col min="1306" max="1310" width="8.83203125" style="3"/>
    <col min="1311" max="1311" width="17.1640625" style="3" customWidth="1"/>
    <col min="1312" max="1312" width="16" style="3" customWidth="1"/>
    <col min="1313" max="1313" width="9.6640625" style="3" customWidth="1"/>
    <col min="1314" max="1314" width="11.5" style="3" customWidth="1"/>
    <col min="1315" max="1536" width="8.83203125" style="3"/>
    <col min="1537" max="1537" width="2.5" style="3" customWidth="1"/>
    <col min="1538" max="1538" width="2" style="3" customWidth="1"/>
    <col min="1539" max="1539" width="17.83203125" style="3" customWidth="1"/>
    <col min="1540" max="1540" width="10.5" style="3" customWidth="1"/>
    <col min="1541" max="1543" width="9" style="3" customWidth="1"/>
    <col min="1544" max="1544" width="8.33203125" style="3" customWidth="1"/>
    <col min="1545" max="1545" width="11.5" style="3" customWidth="1"/>
    <col min="1546" max="1546" width="8.5" style="3" customWidth="1"/>
    <col min="1547" max="1548" width="8" style="3" customWidth="1"/>
    <col min="1549" max="1549" width="7" style="3" customWidth="1"/>
    <col min="1550" max="1550" width="8" style="3" customWidth="1"/>
    <col min="1551" max="1551" width="9" style="3" customWidth="1"/>
    <col min="1552" max="1553" width="8" style="3" customWidth="1"/>
    <col min="1554" max="1554" width="7.33203125" style="3" customWidth="1"/>
    <col min="1555" max="1555" width="7.5" style="3" customWidth="1"/>
    <col min="1556" max="1556" width="10.5" style="3" customWidth="1"/>
    <col min="1557" max="1557" width="9" style="3" customWidth="1"/>
    <col min="1558" max="1558" width="2" style="3" customWidth="1"/>
    <col min="1559" max="1559" width="15.5" style="3" customWidth="1"/>
    <col min="1560" max="1560" width="8.5" style="3" customWidth="1"/>
    <col min="1561" max="1561" width="16.5" style="3" bestFit="1" customWidth="1"/>
    <col min="1562" max="1566" width="8.83203125" style="3"/>
    <col min="1567" max="1567" width="17.1640625" style="3" customWidth="1"/>
    <col min="1568" max="1568" width="16" style="3" customWidth="1"/>
    <col min="1569" max="1569" width="9.6640625" style="3" customWidth="1"/>
    <col min="1570" max="1570" width="11.5" style="3" customWidth="1"/>
    <col min="1571" max="1792" width="8.83203125" style="3"/>
    <col min="1793" max="1793" width="2.5" style="3" customWidth="1"/>
    <col min="1794" max="1794" width="2" style="3" customWidth="1"/>
    <col min="1795" max="1795" width="17.83203125" style="3" customWidth="1"/>
    <col min="1796" max="1796" width="10.5" style="3" customWidth="1"/>
    <col min="1797" max="1799" width="9" style="3" customWidth="1"/>
    <col min="1800" max="1800" width="8.33203125" style="3" customWidth="1"/>
    <col min="1801" max="1801" width="11.5" style="3" customWidth="1"/>
    <col min="1802" max="1802" width="8.5" style="3" customWidth="1"/>
    <col min="1803" max="1804" width="8" style="3" customWidth="1"/>
    <col min="1805" max="1805" width="7" style="3" customWidth="1"/>
    <col min="1806" max="1806" width="8" style="3" customWidth="1"/>
    <col min="1807" max="1807" width="9" style="3" customWidth="1"/>
    <col min="1808" max="1809" width="8" style="3" customWidth="1"/>
    <col min="1810" max="1810" width="7.33203125" style="3" customWidth="1"/>
    <col min="1811" max="1811" width="7.5" style="3" customWidth="1"/>
    <col min="1812" max="1812" width="10.5" style="3" customWidth="1"/>
    <col min="1813" max="1813" width="9" style="3" customWidth="1"/>
    <col min="1814" max="1814" width="2" style="3" customWidth="1"/>
    <col min="1815" max="1815" width="15.5" style="3" customWidth="1"/>
    <col min="1816" max="1816" width="8.5" style="3" customWidth="1"/>
    <col min="1817" max="1817" width="16.5" style="3" bestFit="1" customWidth="1"/>
    <col min="1818" max="1822" width="8.83203125" style="3"/>
    <col min="1823" max="1823" width="17.1640625" style="3" customWidth="1"/>
    <col min="1824" max="1824" width="16" style="3" customWidth="1"/>
    <col min="1825" max="1825" width="9.6640625" style="3" customWidth="1"/>
    <col min="1826" max="1826" width="11.5" style="3" customWidth="1"/>
    <col min="1827" max="2048" width="8.83203125" style="3"/>
    <col min="2049" max="2049" width="2.5" style="3" customWidth="1"/>
    <col min="2050" max="2050" width="2" style="3" customWidth="1"/>
    <col min="2051" max="2051" width="17.83203125" style="3" customWidth="1"/>
    <col min="2052" max="2052" width="10.5" style="3" customWidth="1"/>
    <col min="2053" max="2055" width="9" style="3" customWidth="1"/>
    <col min="2056" max="2056" width="8.33203125" style="3" customWidth="1"/>
    <col min="2057" max="2057" width="11.5" style="3" customWidth="1"/>
    <col min="2058" max="2058" width="8.5" style="3" customWidth="1"/>
    <col min="2059" max="2060" width="8" style="3" customWidth="1"/>
    <col min="2061" max="2061" width="7" style="3" customWidth="1"/>
    <col min="2062" max="2062" width="8" style="3" customWidth="1"/>
    <col min="2063" max="2063" width="9" style="3" customWidth="1"/>
    <col min="2064" max="2065" width="8" style="3" customWidth="1"/>
    <col min="2066" max="2066" width="7.33203125" style="3" customWidth="1"/>
    <col min="2067" max="2067" width="7.5" style="3" customWidth="1"/>
    <col min="2068" max="2068" width="10.5" style="3" customWidth="1"/>
    <col min="2069" max="2069" width="9" style="3" customWidth="1"/>
    <col min="2070" max="2070" width="2" style="3" customWidth="1"/>
    <col min="2071" max="2071" width="15.5" style="3" customWidth="1"/>
    <col min="2072" max="2072" width="8.5" style="3" customWidth="1"/>
    <col min="2073" max="2073" width="16.5" style="3" bestFit="1" customWidth="1"/>
    <col min="2074" max="2078" width="8.83203125" style="3"/>
    <col min="2079" max="2079" width="17.1640625" style="3" customWidth="1"/>
    <col min="2080" max="2080" width="16" style="3" customWidth="1"/>
    <col min="2081" max="2081" width="9.6640625" style="3" customWidth="1"/>
    <col min="2082" max="2082" width="11.5" style="3" customWidth="1"/>
    <col min="2083" max="2304" width="8.83203125" style="3"/>
    <col min="2305" max="2305" width="2.5" style="3" customWidth="1"/>
    <col min="2306" max="2306" width="2" style="3" customWidth="1"/>
    <col min="2307" max="2307" width="17.83203125" style="3" customWidth="1"/>
    <col min="2308" max="2308" width="10.5" style="3" customWidth="1"/>
    <col min="2309" max="2311" width="9" style="3" customWidth="1"/>
    <col min="2312" max="2312" width="8.33203125" style="3" customWidth="1"/>
    <col min="2313" max="2313" width="11.5" style="3" customWidth="1"/>
    <col min="2314" max="2314" width="8.5" style="3" customWidth="1"/>
    <col min="2315" max="2316" width="8" style="3" customWidth="1"/>
    <col min="2317" max="2317" width="7" style="3" customWidth="1"/>
    <col min="2318" max="2318" width="8" style="3" customWidth="1"/>
    <col min="2319" max="2319" width="9" style="3" customWidth="1"/>
    <col min="2320" max="2321" width="8" style="3" customWidth="1"/>
    <col min="2322" max="2322" width="7.33203125" style="3" customWidth="1"/>
    <col min="2323" max="2323" width="7.5" style="3" customWidth="1"/>
    <col min="2324" max="2324" width="10.5" style="3" customWidth="1"/>
    <col min="2325" max="2325" width="9" style="3" customWidth="1"/>
    <col min="2326" max="2326" width="2" style="3" customWidth="1"/>
    <col min="2327" max="2327" width="15.5" style="3" customWidth="1"/>
    <col min="2328" max="2328" width="8.5" style="3" customWidth="1"/>
    <col min="2329" max="2329" width="16.5" style="3" bestFit="1" customWidth="1"/>
    <col min="2330" max="2334" width="8.83203125" style="3"/>
    <col min="2335" max="2335" width="17.1640625" style="3" customWidth="1"/>
    <col min="2336" max="2336" width="16" style="3" customWidth="1"/>
    <col min="2337" max="2337" width="9.6640625" style="3" customWidth="1"/>
    <col min="2338" max="2338" width="11.5" style="3" customWidth="1"/>
    <col min="2339" max="2560" width="8.83203125" style="3"/>
    <col min="2561" max="2561" width="2.5" style="3" customWidth="1"/>
    <col min="2562" max="2562" width="2" style="3" customWidth="1"/>
    <col min="2563" max="2563" width="17.83203125" style="3" customWidth="1"/>
    <col min="2564" max="2564" width="10.5" style="3" customWidth="1"/>
    <col min="2565" max="2567" width="9" style="3" customWidth="1"/>
    <col min="2568" max="2568" width="8.33203125" style="3" customWidth="1"/>
    <col min="2569" max="2569" width="11.5" style="3" customWidth="1"/>
    <col min="2570" max="2570" width="8.5" style="3" customWidth="1"/>
    <col min="2571" max="2572" width="8" style="3" customWidth="1"/>
    <col min="2573" max="2573" width="7" style="3" customWidth="1"/>
    <col min="2574" max="2574" width="8" style="3" customWidth="1"/>
    <col min="2575" max="2575" width="9" style="3" customWidth="1"/>
    <col min="2576" max="2577" width="8" style="3" customWidth="1"/>
    <col min="2578" max="2578" width="7.33203125" style="3" customWidth="1"/>
    <col min="2579" max="2579" width="7.5" style="3" customWidth="1"/>
    <col min="2580" max="2580" width="10.5" style="3" customWidth="1"/>
    <col min="2581" max="2581" width="9" style="3" customWidth="1"/>
    <col min="2582" max="2582" width="2" style="3" customWidth="1"/>
    <col min="2583" max="2583" width="15.5" style="3" customWidth="1"/>
    <col min="2584" max="2584" width="8.5" style="3" customWidth="1"/>
    <col min="2585" max="2585" width="16.5" style="3" bestFit="1" customWidth="1"/>
    <col min="2586" max="2590" width="8.83203125" style="3"/>
    <col min="2591" max="2591" width="17.1640625" style="3" customWidth="1"/>
    <col min="2592" max="2592" width="16" style="3" customWidth="1"/>
    <col min="2593" max="2593" width="9.6640625" style="3" customWidth="1"/>
    <col min="2594" max="2594" width="11.5" style="3" customWidth="1"/>
    <col min="2595" max="2816" width="8.83203125" style="3"/>
    <col min="2817" max="2817" width="2.5" style="3" customWidth="1"/>
    <col min="2818" max="2818" width="2" style="3" customWidth="1"/>
    <col min="2819" max="2819" width="17.83203125" style="3" customWidth="1"/>
    <col min="2820" max="2820" width="10.5" style="3" customWidth="1"/>
    <col min="2821" max="2823" width="9" style="3" customWidth="1"/>
    <col min="2824" max="2824" width="8.33203125" style="3" customWidth="1"/>
    <col min="2825" max="2825" width="11.5" style="3" customWidth="1"/>
    <col min="2826" max="2826" width="8.5" style="3" customWidth="1"/>
    <col min="2827" max="2828" width="8" style="3" customWidth="1"/>
    <col min="2829" max="2829" width="7" style="3" customWidth="1"/>
    <col min="2830" max="2830" width="8" style="3" customWidth="1"/>
    <col min="2831" max="2831" width="9" style="3" customWidth="1"/>
    <col min="2832" max="2833" width="8" style="3" customWidth="1"/>
    <col min="2834" max="2834" width="7.33203125" style="3" customWidth="1"/>
    <col min="2835" max="2835" width="7.5" style="3" customWidth="1"/>
    <col min="2836" max="2836" width="10.5" style="3" customWidth="1"/>
    <col min="2837" max="2837" width="9" style="3" customWidth="1"/>
    <col min="2838" max="2838" width="2" style="3" customWidth="1"/>
    <col min="2839" max="2839" width="15.5" style="3" customWidth="1"/>
    <col min="2840" max="2840" width="8.5" style="3" customWidth="1"/>
    <col min="2841" max="2841" width="16.5" style="3" bestFit="1" customWidth="1"/>
    <col min="2842" max="2846" width="8.83203125" style="3"/>
    <col min="2847" max="2847" width="17.1640625" style="3" customWidth="1"/>
    <col min="2848" max="2848" width="16" style="3" customWidth="1"/>
    <col min="2849" max="2849" width="9.6640625" style="3" customWidth="1"/>
    <col min="2850" max="2850" width="11.5" style="3" customWidth="1"/>
    <col min="2851" max="3072" width="8.83203125" style="3"/>
    <col min="3073" max="3073" width="2.5" style="3" customWidth="1"/>
    <col min="3074" max="3074" width="2" style="3" customWidth="1"/>
    <col min="3075" max="3075" width="17.83203125" style="3" customWidth="1"/>
    <col min="3076" max="3076" width="10.5" style="3" customWidth="1"/>
    <col min="3077" max="3079" width="9" style="3" customWidth="1"/>
    <col min="3080" max="3080" width="8.33203125" style="3" customWidth="1"/>
    <col min="3081" max="3081" width="11.5" style="3" customWidth="1"/>
    <col min="3082" max="3082" width="8.5" style="3" customWidth="1"/>
    <col min="3083" max="3084" width="8" style="3" customWidth="1"/>
    <col min="3085" max="3085" width="7" style="3" customWidth="1"/>
    <col min="3086" max="3086" width="8" style="3" customWidth="1"/>
    <col min="3087" max="3087" width="9" style="3" customWidth="1"/>
    <col min="3088" max="3089" width="8" style="3" customWidth="1"/>
    <col min="3090" max="3090" width="7.33203125" style="3" customWidth="1"/>
    <col min="3091" max="3091" width="7.5" style="3" customWidth="1"/>
    <col min="3092" max="3092" width="10.5" style="3" customWidth="1"/>
    <col min="3093" max="3093" width="9" style="3" customWidth="1"/>
    <col min="3094" max="3094" width="2" style="3" customWidth="1"/>
    <col min="3095" max="3095" width="15.5" style="3" customWidth="1"/>
    <col min="3096" max="3096" width="8.5" style="3" customWidth="1"/>
    <col min="3097" max="3097" width="16.5" style="3" bestFit="1" customWidth="1"/>
    <col min="3098" max="3102" width="8.83203125" style="3"/>
    <col min="3103" max="3103" width="17.1640625" style="3" customWidth="1"/>
    <col min="3104" max="3104" width="16" style="3" customWidth="1"/>
    <col min="3105" max="3105" width="9.6640625" style="3" customWidth="1"/>
    <col min="3106" max="3106" width="11.5" style="3" customWidth="1"/>
    <col min="3107" max="3328" width="8.83203125" style="3"/>
    <col min="3329" max="3329" width="2.5" style="3" customWidth="1"/>
    <col min="3330" max="3330" width="2" style="3" customWidth="1"/>
    <col min="3331" max="3331" width="17.83203125" style="3" customWidth="1"/>
    <col min="3332" max="3332" width="10.5" style="3" customWidth="1"/>
    <col min="3333" max="3335" width="9" style="3" customWidth="1"/>
    <col min="3336" max="3336" width="8.33203125" style="3" customWidth="1"/>
    <col min="3337" max="3337" width="11.5" style="3" customWidth="1"/>
    <col min="3338" max="3338" width="8.5" style="3" customWidth="1"/>
    <col min="3339" max="3340" width="8" style="3" customWidth="1"/>
    <col min="3341" max="3341" width="7" style="3" customWidth="1"/>
    <col min="3342" max="3342" width="8" style="3" customWidth="1"/>
    <col min="3343" max="3343" width="9" style="3" customWidth="1"/>
    <col min="3344" max="3345" width="8" style="3" customWidth="1"/>
    <col min="3346" max="3346" width="7.33203125" style="3" customWidth="1"/>
    <col min="3347" max="3347" width="7.5" style="3" customWidth="1"/>
    <col min="3348" max="3348" width="10.5" style="3" customWidth="1"/>
    <col min="3349" max="3349" width="9" style="3" customWidth="1"/>
    <col min="3350" max="3350" width="2" style="3" customWidth="1"/>
    <col min="3351" max="3351" width="15.5" style="3" customWidth="1"/>
    <col min="3352" max="3352" width="8.5" style="3" customWidth="1"/>
    <col min="3353" max="3353" width="16.5" style="3" bestFit="1" customWidth="1"/>
    <col min="3354" max="3358" width="8.83203125" style="3"/>
    <col min="3359" max="3359" width="17.1640625" style="3" customWidth="1"/>
    <col min="3360" max="3360" width="16" style="3" customWidth="1"/>
    <col min="3361" max="3361" width="9.6640625" style="3" customWidth="1"/>
    <col min="3362" max="3362" width="11.5" style="3" customWidth="1"/>
    <col min="3363" max="3584" width="8.83203125" style="3"/>
    <col min="3585" max="3585" width="2.5" style="3" customWidth="1"/>
    <col min="3586" max="3586" width="2" style="3" customWidth="1"/>
    <col min="3587" max="3587" width="17.83203125" style="3" customWidth="1"/>
    <col min="3588" max="3588" width="10.5" style="3" customWidth="1"/>
    <col min="3589" max="3591" width="9" style="3" customWidth="1"/>
    <col min="3592" max="3592" width="8.33203125" style="3" customWidth="1"/>
    <col min="3593" max="3593" width="11.5" style="3" customWidth="1"/>
    <col min="3594" max="3594" width="8.5" style="3" customWidth="1"/>
    <col min="3595" max="3596" width="8" style="3" customWidth="1"/>
    <col min="3597" max="3597" width="7" style="3" customWidth="1"/>
    <col min="3598" max="3598" width="8" style="3" customWidth="1"/>
    <col min="3599" max="3599" width="9" style="3" customWidth="1"/>
    <col min="3600" max="3601" width="8" style="3" customWidth="1"/>
    <col min="3602" max="3602" width="7.33203125" style="3" customWidth="1"/>
    <col min="3603" max="3603" width="7.5" style="3" customWidth="1"/>
    <col min="3604" max="3604" width="10.5" style="3" customWidth="1"/>
    <col min="3605" max="3605" width="9" style="3" customWidth="1"/>
    <col min="3606" max="3606" width="2" style="3" customWidth="1"/>
    <col min="3607" max="3607" width="15.5" style="3" customWidth="1"/>
    <col min="3608" max="3608" width="8.5" style="3" customWidth="1"/>
    <col min="3609" max="3609" width="16.5" style="3" bestFit="1" customWidth="1"/>
    <col min="3610" max="3614" width="8.83203125" style="3"/>
    <col min="3615" max="3615" width="17.1640625" style="3" customWidth="1"/>
    <col min="3616" max="3616" width="16" style="3" customWidth="1"/>
    <col min="3617" max="3617" width="9.6640625" style="3" customWidth="1"/>
    <col min="3618" max="3618" width="11.5" style="3" customWidth="1"/>
    <col min="3619" max="3840" width="8.83203125" style="3"/>
    <col min="3841" max="3841" width="2.5" style="3" customWidth="1"/>
    <col min="3842" max="3842" width="2" style="3" customWidth="1"/>
    <col min="3843" max="3843" width="17.83203125" style="3" customWidth="1"/>
    <col min="3844" max="3844" width="10.5" style="3" customWidth="1"/>
    <col min="3845" max="3847" width="9" style="3" customWidth="1"/>
    <col min="3848" max="3848" width="8.33203125" style="3" customWidth="1"/>
    <col min="3849" max="3849" width="11.5" style="3" customWidth="1"/>
    <col min="3850" max="3850" width="8.5" style="3" customWidth="1"/>
    <col min="3851" max="3852" width="8" style="3" customWidth="1"/>
    <col min="3853" max="3853" width="7" style="3" customWidth="1"/>
    <col min="3854" max="3854" width="8" style="3" customWidth="1"/>
    <col min="3855" max="3855" width="9" style="3" customWidth="1"/>
    <col min="3856" max="3857" width="8" style="3" customWidth="1"/>
    <col min="3858" max="3858" width="7.33203125" style="3" customWidth="1"/>
    <col min="3859" max="3859" width="7.5" style="3" customWidth="1"/>
    <col min="3860" max="3860" width="10.5" style="3" customWidth="1"/>
    <col min="3861" max="3861" width="9" style="3" customWidth="1"/>
    <col min="3862" max="3862" width="2" style="3" customWidth="1"/>
    <col min="3863" max="3863" width="15.5" style="3" customWidth="1"/>
    <col min="3864" max="3864" width="8.5" style="3" customWidth="1"/>
    <col min="3865" max="3865" width="16.5" style="3" bestFit="1" customWidth="1"/>
    <col min="3866" max="3870" width="8.83203125" style="3"/>
    <col min="3871" max="3871" width="17.1640625" style="3" customWidth="1"/>
    <col min="3872" max="3872" width="16" style="3" customWidth="1"/>
    <col min="3873" max="3873" width="9.6640625" style="3" customWidth="1"/>
    <col min="3874" max="3874" width="11.5" style="3" customWidth="1"/>
    <col min="3875" max="4096" width="8.83203125" style="3"/>
    <col min="4097" max="4097" width="2.5" style="3" customWidth="1"/>
    <col min="4098" max="4098" width="2" style="3" customWidth="1"/>
    <col min="4099" max="4099" width="17.83203125" style="3" customWidth="1"/>
    <col min="4100" max="4100" width="10.5" style="3" customWidth="1"/>
    <col min="4101" max="4103" width="9" style="3" customWidth="1"/>
    <col min="4104" max="4104" width="8.33203125" style="3" customWidth="1"/>
    <col min="4105" max="4105" width="11.5" style="3" customWidth="1"/>
    <col min="4106" max="4106" width="8.5" style="3" customWidth="1"/>
    <col min="4107" max="4108" width="8" style="3" customWidth="1"/>
    <col min="4109" max="4109" width="7" style="3" customWidth="1"/>
    <col min="4110" max="4110" width="8" style="3" customWidth="1"/>
    <col min="4111" max="4111" width="9" style="3" customWidth="1"/>
    <col min="4112" max="4113" width="8" style="3" customWidth="1"/>
    <col min="4114" max="4114" width="7.33203125" style="3" customWidth="1"/>
    <col min="4115" max="4115" width="7.5" style="3" customWidth="1"/>
    <col min="4116" max="4116" width="10.5" style="3" customWidth="1"/>
    <col min="4117" max="4117" width="9" style="3" customWidth="1"/>
    <col min="4118" max="4118" width="2" style="3" customWidth="1"/>
    <col min="4119" max="4119" width="15.5" style="3" customWidth="1"/>
    <col min="4120" max="4120" width="8.5" style="3" customWidth="1"/>
    <col min="4121" max="4121" width="16.5" style="3" bestFit="1" customWidth="1"/>
    <col min="4122" max="4126" width="8.83203125" style="3"/>
    <col min="4127" max="4127" width="17.1640625" style="3" customWidth="1"/>
    <col min="4128" max="4128" width="16" style="3" customWidth="1"/>
    <col min="4129" max="4129" width="9.6640625" style="3" customWidth="1"/>
    <col min="4130" max="4130" width="11.5" style="3" customWidth="1"/>
    <col min="4131" max="4352" width="8.83203125" style="3"/>
    <col min="4353" max="4353" width="2.5" style="3" customWidth="1"/>
    <col min="4354" max="4354" width="2" style="3" customWidth="1"/>
    <col min="4355" max="4355" width="17.83203125" style="3" customWidth="1"/>
    <col min="4356" max="4356" width="10.5" style="3" customWidth="1"/>
    <col min="4357" max="4359" width="9" style="3" customWidth="1"/>
    <col min="4360" max="4360" width="8.33203125" style="3" customWidth="1"/>
    <col min="4361" max="4361" width="11.5" style="3" customWidth="1"/>
    <col min="4362" max="4362" width="8.5" style="3" customWidth="1"/>
    <col min="4363" max="4364" width="8" style="3" customWidth="1"/>
    <col min="4365" max="4365" width="7" style="3" customWidth="1"/>
    <col min="4366" max="4366" width="8" style="3" customWidth="1"/>
    <col min="4367" max="4367" width="9" style="3" customWidth="1"/>
    <col min="4368" max="4369" width="8" style="3" customWidth="1"/>
    <col min="4370" max="4370" width="7.33203125" style="3" customWidth="1"/>
    <col min="4371" max="4371" width="7.5" style="3" customWidth="1"/>
    <col min="4372" max="4372" width="10.5" style="3" customWidth="1"/>
    <col min="4373" max="4373" width="9" style="3" customWidth="1"/>
    <col min="4374" max="4374" width="2" style="3" customWidth="1"/>
    <col min="4375" max="4375" width="15.5" style="3" customWidth="1"/>
    <col min="4376" max="4376" width="8.5" style="3" customWidth="1"/>
    <col min="4377" max="4377" width="16.5" style="3" bestFit="1" customWidth="1"/>
    <col min="4378" max="4382" width="8.83203125" style="3"/>
    <col min="4383" max="4383" width="17.1640625" style="3" customWidth="1"/>
    <col min="4384" max="4384" width="16" style="3" customWidth="1"/>
    <col min="4385" max="4385" width="9.6640625" style="3" customWidth="1"/>
    <col min="4386" max="4386" width="11.5" style="3" customWidth="1"/>
    <col min="4387" max="4608" width="8.83203125" style="3"/>
    <col min="4609" max="4609" width="2.5" style="3" customWidth="1"/>
    <col min="4610" max="4610" width="2" style="3" customWidth="1"/>
    <col min="4611" max="4611" width="17.83203125" style="3" customWidth="1"/>
    <col min="4612" max="4612" width="10.5" style="3" customWidth="1"/>
    <col min="4613" max="4615" width="9" style="3" customWidth="1"/>
    <col min="4616" max="4616" width="8.33203125" style="3" customWidth="1"/>
    <col min="4617" max="4617" width="11.5" style="3" customWidth="1"/>
    <col min="4618" max="4618" width="8.5" style="3" customWidth="1"/>
    <col min="4619" max="4620" width="8" style="3" customWidth="1"/>
    <col min="4621" max="4621" width="7" style="3" customWidth="1"/>
    <col min="4622" max="4622" width="8" style="3" customWidth="1"/>
    <col min="4623" max="4623" width="9" style="3" customWidth="1"/>
    <col min="4624" max="4625" width="8" style="3" customWidth="1"/>
    <col min="4626" max="4626" width="7.33203125" style="3" customWidth="1"/>
    <col min="4627" max="4627" width="7.5" style="3" customWidth="1"/>
    <col min="4628" max="4628" width="10.5" style="3" customWidth="1"/>
    <col min="4629" max="4629" width="9" style="3" customWidth="1"/>
    <col min="4630" max="4630" width="2" style="3" customWidth="1"/>
    <col min="4631" max="4631" width="15.5" style="3" customWidth="1"/>
    <col min="4632" max="4632" width="8.5" style="3" customWidth="1"/>
    <col min="4633" max="4633" width="16.5" style="3" bestFit="1" customWidth="1"/>
    <col min="4634" max="4638" width="8.83203125" style="3"/>
    <col min="4639" max="4639" width="17.1640625" style="3" customWidth="1"/>
    <col min="4640" max="4640" width="16" style="3" customWidth="1"/>
    <col min="4641" max="4641" width="9.6640625" style="3" customWidth="1"/>
    <col min="4642" max="4642" width="11.5" style="3" customWidth="1"/>
    <col min="4643" max="4864" width="8.83203125" style="3"/>
    <col min="4865" max="4865" width="2.5" style="3" customWidth="1"/>
    <col min="4866" max="4866" width="2" style="3" customWidth="1"/>
    <col min="4867" max="4867" width="17.83203125" style="3" customWidth="1"/>
    <col min="4868" max="4868" width="10.5" style="3" customWidth="1"/>
    <col min="4869" max="4871" width="9" style="3" customWidth="1"/>
    <col min="4872" max="4872" width="8.33203125" style="3" customWidth="1"/>
    <col min="4873" max="4873" width="11.5" style="3" customWidth="1"/>
    <col min="4874" max="4874" width="8.5" style="3" customWidth="1"/>
    <col min="4875" max="4876" width="8" style="3" customWidth="1"/>
    <col min="4877" max="4877" width="7" style="3" customWidth="1"/>
    <col min="4878" max="4878" width="8" style="3" customWidth="1"/>
    <col min="4879" max="4879" width="9" style="3" customWidth="1"/>
    <col min="4880" max="4881" width="8" style="3" customWidth="1"/>
    <col min="4882" max="4882" width="7.33203125" style="3" customWidth="1"/>
    <col min="4883" max="4883" width="7.5" style="3" customWidth="1"/>
    <col min="4884" max="4884" width="10.5" style="3" customWidth="1"/>
    <col min="4885" max="4885" width="9" style="3" customWidth="1"/>
    <col min="4886" max="4886" width="2" style="3" customWidth="1"/>
    <col min="4887" max="4887" width="15.5" style="3" customWidth="1"/>
    <col min="4888" max="4888" width="8.5" style="3" customWidth="1"/>
    <col min="4889" max="4889" width="16.5" style="3" bestFit="1" customWidth="1"/>
    <col min="4890" max="4894" width="8.83203125" style="3"/>
    <col min="4895" max="4895" width="17.1640625" style="3" customWidth="1"/>
    <col min="4896" max="4896" width="16" style="3" customWidth="1"/>
    <col min="4897" max="4897" width="9.6640625" style="3" customWidth="1"/>
    <col min="4898" max="4898" width="11.5" style="3" customWidth="1"/>
    <col min="4899" max="5120" width="8.83203125" style="3"/>
    <col min="5121" max="5121" width="2.5" style="3" customWidth="1"/>
    <col min="5122" max="5122" width="2" style="3" customWidth="1"/>
    <col min="5123" max="5123" width="17.83203125" style="3" customWidth="1"/>
    <col min="5124" max="5124" width="10.5" style="3" customWidth="1"/>
    <col min="5125" max="5127" width="9" style="3" customWidth="1"/>
    <col min="5128" max="5128" width="8.33203125" style="3" customWidth="1"/>
    <col min="5129" max="5129" width="11.5" style="3" customWidth="1"/>
    <col min="5130" max="5130" width="8.5" style="3" customWidth="1"/>
    <col min="5131" max="5132" width="8" style="3" customWidth="1"/>
    <col min="5133" max="5133" width="7" style="3" customWidth="1"/>
    <col min="5134" max="5134" width="8" style="3" customWidth="1"/>
    <col min="5135" max="5135" width="9" style="3" customWidth="1"/>
    <col min="5136" max="5137" width="8" style="3" customWidth="1"/>
    <col min="5138" max="5138" width="7.33203125" style="3" customWidth="1"/>
    <col min="5139" max="5139" width="7.5" style="3" customWidth="1"/>
    <col min="5140" max="5140" width="10.5" style="3" customWidth="1"/>
    <col min="5141" max="5141" width="9" style="3" customWidth="1"/>
    <col min="5142" max="5142" width="2" style="3" customWidth="1"/>
    <col min="5143" max="5143" width="15.5" style="3" customWidth="1"/>
    <col min="5144" max="5144" width="8.5" style="3" customWidth="1"/>
    <col min="5145" max="5145" width="16.5" style="3" bestFit="1" customWidth="1"/>
    <col min="5146" max="5150" width="8.83203125" style="3"/>
    <col min="5151" max="5151" width="17.1640625" style="3" customWidth="1"/>
    <col min="5152" max="5152" width="16" style="3" customWidth="1"/>
    <col min="5153" max="5153" width="9.6640625" style="3" customWidth="1"/>
    <col min="5154" max="5154" width="11.5" style="3" customWidth="1"/>
    <col min="5155" max="5376" width="8.83203125" style="3"/>
    <col min="5377" max="5377" width="2.5" style="3" customWidth="1"/>
    <col min="5378" max="5378" width="2" style="3" customWidth="1"/>
    <col min="5379" max="5379" width="17.83203125" style="3" customWidth="1"/>
    <col min="5380" max="5380" width="10.5" style="3" customWidth="1"/>
    <col min="5381" max="5383" width="9" style="3" customWidth="1"/>
    <col min="5384" max="5384" width="8.33203125" style="3" customWidth="1"/>
    <col min="5385" max="5385" width="11.5" style="3" customWidth="1"/>
    <col min="5386" max="5386" width="8.5" style="3" customWidth="1"/>
    <col min="5387" max="5388" width="8" style="3" customWidth="1"/>
    <col min="5389" max="5389" width="7" style="3" customWidth="1"/>
    <col min="5390" max="5390" width="8" style="3" customWidth="1"/>
    <col min="5391" max="5391" width="9" style="3" customWidth="1"/>
    <col min="5392" max="5393" width="8" style="3" customWidth="1"/>
    <col min="5394" max="5394" width="7.33203125" style="3" customWidth="1"/>
    <col min="5395" max="5395" width="7.5" style="3" customWidth="1"/>
    <col min="5396" max="5396" width="10.5" style="3" customWidth="1"/>
    <col min="5397" max="5397" width="9" style="3" customWidth="1"/>
    <col min="5398" max="5398" width="2" style="3" customWidth="1"/>
    <col min="5399" max="5399" width="15.5" style="3" customWidth="1"/>
    <col min="5400" max="5400" width="8.5" style="3" customWidth="1"/>
    <col min="5401" max="5401" width="16.5" style="3" bestFit="1" customWidth="1"/>
    <col min="5402" max="5406" width="8.83203125" style="3"/>
    <col min="5407" max="5407" width="17.1640625" style="3" customWidth="1"/>
    <col min="5408" max="5408" width="16" style="3" customWidth="1"/>
    <col min="5409" max="5409" width="9.6640625" style="3" customWidth="1"/>
    <col min="5410" max="5410" width="11.5" style="3" customWidth="1"/>
    <col min="5411" max="5632" width="8.83203125" style="3"/>
    <col min="5633" max="5633" width="2.5" style="3" customWidth="1"/>
    <col min="5634" max="5634" width="2" style="3" customWidth="1"/>
    <col min="5635" max="5635" width="17.83203125" style="3" customWidth="1"/>
    <col min="5636" max="5636" width="10.5" style="3" customWidth="1"/>
    <col min="5637" max="5639" width="9" style="3" customWidth="1"/>
    <col min="5640" max="5640" width="8.33203125" style="3" customWidth="1"/>
    <col min="5641" max="5641" width="11.5" style="3" customWidth="1"/>
    <col min="5642" max="5642" width="8.5" style="3" customWidth="1"/>
    <col min="5643" max="5644" width="8" style="3" customWidth="1"/>
    <col min="5645" max="5645" width="7" style="3" customWidth="1"/>
    <col min="5646" max="5646" width="8" style="3" customWidth="1"/>
    <col min="5647" max="5647" width="9" style="3" customWidth="1"/>
    <col min="5648" max="5649" width="8" style="3" customWidth="1"/>
    <col min="5650" max="5650" width="7.33203125" style="3" customWidth="1"/>
    <col min="5651" max="5651" width="7.5" style="3" customWidth="1"/>
    <col min="5652" max="5652" width="10.5" style="3" customWidth="1"/>
    <col min="5653" max="5653" width="9" style="3" customWidth="1"/>
    <col min="5654" max="5654" width="2" style="3" customWidth="1"/>
    <col min="5655" max="5655" width="15.5" style="3" customWidth="1"/>
    <col min="5656" max="5656" width="8.5" style="3" customWidth="1"/>
    <col min="5657" max="5657" width="16.5" style="3" bestFit="1" customWidth="1"/>
    <col min="5658" max="5662" width="8.83203125" style="3"/>
    <col min="5663" max="5663" width="17.1640625" style="3" customWidth="1"/>
    <col min="5664" max="5664" width="16" style="3" customWidth="1"/>
    <col min="5665" max="5665" width="9.6640625" style="3" customWidth="1"/>
    <col min="5666" max="5666" width="11.5" style="3" customWidth="1"/>
    <col min="5667" max="5888" width="8.83203125" style="3"/>
    <col min="5889" max="5889" width="2.5" style="3" customWidth="1"/>
    <col min="5890" max="5890" width="2" style="3" customWidth="1"/>
    <col min="5891" max="5891" width="17.83203125" style="3" customWidth="1"/>
    <col min="5892" max="5892" width="10.5" style="3" customWidth="1"/>
    <col min="5893" max="5895" width="9" style="3" customWidth="1"/>
    <col min="5896" max="5896" width="8.33203125" style="3" customWidth="1"/>
    <col min="5897" max="5897" width="11.5" style="3" customWidth="1"/>
    <col min="5898" max="5898" width="8.5" style="3" customWidth="1"/>
    <col min="5899" max="5900" width="8" style="3" customWidth="1"/>
    <col min="5901" max="5901" width="7" style="3" customWidth="1"/>
    <col min="5902" max="5902" width="8" style="3" customWidth="1"/>
    <col min="5903" max="5903" width="9" style="3" customWidth="1"/>
    <col min="5904" max="5905" width="8" style="3" customWidth="1"/>
    <col min="5906" max="5906" width="7.33203125" style="3" customWidth="1"/>
    <col min="5907" max="5907" width="7.5" style="3" customWidth="1"/>
    <col min="5908" max="5908" width="10.5" style="3" customWidth="1"/>
    <col min="5909" max="5909" width="9" style="3" customWidth="1"/>
    <col min="5910" max="5910" width="2" style="3" customWidth="1"/>
    <col min="5911" max="5911" width="15.5" style="3" customWidth="1"/>
    <col min="5912" max="5912" width="8.5" style="3" customWidth="1"/>
    <col min="5913" max="5913" width="16.5" style="3" bestFit="1" customWidth="1"/>
    <col min="5914" max="5918" width="8.83203125" style="3"/>
    <col min="5919" max="5919" width="17.1640625" style="3" customWidth="1"/>
    <col min="5920" max="5920" width="16" style="3" customWidth="1"/>
    <col min="5921" max="5921" width="9.6640625" style="3" customWidth="1"/>
    <col min="5922" max="5922" width="11.5" style="3" customWidth="1"/>
    <col min="5923" max="6144" width="8.83203125" style="3"/>
    <col min="6145" max="6145" width="2.5" style="3" customWidth="1"/>
    <col min="6146" max="6146" width="2" style="3" customWidth="1"/>
    <col min="6147" max="6147" width="17.83203125" style="3" customWidth="1"/>
    <col min="6148" max="6148" width="10.5" style="3" customWidth="1"/>
    <col min="6149" max="6151" width="9" style="3" customWidth="1"/>
    <col min="6152" max="6152" width="8.33203125" style="3" customWidth="1"/>
    <col min="6153" max="6153" width="11.5" style="3" customWidth="1"/>
    <col min="6154" max="6154" width="8.5" style="3" customWidth="1"/>
    <col min="6155" max="6156" width="8" style="3" customWidth="1"/>
    <col min="6157" max="6157" width="7" style="3" customWidth="1"/>
    <col min="6158" max="6158" width="8" style="3" customWidth="1"/>
    <col min="6159" max="6159" width="9" style="3" customWidth="1"/>
    <col min="6160" max="6161" width="8" style="3" customWidth="1"/>
    <col min="6162" max="6162" width="7.33203125" style="3" customWidth="1"/>
    <col min="6163" max="6163" width="7.5" style="3" customWidth="1"/>
    <col min="6164" max="6164" width="10.5" style="3" customWidth="1"/>
    <col min="6165" max="6165" width="9" style="3" customWidth="1"/>
    <col min="6166" max="6166" width="2" style="3" customWidth="1"/>
    <col min="6167" max="6167" width="15.5" style="3" customWidth="1"/>
    <col min="6168" max="6168" width="8.5" style="3" customWidth="1"/>
    <col min="6169" max="6169" width="16.5" style="3" bestFit="1" customWidth="1"/>
    <col min="6170" max="6174" width="8.83203125" style="3"/>
    <col min="6175" max="6175" width="17.1640625" style="3" customWidth="1"/>
    <col min="6176" max="6176" width="16" style="3" customWidth="1"/>
    <col min="6177" max="6177" width="9.6640625" style="3" customWidth="1"/>
    <col min="6178" max="6178" width="11.5" style="3" customWidth="1"/>
    <col min="6179" max="6400" width="8.83203125" style="3"/>
    <col min="6401" max="6401" width="2.5" style="3" customWidth="1"/>
    <col min="6402" max="6402" width="2" style="3" customWidth="1"/>
    <col min="6403" max="6403" width="17.83203125" style="3" customWidth="1"/>
    <col min="6404" max="6404" width="10.5" style="3" customWidth="1"/>
    <col min="6405" max="6407" width="9" style="3" customWidth="1"/>
    <col min="6408" max="6408" width="8.33203125" style="3" customWidth="1"/>
    <col min="6409" max="6409" width="11.5" style="3" customWidth="1"/>
    <col min="6410" max="6410" width="8.5" style="3" customWidth="1"/>
    <col min="6411" max="6412" width="8" style="3" customWidth="1"/>
    <col min="6413" max="6413" width="7" style="3" customWidth="1"/>
    <col min="6414" max="6414" width="8" style="3" customWidth="1"/>
    <col min="6415" max="6415" width="9" style="3" customWidth="1"/>
    <col min="6416" max="6417" width="8" style="3" customWidth="1"/>
    <col min="6418" max="6418" width="7.33203125" style="3" customWidth="1"/>
    <col min="6419" max="6419" width="7.5" style="3" customWidth="1"/>
    <col min="6420" max="6420" width="10.5" style="3" customWidth="1"/>
    <col min="6421" max="6421" width="9" style="3" customWidth="1"/>
    <col min="6422" max="6422" width="2" style="3" customWidth="1"/>
    <col min="6423" max="6423" width="15.5" style="3" customWidth="1"/>
    <col min="6424" max="6424" width="8.5" style="3" customWidth="1"/>
    <col min="6425" max="6425" width="16.5" style="3" bestFit="1" customWidth="1"/>
    <col min="6426" max="6430" width="8.83203125" style="3"/>
    <col min="6431" max="6431" width="17.1640625" style="3" customWidth="1"/>
    <col min="6432" max="6432" width="16" style="3" customWidth="1"/>
    <col min="6433" max="6433" width="9.6640625" style="3" customWidth="1"/>
    <col min="6434" max="6434" width="11.5" style="3" customWidth="1"/>
    <col min="6435" max="6656" width="8.83203125" style="3"/>
    <col min="6657" max="6657" width="2.5" style="3" customWidth="1"/>
    <col min="6658" max="6658" width="2" style="3" customWidth="1"/>
    <col min="6659" max="6659" width="17.83203125" style="3" customWidth="1"/>
    <col min="6660" max="6660" width="10.5" style="3" customWidth="1"/>
    <col min="6661" max="6663" width="9" style="3" customWidth="1"/>
    <col min="6664" max="6664" width="8.33203125" style="3" customWidth="1"/>
    <col min="6665" max="6665" width="11.5" style="3" customWidth="1"/>
    <col min="6666" max="6666" width="8.5" style="3" customWidth="1"/>
    <col min="6667" max="6668" width="8" style="3" customWidth="1"/>
    <col min="6669" max="6669" width="7" style="3" customWidth="1"/>
    <col min="6670" max="6670" width="8" style="3" customWidth="1"/>
    <col min="6671" max="6671" width="9" style="3" customWidth="1"/>
    <col min="6672" max="6673" width="8" style="3" customWidth="1"/>
    <col min="6674" max="6674" width="7.33203125" style="3" customWidth="1"/>
    <col min="6675" max="6675" width="7.5" style="3" customWidth="1"/>
    <col min="6676" max="6676" width="10.5" style="3" customWidth="1"/>
    <col min="6677" max="6677" width="9" style="3" customWidth="1"/>
    <col min="6678" max="6678" width="2" style="3" customWidth="1"/>
    <col min="6679" max="6679" width="15.5" style="3" customWidth="1"/>
    <col min="6680" max="6680" width="8.5" style="3" customWidth="1"/>
    <col min="6681" max="6681" width="16.5" style="3" bestFit="1" customWidth="1"/>
    <col min="6682" max="6686" width="8.83203125" style="3"/>
    <col min="6687" max="6687" width="17.1640625" style="3" customWidth="1"/>
    <col min="6688" max="6688" width="16" style="3" customWidth="1"/>
    <col min="6689" max="6689" width="9.6640625" style="3" customWidth="1"/>
    <col min="6690" max="6690" width="11.5" style="3" customWidth="1"/>
    <col min="6691" max="6912" width="8.83203125" style="3"/>
    <col min="6913" max="6913" width="2.5" style="3" customWidth="1"/>
    <col min="6914" max="6914" width="2" style="3" customWidth="1"/>
    <col min="6915" max="6915" width="17.83203125" style="3" customWidth="1"/>
    <col min="6916" max="6916" width="10.5" style="3" customWidth="1"/>
    <col min="6917" max="6919" width="9" style="3" customWidth="1"/>
    <col min="6920" max="6920" width="8.33203125" style="3" customWidth="1"/>
    <col min="6921" max="6921" width="11.5" style="3" customWidth="1"/>
    <col min="6922" max="6922" width="8.5" style="3" customWidth="1"/>
    <col min="6923" max="6924" width="8" style="3" customWidth="1"/>
    <col min="6925" max="6925" width="7" style="3" customWidth="1"/>
    <col min="6926" max="6926" width="8" style="3" customWidth="1"/>
    <col min="6927" max="6927" width="9" style="3" customWidth="1"/>
    <col min="6928" max="6929" width="8" style="3" customWidth="1"/>
    <col min="6930" max="6930" width="7.33203125" style="3" customWidth="1"/>
    <col min="6931" max="6931" width="7.5" style="3" customWidth="1"/>
    <col min="6932" max="6932" width="10.5" style="3" customWidth="1"/>
    <col min="6933" max="6933" width="9" style="3" customWidth="1"/>
    <col min="6934" max="6934" width="2" style="3" customWidth="1"/>
    <col min="6935" max="6935" width="15.5" style="3" customWidth="1"/>
    <col min="6936" max="6936" width="8.5" style="3" customWidth="1"/>
    <col min="6937" max="6937" width="16.5" style="3" bestFit="1" customWidth="1"/>
    <col min="6938" max="6942" width="8.83203125" style="3"/>
    <col min="6943" max="6943" width="17.1640625" style="3" customWidth="1"/>
    <col min="6944" max="6944" width="16" style="3" customWidth="1"/>
    <col min="6945" max="6945" width="9.6640625" style="3" customWidth="1"/>
    <col min="6946" max="6946" width="11.5" style="3" customWidth="1"/>
    <col min="6947" max="7168" width="8.83203125" style="3"/>
    <col min="7169" max="7169" width="2.5" style="3" customWidth="1"/>
    <col min="7170" max="7170" width="2" style="3" customWidth="1"/>
    <col min="7171" max="7171" width="17.83203125" style="3" customWidth="1"/>
    <col min="7172" max="7172" width="10.5" style="3" customWidth="1"/>
    <col min="7173" max="7175" width="9" style="3" customWidth="1"/>
    <col min="7176" max="7176" width="8.33203125" style="3" customWidth="1"/>
    <col min="7177" max="7177" width="11.5" style="3" customWidth="1"/>
    <col min="7178" max="7178" width="8.5" style="3" customWidth="1"/>
    <col min="7179" max="7180" width="8" style="3" customWidth="1"/>
    <col min="7181" max="7181" width="7" style="3" customWidth="1"/>
    <col min="7182" max="7182" width="8" style="3" customWidth="1"/>
    <col min="7183" max="7183" width="9" style="3" customWidth="1"/>
    <col min="7184" max="7185" width="8" style="3" customWidth="1"/>
    <col min="7186" max="7186" width="7.33203125" style="3" customWidth="1"/>
    <col min="7187" max="7187" width="7.5" style="3" customWidth="1"/>
    <col min="7188" max="7188" width="10.5" style="3" customWidth="1"/>
    <col min="7189" max="7189" width="9" style="3" customWidth="1"/>
    <col min="7190" max="7190" width="2" style="3" customWidth="1"/>
    <col min="7191" max="7191" width="15.5" style="3" customWidth="1"/>
    <col min="7192" max="7192" width="8.5" style="3" customWidth="1"/>
    <col min="7193" max="7193" width="16.5" style="3" bestFit="1" customWidth="1"/>
    <col min="7194" max="7198" width="8.83203125" style="3"/>
    <col min="7199" max="7199" width="17.1640625" style="3" customWidth="1"/>
    <col min="7200" max="7200" width="16" style="3" customWidth="1"/>
    <col min="7201" max="7201" width="9.6640625" style="3" customWidth="1"/>
    <col min="7202" max="7202" width="11.5" style="3" customWidth="1"/>
    <col min="7203" max="7424" width="8.83203125" style="3"/>
    <col min="7425" max="7425" width="2.5" style="3" customWidth="1"/>
    <col min="7426" max="7426" width="2" style="3" customWidth="1"/>
    <col min="7427" max="7427" width="17.83203125" style="3" customWidth="1"/>
    <col min="7428" max="7428" width="10.5" style="3" customWidth="1"/>
    <col min="7429" max="7431" width="9" style="3" customWidth="1"/>
    <col min="7432" max="7432" width="8.33203125" style="3" customWidth="1"/>
    <col min="7433" max="7433" width="11.5" style="3" customWidth="1"/>
    <col min="7434" max="7434" width="8.5" style="3" customWidth="1"/>
    <col min="7435" max="7436" width="8" style="3" customWidth="1"/>
    <col min="7437" max="7437" width="7" style="3" customWidth="1"/>
    <col min="7438" max="7438" width="8" style="3" customWidth="1"/>
    <col min="7439" max="7439" width="9" style="3" customWidth="1"/>
    <col min="7440" max="7441" width="8" style="3" customWidth="1"/>
    <col min="7442" max="7442" width="7.33203125" style="3" customWidth="1"/>
    <col min="7443" max="7443" width="7.5" style="3" customWidth="1"/>
    <col min="7444" max="7444" width="10.5" style="3" customWidth="1"/>
    <col min="7445" max="7445" width="9" style="3" customWidth="1"/>
    <col min="7446" max="7446" width="2" style="3" customWidth="1"/>
    <col min="7447" max="7447" width="15.5" style="3" customWidth="1"/>
    <col min="7448" max="7448" width="8.5" style="3" customWidth="1"/>
    <col min="7449" max="7449" width="16.5" style="3" bestFit="1" customWidth="1"/>
    <col min="7450" max="7454" width="8.83203125" style="3"/>
    <col min="7455" max="7455" width="17.1640625" style="3" customWidth="1"/>
    <col min="7456" max="7456" width="16" style="3" customWidth="1"/>
    <col min="7457" max="7457" width="9.6640625" style="3" customWidth="1"/>
    <col min="7458" max="7458" width="11.5" style="3" customWidth="1"/>
    <col min="7459" max="7680" width="8.83203125" style="3"/>
    <col min="7681" max="7681" width="2.5" style="3" customWidth="1"/>
    <col min="7682" max="7682" width="2" style="3" customWidth="1"/>
    <col min="7683" max="7683" width="17.83203125" style="3" customWidth="1"/>
    <col min="7684" max="7684" width="10.5" style="3" customWidth="1"/>
    <col min="7685" max="7687" width="9" style="3" customWidth="1"/>
    <col min="7688" max="7688" width="8.33203125" style="3" customWidth="1"/>
    <col min="7689" max="7689" width="11.5" style="3" customWidth="1"/>
    <col min="7690" max="7690" width="8.5" style="3" customWidth="1"/>
    <col min="7691" max="7692" width="8" style="3" customWidth="1"/>
    <col min="7693" max="7693" width="7" style="3" customWidth="1"/>
    <col min="7694" max="7694" width="8" style="3" customWidth="1"/>
    <col min="7695" max="7695" width="9" style="3" customWidth="1"/>
    <col min="7696" max="7697" width="8" style="3" customWidth="1"/>
    <col min="7698" max="7698" width="7.33203125" style="3" customWidth="1"/>
    <col min="7699" max="7699" width="7.5" style="3" customWidth="1"/>
    <col min="7700" max="7700" width="10.5" style="3" customWidth="1"/>
    <col min="7701" max="7701" width="9" style="3" customWidth="1"/>
    <col min="7702" max="7702" width="2" style="3" customWidth="1"/>
    <col min="7703" max="7703" width="15.5" style="3" customWidth="1"/>
    <col min="7704" max="7704" width="8.5" style="3" customWidth="1"/>
    <col min="7705" max="7705" width="16.5" style="3" bestFit="1" customWidth="1"/>
    <col min="7706" max="7710" width="8.83203125" style="3"/>
    <col min="7711" max="7711" width="17.1640625" style="3" customWidth="1"/>
    <col min="7712" max="7712" width="16" style="3" customWidth="1"/>
    <col min="7713" max="7713" width="9.6640625" style="3" customWidth="1"/>
    <col min="7714" max="7714" width="11.5" style="3" customWidth="1"/>
    <col min="7715" max="7936" width="8.83203125" style="3"/>
    <col min="7937" max="7937" width="2.5" style="3" customWidth="1"/>
    <col min="7938" max="7938" width="2" style="3" customWidth="1"/>
    <col min="7939" max="7939" width="17.83203125" style="3" customWidth="1"/>
    <col min="7940" max="7940" width="10.5" style="3" customWidth="1"/>
    <col min="7941" max="7943" width="9" style="3" customWidth="1"/>
    <col min="7944" max="7944" width="8.33203125" style="3" customWidth="1"/>
    <col min="7945" max="7945" width="11.5" style="3" customWidth="1"/>
    <col min="7946" max="7946" width="8.5" style="3" customWidth="1"/>
    <col min="7947" max="7948" width="8" style="3" customWidth="1"/>
    <col min="7949" max="7949" width="7" style="3" customWidth="1"/>
    <col min="7950" max="7950" width="8" style="3" customWidth="1"/>
    <col min="7951" max="7951" width="9" style="3" customWidth="1"/>
    <col min="7952" max="7953" width="8" style="3" customWidth="1"/>
    <col min="7954" max="7954" width="7.33203125" style="3" customWidth="1"/>
    <col min="7955" max="7955" width="7.5" style="3" customWidth="1"/>
    <col min="7956" max="7956" width="10.5" style="3" customWidth="1"/>
    <col min="7957" max="7957" width="9" style="3" customWidth="1"/>
    <col min="7958" max="7958" width="2" style="3" customWidth="1"/>
    <col min="7959" max="7959" width="15.5" style="3" customWidth="1"/>
    <col min="7960" max="7960" width="8.5" style="3" customWidth="1"/>
    <col min="7961" max="7961" width="16.5" style="3" bestFit="1" customWidth="1"/>
    <col min="7962" max="7966" width="8.83203125" style="3"/>
    <col min="7967" max="7967" width="17.1640625" style="3" customWidth="1"/>
    <col min="7968" max="7968" width="16" style="3" customWidth="1"/>
    <col min="7969" max="7969" width="9.6640625" style="3" customWidth="1"/>
    <col min="7970" max="7970" width="11.5" style="3" customWidth="1"/>
    <col min="7971" max="8192" width="8.83203125" style="3"/>
    <col min="8193" max="8193" width="2.5" style="3" customWidth="1"/>
    <col min="8194" max="8194" width="2" style="3" customWidth="1"/>
    <col min="8195" max="8195" width="17.83203125" style="3" customWidth="1"/>
    <col min="8196" max="8196" width="10.5" style="3" customWidth="1"/>
    <col min="8197" max="8199" width="9" style="3" customWidth="1"/>
    <col min="8200" max="8200" width="8.33203125" style="3" customWidth="1"/>
    <col min="8201" max="8201" width="11.5" style="3" customWidth="1"/>
    <col min="8202" max="8202" width="8.5" style="3" customWidth="1"/>
    <col min="8203" max="8204" width="8" style="3" customWidth="1"/>
    <col min="8205" max="8205" width="7" style="3" customWidth="1"/>
    <col min="8206" max="8206" width="8" style="3" customWidth="1"/>
    <col min="8207" max="8207" width="9" style="3" customWidth="1"/>
    <col min="8208" max="8209" width="8" style="3" customWidth="1"/>
    <col min="8210" max="8210" width="7.33203125" style="3" customWidth="1"/>
    <col min="8211" max="8211" width="7.5" style="3" customWidth="1"/>
    <col min="8212" max="8212" width="10.5" style="3" customWidth="1"/>
    <col min="8213" max="8213" width="9" style="3" customWidth="1"/>
    <col min="8214" max="8214" width="2" style="3" customWidth="1"/>
    <col min="8215" max="8215" width="15.5" style="3" customWidth="1"/>
    <col min="8216" max="8216" width="8.5" style="3" customWidth="1"/>
    <col min="8217" max="8217" width="16.5" style="3" bestFit="1" customWidth="1"/>
    <col min="8218" max="8222" width="8.83203125" style="3"/>
    <col min="8223" max="8223" width="17.1640625" style="3" customWidth="1"/>
    <col min="8224" max="8224" width="16" style="3" customWidth="1"/>
    <col min="8225" max="8225" width="9.6640625" style="3" customWidth="1"/>
    <col min="8226" max="8226" width="11.5" style="3" customWidth="1"/>
    <col min="8227" max="8448" width="8.83203125" style="3"/>
    <col min="8449" max="8449" width="2.5" style="3" customWidth="1"/>
    <col min="8450" max="8450" width="2" style="3" customWidth="1"/>
    <col min="8451" max="8451" width="17.83203125" style="3" customWidth="1"/>
    <col min="8452" max="8452" width="10.5" style="3" customWidth="1"/>
    <col min="8453" max="8455" width="9" style="3" customWidth="1"/>
    <col min="8456" max="8456" width="8.33203125" style="3" customWidth="1"/>
    <col min="8457" max="8457" width="11.5" style="3" customWidth="1"/>
    <col min="8458" max="8458" width="8.5" style="3" customWidth="1"/>
    <col min="8459" max="8460" width="8" style="3" customWidth="1"/>
    <col min="8461" max="8461" width="7" style="3" customWidth="1"/>
    <col min="8462" max="8462" width="8" style="3" customWidth="1"/>
    <col min="8463" max="8463" width="9" style="3" customWidth="1"/>
    <col min="8464" max="8465" width="8" style="3" customWidth="1"/>
    <col min="8466" max="8466" width="7.33203125" style="3" customWidth="1"/>
    <col min="8467" max="8467" width="7.5" style="3" customWidth="1"/>
    <col min="8468" max="8468" width="10.5" style="3" customWidth="1"/>
    <col min="8469" max="8469" width="9" style="3" customWidth="1"/>
    <col min="8470" max="8470" width="2" style="3" customWidth="1"/>
    <col min="8471" max="8471" width="15.5" style="3" customWidth="1"/>
    <col min="8472" max="8472" width="8.5" style="3" customWidth="1"/>
    <col min="8473" max="8473" width="16.5" style="3" bestFit="1" customWidth="1"/>
    <col min="8474" max="8478" width="8.83203125" style="3"/>
    <col min="8479" max="8479" width="17.1640625" style="3" customWidth="1"/>
    <col min="8480" max="8480" width="16" style="3" customWidth="1"/>
    <col min="8481" max="8481" width="9.6640625" style="3" customWidth="1"/>
    <col min="8482" max="8482" width="11.5" style="3" customWidth="1"/>
    <col min="8483" max="8704" width="8.83203125" style="3"/>
    <col min="8705" max="8705" width="2.5" style="3" customWidth="1"/>
    <col min="8706" max="8706" width="2" style="3" customWidth="1"/>
    <col min="8707" max="8707" width="17.83203125" style="3" customWidth="1"/>
    <col min="8708" max="8708" width="10.5" style="3" customWidth="1"/>
    <col min="8709" max="8711" width="9" style="3" customWidth="1"/>
    <col min="8712" max="8712" width="8.33203125" style="3" customWidth="1"/>
    <col min="8713" max="8713" width="11.5" style="3" customWidth="1"/>
    <col min="8714" max="8714" width="8.5" style="3" customWidth="1"/>
    <col min="8715" max="8716" width="8" style="3" customWidth="1"/>
    <col min="8717" max="8717" width="7" style="3" customWidth="1"/>
    <col min="8718" max="8718" width="8" style="3" customWidth="1"/>
    <col min="8719" max="8719" width="9" style="3" customWidth="1"/>
    <col min="8720" max="8721" width="8" style="3" customWidth="1"/>
    <col min="8722" max="8722" width="7.33203125" style="3" customWidth="1"/>
    <col min="8723" max="8723" width="7.5" style="3" customWidth="1"/>
    <col min="8724" max="8724" width="10.5" style="3" customWidth="1"/>
    <col min="8725" max="8725" width="9" style="3" customWidth="1"/>
    <col min="8726" max="8726" width="2" style="3" customWidth="1"/>
    <col min="8727" max="8727" width="15.5" style="3" customWidth="1"/>
    <col min="8728" max="8728" width="8.5" style="3" customWidth="1"/>
    <col min="8729" max="8729" width="16.5" style="3" bestFit="1" customWidth="1"/>
    <col min="8730" max="8734" width="8.83203125" style="3"/>
    <col min="8735" max="8735" width="17.1640625" style="3" customWidth="1"/>
    <col min="8736" max="8736" width="16" style="3" customWidth="1"/>
    <col min="8737" max="8737" width="9.6640625" style="3" customWidth="1"/>
    <col min="8738" max="8738" width="11.5" style="3" customWidth="1"/>
    <col min="8739" max="8960" width="8.83203125" style="3"/>
    <col min="8961" max="8961" width="2.5" style="3" customWidth="1"/>
    <col min="8962" max="8962" width="2" style="3" customWidth="1"/>
    <col min="8963" max="8963" width="17.83203125" style="3" customWidth="1"/>
    <col min="8964" max="8964" width="10.5" style="3" customWidth="1"/>
    <col min="8965" max="8967" width="9" style="3" customWidth="1"/>
    <col min="8968" max="8968" width="8.33203125" style="3" customWidth="1"/>
    <col min="8969" max="8969" width="11.5" style="3" customWidth="1"/>
    <col min="8970" max="8970" width="8.5" style="3" customWidth="1"/>
    <col min="8971" max="8972" width="8" style="3" customWidth="1"/>
    <col min="8973" max="8973" width="7" style="3" customWidth="1"/>
    <col min="8974" max="8974" width="8" style="3" customWidth="1"/>
    <col min="8975" max="8975" width="9" style="3" customWidth="1"/>
    <col min="8976" max="8977" width="8" style="3" customWidth="1"/>
    <col min="8978" max="8978" width="7.33203125" style="3" customWidth="1"/>
    <col min="8979" max="8979" width="7.5" style="3" customWidth="1"/>
    <col min="8980" max="8980" width="10.5" style="3" customWidth="1"/>
    <col min="8981" max="8981" width="9" style="3" customWidth="1"/>
    <col min="8982" max="8982" width="2" style="3" customWidth="1"/>
    <col min="8983" max="8983" width="15.5" style="3" customWidth="1"/>
    <col min="8984" max="8984" width="8.5" style="3" customWidth="1"/>
    <col min="8985" max="8985" width="16.5" style="3" bestFit="1" customWidth="1"/>
    <col min="8986" max="8990" width="8.83203125" style="3"/>
    <col min="8991" max="8991" width="17.1640625" style="3" customWidth="1"/>
    <col min="8992" max="8992" width="16" style="3" customWidth="1"/>
    <col min="8993" max="8993" width="9.6640625" style="3" customWidth="1"/>
    <col min="8994" max="8994" width="11.5" style="3" customWidth="1"/>
    <col min="8995" max="9216" width="8.83203125" style="3"/>
    <col min="9217" max="9217" width="2.5" style="3" customWidth="1"/>
    <col min="9218" max="9218" width="2" style="3" customWidth="1"/>
    <col min="9219" max="9219" width="17.83203125" style="3" customWidth="1"/>
    <col min="9220" max="9220" width="10.5" style="3" customWidth="1"/>
    <col min="9221" max="9223" width="9" style="3" customWidth="1"/>
    <col min="9224" max="9224" width="8.33203125" style="3" customWidth="1"/>
    <col min="9225" max="9225" width="11.5" style="3" customWidth="1"/>
    <col min="9226" max="9226" width="8.5" style="3" customWidth="1"/>
    <col min="9227" max="9228" width="8" style="3" customWidth="1"/>
    <col min="9229" max="9229" width="7" style="3" customWidth="1"/>
    <col min="9230" max="9230" width="8" style="3" customWidth="1"/>
    <col min="9231" max="9231" width="9" style="3" customWidth="1"/>
    <col min="9232" max="9233" width="8" style="3" customWidth="1"/>
    <col min="9234" max="9234" width="7.33203125" style="3" customWidth="1"/>
    <col min="9235" max="9235" width="7.5" style="3" customWidth="1"/>
    <col min="9236" max="9236" width="10.5" style="3" customWidth="1"/>
    <col min="9237" max="9237" width="9" style="3" customWidth="1"/>
    <col min="9238" max="9238" width="2" style="3" customWidth="1"/>
    <col min="9239" max="9239" width="15.5" style="3" customWidth="1"/>
    <col min="9240" max="9240" width="8.5" style="3" customWidth="1"/>
    <col min="9241" max="9241" width="16.5" style="3" bestFit="1" customWidth="1"/>
    <col min="9242" max="9246" width="8.83203125" style="3"/>
    <col min="9247" max="9247" width="17.1640625" style="3" customWidth="1"/>
    <col min="9248" max="9248" width="16" style="3" customWidth="1"/>
    <col min="9249" max="9249" width="9.6640625" style="3" customWidth="1"/>
    <col min="9250" max="9250" width="11.5" style="3" customWidth="1"/>
    <col min="9251" max="9472" width="8.83203125" style="3"/>
    <col min="9473" max="9473" width="2.5" style="3" customWidth="1"/>
    <col min="9474" max="9474" width="2" style="3" customWidth="1"/>
    <col min="9475" max="9475" width="17.83203125" style="3" customWidth="1"/>
    <col min="9476" max="9476" width="10.5" style="3" customWidth="1"/>
    <col min="9477" max="9479" width="9" style="3" customWidth="1"/>
    <col min="9480" max="9480" width="8.33203125" style="3" customWidth="1"/>
    <col min="9481" max="9481" width="11.5" style="3" customWidth="1"/>
    <col min="9482" max="9482" width="8.5" style="3" customWidth="1"/>
    <col min="9483" max="9484" width="8" style="3" customWidth="1"/>
    <col min="9485" max="9485" width="7" style="3" customWidth="1"/>
    <col min="9486" max="9486" width="8" style="3" customWidth="1"/>
    <col min="9487" max="9487" width="9" style="3" customWidth="1"/>
    <col min="9488" max="9489" width="8" style="3" customWidth="1"/>
    <col min="9490" max="9490" width="7.33203125" style="3" customWidth="1"/>
    <col min="9491" max="9491" width="7.5" style="3" customWidth="1"/>
    <col min="9492" max="9492" width="10.5" style="3" customWidth="1"/>
    <col min="9493" max="9493" width="9" style="3" customWidth="1"/>
    <col min="9494" max="9494" width="2" style="3" customWidth="1"/>
    <col min="9495" max="9495" width="15.5" style="3" customWidth="1"/>
    <col min="9496" max="9496" width="8.5" style="3" customWidth="1"/>
    <col min="9497" max="9497" width="16.5" style="3" bestFit="1" customWidth="1"/>
    <col min="9498" max="9502" width="8.83203125" style="3"/>
    <col min="9503" max="9503" width="17.1640625" style="3" customWidth="1"/>
    <col min="9504" max="9504" width="16" style="3" customWidth="1"/>
    <col min="9505" max="9505" width="9.6640625" style="3" customWidth="1"/>
    <col min="9506" max="9506" width="11.5" style="3" customWidth="1"/>
    <col min="9507" max="9728" width="8.83203125" style="3"/>
    <col min="9729" max="9729" width="2.5" style="3" customWidth="1"/>
    <col min="9730" max="9730" width="2" style="3" customWidth="1"/>
    <col min="9731" max="9731" width="17.83203125" style="3" customWidth="1"/>
    <col min="9732" max="9732" width="10.5" style="3" customWidth="1"/>
    <col min="9733" max="9735" width="9" style="3" customWidth="1"/>
    <col min="9736" max="9736" width="8.33203125" style="3" customWidth="1"/>
    <col min="9737" max="9737" width="11.5" style="3" customWidth="1"/>
    <col min="9738" max="9738" width="8.5" style="3" customWidth="1"/>
    <col min="9739" max="9740" width="8" style="3" customWidth="1"/>
    <col min="9741" max="9741" width="7" style="3" customWidth="1"/>
    <col min="9742" max="9742" width="8" style="3" customWidth="1"/>
    <col min="9743" max="9743" width="9" style="3" customWidth="1"/>
    <col min="9744" max="9745" width="8" style="3" customWidth="1"/>
    <col min="9746" max="9746" width="7.33203125" style="3" customWidth="1"/>
    <col min="9747" max="9747" width="7.5" style="3" customWidth="1"/>
    <col min="9748" max="9748" width="10.5" style="3" customWidth="1"/>
    <col min="9749" max="9749" width="9" style="3" customWidth="1"/>
    <col min="9750" max="9750" width="2" style="3" customWidth="1"/>
    <col min="9751" max="9751" width="15.5" style="3" customWidth="1"/>
    <col min="9752" max="9752" width="8.5" style="3" customWidth="1"/>
    <col min="9753" max="9753" width="16.5" style="3" bestFit="1" customWidth="1"/>
    <col min="9754" max="9758" width="8.83203125" style="3"/>
    <col min="9759" max="9759" width="17.1640625" style="3" customWidth="1"/>
    <col min="9760" max="9760" width="16" style="3" customWidth="1"/>
    <col min="9761" max="9761" width="9.6640625" style="3" customWidth="1"/>
    <col min="9762" max="9762" width="11.5" style="3" customWidth="1"/>
    <col min="9763" max="9984" width="8.83203125" style="3"/>
    <col min="9985" max="9985" width="2.5" style="3" customWidth="1"/>
    <col min="9986" max="9986" width="2" style="3" customWidth="1"/>
    <col min="9987" max="9987" width="17.83203125" style="3" customWidth="1"/>
    <col min="9988" max="9988" width="10.5" style="3" customWidth="1"/>
    <col min="9989" max="9991" width="9" style="3" customWidth="1"/>
    <col min="9992" max="9992" width="8.33203125" style="3" customWidth="1"/>
    <col min="9993" max="9993" width="11.5" style="3" customWidth="1"/>
    <col min="9994" max="9994" width="8.5" style="3" customWidth="1"/>
    <col min="9995" max="9996" width="8" style="3" customWidth="1"/>
    <col min="9997" max="9997" width="7" style="3" customWidth="1"/>
    <col min="9998" max="9998" width="8" style="3" customWidth="1"/>
    <col min="9999" max="9999" width="9" style="3" customWidth="1"/>
    <col min="10000" max="10001" width="8" style="3" customWidth="1"/>
    <col min="10002" max="10002" width="7.33203125" style="3" customWidth="1"/>
    <col min="10003" max="10003" width="7.5" style="3" customWidth="1"/>
    <col min="10004" max="10004" width="10.5" style="3" customWidth="1"/>
    <col min="10005" max="10005" width="9" style="3" customWidth="1"/>
    <col min="10006" max="10006" width="2" style="3" customWidth="1"/>
    <col min="10007" max="10007" width="15.5" style="3" customWidth="1"/>
    <col min="10008" max="10008" width="8.5" style="3" customWidth="1"/>
    <col min="10009" max="10009" width="16.5" style="3" bestFit="1" customWidth="1"/>
    <col min="10010" max="10014" width="8.83203125" style="3"/>
    <col min="10015" max="10015" width="17.1640625" style="3" customWidth="1"/>
    <col min="10016" max="10016" width="16" style="3" customWidth="1"/>
    <col min="10017" max="10017" width="9.6640625" style="3" customWidth="1"/>
    <col min="10018" max="10018" width="11.5" style="3" customWidth="1"/>
    <col min="10019" max="10240" width="8.83203125" style="3"/>
    <col min="10241" max="10241" width="2.5" style="3" customWidth="1"/>
    <col min="10242" max="10242" width="2" style="3" customWidth="1"/>
    <col min="10243" max="10243" width="17.83203125" style="3" customWidth="1"/>
    <col min="10244" max="10244" width="10.5" style="3" customWidth="1"/>
    <col min="10245" max="10247" width="9" style="3" customWidth="1"/>
    <col min="10248" max="10248" width="8.33203125" style="3" customWidth="1"/>
    <col min="10249" max="10249" width="11.5" style="3" customWidth="1"/>
    <col min="10250" max="10250" width="8.5" style="3" customWidth="1"/>
    <col min="10251" max="10252" width="8" style="3" customWidth="1"/>
    <col min="10253" max="10253" width="7" style="3" customWidth="1"/>
    <col min="10254" max="10254" width="8" style="3" customWidth="1"/>
    <col min="10255" max="10255" width="9" style="3" customWidth="1"/>
    <col min="10256" max="10257" width="8" style="3" customWidth="1"/>
    <col min="10258" max="10258" width="7.33203125" style="3" customWidth="1"/>
    <col min="10259" max="10259" width="7.5" style="3" customWidth="1"/>
    <col min="10260" max="10260" width="10.5" style="3" customWidth="1"/>
    <col min="10261" max="10261" width="9" style="3" customWidth="1"/>
    <col min="10262" max="10262" width="2" style="3" customWidth="1"/>
    <col min="10263" max="10263" width="15.5" style="3" customWidth="1"/>
    <col min="10264" max="10264" width="8.5" style="3" customWidth="1"/>
    <col min="10265" max="10265" width="16.5" style="3" bestFit="1" customWidth="1"/>
    <col min="10266" max="10270" width="8.83203125" style="3"/>
    <col min="10271" max="10271" width="17.1640625" style="3" customWidth="1"/>
    <col min="10272" max="10272" width="16" style="3" customWidth="1"/>
    <col min="10273" max="10273" width="9.6640625" style="3" customWidth="1"/>
    <col min="10274" max="10274" width="11.5" style="3" customWidth="1"/>
    <col min="10275" max="10496" width="8.83203125" style="3"/>
    <col min="10497" max="10497" width="2.5" style="3" customWidth="1"/>
    <col min="10498" max="10498" width="2" style="3" customWidth="1"/>
    <col min="10499" max="10499" width="17.83203125" style="3" customWidth="1"/>
    <col min="10500" max="10500" width="10.5" style="3" customWidth="1"/>
    <col min="10501" max="10503" width="9" style="3" customWidth="1"/>
    <col min="10504" max="10504" width="8.33203125" style="3" customWidth="1"/>
    <col min="10505" max="10505" width="11.5" style="3" customWidth="1"/>
    <col min="10506" max="10506" width="8.5" style="3" customWidth="1"/>
    <col min="10507" max="10508" width="8" style="3" customWidth="1"/>
    <col min="10509" max="10509" width="7" style="3" customWidth="1"/>
    <col min="10510" max="10510" width="8" style="3" customWidth="1"/>
    <col min="10511" max="10511" width="9" style="3" customWidth="1"/>
    <col min="10512" max="10513" width="8" style="3" customWidth="1"/>
    <col min="10514" max="10514" width="7.33203125" style="3" customWidth="1"/>
    <col min="10515" max="10515" width="7.5" style="3" customWidth="1"/>
    <col min="10516" max="10516" width="10.5" style="3" customWidth="1"/>
    <col min="10517" max="10517" width="9" style="3" customWidth="1"/>
    <col min="10518" max="10518" width="2" style="3" customWidth="1"/>
    <col min="10519" max="10519" width="15.5" style="3" customWidth="1"/>
    <col min="10520" max="10520" width="8.5" style="3" customWidth="1"/>
    <col min="10521" max="10521" width="16.5" style="3" bestFit="1" customWidth="1"/>
    <col min="10522" max="10526" width="8.83203125" style="3"/>
    <col min="10527" max="10527" width="17.1640625" style="3" customWidth="1"/>
    <col min="10528" max="10528" width="16" style="3" customWidth="1"/>
    <col min="10529" max="10529" width="9.6640625" style="3" customWidth="1"/>
    <col min="10530" max="10530" width="11.5" style="3" customWidth="1"/>
    <col min="10531" max="10752" width="8.83203125" style="3"/>
    <col min="10753" max="10753" width="2.5" style="3" customWidth="1"/>
    <col min="10754" max="10754" width="2" style="3" customWidth="1"/>
    <col min="10755" max="10755" width="17.83203125" style="3" customWidth="1"/>
    <col min="10756" max="10756" width="10.5" style="3" customWidth="1"/>
    <col min="10757" max="10759" width="9" style="3" customWidth="1"/>
    <col min="10760" max="10760" width="8.33203125" style="3" customWidth="1"/>
    <col min="10761" max="10761" width="11.5" style="3" customWidth="1"/>
    <col min="10762" max="10762" width="8.5" style="3" customWidth="1"/>
    <col min="10763" max="10764" width="8" style="3" customWidth="1"/>
    <col min="10765" max="10765" width="7" style="3" customWidth="1"/>
    <col min="10766" max="10766" width="8" style="3" customWidth="1"/>
    <col min="10767" max="10767" width="9" style="3" customWidth="1"/>
    <col min="10768" max="10769" width="8" style="3" customWidth="1"/>
    <col min="10770" max="10770" width="7.33203125" style="3" customWidth="1"/>
    <col min="10771" max="10771" width="7.5" style="3" customWidth="1"/>
    <col min="10772" max="10772" width="10.5" style="3" customWidth="1"/>
    <col min="10773" max="10773" width="9" style="3" customWidth="1"/>
    <col min="10774" max="10774" width="2" style="3" customWidth="1"/>
    <col min="10775" max="10775" width="15.5" style="3" customWidth="1"/>
    <col min="10776" max="10776" width="8.5" style="3" customWidth="1"/>
    <col min="10777" max="10777" width="16.5" style="3" bestFit="1" customWidth="1"/>
    <col min="10778" max="10782" width="8.83203125" style="3"/>
    <col min="10783" max="10783" width="17.1640625" style="3" customWidth="1"/>
    <col min="10784" max="10784" width="16" style="3" customWidth="1"/>
    <col min="10785" max="10785" width="9.6640625" style="3" customWidth="1"/>
    <col min="10786" max="10786" width="11.5" style="3" customWidth="1"/>
    <col min="10787" max="11008" width="8.83203125" style="3"/>
    <col min="11009" max="11009" width="2.5" style="3" customWidth="1"/>
    <col min="11010" max="11010" width="2" style="3" customWidth="1"/>
    <col min="11011" max="11011" width="17.83203125" style="3" customWidth="1"/>
    <col min="11012" max="11012" width="10.5" style="3" customWidth="1"/>
    <col min="11013" max="11015" width="9" style="3" customWidth="1"/>
    <col min="11016" max="11016" width="8.33203125" style="3" customWidth="1"/>
    <col min="11017" max="11017" width="11.5" style="3" customWidth="1"/>
    <col min="11018" max="11018" width="8.5" style="3" customWidth="1"/>
    <col min="11019" max="11020" width="8" style="3" customWidth="1"/>
    <col min="11021" max="11021" width="7" style="3" customWidth="1"/>
    <col min="11022" max="11022" width="8" style="3" customWidth="1"/>
    <col min="11023" max="11023" width="9" style="3" customWidth="1"/>
    <col min="11024" max="11025" width="8" style="3" customWidth="1"/>
    <col min="11026" max="11026" width="7.33203125" style="3" customWidth="1"/>
    <col min="11027" max="11027" width="7.5" style="3" customWidth="1"/>
    <col min="11028" max="11028" width="10.5" style="3" customWidth="1"/>
    <col min="11029" max="11029" width="9" style="3" customWidth="1"/>
    <col min="11030" max="11030" width="2" style="3" customWidth="1"/>
    <col min="11031" max="11031" width="15.5" style="3" customWidth="1"/>
    <col min="11032" max="11032" width="8.5" style="3" customWidth="1"/>
    <col min="11033" max="11033" width="16.5" style="3" bestFit="1" customWidth="1"/>
    <col min="11034" max="11038" width="8.83203125" style="3"/>
    <col min="11039" max="11039" width="17.1640625" style="3" customWidth="1"/>
    <col min="11040" max="11040" width="16" style="3" customWidth="1"/>
    <col min="11041" max="11041" width="9.6640625" style="3" customWidth="1"/>
    <col min="11042" max="11042" width="11.5" style="3" customWidth="1"/>
    <col min="11043" max="11264" width="8.83203125" style="3"/>
    <col min="11265" max="11265" width="2.5" style="3" customWidth="1"/>
    <col min="11266" max="11266" width="2" style="3" customWidth="1"/>
    <col min="11267" max="11267" width="17.83203125" style="3" customWidth="1"/>
    <col min="11268" max="11268" width="10.5" style="3" customWidth="1"/>
    <col min="11269" max="11271" width="9" style="3" customWidth="1"/>
    <col min="11272" max="11272" width="8.33203125" style="3" customWidth="1"/>
    <col min="11273" max="11273" width="11.5" style="3" customWidth="1"/>
    <col min="11274" max="11274" width="8.5" style="3" customWidth="1"/>
    <col min="11275" max="11276" width="8" style="3" customWidth="1"/>
    <col min="11277" max="11277" width="7" style="3" customWidth="1"/>
    <col min="11278" max="11278" width="8" style="3" customWidth="1"/>
    <col min="11279" max="11279" width="9" style="3" customWidth="1"/>
    <col min="11280" max="11281" width="8" style="3" customWidth="1"/>
    <col min="11282" max="11282" width="7.33203125" style="3" customWidth="1"/>
    <col min="11283" max="11283" width="7.5" style="3" customWidth="1"/>
    <col min="11284" max="11284" width="10.5" style="3" customWidth="1"/>
    <col min="11285" max="11285" width="9" style="3" customWidth="1"/>
    <col min="11286" max="11286" width="2" style="3" customWidth="1"/>
    <col min="11287" max="11287" width="15.5" style="3" customWidth="1"/>
    <col min="11288" max="11288" width="8.5" style="3" customWidth="1"/>
    <col min="11289" max="11289" width="16.5" style="3" bestFit="1" customWidth="1"/>
    <col min="11290" max="11294" width="8.83203125" style="3"/>
    <col min="11295" max="11295" width="17.1640625" style="3" customWidth="1"/>
    <col min="11296" max="11296" width="16" style="3" customWidth="1"/>
    <col min="11297" max="11297" width="9.6640625" style="3" customWidth="1"/>
    <col min="11298" max="11298" width="11.5" style="3" customWidth="1"/>
    <col min="11299" max="11520" width="8.83203125" style="3"/>
    <col min="11521" max="11521" width="2.5" style="3" customWidth="1"/>
    <col min="11522" max="11522" width="2" style="3" customWidth="1"/>
    <col min="11523" max="11523" width="17.83203125" style="3" customWidth="1"/>
    <col min="11524" max="11524" width="10.5" style="3" customWidth="1"/>
    <col min="11525" max="11527" width="9" style="3" customWidth="1"/>
    <col min="11528" max="11528" width="8.33203125" style="3" customWidth="1"/>
    <col min="11529" max="11529" width="11.5" style="3" customWidth="1"/>
    <col min="11530" max="11530" width="8.5" style="3" customWidth="1"/>
    <col min="11531" max="11532" width="8" style="3" customWidth="1"/>
    <col min="11533" max="11533" width="7" style="3" customWidth="1"/>
    <col min="11534" max="11534" width="8" style="3" customWidth="1"/>
    <col min="11535" max="11535" width="9" style="3" customWidth="1"/>
    <col min="11536" max="11537" width="8" style="3" customWidth="1"/>
    <col min="11538" max="11538" width="7.33203125" style="3" customWidth="1"/>
    <col min="11539" max="11539" width="7.5" style="3" customWidth="1"/>
    <col min="11540" max="11540" width="10.5" style="3" customWidth="1"/>
    <col min="11541" max="11541" width="9" style="3" customWidth="1"/>
    <col min="11542" max="11542" width="2" style="3" customWidth="1"/>
    <col min="11543" max="11543" width="15.5" style="3" customWidth="1"/>
    <col min="11544" max="11544" width="8.5" style="3" customWidth="1"/>
    <col min="11545" max="11545" width="16.5" style="3" bestFit="1" customWidth="1"/>
    <col min="11546" max="11550" width="8.83203125" style="3"/>
    <col min="11551" max="11551" width="17.1640625" style="3" customWidth="1"/>
    <col min="11552" max="11552" width="16" style="3" customWidth="1"/>
    <col min="11553" max="11553" width="9.6640625" style="3" customWidth="1"/>
    <col min="11554" max="11554" width="11.5" style="3" customWidth="1"/>
    <col min="11555" max="11776" width="8.83203125" style="3"/>
    <col min="11777" max="11777" width="2.5" style="3" customWidth="1"/>
    <col min="11778" max="11778" width="2" style="3" customWidth="1"/>
    <col min="11779" max="11779" width="17.83203125" style="3" customWidth="1"/>
    <col min="11780" max="11780" width="10.5" style="3" customWidth="1"/>
    <col min="11781" max="11783" width="9" style="3" customWidth="1"/>
    <col min="11784" max="11784" width="8.33203125" style="3" customWidth="1"/>
    <col min="11785" max="11785" width="11.5" style="3" customWidth="1"/>
    <col min="11786" max="11786" width="8.5" style="3" customWidth="1"/>
    <col min="11787" max="11788" width="8" style="3" customWidth="1"/>
    <col min="11789" max="11789" width="7" style="3" customWidth="1"/>
    <col min="11790" max="11790" width="8" style="3" customWidth="1"/>
    <col min="11791" max="11791" width="9" style="3" customWidth="1"/>
    <col min="11792" max="11793" width="8" style="3" customWidth="1"/>
    <col min="11794" max="11794" width="7.33203125" style="3" customWidth="1"/>
    <col min="11795" max="11795" width="7.5" style="3" customWidth="1"/>
    <col min="11796" max="11796" width="10.5" style="3" customWidth="1"/>
    <col min="11797" max="11797" width="9" style="3" customWidth="1"/>
    <col min="11798" max="11798" width="2" style="3" customWidth="1"/>
    <col min="11799" max="11799" width="15.5" style="3" customWidth="1"/>
    <col min="11800" max="11800" width="8.5" style="3" customWidth="1"/>
    <col min="11801" max="11801" width="16.5" style="3" bestFit="1" customWidth="1"/>
    <col min="11802" max="11806" width="8.83203125" style="3"/>
    <col min="11807" max="11807" width="17.1640625" style="3" customWidth="1"/>
    <col min="11808" max="11808" width="16" style="3" customWidth="1"/>
    <col min="11809" max="11809" width="9.6640625" style="3" customWidth="1"/>
    <col min="11810" max="11810" width="11.5" style="3" customWidth="1"/>
    <col min="11811" max="12032" width="8.83203125" style="3"/>
    <col min="12033" max="12033" width="2.5" style="3" customWidth="1"/>
    <col min="12034" max="12034" width="2" style="3" customWidth="1"/>
    <col min="12035" max="12035" width="17.83203125" style="3" customWidth="1"/>
    <col min="12036" max="12036" width="10.5" style="3" customWidth="1"/>
    <col min="12037" max="12039" width="9" style="3" customWidth="1"/>
    <col min="12040" max="12040" width="8.33203125" style="3" customWidth="1"/>
    <col min="12041" max="12041" width="11.5" style="3" customWidth="1"/>
    <col min="12042" max="12042" width="8.5" style="3" customWidth="1"/>
    <col min="12043" max="12044" width="8" style="3" customWidth="1"/>
    <col min="12045" max="12045" width="7" style="3" customWidth="1"/>
    <col min="12046" max="12046" width="8" style="3" customWidth="1"/>
    <col min="12047" max="12047" width="9" style="3" customWidth="1"/>
    <col min="12048" max="12049" width="8" style="3" customWidth="1"/>
    <col min="12050" max="12050" width="7.33203125" style="3" customWidth="1"/>
    <col min="12051" max="12051" width="7.5" style="3" customWidth="1"/>
    <col min="12052" max="12052" width="10.5" style="3" customWidth="1"/>
    <col min="12053" max="12053" width="9" style="3" customWidth="1"/>
    <col min="12054" max="12054" width="2" style="3" customWidth="1"/>
    <col min="12055" max="12055" width="15.5" style="3" customWidth="1"/>
    <col min="12056" max="12056" width="8.5" style="3" customWidth="1"/>
    <col min="12057" max="12057" width="16.5" style="3" bestFit="1" customWidth="1"/>
    <col min="12058" max="12062" width="8.83203125" style="3"/>
    <col min="12063" max="12063" width="17.1640625" style="3" customWidth="1"/>
    <col min="12064" max="12064" width="16" style="3" customWidth="1"/>
    <col min="12065" max="12065" width="9.6640625" style="3" customWidth="1"/>
    <col min="12066" max="12066" width="11.5" style="3" customWidth="1"/>
    <col min="12067" max="12288" width="8.83203125" style="3"/>
    <col min="12289" max="12289" width="2.5" style="3" customWidth="1"/>
    <col min="12290" max="12290" width="2" style="3" customWidth="1"/>
    <col min="12291" max="12291" width="17.83203125" style="3" customWidth="1"/>
    <col min="12292" max="12292" width="10.5" style="3" customWidth="1"/>
    <col min="12293" max="12295" width="9" style="3" customWidth="1"/>
    <col min="12296" max="12296" width="8.33203125" style="3" customWidth="1"/>
    <col min="12297" max="12297" width="11.5" style="3" customWidth="1"/>
    <col min="12298" max="12298" width="8.5" style="3" customWidth="1"/>
    <col min="12299" max="12300" width="8" style="3" customWidth="1"/>
    <col min="12301" max="12301" width="7" style="3" customWidth="1"/>
    <col min="12302" max="12302" width="8" style="3" customWidth="1"/>
    <col min="12303" max="12303" width="9" style="3" customWidth="1"/>
    <col min="12304" max="12305" width="8" style="3" customWidth="1"/>
    <col min="12306" max="12306" width="7.33203125" style="3" customWidth="1"/>
    <col min="12307" max="12307" width="7.5" style="3" customWidth="1"/>
    <col min="12308" max="12308" width="10.5" style="3" customWidth="1"/>
    <col min="12309" max="12309" width="9" style="3" customWidth="1"/>
    <col min="12310" max="12310" width="2" style="3" customWidth="1"/>
    <col min="12311" max="12311" width="15.5" style="3" customWidth="1"/>
    <col min="12312" max="12312" width="8.5" style="3" customWidth="1"/>
    <col min="12313" max="12313" width="16.5" style="3" bestFit="1" customWidth="1"/>
    <col min="12314" max="12318" width="8.83203125" style="3"/>
    <col min="12319" max="12319" width="17.1640625" style="3" customWidth="1"/>
    <col min="12320" max="12320" width="16" style="3" customWidth="1"/>
    <col min="12321" max="12321" width="9.6640625" style="3" customWidth="1"/>
    <col min="12322" max="12322" width="11.5" style="3" customWidth="1"/>
    <col min="12323" max="12544" width="8.83203125" style="3"/>
    <col min="12545" max="12545" width="2.5" style="3" customWidth="1"/>
    <col min="12546" max="12546" width="2" style="3" customWidth="1"/>
    <col min="12547" max="12547" width="17.83203125" style="3" customWidth="1"/>
    <col min="12548" max="12548" width="10.5" style="3" customWidth="1"/>
    <col min="12549" max="12551" width="9" style="3" customWidth="1"/>
    <col min="12552" max="12552" width="8.33203125" style="3" customWidth="1"/>
    <col min="12553" max="12553" width="11.5" style="3" customWidth="1"/>
    <col min="12554" max="12554" width="8.5" style="3" customWidth="1"/>
    <col min="12555" max="12556" width="8" style="3" customWidth="1"/>
    <col min="12557" max="12557" width="7" style="3" customWidth="1"/>
    <col min="12558" max="12558" width="8" style="3" customWidth="1"/>
    <col min="12559" max="12559" width="9" style="3" customWidth="1"/>
    <col min="12560" max="12561" width="8" style="3" customWidth="1"/>
    <col min="12562" max="12562" width="7.33203125" style="3" customWidth="1"/>
    <col min="12563" max="12563" width="7.5" style="3" customWidth="1"/>
    <col min="12564" max="12564" width="10.5" style="3" customWidth="1"/>
    <col min="12565" max="12565" width="9" style="3" customWidth="1"/>
    <col min="12566" max="12566" width="2" style="3" customWidth="1"/>
    <col min="12567" max="12567" width="15.5" style="3" customWidth="1"/>
    <col min="12568" max="12568" width="8.5" style="3" customWidth="1"/>
    <col min="12569" max="12569" width="16.5" style="3" bestFit="1" customWidth="1"/>
    <col min="12570" max="12574" width="8.83203125" style="3"/>
    <col min="12575" max="12575" width="17.1640625" style="3" customWidth="1"/>
    <col min="12576" max="12576" width="16" style="3" customWidth="1"/>
    <col min="12577" max="12577" width="9.6640625" style="3" customWidth="1"/>
    <col min="12578" max="12578" width="11.5" style="3" customWidth="1"/>
    <col min="12579" max="12800" width="8.83203125" style="3"/>
    <col min="12801" max="12801" width="2.5" style="3" customWidth="1"/>
    <col min="12802" max="12802" width="2" style="3" customWidth="1"/>
    <col min="12803" max="12803" width="17.83203125" style="3" customWidth="1"/>
    <col min="12804" max="12804" width="10.5" style="3" customWidth="1"/>
    <col min="12805" max="12807" width="9" style="3" customWidth="1"/>
    <col min="12808" max="12808" width="8.33203125" style="3" customWidth="1"/>
    <col min="12809" max="12809" width="11.5" style="3" customWidth="1"/>
    <col min="12810" max="12810" width="8.5" style="3" customWidth="1"/>
    <col min="12811" max="12812" width="8" style="3" customWidth="1"/>
    <col min="12813" max="12813" width="7" style="3" customWidth="1"/>
    <col min="12814" max="12814" width="8" style="3" customWidth="1"/>
    <col min="12815" max="12815" width="9" style="3" customWidth="1"/>
    <col min="12816" max="12817" width="8" style="3" customWidth="1"/>
    <col min="12818" max="12818" width="7.33203125" style="3" customWidth="1"/>
    <col min="12819" max="12819" width="7.5" style="3" customWidth="1"/>
    <col min="12820" max="12820" width="10.5" style="3" customWidth="1"/>
    <col min="12821" max="12821" width="9" style="3" customWidth="1"/>
    <col min="12822" max="12822" width="2" style="3" customWidth="1"/>
    <col min="12823" max="12823" width="15.5" style="3" customWidth="1"/>
    <col min="12824" max="12824" width="8.5" style="3" customWidth="1"/>
    <col min="12825" max="12825" width="16.5" style="3" bestFit="1" customWidth="1"/>
    <col min="12826" max="12830" width="8.83203125" style="3"/>
    <col min="12831" max="12831" width="17.1640625" style="3" customWidth="1"/>
    <col min="12832" max="12832" width="16" style="3" customWidth="1"/>
    <col min="12833" max="12833" width="9.6640625" style="3" customWidth="1"/>
    <col min="12834" max="12834" width="11.5" style="3" customWidth="1"/>
    <col min="12835" max="13056" width="8.83203125" style="3"/>
    <col min="13057" max="13057" width="2.5" style="3" customWidth="1"/>
    <col min="13058" max="13058" width="2" style="3" customWidth="1"/>
    <col min="13059" max="13059" width="17.83203125" style="3" customWidth="1"/>
    <col min="13060" max="13060" width="10.5" style="3" customWidth="1"/>
    <col min="13061" max="13063" width="9" style="3" customWidth="1"/>
    <col min="13064" max="13064" width="8.33203125" style="3" customWidth="1"/>
    <col min="13065" max="13065" width="11.5" style="3" customWidth="1"/>
    <col min="13066" max="13066" width="8.5" style="3" customWidth="1"/>
    <col min="13067" max="13068" width="8" style="3" customWidth="1"/>
    <col min="13069" max="13069" width="7" style="3" customWidth="1"/>
    <col min="13070" max="13070" width="8" style="3" customWidth="1"/>
    <col min="13071" max="13071" width="9" style="3" customWidth="1"/>
    <col min="13072" max="13073" width="8" style="3" customWidth="1"/>
    <col min="13074" max="13074" width="7.33203125" style="3" customWidth="1"/>
    <col min="13075" max="13075" width="7.5" style="3" customWidth="1"/>
    <col min="13076" max="13076" width="10.5" style="3" customWidth="1"/>
    <col min="13077" max="13077" width="9" style="3" customWidth="1"/>
    <col min="13078" max="13078" width="2" style="3" customWidth="1"/>
    <col min="13079" max="13079" width="15.5" style="3" customWidth="1"/>
    <col min="13080" max="13080" width="8.5" style="3" customWidth="1"/>
    <col min="13081" max="13081" width="16.5" style="3" bestFit="1" customWidth="1"/>
    <col min="13082" max="13086" width="8.83203125" style="3"/>
    <col min="13087" max="13087" width="17.1640625" style="3" customWidth="1"/>
    <col min="13088" max="13088" width="16" style="3" customWidth="1"/>
    <col min="13089" max="13089" width="9.6640625" style="3" customWidth="1"/>
    <col min="13090" max="13090" width="11.5" style="3" customWidth="1"/>
    <col min="13091" max="13312" width="8.83203125" style="3"/>
    <col min="13313" max="13313" width="2.5" style="3" customWidth="1"/>
    <col min="13314" max="13314" width="2" style="3" customWidth="1"/>
    <col min="13315" max="13315" width="17.83203125" style="3" customWidth="1"/>
    <col min="13316" max="13316" width="10.5" style="3" customWidth="1"/>
    <col min="13317" max="13319" width="9" style="3" customWidth="1"/>
    <col min="13320" max="13320" width="8.33203125" style="3" customWidth="1"/>
    <col min="13321" max="13321" width="11.5" style="3" customWidth="1"/>
    <col min="13322" max="13322" width="8.5" style="3" customWidth="1"/>
    <col min="13323" max="13324" width="8" style="3" customWidth="1"/>
    <col min="13325" max="13325" width="7" style="3" customWidth="1"/>
    <col min="13326" max="13326" width="8" style="3" customWidth="1"/>
    <col min="13327" max="13327" width="9" style="3" customWidth="1"/>
    <col min="13328" max="13329" width="8" style="3" customWidth="1"/>
    <col min="13330" max="13330" width="7.33203125" style="3" customWidth="1"/>
    <col min="13331" max="13331" width="7.5" style="3" customWidth="1"/>
    <col min="13332" max="13332" width="10.5" style="3" customWidth="1"/>
    <col min="13333" max="13333" width="9" style="3" customWidth="1"/>
    <col min="13334" max="13334" width="2" style="3" customWidth="1"/>
    <col min="13335" max="13335" width="15.5" style="3" customWidth="1"/>
    <col min="13336" max="13336" width="8.5" style="3" customWidth="1"/>
    <col min="13337" max="13337" width="16.5" style="3" bestFit="1" customWidth="1"/>
    <col min="13338" max="13342" width="8.83203125" style="3"/>
    <col min="13343" max="13343" width="17.1640625" style="3" customWidth="1"/>
    <col min="13344" max="13344" width="16" style="3" customWidth="1"/>
    <col min="13345" max="13345" width="9.6640625" style="3" customWidth="1"/>
    <col min="13346" max="13346" width="11.5" style="3" customWidth="1"/>
    <col min="13347" max="13568" width="8.83203125" style="3"/>
    <col min="13569" max="13569" width="2.5" style="3" customWidth="1"/>
    <col min="13570" max="13570" width="2" style="3" customWidth="1"/>
    <col min="13571" max="13571" width="17.83203125" style="3" customWidth="1"/>
    <col min="13572" max="13572" width="10.5" style="3" customWidth="1"/>
    <col min="13573" max="13575" width="9" style="3" customWidth="1"/>
    <col min="13576" max="13576" width="8.33203125" style="3" customWidth="1"/>
    <col min="13577" max="13577" width="11.5" style="3" customWidth="1"/>
    <col min="13578" max="13578" width="8.5" style="3" customWidth="1"/>
    <col min="13579" max="13580" width="8" style="3" customWidth="1"/>
    <col min="13581" max="13581" width="7" style="3" customWidth="1"/>
    <col min="13582" max="13582" width="8" style="3" customWidth="1"/>
    <col min="13583" max="13583" width="9" style="3" customWidth="1"/>
    <col min="13584" max="13585" width="8" style="3" customWidth="1"/>
    <col min="13586" max="13586" width="7.33203125" style="3" customWidth="1"/>
    <col min="13587" max="13587" width="7.5" style="3" customWidth="1"/>
    <col min="13588" max="13588" width="10.5" style="3" customWidth="1"/>
    <col min="13589" max="13589" width="9" style="3" customWidth="1"/>
    <col min="13590" max="13590" width="2" style="3" customWidth="1"/>
    <col min="13591" max="13591" width="15.5" style="3" customWidth="1"/>
    <col min="13592" max="13592" width="8.5" style="3" customWidth="1"/>
    <col min="13593" max="13593" width="16.5" style="3" bestFit="1" customWidth="1"/>
    <col min="13594" max="13598" width="8.83203125" style="3"/>
    <col min="13599" max="13599" width="17.1640625" style="3" customWidth="1"/>
    <col min="13600" max="13600" width="16" style="3" customWidth="1"/>
    <col min="13601" max="13601" width="9.6640625" style="3" customWidth="1"/>
    <col min="13602" max="13602" width="11.5" style="3" customWidth="1"/>
    <col min="13603" max="13824" width="8.83203125" style="3"/>
    <col min="13825" max="13825" width="2.5" style="3" customWidth="1"/>
    <col min="13826" max="13826" width="2" style="3" customWidth="1"/>
    <col min="13827" max="13827" width="17.83203125" style="3" customWidth="1"/>
    <col min="13828" max="13828" width="10.5" style="3" customWidth="1"/>
    <col min="13829" max="13831" width="9" style="3" customWidth="1"/>
    <col min="13832" max="13832" width="8.33203125" style="3" customWidth="1"/>
    <col min="13833" max="13833" width="11.5" style="3" customWidth="1"/>
    <col min="13834" max="13834" width="8.5" style="3" customWidth="1"/>
    <col min="13835" max="13836" width="8" style="3" customWidth="1"/>
    <col min="13837" max="13837" width="7" style="3" customWidth="1"/>
    <col min="13838" max="13838" width="8" style="3" customWidth="1"/>
    <col min="13839" max="13839" width="9" style="3" customWidth="1"/>
    <col min="13840" max="13841" width="8" style="3" customWidth="1"/>
    <col min="13842" max="13842" width="7.33203125" style="3" customWidth="1"/>
    <col min="13843" max="13843" width="7.5" style="3" customWidth="1"/>
    <col min="13844" max="13844" width="10.5" style="3" customWidth="1"/>
    <col min="13845" max="13845" width="9" style="3" customWidth="1"/>
    <col min="13846" max="13846" width="2" style="3" customWidth="1"/>
    <col min="13847" max="13847" width="15.5" style="3" customWidth="1"/>
    <col min="13848" max="13848" width="8.5" style="3" customWidth="1"/>
    <col min="13849" max="13849" width="16.5" style="3" bestFit="1" customWidth="1"/>
    <col min="13850" max="13854" width="8.83203125" style="3"/>
    <col min="13855" max="13855" width="17.1640625" style="3" customWidth="1"/>
    <col min="13856" max="13856" width="16" style="3" customWidth="1"/>
    <col min="13857" max="13857" width="9.6640625" style="3" customWidth="1"/>
    <col min="13858" max="13858" width="11.5" style="3" customWidth="1"/>
    <col min="13859" max="14080" width="8.83203125" style="3"/>
    <col min="14081" max="14081" width="2.5" style="3" customWidth="1"/>
    <col min="14082" max="14082" width="2" style="3" customWidth="1"/>
    <col min="14083" max="14083" width="17.83203125" style="3" customWidth="1"/>
    <col min="14084" max="14084" width="10.5" style="3" customWidth="1"/>
    <col min="14085" max="14087" width="9" style="3" customWidth="1"/>
    <col min="14088" max="14088" width="8.33203125" style="3" customWidth="1"/>
    <col min="14089" max="14089" width="11.5" style="3" customWidth="1"/>
    <col min="14090" max="14090" width="8.5" style="3" customWidth="1"/>
    <col min="14091" max="14092" width="8" style="3" customWidth="1"/>
    <col min="14093" max="14093" width="7" style="3" customWidth="1"/>
    <col min="14094" max="14094" width="8" style="3" customWidth="1"/>
    <col min="14095" max="14095" width="9" style="3" customWidth="1"/>
    <col min="14096" max="14097" width="8" style="3" customWidth="1"/>
    <col min="14098" max="14098" width="7.33203125" style="3" customWidth="1"/>
    <col min="14099" max="14099" width="7.5" style="3" customWidth="1"/>
    <col min="14100" max="14100" width="10.5" style="3" customWidth="1"/>
    <col min="14101" max="14101" width="9" style="3" customWidth="1"/>
    <col min="14102" max="14102" width="2" style="3" customWidth="1"/>
    <col min="14103" max="14103" width="15.5" style="3" customWidth="1"/>
    <col min="14104" max="14104" width="8.5" style="3" customWidth="1"/>
    <col min="14105" max="14105" width="16.5" style="3" bestFit="1" customWidth="1"/>
    <col min="14106" max="14110" width="8.83203125" style="3"/>
    <col min="14111" max="14111" width="17.1640625" style="3" customWidth="1"/>
    <col min="14112" max="14112" width="16" style="3" customWidth="1"/>
    <col min="14113" max="14113" width="9.6640625" style="3" customWidth="1"/>
    <col min="14114" max="14114" width="11.5" style="3" customWidth="1"/>
    <col min="14115" max="14336" width="8.83203125" style="3"/>
    <col min="14337" max="14337" width="2.5" style="3" customWidth="1"/>
    <col min="14338" max="14338" width="2" style="3" customWidth="1"/>
    <col min="14339" max="14339" width="17.83203125" style="3" customWidth="1"/>
    <col min="14340" max="14340" width="10.5" style="3" customWidth="1"/>
    <col min="14341" max="14343" width="9" style="3" customWidth="1"/>
    <col min="14344" max="14344" width="8.33203125" style="3" customWidth="1"/>
    <col min="14345" max="14345" width="11.5" style="3" customWidth="1"/>
    <col min="14346" max="14346" width="8.5" style="3" customWidth="1"/>
    <col min="14347" max="14348" width="8" style="3" customWidth="1"/>
    <col min="14349" max="14349" width="7" style="3" customWidth="1"/>
    <col min="14350" max="14350" width="8" style="3" customWidth="1"/>
    <col min="14351" max="14351" width="9" style="3" customWidth="1"/>
    <col min="14352" max="14353" width="8" style="3" customWidth="1"/>
    <col min="14354" max="14354" width="7.33203125" style="3" customWidth="1"/>
    <col min="14355" max="14355" width="7.5" style="3" customWidth="1"/>
    <col min="14356" max="14356" width="10.5" style="3" customWidth="1"/>
    <col min="14357" max="14357" width="9" style="3" customWidth="1"/>
    <col min="14358" max="14358" width="2" style="3" customWidth="1"/>
    <col min="14359" max="14359" width="15.5" style="3" customWidth="1"/>
    <col min="14360" max="14360" width="8.5" style="3" customWidth="1"/>
    <col min="14361" max="14361" width="16.5" style="3" bestFit="1" customWidth="1"/>
    <col min="14362" max="14366" width="8.83203125" style="3"/>
    <col min="14367" max="14367" width="17.1640625" style="3" customWidth="1"/>
    <col min="14368" max="14368" width="16" style="3" customWidth="1"/>
    <col min="14369" max="14369" width="9.6640625" style="3" customWidth="1"/>
    <col min="14370" max="14370" width="11.5" style="3" customWidth="1"/>
    <col min="14371" max="14592" width="8.83203125" style="3"/>
    <col min="14593" max="14593" width="2.5" style="3" customWidth="1"/>
    <col min="14594" max="14594" width="2" style="3" customWidth="1"/>
    <col min="14595" max="14595" width="17.83203125" style="3" customWidth="1"/>
    <col min="14596" max="14596" width="10.5" style="3" customWidth="1"/>
    <col min="14597" max="14599" width="9" style="3" customWidth="1"/>
    <col min="14600" max="14600" width="8.33203125" style="3" customWidth="1"/>
    <col min="14601" max="14601" width="11.5" style="3" customWidth="1"/>
    <col min="14602" max="14602" width="8.5" style="3" customWidth="1"/>
    <col min="14603" max="14604" width="8" style="3" customWidth="1"/>
    <col min="14605" max="14605" width="7" style="3" customWidth="1"/>
    <col min="14606" max="14606" width="8" style="3" customWidth="1"/>
    <col min="14607" max="14607" width="9" style="3" customWidth="1"/>
    <col min="14608" max="14609" width="8" style="3" customWidth="1"/>
    <col min="14610" max="14610" width="7.33203125" style="3" customWidth="1"/>
    <col min="14611" max="14611" width="7.5" style="3" customWidth="1"/>
    <col min="14612" max="14612" width="10.5" style="3" customWidth="1"/>
    <col min="14613" max="14613" width="9" style="3" customWidth="1"/>
    <col min="14614" max="14614" width="2" style="3" customWidth="1"/>
    <col min="14615" max="14615" width="15.5" style="3" customWidth="1"/>
    <col min="14616" max="14616" width="8.5" style="3" customWidth="1"/>
    <col min="14617" max="14617" width="16.5" style="3" bestFit="1" customWidth="1"/>
    <col min="14618" max="14622" width="8.83203125" style="3"/>
    <col min="14623" max="14623" width="17.1640625" style="3" customWidth="1"/>
    <col min="14624" max="14624" width="16" style="3" customWidth="1"/>
    <col min="14625" max="14625" width="9.6640625" style="3" customWidth="1"/>
    <col min="14626" max="14626" width="11.5" style="3" customWidth="1"/>
    <col min="14627" max="14848" width="8.83203125" style="3"/>
    <col min="14849" max="14849" width="2.5" style="3" customWidth="1"/>
    <col min="14850" max="14850" width="2" style="3" customWidth="1"/>
    <col min="14851" max="14851" width="17.83203125" style="3" customWidth="1"/>
    <col min="14852" max="14852" width="10.5" style="3" customWidth="1"/>
    <col min="14853" max="14855" width="9" style="3" customWidth="1"/>
    <col min="14856" max="14856" width="8.33203125" style="3" customWidth="1"/>
    <col min="14857" max="14857" width="11.5" style="3" customWidth="1"/>
    <col min="14858" max="14858" width="8.5" style="3" customWidth="1"/>
    <col min="14859" max="14860" width="8" style="3" customWidth="1"/>
    <col min="14861" max="14861" width="7" style="3" customWidth="1"/>
    <col min="14862" max="14862" width="8" style="3" customWidth="1"/>
    <col min="14863" max="14863" width="9" style="3" customWidth="1"/>
    <col min="14864" max="14865" width="8" style="3" customWidth="1"/>
    <col min="14866" max="14866" width="7.33203125" style="3" customWidth="1"/>
    <col min="14867" max="14867" width="7.5" style="3" customWidth="1"/>
    <col min="14868" max="14868" width="10.5" style="3" customWidth="1"/>
    <col min="14869" max="14869" width="9" style="3" customWidth="1"/>
    <col min="14870" max="14870" width="2" style="3" customWidth="1"/>
    <col min="14871" max="14871" width="15.5" style="3" customWidth="1"/>
    <col min="14872" max="14872" width="8.5" style="3" customWidth="1"/>
    <col min="14873" max="14873" width="16.5" style="3" bestFit="1" customWidth="1"/>
    <col min="14874" max="14878" width="8.83203125" style="3"/>
    <col min="14879" max="14879" width="17.1640625" style="3" customWidth="1"/>
    <col min="14880" max="14880" width="16" style="3" customWidth="1"/>
    <col min="14881" max="14881" width="9.6640625" style="3" customWidth="1"/>
    <col min="14882" max="14882" width="11.5" style="3" customWidth="1"/>
    <col min="14883" max="15104" width="8.83203125" style="3"/>
    <col min="15105" max="15105" width="2.5" style="3" customWidth="1"/>
    <col min="15106" max="15106" width="2" style="3" customWidth="1"/>
    <col min="15107" max="15107" width="17.83203125" style="3" customWidth="1"/>
    <col min="15108" max="15108" width="10.5" style="3" customWidth="1"/>
    <col min="15109" max="15111" width="9" style="3" customWidth="1"/>
    <col min="15112" max="15112" width="8.33203125" style="3" customWidth="1"/>
    <col min="15113" max="15113" width="11.5" style="3" customWidth="1"/>
    <col min="15114" max="15114" width="8.5" style="3" customWidth="1"/>
    <col min="15115" max="15116" width="8" style="3" customWidth="1"/>
    <col min="15117" max="15117" width="7" style="3" customWidth="1"/>
    <col min="15118" max="15118" width="8" style="3" customWidth="1"/>
    <col min="15119" max="15119" width="9" style="3" customWidth="1"/>
    <col min="15120" max="15121" width="8" style="3" customWidth="1"/>
    <col min="15122" max="15122" width="7.33203125" style="3" customWidth="1"/>
    <col min="15123" max="15123" width="7.5" style="3" customWidth="1"/>
    <col min="15124" max="15124" width="10.5" style="3" customWidth="1"/>
    <col min="15125" max="15125" width="9" style="3" customWidth="1"/>
    <col min="15126" max="15126" width="2" style="3" customWidth="1"/>
    <col min="15127" max="15127" width="15.5" style="3" customWidth="1"/>
    <col min="15128" max="15128" width="8.5" style="3" customWidth="1"/>
    <col min="15129" max="15129" width="16.5" style="3" bestFit="1" customWidth="1"/>
    <col min="15130" max="15134" width="8.83203125" style="3"/>
    <col min="15135" max="15135" width="17.1640625" style="3" customWidth="1"/>
    <col min="15136" max="15136" width="16" style="3" customWidth="1"/>
    <col min="15137" max="15137" width="9.6640625" style="3" customWidth="1"/>
    <col min="15138" max="15138" width="11.5" style="3" customWidth="1"/>
    <col min="15139" max="15360" width="8.83203125" style="3"/>
    <col min="15361" max="15361" width="2.5" style="3" customWidth="1"/>
    <col min="15362" max="15362" width="2" style="3" customWidth="1"/>
    <col min="15363" max="15363" width="17.83203125" style="3" customWidth="1"/>
    <col min="15364" max="15364" width="10.5" style="3" customWidth="1"/>
    <col min="15365" max="15367" width="9" style="3" customWidth="1"/>
    <col min="15368" max="15368" width="8.33203125" style="3" customWidth="1"/>
    <col min="15369" max="15369" width="11.5" style="3" customWidth="1"/>
    <col min="15370" max="15370" width="8.5" style="3" customWidth="1"/>
    <col min="15371" max="15372" width="8" style="3" customWidth="1"/>
    <col min="15373" max="15373" width="7" style="3" customWidth="1"/>
    <col min="15374" max="15374" width="8" style="3" customWidth="1"/>
    <col min="15375" max="15375" width="9" style="3" customWidth="1"/>
    <col min="15376" max="15377" width="8" style="3" customWidth="1"/>
    <col min="15378" max="15378" width="7.33203125" style="3" customWidth="1"/>
    <col min="15379" max="15379" width="7.5" style="3" customWidth="1"/>
    <col min="15380" max="15380" width="10.5" style="3" customWidth="1"/>
    <col min="15381" max="15381" width="9" style="3" customWidth="1"/>
    <col min="15382" max="15382" width="2" style="3" customWidth="1"/>
    <col min="15383" max="15383" width="15.5" style="3" customWidth="1"/>
    <col min="15384" max="15384" width="8.5" style="3" customWidth="1"/>
    <col min="15385" max="15385" width="16.5" style="3" bestFit="1" customWidth="1"/>
    <col min="15386" max="15390" width="8.83203125" style="3"/>
    <col min="15391" max="15391" width="17.1640625" style="3" customWidth="1"/>
    <col min="15392" max="15392" width="16" style="3" customWidth="1"/>
    <col min="15393" max="15393" width="9.6640625" style="3" customWidth="1"/>
    <col min="15394" max="15394" width="11.5" style="3" customWidth="1"/>
    <col min="15395" max="15616" width="8.83203125" style="3"/>
    <col min="15617" max="15617" width="2.5" style="3" customWidth="1"/>
    <col min="15618" max="15618" width="2" style="3" customWidth="1"/>
    <col min="15619" max="15619" width="17.83203125" style="3" customWidth="1"/>
    <col min="15620" max="15620" width="10.5" style="3" customWidth="1"/>
    <col min="15621" max="15623" width="9" style="3" customWidth="1"/>
    <col min="15624" max="15624" width="8.33203125" style="3" customWidth="1"/>
    <col min="15625" max="15625" width="11.5" style="3" customWidth="1"/>
    <col min="15626" max="15626" width="8.5" style="3" customWidth="1"/>
    <col min="15627" max="15628" width="8" style="3" customWidth="1"/>
    <col min="15629" max="15629" width="7" style="3" customWidth="1"/>
    <col min="15630" max="15630" width="8" style="3" customWidth="1"/>
    <col min="15631" max="15631" width="9" style="3" customWidth="1"/>
    <col min="15632" max="15633" width="8" style="3" customWidth="1"/>
    <col min="15634" max="15634" width="7.33203125" style="3" customWidth="1"/>
    <col min="15635" max="15635" width="7.5" style="3" customWidth="1"/>
    <col min="15636" max="15636" width="10.5" style="3" customWidth="1"/>
    <col min="15637" max="15637" width="9" style="3" customWidth="1"/>
    <col min="15638" max="15638" width="2" style="3" customWidth="1"/>
    <col min="15639" max="15639" width="15.5" style="3" customWidth="1"/>
    <col min="15640" max="15640" width="8.5" style="3" customWidth="1"/>
    <col min="15641" max="15641" width="16.5" style="3" bestFit="1" customWidth="1"/>
    <col min="15642" max="15646" width="8.83203125" style="3"/>
    <col min="15647" max="15647" width="17.1640625" style="3" customWidth="1"/>
    <col min="15648" max="15648" width="16" style="3" customWidth="1"/>
    <col min="15649" max="15649" width="9.6640625" style="3" customWidth="1"/>
    <col min="15650" max="15650" width="11.5" style="3" customWidth="1"/>
    <col min="15651" max="15872" width="8.83203125" style="3"/>
    <col min="15873" max="15873" width="2.5" style="3" customWidth="1"/>
    <col min="15874" max="15874" width="2" style="3" customWidth="1"/>
    <col min="15875" max="15875" width="17.83203125" style="3" customWidth="1"/>
    <col min="15876" max="15876" width="10.5" style="3" customWidth="1"/>
    <col min="15877" max="15879" width="9" style="3" customWidth="1"/>
    <col min="15880" max="15880" width="8.33203125" style="3" customWidth="1"/>
    <col min="15881" max="15881" width="11.5" style="3" customWidth="1"/>
    <col min="15882" max="15882" width="8.5" style="3" customWidth="1"/>
    <col min="15883" max="15884" width="8" style="3" customWidth="1"/>
    <col min="15885" max="15885" width="7" style="3" customWidth="1"/>
    <col min="15886" max="15886" width="8" style="3" customWidth="1"/>
    <col min="15887" max="15887" width="9" style="3" customWidth="1"/>
    <col min="15888" max="15889" width="8" style="3" customWidth="1"/>
    <col min="15890" max="15890" width="7.33203125" style="3" customWidth="1"/>
    <col min="15891" max="15891" width="7.5" style="3" customWidth="1"/>
    <col min="15892" max="15892" width="10.5" style="3" customWidth="1"/>
    <col min="15893" max="15893" width="9" style="3" customWidth="1"/>
    <col min="15894" max="15894" width="2" style="3" customWidth="1"/>
    <col min="15895" max="15895" width="15.5" style="3" customWidth="1"/>
    <col min="15896" max="15896" width="8.5" style="3" customWidth="1"/>
    <col min="15897" max="15897" width="16.5" style="3" bestFit="1" customWidth="1"/>
    <col min="15898" max="15902" width="8.83203125" style="3"/>
    <col min="15903" max="15903" width="17.1640625" style="3" customWidth="1"/>
    <col min="15904" max="15904" width="16" style="3" customWidth="1"/>
    <col min="15905" max="15905" width="9.6640625" style="3" customWidth="1"/>
    <col min="15906" max="15906" width="11.5" style="3" customWidth="1"/>
    <col min="15907" max="16128" width="8.83203125" style="3"/>
    <col min="16129" max="16129" width="2.5" style="3" customWidth="1"/>
    <col min="16130" max="16130" width="2" style="3" customWidth="1"/>
    <col min="16131" max="16131" width="17.83203125" style="3" customWidth="1"/>
    <col min="16132" max="16132" width="10.5" style="3" customWidth="1"/>
    <col min="16133" max="16135" width="9" style="3" customWidth="1"/>
    <col min="16136" max="16136" width="8.33203125" style="3" customWidth="1"/>
    <col min="16137" max="16137" width="11.5" style="3" customWidth="1"/>
    <col min="16138" max="16138" width="8.5" style="3" customWidth="1"/>
    <col min="16139" max="16140" width="8" style="3" customWidth="1"/>
    <col min="16141" max="16141" width="7" style="3" customWidth="1"/>
    <col min="16142" max="16142" width="8" style="3" customWidth="1"/>
    <col min="16143" max="16143" width="9" style="3" customWidth="1"/>
    <col min="16144" max="16145" width="8" style="3" customWidth="1"/>
    <col min="16146" max="16146" width="7.33203125" style="3" customWidth="1"/>
    <col min="16147" max="16147" width="7.5" style="3" customWidth="1"/>
    <col min="16148" max="16148" width="10.5" style="3" customWidth="1"/>
    <col min="16149" max="16149" width="9" style="3" customWidth="1"/>
    <col min="16150" max="16150" width="2" style="3" customWidth="1"/>
    <col min="16151" max="16151" width="15.5" style="3" customWidth="1"/>
    <col min="16152" max="16152" width="8.5" style="3" customWidth="1"/>
    <col min="16153" max="16153" width="16.5" style="3" bestFit="1" customWidth="1"/>
    <col min="16154" max="16158" width="8.83203125" style="3"/>
    <col min="16159" max="16159" width="17.1640625" style="3" customWidth="1"/>
    <col min="16160" max="16160" width="16" style="3" customWidth="1"/>
    <col min="16161" max="16161" width="9.6640625" style="3" customWidth="1"/>
    <col min="16162" max="16162" width="11.5" style="3" customWidth="1"/>
    <col min="16163" max="16384" width="8.83203125" style="3"/>
  </cols>
  <sheetData>
    <row r="2" spans="1:34" ht="15" x14ac:dyDescent="0.15">
      <c r="C2" s="282"/>
    </row>
    <row r="3" spans="1:34" ht="14" thickBot="1" x14ac:dyDescent="0.2">
      <c r="B3" s="248">
        <v>2.5</v>
      </c>
      <c r="C3" s="245">
        <v>26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  <c r="W3" s="50"/>
      <c r="X3" s="50"/>
      <c r="Y3" s="249"/>
    </row>
    <row r="4" spans="1:34" ht="11.5" customHeight="1" x14ac:dyDescent="0.15">
      <c r="A4" s="15"/>
      <c r="B4" s="303"/>
      <c r="C4" s="304"/>
      <c r="D4" s="305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7"/>
      <c r="W4" s="17"/>
      <c r="X4" s="15"/>
      <c r="Y4" s="15"/>
      <c r="Z4" s="15"/>
      <c r="AA4" s="15"/>
    </row>
    <row r="5" spans="1:34" ht="11.5" customHeight="1" x14ac:dyDescent="0.15">
      <c r="A5" s="15"/>
      <c r="B5" s="308"/>
      <c r="C5" s="309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27" t="s">
        <v>450</v>
      </c>
      <c r="V5" s="311"/>
      <c r="W5" s="17"/>
      <c r="X5" s="15"/>
      <c r="Y5" s="15"/>
      <c r="Z5" s="15"/>
      <c r="AA5" s="15"/>
    </row>
    <row r="6" spans="1:34" ht="11.5" customHeight="1" x14ac:dyDescent="0.15">
      <c r="A6" s="15"/>
      <c r="B6" s="308"/>
      <c r="C6" s="309"/>
      <c r="D6" s="312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  <c r="S6" s="310"/>
      <c r="T6" s="310"/>
      <c r="U6" s="310"/>
      <c r="V6" s="311"/>
      <c r="W6" s="17"/>
      <c r="X6" s="15"/>
      <c r="Y6" s="15"/>
      <c r="Z6" s="15"/>
      <c r="AA6" s="15"/>
    </row>
    <row r="7" spans="1:34" ht="11.5" customHeight="1" x14ac:dyDescent="0.15">
      <c r="A7" s="15"/>
      <c r="B7" s="308"/>
      <c r="C7" s="309"/>
      <c r="D7" s="100" t="s">
        <v>448</v>
      </c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  <c r="U7" s="314"/>
      <c r="V7" s="311"/>
      <c r="W7" s="17"/>
      <c r="X7" s="15"/>
      <c r="Y7" s="15"/>
      <c r="Z7" s="15"/>
      <c r="AA7" s="15"/>
    </row>
    <row r="8" spans="1:34" ht="11.5" customHeight="1" x14ac:dyDescent="0.15">
      <c r="A8" s="2"/>
      <c r="B8" s="308"/>
      <c r="C8" s="310"/>
      <c r="D8" s="310"/>
      <c r="E8" s="310"/>
      <c r="F8" s="310"/>
      <c r="G8" s="310"/>
      <c r="H8" s="310"/>
      <c r="I8" s="310"/>
      <c r="J8" s="310"/>
      <c r="K8" s="310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1"/>
      <c r="W8" s="17"/>
      <c r="X8" s="15"/>
      <c r="Y8" s="15"/>
      <c r="Z8" s="15"/>
      <c r="AA8" s="15"/>
    </row>
    <row r="9" spans="1:34" ht="14" customHeight="1" thickBot="1" x14ac:dyDescent="0.2">
      <c r="A9" s="15"/>
      <c r="B9" s="315"/>
      <c r="C9" s="284" t="s">
        <v>397</v>
      </c>
      <c r="D9" s="285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7" t="s">
        <v>388</v>
      </c>
      <c r="V9" s="31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</row>
    <row r="10" spans="1:34" ht="14" customHeight="1" thickBot="1" x14ac:dyDescent="0.2">
      <c r="A10" s="15"/>
      <c r="B10" s="315"/>
      <c r="C10" s="511" t="s">
        <v>392</v>
      </c>
      <c r="D10" s="511" t="s">
        <v>68</v>
      </c>
      <c r="E10" s="511" t="s">
        <v>360</v>
      </c>
      <c r="F10" s="511" t="s">
        <v>371</v>
      </c>
      <c r="G10" s="511" t="s">
        <v>0</v>
      </c>
      <c r="H10" s="513" t="s">
        <v>7</v>
      </c>
      <c r="I10" s="513"/>
      <c r="J10" s="513"/>
      <c r="K10" s="513"/>
      <c r="L10" s="513"/>
      <c r="M10" s="513"/>
      <c r="N10" s="513"/>
      <c r="O10" s="511" t="s">
        <v>66</v>
      </c>
      <c r="P10" s="511" t="s">
        <v>40</v>
      </c>
      <c r="Q10" s="511" t="s">
        <v>357</v>
      </c>
      <c r="R10" s="511" t="s">
        <v>358</v>
      </c>
      <c r="S10" s="511" t="s">
        <v>359</v>
      </c>
      <c r="T10" s="511" t="s">
        <v>44</v>
      </c>
      <c r="U10" s="511" t="s">
        <v>46</v>
      </c>
      <c r="V10" s="316"/>
      <c r="W10" s="156"/>
      <c r="X10" s="156"/>
      <c r="Y10" s="156"/>
      <c r="Z10" s="156"/>
      <c r="AA10" s="156"/>
      <c r="AB10" s="156"/>
      <c r="AC10" s="156"/>
      <c r="AD10" s="156"/>
      <c r="AE10" s="156"/>
      <c r="AF10" s="156"/>
      <c r="AG10" s="156"/>
      <c r="AH10" s="514"/>
    </row>
    <row r="11" spans="1:34" ht="32" customHeight="1" thickBot="1" x14ac:dyDescent="0.2">
      <c r="A11" s="15"/>
      <c r="B11" s="315"/>
      <c r="C11" s="512"/>
      <c r="D11" s="512"/>
      <c r="E11" s="512"/>
      <c r="F11" s="512"/>
      <c r="G11" s="512"/>
      <c r="H11" s="288" t="s">
        <v>390</v>
      </c>
      <c r="I11" s="288" t="s">
        <v>2</v>
      </c>
      <c r="J11" s="288" t="s">
        <v>3</v>
      </c>
      <c r="K11" s="288" t="s">
        <v>4</v>
      </c>
      <c r="L11" s="288" t="s">
        <v>5</v>
      </c>
      <c r="M11" s="288" t="s">
        <v>391</v>
      </c>
      <c r="N11" s="288" t="s">
        <v>6</v>
      </c>
      <c r="O11" s="512"/>
      <c r="P11" s="512"/>
      <c r="Q11" s="512"/>
      <c r="R11" s="512"/>
      <c r="S11" s="512"/>
      <c r="T11" s="512"/>
      <c r="U11" s="512"/>
      <c r="V11" s="31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514"/>
    </row>
    <row r="12" spans="1:34" ht="14.5" customHeight="1" x14ac:dyDescent="0.15">
      <c r="A12" s="15"/>
      <c r="B12" s="315"/>
      <c r="C12" s="335" t="s">
        <v>377</v>
      </c>
      <c r="D12" s="290">
        <v>2062633</v>
      </c>
      <c r="E12" s="291">
        <v>356.2903513</v>
      </c>
      <c r="F12" s="291">
        <v>202.0577681</v>
      </c>
      <c r="G12" s="291">
        <v>30111.536094300001</v>
      </c>
      <c r="H12" s="291">
        <v>233.15670749</v>
      </c>
      <c r="I12" s="291">
        <v>295.44582780000002</v>
      </c>
      <c r="J12" s="291">
        <v>34.062989030000004</v>
      </c>
      <c r="K12" s="291">
        <v>271.0275681</v>
      </c>
      <c r="L12" s="291">
        <v>3.9861069999999998E-2</v>
      </c>
      <c r="M12" s="291">
        <v>144.29138810999999</v>
      </c>
      <c r="N12" s="291">
        <v>39.922769440000025</v>
      </c>
      <c r="O12" s="291">
        <v>280.5018804</v>
      </c>
      <c r="P12" s="291">
        <v>9.0839100000000006E-3</v>
      </c>
      <c r="Q12" s="291">
        <v>53.409345919999993</v>
      </c>
      <c r="R12" s="291">
        <v>2.5320000000000002E-5</v>
      </c>
      <c r="S12" s="291">
        <v>53.759422529999995</v>
      </c>
      <c r="T12" s="291">
        <v>133534.24500431001</v>
      </c>
      <c r="U12" s="291">
        <v>12648.358464389999</v>
      </c>
      <c r="V12" s="317">
        <v>0</v>
      </c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236"/>
    </row>
    <row r="13" spans="1:34" ht="14.5" customHeight="1" x14ac:dyDescent="0.15">
      <c r="A13" s="15"/>
      <c r="B13" s="315"/>
      <c r="C13" s="384" t="s">
        <v>378</v>
      </c>
      <c r="D13" s="293">
        <v>854354</v>
      </c>
      <c r="E13" s="294">
        <v>4488.9036800599997</v>
      </c>
      <c r="F13" s="294">
        <v>217.08974764999999</v>
      </c>
      <c r="G13" s="294">
        <v>18338.70785228</v>
      </c>
      <c r="H13" s="294">
        <v>147.49090090999997</v>
      </c>
      <c r="I13" s="294">
        <v>130.72417776</v>
      </c>
      <c r="J13" s="294">
        <v>20.463407399999998</v>
      </c>
      <c r="K13" s="294">
        <v>122.07598611</v>
      </c>
      <c r="L13" s="294">
        <v>0.43521546999999999</v>
      </c>
      <c r="M13" s="294">
        <v>44.535962249999997</v>
      </c>
      <c r="N13" s="294">
        <v>602.10172534999992</v>
      </c>
      <c r="O13" s="294">
        <v>3629.2014922300004</v>
      </c>
      <c r="P13" s="294">
        <v>7.1641399999999994E-3</v>
      </c>
      <c r="Q13" s="294">
        <v>24.679832260000001</v>
      </c>
      <c r="R13" s="294">
        <v>4.3852999999999996E-4</v>
      </c>
      <c r="S13" s="294">
        <v>24.75513655</v>
      </c>
      <c r="T13" s="294">
        <v>62029.080660489999</v>
      </c>
      <c r="U13" s="294">
        <v>4984.4772048699997</v>
      </c>
      <c r="V13" s="317">
        <v>1</v>
      </c>
      <c r="W13" s="156"/>
      <c r="X13" s="156"/>
      <c r="Y13" s="156"/>
      <c r="Z13" s="156"/>
      <c r="AA13" s="156"/>
      <c r="AB13" s="156"/>
      <c r="AC13" s="156"/>
      <c r="AD13" s="156"/>
      <c r="AE13" s="156"/>
      <c r="AF13" s="156"/>
      <c r="AG13" s="156"/>
      <c r="AH13" s="236"/>
    </row>
    <row r="14" spans="1:34" ht="14.5" customHeight="1" x14ac:dyDescent="0.15">
      <c r="A14" s="15"/>
      <c r="B14" s="315"/>
      <c r="C14" s="384" t="s">
        <v>379</v>
      </c>
      <c r="D14" s="293">
        <v>1390701</v>
      </c>
      <c r="E14" s="294">
        <v>12444.11117715</v>
      </c>
      <c r="F14" s="294">
        <v>778.91898910999998</v>
      </c>
      <c r="G14" s="294">
        <v>25735.93617868</v>
      </c>
      <c r="H14" s="294">
        <v>330.33573689000002</v>
      </c>
      <c r="I14" s="294">
        <v>302.36792363999996</v>
      </c>
      <c r="J14" s="294">
        <v>46.251874110000003</v>
      </c>
      <c r="K14" s="294">
        <v>285.88570374</v>
      </c>
      <c r="L14" s="294">
        <v>2.7635490599999999</v>
      </c>
      <c r="M14" s="294">
        <v>73.185618990000009</v>
      </c>
      <c r="N14" s="294">
        <v>1565.8326086500001</v>
      </c>
      <c r="O14" s="294">
        <v>10177.36184499</v>
      </c>
      <c r="P14" s="294">
        <v>1.7670749999999999E-2</v>
      </c>
      <c r="Q14" s="294">
        <v>85.816009699999995</v>
      </c>
      <c r="R14" s="294">
        <v>1.2584400000000002E-3</v>
      </c>
      <c r="S14" s="294">
        <v>86.507859170000003</v>
      </c>
      <c r="T14" s="294">
        <v>112197.81499324999</v>
      </c>
      <c r="U14" s="294">
        <v>9039.4322576899995</v>
      </c>
      <c r="V14" s="317">
        <v>2</v>
      </c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236"/>
    </row>
    <row r="15" spans="1:34" ht="14.5" customHeight="1" x14ac:dyDescent="0.15">
      <c r="A15" s="15"/>
      <c r="B15" s="315"/>
      <c r="C15" s="384" t="s">
        <v>380</v>
      </c>
      <c r="D15" s="293">
        <v>2309420</v>
      </c>
      <c r="E15" s="294">
        <v>35563.090284090002</v>
      </c>
      <c r="F15" s="294">
        <v>1343.63722555</v>
      </c>
      <c r="G15" s="294">
        <v>25945.792573750001</v>
      </c>
      <c r="H15" s="294">
        <v>611.94589822</v>
      </c>
      <c r="I15" s="294">
        <v>512.25317496000002</v>
      </c>
      <c r="J15" s="294">
        <v>79.51415188</v>
      </c>
      <c r="K15" s="294">
        <v>360.68156606000002</v>
      </c>
      <c r="L15" s="294">
        <v>13.15302236</v>
      </c>
      <c r="M15" s="294">
        <v>77.315822309999987</v>
      </c>
      <c r="N15" s="294">
        <v>4711.7063558399996</v>
      </c>
      <c r="O15" s="294">
        <v>29480.366513740002</v>
      </c>
      <c r="P15" s="294">
        <v>7.3323280000000005E-2</v>
      </c>
      <c r="Q15" s="294">
        <v>177.11250383999999</v>
      </c>
      <c r="R15" s="294">
        <v>2.2041149999999999E-2</v>
      </c>
      <c r="S15" s="294">
        <v>178.32470167999998</v>
      </c>
      <c r="T15" s="294">
        <v>160564.89454311001</v>
      </c>
      <c r="U15" s="294">
        <v>38510.351729369999</v>
      </c>
      <c r="V15" s="317">
        <v>3</v>
      </c>
      <c r="W15" s="156"/>
      <c r="X15" s="156"/>
      <c r="Y15" s="156"/>
      <c r="Z15" s="156"/>
      <c r="AA15" s="156"/>
      <c r="AB15" s="156"/>
      <c r="AC15" s="156"/>
      <c r="AD15" s="156"/>
      <c r="AE15" s="156"/>
      <c r="AF15" s="156"/>
      <c r="AG15" s="156"/>
      <c r="AH15" s="236"/>
    </row>
    <row r="16" spans="1:34" ht="14.5" customHeight="1" x14ac:dyDescent="0.15">
      <c r="A16" s="15"/>
      <c r="B16" s="315"/>
      <c r="C16" s="384" t="s">
        <v>381</v>
      </c>
      <c r="D16" s="293">
        <v>7227267</v>
      </c>
      <c r="E16" s="294">
        <v>164553.49104271</v>
      </c>
      <c r="F16" s="294">
        <v>8367.8678295399986</v>
      </c>
      <c r="G16" s="294">
        <v>55275.362343080007</v>
      </c>
      <c r="H16" s="294">
        <v>4519.4540685200009</v>
      </c>
      <c r="I16" s="294">
        <v>5374.3654803599993</v>
      </c>
      <c r="J16" s="294">
        <v>1369.69247238</v>
      </c>
      <c r="K16" s="294">
        <v>2786.7837344600002</v>
      </c>
      <c r="L16" s="294">
        <v>202.88426036999999</v>
      </c>
      <c r="M16" s="294">
        <v>642.65165817999991</v>
      </c>
      <c r="N16" s="294">
        <v>23437.702464449991</v>
      </c>
      <c r="O16" s="294">
        <v>126987.25380672001</v>
      </c>
      <c r="P16" s="294">
        <v>393.6566598</v>
      </c>
      <c r="Q16" s="294">
        <v>1310.9443912500001</v>
      </c>
      <c r="R16" s="294">
        <v>132.03674950000001</v>
      </c>
      <c r="S16" s="294">
        <v>1068.6409839599999</v>
      </c>
      <c r="T16" s="294">
        <v>481469.71331553004</v>
      </c>
      <c r="U16" s="294">
        <v>168887.41041777004</v>
      </c>
      <c r="V16" s="317">
        <v>4</v>
      </c>
      <c r="W16" s="156"/>
      <c r="X16" s="156"/>
      <c r="Y16" s="156"/>
      <c r="Z16" s="156"/>
      <c r="AA16" s="156"/>
      <c r="AB16" s="156"/>
      <c r="AC16" s="156"/>
      <c r="AD16" s="156"/>
      <c r="AE16" s="156"/>
      <c r="AF16" s="156"/>
      <c r="AG16" s="156"/>
      <c r="AH16" s="236"/>
    </row>
    <row r="17" spans="1:34" ht="14.5" customHeight="1" x14ac:dyDescent="0.15">
      <c r="A17" s="15"/>
      <c r="B17" s="315"/>
      <c r="C17" s="384" t="s">
        <v>382</v>
      </c>
      <c r="D17" s="293">
        <v>6059716</v>
      </c>
      <c r="E17" s="294">
        <v>238562.52485485002</v>
      </c>
      <c r="F17" s="294">
        <v>17506.414561739999</v>
      </c>
      <c r="G17" s="294">
        <v>73878.002907369999</v>
      </c>
      <c r="H17" s="294">
        <v>12129.399792280001</v>
      </c>
      <c r="I17" s="294">
        <v>11017.103220360001</v>
      </c>
      <c r="J17" s="294">
        <v>6403.4469480299995</v>
      </c>
      <c r="K17" s="294">
        <v>11318.325184379999</v>
      </c>
      <c r="L17" s="294">
        <v>1291.7134988599998</v>
      </c>
      <c r="M17" s="294">
        <v>2371.8427488999996</v>
      </c>
      <c r="N17" s="294">
        <v>22950.195864760004</v>
      </c>
      <c r="O17" s="294">
        <v>171801.31409212999</v>
      </c>
      <c r="P17" s="294">
        <v>6802.4369883599993</v>
      </c>
      <c r="Q17" s="294">
        <v>8980.2102725099994</v>
      </c>
      <c r="R17" s="294">
        <v>1524.9996846900001</v>
      </c>
      <c r="S17" s="294">
        <v>3830.0512162899995</v>
      </c>
      <c r="T17" s="294">
        <v>621768.70020826999</v>
      </c>
      <c r="U17" s="294">
        <v>99580.059292810009</v>
      </c>
      <c r="V17" s="317">
        <v>5</v>
      </c>
      <c r="W17" s="156"/>
      <c r="X17" s="156"/>
      <c r="Y17" s="156"/>
      <c r="Z17" s="156"/>
      <c r="AA17" s="156"/>
      <c r="AB17" s="156"/>
      <c r="AC17" s="156"/>
      <c r="AD17" s="156"/>
      <c r="AE17" s="156"/>
      <c r="AF17" s="156"/>
      <c r="AG17" s="156"/>
      <c r="AH17" s="236"/>
    </row>
    <row r="18" spans="1:34" ht="14.5" customHeight="1" x14ac:dyDescent="0.15">
      <c r="A18" s="15"/>
      <c r="B18" s="315"/>
      <c r="C18" s="384" t="s">
        <v>383</v>
      </c>
      <c r="D18" s="293">
        <v>2627148</v>
      </c>
      <c r="E18" s="294">
        <v>201583.54485994001</v>
      </c>
      <c r="F18" s="294">
        <v>18357.458514489997</v>
      </c>
      <c r="G18" s="294">
        <v>61423.967929769999</v>
      </c>
      <c r="H18" s="294">
        <v>10666.166952399999</v>
      </c>
      <c r="I18" s="294">
        <v>5155.76251116</v>
      </c>
      <c r="J18" s="294">
        <v>4714.2315674199999</v>
      </c>
      <c r="K18" s="294">
        <v>10738.65539204</v>
      </c>
      <c r="L18" s="294">
        <v>2306.2965476300001</v>
      </c>
      <c r="M18" s="294">
        <v>2489.9221522500002</v>
      </c>
      <c r="N18" s="294">
        <v>14882.362666640001</v>
      </c>
      <c r="O18" s="294">
        <v>151004.60693542002</v>
      </c>
      <c r="P18" s="294">
        <v>20215.841550999998</v>
      </c>
      <c r="Q18" s="294">
        <v>20697.78871479</v>
      </c>
      <c r="R18" s="294">
        <v>3026.7093358900001</v>
      </c>
      <c r="S18" s="294">
        <v>3712.9336359099998</v>
      </c>
      <c r="T18" s="294">
        <v>584968.31054942007</v>
      </c>
      <c r="U18" s="294">
        <v>58935.993863149997</v>
      </c>
      <c r="V18" s="317">
        <v>6</v>
      </c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236"/>
    </row>
    <row r="19" spans="1:34" ht="14.5" customHeight="1" x14ac:dyDescent="0.15">
      <c r="A19" s="15"/>
      <c r="B19" s="315"/>
      <c r="C19" s="384" t="s">
        <v>384</v>
      </c>
      <c r="D19" s="293">
        <v>1046210</v>
      </c>
      <c r="E19" s="294">
        <v>155511.25543665999</v>
      </c>
      <c r="F19" s="294">
        <v>18108.212760949998</v>
      </c>
      <c r="G19" s="294">
        <v>47696.136483189999</v>
      </c>
      <c r="H19" s="294">
        <v>10761.22089773</v>
      </c>
      <c r="I19" s="294">
        <v>2203.3367398800001</v>
      </c>
      <c r="J19" s="294">
        <v>2084.7022917600002</v>
      </c>
      <c r="K19" s="294">
        <v>7144.0812304399997</v>
      </c>
      <c r="L19" s="294">
        <v>2562.07577782</v>
      </c>
      <c r="M19" s="294">
        <v>2289.9632708700001</v>
      </c>
      <c r="N19" s="294">
        <v>2978.5516809399996</v>
      </c>
      <c r="O19" s="294">
        <v>125587.30110016</v>
      </c>
      <c r="P19" s="294">
        <v>25905.093204470002</v>
      </c>
      <c r="Q19" s="294">
        <v>24967.74372884</v>
      </c>
      <c r="R19" s="294">
        <v>2701.2854078299997</v>
      </c>
      <c r="S19" s="294">
        <v>1944.48205607</v>
      </c>
      <c r="T19" s="294">
        <v>528066.56161924009</v>
      </c>
      <c r="U19" s="294">
        <v>44135.425302709999</v>
      </c>
      <c r="V19" s="317">
        <v>7</v>
      </c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236"/>
    </row>
    <row r="20" spans="1:34" ht="14.5" customHeight="1" x14ac:dyDescent="0.15">
      <c r="A20" s="15"/>
      <c r="B20" s="315"/>
      <c r="C20" s="384" t="s">
        <v>385</v>
      </c>
      <c r="D20" s="293">
        <v>316905</v>
      </c>
      <c r="E20" s="294">
        <v>85072.048205789994</v>
      </c>
      <c r="F20" s="294">
        <v>15125.703962080001</v>
      </c>
      <c r="G20" s="294">
        <v>34412.929718300002</v>
      </c>
      <c r="H20" s="294">
        <v>6085.9286901799996</v>
      </c>
      <c r="I20" s="294">
        <v>652.57751124000004</v>
      </c>
      <c r="J20" s="294">
        <v>602.09507948999999</v>
      </c>
      <c r="K20" s="294">
        <v>3050.2082377800002</v>
      </c>
      <c r="L20" s="294">
        <v>1790.59172481</v>
      </c>
      <c r="M20" s="294">
        <v>1325.9343671899999</v>
      </c>
      <c r="N20" s="294">
        <v>509.04168320999997</v>
      </c>
      <c r="O20" s="294">
        <v>71201.867627159998</v>
      </c>
      <c r="P20" s="294">
        <v>17053.501831130001</v>
      </c>
      <c r="Q20" s="294">
        <v>16189.714293909999</v>
      </c>
      <c r="R20" s="294">
        <v>1544.0273139799999</v>
      </c>
      <c r="S20" s="294">
        <v>876.46315621000008</v>
      </c>
      <c r="T20" s="294">
        <v>382622.32779834</v>
      </c>
      <c r="U20" s="294">
        <v>24953.246723329998</v>
      </c>
      <c r="V20" s="317">
        <v>8</v>
      </c>
      <c r="W20" s="156"/>
      <c r="X20" s="156"/>
      <c r="Y20" s="156"/>
      <c r="Z20" s="156"/>
      <c r="AA20" s="156"/>
      <c r="AB20" s="156"/>
      <c r="AC20" s="156"/>
      <c r="AD20" s="156"/>
      <c r="AE20" s="156"/>
      <c r="AF20" s="156"/>
      <c r="AG20" s="156"/>
      <c r="AH20" s="236"/>
    </row>
    <row r="21" spans="1:34" ht="14.5" customHeight="1" x14ac:dyDescent="0.15">
      <c r="A21" s="15"/>
      <c r="B21" s="315"/>
      <c r="C21" s="384" t="s">
        <v>386</v>
      </c>
      <c r="D21" s="293">
        <v>48279</v>
      </c>
      <c r="E21" s="294">
        <v>21532.210624380001</v>
      </c>
      <c r="F21" s="294">
        <v>8909.7621830999997</v>
      </c>
      <c r="G21" s="294">
        <v>20462.526576839999</v>
      </c>
      <c r="H21" s="294">
        <v>962.79664255000012</v>
      </c>
      <c r="I21" s="294">
        <v>90.122866920000007</v>
      </c>
      <c r="J21" s="294">
        <v>80.19061979</v>
      </c>
      <c r="K21" s="294">
        <v>520.61122182999998</v>
      </c>
      <c r="L21" s="294">
        <v>755.50593513000001</v>
      </c>
      <c r="M21" s="294">
        <v>215.40407527000002</v>
      </c>
      <c r="N21" s="294">
        <v>117.98341995999999</v>
      </c>
      <c r="O21" s="294">
        <v>18818.66599822</v>
      </c>
      <c r="P21" s="294">
        <v>4846.1843196099999</v>
      </c>
      <c r="Q21" s="294">
        <v>4373.8570399500004</v>
      </c>
      <c r="R21" s="294">
        <v>556.24368047000007</v>
      </c>
      <c r="S21" s="294">
        <v>196.36731900999999</v>
      </c>
      <c r="T21" s="294">
        <v>195316.8035174</v>
      </c>
      <c r="U21" s="294">
        <v>8824.1577196100006</v>
      </c>
      <c r="V21" s="317">
        <v>9</v>
      </c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236"/>
    </row>
    <row r="22" spans="1:34" ht="14.5" customHeight="1" thickBot="1" x14ac:dyDescent="0.2">
      <c r="A22" s="15"/>
      <c r="B22" s="315"/>
      <c r="C22" s="385" t="s">
        <v>387</v>
      </c>
      <c r="D22" s="296">
        <v>20350</v>
      </c>
      <c r="E22" s="297">
        <v>22936.758106690002</v>
      </c>
      <c r="F22" s="297">
        <v>48122.799836489998</v>
      </c>
      <c r="G22" s="297">
        <v>51077.887552859997</v>
      </c>
      <c r="H22" s="297">
        <v>611.27383419</v>
      </c>
      <c r="I22" s="297">
        <v>36.118584720000001</v>
      </c>
      <c r="J22" s="297">
        <v>29.76445506</v>
      </c>
      <c r="K22" s="297">
        <v>271.22075407</v>
      </c>
      <c r="L22" s="297">
        <v>3174.31583946</v>
      </c>
      <c r="M22" s="297">
        <v>152.31310518000001</v>
      </c>
      <c r="N22" s="297">
        <v>52.389369649999935</v>
      </c>
      <c r="O22" s="297">
        <v>18658.140620419999</v>
      </c>
      <c r="P22" s="297">
        <v>4984.6619234999998</v>
      </c>
      <c r="Q22" s="297">
        <v>4358.8696142400004</v>
      </c>
      <c r="R22" s="297">
        <v>733.76517861000002</v>
      </c>
      <c r="S22" s="297">
        <v>174.86625513999999</v>
      </c>
      <c r="T22" s="297">
        <v>561086.51016290998</v>
      </c>
      <c r="U22" s="297">
        <v>18810.56229125</v>
      </c>
      <c r="V22" s="317">
        <v>10</v>
      </c>
      <c r="W22" s="156"/>
      <c r="X22" s="156"/>
      <c r="Y22" s="156"/>
      <c r="Z22" s="156"/>
      <c r="AA22" s="156"/>
      <c r="AB22" s="156"/>
      <c r="AC22" s="156"/>
      <c r="AD22" s="156"/>
      <c r="AE22" s="156"/>
      <c r="AF22" s="156"/>
      <c r="AG22" s="156"/>
      <c r="AH22" s="236"/>
    </row>
    <row r="23" spans="1:34" ht="14.5" customHeight="1" thickBot="1" x14ac:dyDescent="0.2">
      <c r="A23" s="15"/>
      <c r="B23" s="315"/>
      <c r="C23" s="318" t="s">
        <v>64</v>
      </c>
      <c r="D23" s="319">
        <v>23962983</v>
      </c>
      <c r="E23" s="319">
        <v>942604.22862362012</v>
      </c>
      <c r="F23" s="319">
        <v>137039.92337879998</v>
      </c>
      <c r="G23" s="319">
        <v>444358.78621042002</v>
      </c>
      <c r="H23" s="319">
        <v>47059.170121359995</v>
      </c>
      <c r="I23" s="319">
        <v>25770.178018799998</v>
      </c>
      <c r="J23" s="319">
        <v>15464.41585635</v>
      </c>
      <c r="K23" s="319">
        <v>36869.556579009994</v>
      </c>
      <c r="L23" s="319">
        <v>12099.77523204</v>
      </c>
      <c r="M23" s="319">
        <v>9827.3601694999998</v>
      </c>
      <c r="N23" s="319">
        <v>71847.790608890005</v>
      </c>
      <c r="O23" s="319">
        <v>727626.58191159007</v>
      </c>
      <c r="P23" s="319">
        <v>80201.483719949989</v>
      </c>
      <c r="Q23" s="319">
        <v>81220.145747210001</v>
      </c>
      <c r="R23" s="319">
        <v>10219.091114409999</v>
      </c>
      <c r="S23" s="319">
        <v>12147.15174252</v>
      </c>
      <c r="T23" s="319">
        <v>3823624.9623722699</v>
      </c>
      <c r="U23" s="319">
        <v>489309.47526695003</v>
      </c>
      <c r="V23" s="316"/>
      <c r="W23" s="17"/>
      <c r="X23" s="15"/>
      <c r="Y23" s="15"/>
      <c r="Z23" s="15"/>
      <c r="AA23" s="15"/>
    </row>
    <row r="24" spans="1:34" ht="15" customHeight="1" x14ac:dyDescent="0.15">
      <c r="A24" s="15"/>
      <c r="B24" s="315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20"/>
      <c r="N24" s="320"/>
      <c r="O24" s="320"/>
      <c r="P24" s="320"/>
      <c r="Q24" s="320"/>
      <c r="R24" s="320"/>
      <c r="S24" s="320"/>
      <c r="T24" s="320"/>
      <c r="U24" s="320"/>
      <c r="V24" s="316"/>
      <c r="W24" s="17"/>
      <c r="X24" s="15"/>
      <c r="Y24" s="15"/>
      <c r="Z24" s="15"/>
      <c r="AA24" s="15"/>
    </row>
    <row r="25" spans="1:34" ht="15" customHeight="1" x14ac:dyDescent="0.15">
      <c r="A25" s="15"/>
      <c r="B25" s="321"/>
      <c r="C25" s="3">
        <v>0</v>
      </c>
      <c r="D25" s="103">
        <f>D12</f>
        <v>2062633</v>
      </c>
      <c r="E25" s="3">
        <f>(E12+F12)*1000000</f>
        <v>558348119.39999998</v>
      </c>
      <c r="F25" s="320">
        <f>E25-L12*1000000</f>
        <v>558308258.32999992</v>
      </c>
      <c r="G25" s="487" t="str">
        <f t="shared" ref="G25:G34" si="0">IF(AND(E25/D25&lt;=C26,E25/D25&gt;=C25), "OK", "ERROR")</f>
        <v>OK</v>
      </c>
      <c r="H25" s="487" t="str">
        <f>IF(AND(F25/D25&lt;=C26,F25/D25&gt;=C25), "OK", "ERROR")</f>
        <v>OK</v>
      </c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16"/>
      <c r="W25" s="17"/>
      <c r="X25" s="15"/>
      <c r="Y25" s="15"/>
      <c r="Z25" s="15"/>
      <c r="AA25" s="15"/>
    </row>
    <row r="26" spans="1:34" ht="15" customHeight="1" x14ac:dyDescent="0.15">
      <c r="A26" s="15"/>
      <c r="B26" s="321"/>
      <c r="C26" s="494">
        <v>3060</v>
      </c>
      <c r="D26" s="103">
        <f t="shared" ref="D26:D35" si="1">D13</f>
        <v>854354</v>
      </c>
      <c r="E26" s="3">
        <f t="shared" ref="E26:E35" si="2">(E13+F13)*1000000</f>
        <v>4705993427.71</v>
      </c>
      <c r="F26" s="320">
        <f t="shared" ref="F26:F35" si="3">E26-L13*1000000</f>
        <v>4705558212.2399998</v>
      </c>
      <c r="G26" s="487" t="str">
        <f t="shared" si="0"/>
        <v>OK</v>
      </c>
      <c r="H26" s="487" t="str">
        <f t="shared" ref="H26:H34" si="4">IF(AND(F26/D26&lt;=C27,F26/D26&gt;=C26), "OK", "ERROR")</f>
        <v>OK</v>
      </c>
      <c r="I26" s="286"/>
      <c r="J26" s="286"/>
      <c r="K26" s="286"/>
      <c r="L26" s="286"/>
      <c r="M26" s="286"/>
      <c r="N26" s="286"/>
      <c r="O26" s="286"/>
      <c r="P26" s="286"/>
      <c r="Q26" s="286"/>
      <c r="R26" s="286"/>
      <c r="S26" s="286"/>
      <c r="T26" s="286"/>
      <c r="U26" s="286"/>
      <c r="V26" s="316"/>
      <c r="W26" s="17"/>
      <c r="X26" s="15"/>
      <c r="Y26" s="15"/>
      <c r="Z26" s="15"/>
      <c r="AA26" s="15"/>
    </row>
    <row r="27" spans="1:34" ht="15" customHeight="1" x14ac:dyDescent="0.15">
      <c r="B27" s="321"/>
      <c r="C27" s="488">
        <v>6120</v>
      </c>
      <c r="D27" s="103">
        <f t="shared" si="1"/>
        <v>1390701</v>
      </c>
      <c r="E27" s="3">
        <f t="shared" si="2"/>
        <v>13223030166.26</v>
      </c>
      <c r="F27" s="320">
        <f t="shared" si="3"/>
        <v>13220266617.200001</v>
      </c>
      <c r="G27" s="487" t="str">
        <f t="shared" si="0"/>
        <v>OK</v>
      </c>
      <c r="H27" s="487" t="str">
        <f t="shared" si="4"/>
        <v>OK</v>
      </c>
      <c r="I27" s="320"/>
      <c r="J27" s="320"/>
      <c r="K27" s="320"/>
      <c r="L27" s="320"/>
      <c r="M27" s="320"/>
      <c r="N27" s="320"/>
      <c r="O27" s="320"/>
      <c r="P27" s="320"/>
      <c r="Q27" s="320"/>
      <c r="R27" s="320"/>
      <c r="S27" s="320"/>
      <c r="T27" s="320"/>
      <c r="U27" s="320"/>
      <c r="V27" s="316"/>
      <c r="W27" s="1"/>
    </row>
    <row r="28" spans="1:34" ht="15" customHeight="1" x14ac:dyDescent="0.15">
      <c r="B28" s="321"/>
      <c r="C28" s="488">
        <v>12240</v>
      </c>
      <c r="D28" s="103">
        <f t="shared" si="1"/>
        <v>2309420</v>
      </c>
      <c r="E28" s="3">
        <f t="shared" si="2"/>
        <v>36906727509.640007</v>
      </c>
      <c r="F28" s="320">
        <f t="shared" si="3"/>
        <v>36893574487.280006</v>
      </c>
      <c r="G28" s="487" t="str">
        <f t="shared" si="0"/>
        <v>OK</v>
      </c>
      <c r="H28" s="487" t="str">
        <f t="shared" si="4"/>
        <v>OK</v>
      </c>
      <c r="I28" s="320"/>
      <c r="J28" s="320"/>
      <c r="K28" s="320"/>
      <c r="L28" s="320"/>
      <c r="M28" s="320"/>
      <c r="N28" s="320"/>
      <c r="O28" s="320"/>
      <c r="P28" s="320"/>
      <c r="Q28" s="320"/>
      <c r="R28" s="320"/>
      <c r="S28" s="320"/>
      <c r="T28" s="320"/>
      <c r="U28" s="320"/>
      <c r="V28" s="316"/>
      <c r="W28" s="1"/>
    </row>
    <row r="29" spans="1:34" ht="15" customHeight="1" x14ac:dyDescent="0.15">
      <c r="B29" s="321"/>
      <c r="C29" s="488">
        <v>18360</v>
      </c>
      <c r="D29" s="103">
        <f t="shared" si="1"/>
        <v>7227267</v>
      </c>
      <c r="E29" s="3">
        <f t="shared" si="2"/>
        <v>172921358872.24997</v>
      </c>
      <c r="F29" s="320">
        <f t="shared" si="3"/>
        <v>172718474611.87997</v>
      </c>
      <c r="G29" s="487" t="str">
        <f t="shared" si="0"/>
        <v>OK</v>
      </c>
      <c r="H29" s="487" t="str">
        <f t="shared" si="4"/>
        <v>OK</v>
      </c>
      <c r="I29" s="320"/>
      <c r="J29" s="322"/>
      <c r="K29" s="322"/>
      <c r="L29" s="320"/>
      <c r="M29" s="322"/>
      <c r="N29" s="322"/>
      <c r="O29" s="322"/>
      <c r="P29" s="322"/>
      <c r="Q29" s="322"/>
      <c r="R29" s="322"/>
      <c r="S29" s="322"/>
      <c r="T29" s="322"/>
      <c r="U29" s="322"/>
      <c r="V29" s="316"/>
      <c r="W29" s="1"/>
      <c r="Z29" s="157"/>
    </row>
    <row r="30" spans="1:34" ht="15" customHeight="1" x14ac:dyDescent="0.15">
      <c r="B30" s="321"/>
      <c r="C30" s="488">
        <v>30600</v>
      </c>
      <c r="D30" s="103">
        <f t="shared" si="1"/>
        <v>6059716</v>
      </c>
      <c r="E30" s="3">
        <f t="shared" si="2"/>
        <v>256068939416.59003</v>
      </c>
      <c r="F30" s="320">
        <f t="shared" si="3"/>
        <v>254777225917.73004</v>
      </c>
      <c r="G30" s="487" t="str">
        <f t="shared" si="0"/>
        <v>OK</v>
      </c>
      <c r="H30" s="487" t="str">
        <f t="shared" si="4"/>
        <v>OK</v>
      </c>
      <c r="I30" s="320"/>
      <c r="J30" s="320"/>
      <c r="K30" s="320"/>
      <c r="L30" s="320"/>
      <c r="M30" s="320"/>
      <c r="N30" s="320"/>
      <c r="O30" s="320"/>
      <c r="P30" s="320"/>
      <c r="Q30" s="320"/>
      <c r="R30" s="320"/>
      <c r="S30" s="320"/>
      <c r="T30" s="320"/>
      <c r="U30" s="320"/>
      <c r="V30" s="316"/>
      <c r="W30" s="1"/>
    </row>
    <row r="31" spans="1:34" ht="15" customHeight="1" x14ac:dyDescent="0.15">
      <c r="B31" s="321"/>
      <c r="C31" s="488">
        <v>61200</v>
      </c>
      <c r="D31" s="103">
        <f t="shared" si="1"/>
        <v>2627148</v>
      </c>
      <c r="E31" s="3">
        <f t="shared" si="2"/>
        <v>219941003374.42999</v>
      </c>
      <c r="F31" s="320">
        <f t="shared" si="3"/>
        <v>217634706826.79999</v>
      </c>
      <c r="G31" s="487" t="str">
        <f t="shared" si="0"/>
        <v>OK</v>
      </c>
      <c r="H31" s="487" t="str">
        <f t="shared" si="4"/>
        <v>OK</v>
      </c>
      <c r="I31" s="320"/>
      <c r="J31" s="320"/>
      <c r="K31" s="320"/>
      <c r="L31" s="320"/>
      <c r="M31" s="320"/>
      <c r="N31" s="320"/>
      <c r="O31" s="320"/>
      <c r="P31" s="320"/>
      <c r="Q31" s="320"/>
      <c r="R31" s="320"/>
      <c r="S31" s="320"/>
      <c r="T31" s="320"/>
      <c r="U31" s="320"/>
      <c r="V31" s="316"/>
      <c r="W31" s="1"/>
    </row>
    <row r="32" spans="1:34" ht="15" customHeight="1" x14ac:dyDescent="0.15">
      <c r="B32" s="321"/>
      <c r="C32" s="488">
        <v>122400</v>
      </c>
      <c r="D32" s="103">
        <f t="shared" si="1"/>
        <v>1046210</v>
      </c>
      <c r="E32" s="3">
        <f t="shared" si="2"/>
        <v>173619468197.60999</v>
      </c>
      <c r="F32" s="320">
        <f t="shared" si="3"/>
        <v>171057392419.78998</v>
      </c>
      <c r="G32" s="487" t="str">
        <f t="shared" si="0"/>
        <v>OK</v>
      </c>
      <c r="H32" s="487" t="str">
        <f t="shared" si="4"/>
        <v>OK</v>
      </c>
      <c r="I32" s="320"/>
      <c r="J32" s="320"/>
      <c r="K32" s="320"/>
      <c r="L32" s="320"/>
      <c r="M32" s="320"/>
      <c r="N32" s="320"/>
      <c r="O32" s="320"/>
      <c r="P32" s="320"/>
      <c r="Q32" s="320"/>
      <c r="R32" s="320"/>
      <c r="S32" s="320"/>
      <c r="T32" s="320"/>
      <c r="U32" s="320"/>
      <c r="V32" s="316"/>
      <c r="W32" s="1"/>
    </row>
    <row r="33" spans="2:23" ht="15" customHeight="1" x14ac:dyDescent="0.15">
      <c r="B33" s="321"/>
      <c r="C33" s="488">
        <v>244800</v>
      </c>
      <c r="D33" s="103">
        <f t="shared" si="1"/>
        <v>316905</v>
      </c>
      <c r="E33" s="3">
        <f t="shared" si="2"/>
        <v>100197752167.87</v>
      </c>
      <c r="F33" s="320">
        <f t="shared" si="3"/>
        <v>98407160443.059998</v>
      </c>
      <c r="G33" s="487" t="str">
        <f t="shared" si="0"/>
        <v>OK</v>
      </c>
      <c r="H33" s="487" t="str">
        <f t="shared" si="4"/>
        <v>OK</v>
      </c>
      <c r="I33" s="320"/>
      <c r="J33" s="320"/>
      <c r="K33" s="320"/>
      <c r="L33" s="320"/>
      <c r="M33" s="320"/>
      <c r="N33" s="320"/>
      <c r="O33" s="320"/>
      <c r="P33" s="320"/>
      <c r="Q33" s="320"/>
      <c r="R33" s="320"/>
      <c r="S33" s="320"/>
      <c r="T33" s="320"/>
      <c r="U33" s="320"/>
      <c r="V33" s="316"/>
      <c r="W33" s="1"/>
    </row>
    <row r="34" spans="2:23" ht="15" customHeight="1" x14ac:dyDescent="0.15">
      <c r="B34" s="321"/>
      <c r="C34" s="488">
        <v>489600</v>
      </c>
      <c r="D34" s="103">
        <f t="shared" si="1"/>
        <v>48279</v>
      </c>
      <c r="E34" s="3">
        <f t="shared" si="2"/>
        <v>30441972807.48</v>
      </c>
      <c r="F34" s="320">
        <f t="shared" si="3"/>
        <v>29686466872.349998</v>
      </c>
      <c r="G34" s="487" t="str">
        <f t="shared" si="0"/>
        <v>OK</v>
      </c>
      <c r="H34" s="487" t="str">
        <f t="shared" si="4"/>
        <v>OK</v>
      </c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16"/>
      <c r="W34" s="1"/>
    </row>
    <row r="35" spans="2:23" ht="15" customHeight="1" x14ac:dyDescent="0.15">
      <c r="B35" s="321"/>
      <c r="C35" s="488">
        <v>979200</v>
      </c>
      <c r="D35" s="103">
        <f t="shared" si="1"/>
        <v>20350</v>
      </c>
      <c r="E35" s="3">
        <f t="shared" si="2"/>
        <v>71059557943.179993</v>
      </c>
      <c r="F35" s="320">
        <f t="shared" si="3"/>
        <v>67885242103.719994</v>
      </c>
      <c r="G35" s="487" t="str">
        <f>IF(AND(E35/D35&gt;=C35), "OK", "ERROR")</f>
        <v>OK</v>
      </c>
      <c r="H35" s="487" t="str">
        <f>IF(AND(F35/D35&gt;=C35), "OK", "ERROR")</f>
        <v>OK</v>
      </c>
      <c r="I35" s="320"/>
      <c r="J35" s="320"/>
      <c r="K35" s="320"/>
      <c r="L35" s="320"/>
      <c r="M35" s="320"/>
      <c r="N35" s="320"/>
      <c r="O35" s="320"/>
      <c r="P35" s="320"/>
      <c r="Q35" s="320"/>
      <c r="R35" s="320"/>
      <c r="S35" s="320"/>
      <c r="T35" s="320"/>
      <c r="U35" s="320"/>
      <c r="V35" s="316"/>
      <c r="W35" s="1"/>
    </row>
    <row r="36" spans="2:23" ht="15" customHeight="1" x14ac:dyDescent="0.15">
      <c r="B36" s="321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20"/>
      <c r="N36" s="320"/>
      <c r="O36" s="320"/>
      <c r="P36" s="320"/>
      <c r="Q36" s="320"/>
      <c r="R36" s="320"/>
      <c r="S36" s="320"/>
      <c r="T36" s="320"/>
      <c r="U36" s="320"/>
      <c r="V36" s="316"/>
      <c r="W36" s="1"/>
    </row>
    <row r="37" spans="2:23" ht="15" customHeight="1" x14ac:dyDescent="0.15">
      <c r="B37" s="321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20"/>
      <c r="N37" s="320"/>
      <c r="O37" s="320"/>
      <c r="P37" s="320"/>
      <c r="Q37" s="320"/>
      <c r="R37" s="320"/>
      <c r="S37" s="320"/>
      <c r="T37" s="320"/>
      <c r="U37" s="320"/>
      <c r="V37" s="316"/>
      <c r="W37" s="1"/>
    </row>
    <row r="38" spans="2:23" ht="15" customHeight="1" x14ac:dyDescent="0.15">
      <c r="B38" s="321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16"/>
      <c r="W38" s="1"/>
    </row>
    <row r="39" spans="2:23" ht="15" customHeight="1" x14ac:dyDescent="0.15">
      <c r="B39" s="321"/>
      <c r="C39" s="320"/>
      <c r="D39" s="320"/>
      <c r="E39" s="320"/>
      <c r="F39" s="320"/>
      <c r="G39" s="320"/>
      <c r="H39" s="320"/>
      <c r="I39" s="320"/>
      <c r="J39" s="320"/>
      <c r="K39" s="320"/>
      <c r="L39" s="320"/>
      <c r="M39" s="320"/>
      <c r="N39" s="320"/>
      <c r="O39" s="320"/>
      <c r="P39" s="320"/>
      <c r="Q39" s="320"/>
      <c r="R39" s="320"/>
      <c r="S39" s="320"/>
      <c r="T39" s="320"/>
      <c r="U39" s="320"/>
      <c r="V39" s="316"/>
      <c r="W39" s="1"/>
    </row>
    <row r="40" spans="2:23" ht="15" customHeight="1" x14ac:dyDescent="0.15">
      <c r="B40" s="321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20"/>
      <c r="N40" s="320"/>
      <c r="O40" s="320"/>
      <c r="P40" s="320"/>
      <c r="Q40" s="320"/>
      <c r="R40" s="320"/>
      <c r="S40" s="320"/>
      <c r="T40" s="320"/>
      <c r="U40" s="320"/>
      <c r="V40" s="316"/>
      <c r="W40" s="1"/>
    </row>
    <row r="41" spans="2:23" ht="15" customHeight="1" x14ac:dyDescent="0.15">
      <c r="B41" s="321"/>
      <c r="C41" s="323"/>
      <c r="D41" s="320"/>
      <c r="E41" s="320"/>
      <c r="F41" s="320"/>
      <c r="G41" s="320"/>
      <c r="H41" s="320"/>
      <c r="I41" s="320"/>
      <c r="J41" s="320"/>
      <c r="K41" s="320"/>
      <c r="L41" s="320"/>
      <c r="M41" s="320"/>
      <c r="N41" s="320"/>
      <c r="O41" s="320"/>
      <c r="P41" s="320"/>
      <c r="Q41" s="320"/>
      <c r="R41" s="320"/>
      <c r="S41" s="320"/>
      <c r="T41" s="320"/>
      <c r="U41" s="320"/>
      <c r="V41" s="316"/>
      <c r="W41" s="1"/>
    </row>
    <row r="42" spans="2:23" ht="15" customHeight="1" x14ac:dyDescent="0.15">
      <c r="B42" s="321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16"/>
      <c r="W42" s="1"/>
    </row>
    <row r="43" spans="2:23" ht="15" customHeight="1" x14ac:dyDescent="0.15">
      <c r="B43" s="321"/>
      <c r="C43" s="320"/>
      <c r="D43" s="320"/>
      <c r="E43" s="320"/>
      <c r="F43" s="320"/>
      <c r="G43" s="320"/>
      <c r="H43" s="320"/>
      <c r="I43" s="320"/>
      <c r="J43" s="320"/>
      <c r="K43" s="320"/>
      <c r="L43" s="320"/>
      <c r="M43" s="320"/>
      <c r="N43" s="320"/>
      <c r="O43" s="320"/>
      <c r="P43" s="320"/>
      <c r="Q43" s="320"/>
      <c r="R43" s="320"/>
      <c r="S43" s="320"/>
      <c r="T43" s="320"/>
      <c r="U43" s="320"/>
      <c r="V43" s="316"/>
      <c r="W43" s="1"/>
    </row>
    <row r="44" spans="2:23" ht="15" customHeight="1" x14ac:dyDescent="0.15">
      <c r="B44" s="321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20"/>
      <c r="N44" s="320"/>
      <c r="O44" s="320"/>
      <c r="P44" s="320"/>
      <c r="Q44" s="320"/>
      <c r="R44" s="320"/>
      <c r="S44" s="320"/>
      <c r="T44" s="320"/>
      <c r="U44" s="320"/>
      <c r="V44" s="316"/>
      <c r="W44" s="1"/>
    </row>
    <row r="45" spans="2:23" ht="15" customHeight="1" thickBot="1" x14ac:dyDescent="0.2">
      <c r="B45" s="324"/>
      <c r="C45" s="325"/>
      <c r="D45" s="325"/>
      <c r="E45" s="325"/>
      <c r="F45" s="325"/>
      <c r="G45" s="325"/>
      <c r="H45" s="325"/>
      <c r="I45" s="325"/>
      <c r="J45" s="325"/>
      <c r="K45" s="325"/>
      <c r="L45" s="325"/>
      <c r="M45" s="325"/>
      <c r="N45" s="325"/>
      <c r="O45" s="325"/>
      <c r="P45" s="325"/>
      <c r="Q45" s="325"/>
      <c r="R45" s="325"/>
      <c r="S45" s="325"/>
      <c r="T45" s="325"/>
      <c r="U45" s="325"/>
      <c r="V45" s="326"/>
      <c r="W45" s="1"/>
    </row>
  </sheetData>
  <mergeCells count="14">
    <mergeCell ref="U10:U11"/>
    <mergeCell ref="AH10:AH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conditionalFormatting sqref="K29">
    <cfRule type="cellIs" dxfId="18" priority="4" stopIfTrue="1" operator="equal">
      <formula>0</formula>
    </cfRule>
  </conditionalFormatting>
  <pageMargins left="0.25" right="0.25" top="0.75" bottom="0.75" header="0.3" footer="0.3"/>
  <pageSetup paperSize="9" scale="80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3"/>
  <sheetViews>
    <sheetView showGridLines="0" tabSelected="1" topLeftCell="A45" zoomScale="133" zoomScaleNormal="150" zoomScalePageLayoutView="150" workbookViewId="0">
      <selection activeCell="J63" sqref="J63"/>
    </sheetView>
  </sheetViews>
  <sheetFormatPr baseColWidth="10" defaultColWidth="8.83203125" defaultRowHeight="13" x14ac:dyDescent="0.15"/>
  <cols>
    <col min="1" max="1" width="7.5" style="3" customWidth="1"/>
    <col min="2" max="2" width="10.83203125" style="3" customWidth="1"/>
    <col min="3" max="3" width="17.83203125" style="3" customWidth="1"/>
    <col min="4" max="4" width="10.5" style="3" customWidth="1"/>
    <col min="5" max="5" width="15.33203125" style="3" customWidth="1"/>
    <col min="6" max="6" width="10.5" style="3" customWidth="1"/>
    <col min="7" max="7" width="24.1640625" style="3" bestFit="1" customWidth="1"/>
    <col min="8" max="8" width="18.33203125" style="3" customWidth="1"/>
    <col min="9" max="9" width="11.5" style="3" customWidth="1"/>
    <col min="10" max="10" width="8.5" style="3" customWidth="1"/>
    <col min="11" max="11" width="8.1640625" style="3" customWidth="1"/>
    <col min="12" max="12" width="7.33203125" style="3" customWidth="1"/>
    <col min="13" max="13" width="7.5" style="3" customWidth="1"/>
    <col min="14" max="14" width="8" style="3" customWidth="1"/>
    <col min="15" max="15" width="9" style="3" customWidth="1"/>
    <col min="16" max="17" width="8" style="3" customWidth="1"/>
    <col min="18" max="18" width="16.33203125" style="3" customWidth="1"/>
    <col min="19" max="19" width="7.5" style="3" customWidth="1"/>
    <col min="20" max="20" width="10.5" style="3" customWidth="1"/>
    <col min="21" max="21" width="9" style="3" customWidth="1"/>
    <col min="22" max="22" width="2.33203125" style="3" customWidth="1"/>
    <col min="23" max="23" width="21.1640625" style="3" bestFit="1" customWidth="1"/>
    <col min="24" max="24" width="7.6640625" style="3" customWidth="1"/>
    <col min="25" max="25" width="14.33203125" style="3" customWidth="1"/>
    <col min="26" max="29" width="8.83203125" style="3"/>
    <col min="30" max="31" width="5.33203125" style="3" customWidth="1"/>
    <col min="32" max="32" width="14.5" style="3" customWidth="1"/>
    <col min="33" max="33" width="5.5" style="3" customWidth="1"/>
    <col min="34" max="35" width="12.33203125" style="3" bestFit="1" customWidth="1"/>
    <col min="36" max="36" width="22.83203125" style="3" bestFit="1" customWidth="1"/>
    <col min="37" max="37" width="8.83203125" style="3"/>
    <col min="38" max="38" width="17.1640625" style="3" customWidth="1"/>
    <col min="39" max="39" width="16" style="3" customWidth="1"/>
    <col min="40" max="40" width="9.6640625" style="3" customWidth="1"/>
    <col min="41" max="263" width="8.83203125" style="3"/>
    <col min="264" max="264" width="2.5" style="3" customWidth="1"/>
    <col min="265" max="265" width="2.33203125" style="3" customWidth="1"/>
    <col min="266" max="266" width="17.83203125" style="3" customWidth="1"/>
    <col min="267" max="267" width="10.5" style="3" customWidth="1"/>
    <col min="268" max="268" width="9" style="3" customWidth="1"/>
    <col min="269" max="269" width="8" style="3" customWidth="1"/>
    <col min="270" max="270" width="9" style="3" customWidth="1"/>
    <col min="271" max="271" width="8.5" style="3" customWidth="1"/>
    <col min="272" max="272" width="11.5" style="3" customWidth="1"/>
    <col min="273" max="273" width="8.5" style="3" customWidth="1"/>
    <col min="274" max="274" width="8.1640625" style="3" customWidth="1"/>
    <col min="275" max="275" width="7.33203125" style="3" customWidth="1"/>
    <col min="276" max="276" width="7.5" style="3" customWidth="1"/>
    <col min="277" max="277" width="8" style="3" customWidth="1"/>
    <col min="278" max="278" width="9" style="3" customWidth="1"/>
    <col min="279" max="280" width="8" style="3" customWidth="1"/>
    <col min="281" max="281" width="7.33203125" style="3" customWidth="1"/>
    <col min="282" max="282" width="7.5" style="3" customWidth="1"/>
    <col min="283" max="283" width="10.5" style="3" customWidth="1"/>
    <col min="284" max="284" width="9" style="3" customWidth="1"/>
    <col min="285" max="285" width="2.33203125" style="3" customWidth="1"/>
    <col min="286" max="286" width="15.5" style="3" customWidth="1"/>
    <col min="287" max="287" width="8.5" style="3" customWidth="1"/>
    <col min="288" max="288" width="15" style="3" customWidth="1"/>
    <col min="289" max="293" width="8.83203125" style="3"/>
    <col min="294" max="294" width="17.1640625" style="3" customWidth="1"/>
    <col min="295" max="295" width="16" style="3" customWidth="1"/>
    <col min="296" max="296" width="9.6640625" style="3" customWidth="1"/>
    <col min="297" max="519" width="8.83203125" style="3"/>
    <col min="520" max="520" width="2.5" style="3" customWidth="1"/>
    <col min="521" max="521" width="2.33203125" style="3" customWidth="1"/>
    <col min="522" max="522" width="17.83203125" style="3" customWidth="1"/>
    <col min="523" max="523" width="10.5" style="3" customWidth="1"/>
    <col min="524" max="524" width="9" style="3" customWidth="1"/>
    <col min="525" max="525" width="8" style="3" customWidth="1"/>
    <col min="526" max="526" width="9" style="3" customWidth="1"/>
    <col min="527" max="527" width="8.5" style="3" customWidth="1"/>
    <col min="528" max="528" width="11.5" style="3" customWidth="1"/>
    <col min="529" max="529" width="8.5" style="3" customWidth="1"/>
    <col min="530" max="530" width="8.1640625" style="3" customWidth="1"/>
    <col min="531" max="531" width="7.33203125" style="3" customWidth="1"/>
    <col min="532" max="532" width="7.5" style="3" customWidth="1"/>
    <col min="533" max="533" width="8" style="3" customWidth="1"/>
    <col min="534" max="534" width="9" style="3" customWidth="1"/>
    <col min="535" max="536" width="8" style="3" customWidth="1"/>
    <col min="537" max="537" width="7.33203125" style="3" customWidth="1"/>
    <col min="538" max="538" width="7.5" style="3" customWidth="1"/>
    <col min="539" max="539" width="10.5" style="3" customWidth="1"/>
    <col min="540" max="540" width="9" style="3" customWidth="1"/>
    <col min="541" max="541" width="2.33203125" style="3" customWidth="1"/>
    <col min="542" max="542" width="15.5" style="3" customWidth="1"/>
    <col min="543" max="543" width="8.5" style="3" customWidth="1"/>
    <col min="544" max="544" width="15" style="3" customWidth="1"/>
    <col min="545" max="549" width="8.83203125" style="3"/>
    <col min="550" max="550" width="17.1640625" style="3" customWidth="1"/>
    <col min="551" max="551" width="16" style="3" customWidth="1"/>
    <col min="552" max="552" width="9.6640625" style="3" customWidth="1"/>
    <col min="553" max="775" width="8.83203125" style="3"/>
    <col min="776" max="776" width="2.5" style="3" customWidth="1"/>
    <col min="777" max="777" width="2.33203125" style="3" customWidth="1"/>
    <col min="778" max="778" width="17.83203125" style="3" customWidth="1"/>
    <col min="779" max="779" width="10.5" style="3" customWidth="1"/>
    <col min="780" max="780" width="9" style="3" customWidth="1"/>
    <col min="781" max="781" width="8" style="3" customWidth="1"/>
    <col min="782" max="782" width="9" style="3" customWidth="1"/>
    <col min="783" max="783" width="8.5" style="3" customWidth="1"/>
    <col min="784" max="784" width="11.5" style="3" customWidth="1"/>
    <col min="785" max="785" width="8.5" style="3" customWidth="1"/>
    <col min="786" max="786" width="8.1640625" style="3" customWidth="1"/>
    <col min="787" max="787" width="7.33203125" style="3" customWidth="1"/>
    <col min="788" max="788" width="7.5" style="3" customWidth="1"/>
    <col min="789" max="789" width="8" style="3" customWidth="1"/>
    <col min="790" max="790" width="9" style="3" customWidth="1"/>
    <col min="791" max="792" width="8" style="3" customWidth="1"/>
    <col min="793" max="793" width="7.33203125" style="3" customWidth="1"/>
    <col min="794" max="794" width="7.5" style="3" customWidth="1"/>
    <col min="795" max="795" width="10.5" style="3" customWidth="1"/>
    <col min="796" max="796" width="9" style="3" customWidth="1"/>
    <col min="797" max="797" width="2.33203125" style="3" customWidth="1"/>
    <col min="798" max="798" width="15.5" style="3" customWidth="1"/>
    <col min="799" max="799" width="8.5" style="3" customWidth="1"/>
    <col min="800" max="800" width="15" style="3" customWidth="1"/>
    <col min="801" max="805" width="8.83203125" style="3"/>
    <col min="806" max="806" width="17.1640625" style="3" customWidth="1"/>
    <col min="807" max="807" width="16" style="3" customWidth="1"/>
    <col min="808" max="808" width="9.6640625" style="3" customWidth="1"/>
    <col min="809" max="1031" width="8.83203125" style="3"/>
    <col min="1032" max="1032" width="2.5" style="3" customWidth="1"/>
    <col min="1033" max="1033" width="2.33203125" style="3" customWidth="1"/>
    <col min="1034" max="1034" width="17.83203125" style="3" customWidth="1"/>
    <col min="1035" max="1035" width="10.5" style="3" customWidth="1"/>
    <col min="1036" max="1036" width="9" style="3" customWidth="1"/>
    <col min="1037" max="1037" width="8" style="3" customWidth="1"/>
    <col min="1038" max="1038" width="9" style="3" customWidth="1"/>
    <col min="1039" max="1039" width="8.5" style="3" customWidth="1"/>
    <col min="1040" max="1040" width="11.5" style="3" customWidth="1"/>
    <col min="1041" max="1041" width="8.5" style="3" customWidth="1"/>
    <col min="1042" max="1042" width="8.1640625" style="3" customWidth="1"/>
    <col min="1043" max="1043" width="7.33203125" style="3" customWidth="1"/>
    <col min="1044" max="1044" width="7.5" style="3" customWidth="1"/>
    <col min="1045" max="1045" width="8" style="3" customWidth="1"/>
    <col min="1046" max="1046" width="9" style="3" customWidth="1"/>
    <col min="1047" max="1048" width="8" style="3" customWidth="1"/>
    <col min="1049" max="1049" width="7.33203125" style="3" customWidth="1"/>
    <col min="1050" max="1050" width="7.5" style="3" customWidth="1"/>
    <col min="1051" max="1051" width="10.5" style="3" customWidth="1"/>
    <col min="1052" max="1052" width="9" style="3" customWidth="1"/>
    <col min="1053" max="1053" width="2.33203125" style="3" customWidth="1"/>
    <col min="1054" max="1054" width="15.5" style="3" customWidth="1"/>
    <col min="1055" max="1055" width="8.5" style="3" customWidth="1"/>
    <col min="1056" max="1056" width="15" style="3" customWidth="1"/>
    <col min="1057" max="1061" width="8.83203125" style="3"/>
    <col min="1062" max="1062" width="17.1640625" style="3" customWidth="1"/>
    <col min="1063" max="1063" width="16" style="3" customWidth="1"/>
    <col min="1064" max="1064" width="9.6640625" style="3" customWidth="1"/>
    <col min="1065" max="1287" width="8.83203125" style="3"/>
    <col min="1288" max="1288" width="2.5" style="3" customWidth="1"/>
    <col min="1289" max="1289" width="2.33203125" style="3" customWidth="1"/>
    <col min="1290" max="1290" width="17.83203125" style="3" customWidth="1"/>
    <col min="1291" max="1291" width="10.5" style="3" customWidth="1"/>
    <col min="1292" max="1292" width="9" style="3" customWidth="1"/>
    <col min="1293" max="1293" width="8" style="3" customWidth="1"/>
    <col min="1294" max="1294" width="9" style="3" customWidth="1"/>
    <col min="1295" max="1295" width="8.5" style="3" customWidth="1"/>
    <col min="1296" max="1296" width="11.5" style="3" customWidth="1"/>
    <col min="1297" max="1297" width="8.5" style="3" customWidth="1"/>
    <col min="1298" max="1298" width="8.1640625" style="3" customWidth="1"/>
    <col min="1299" max="1299" width="7.33203125" style="3" customWidth="1"/>
    <col min="1300" max="1300" width="7.5" style="3" customWidth="1"/>
    <col min="1301" max="1301" width="8" style="3" customWidth="1"/>
    <col min="1302" max="1302" width="9" style="3" customWidth="1"/>
    <col min="1303" max="1304" width="8" style="3" customWidth="1"/>
    <col min="1305" max="1305" width="7.33203125" style="3" customWidth="1"/>
    <col min="1306" max="1306" width="7.5" style="3" customWidth="1"/>
    <col min="1307" max="1307" width="10.5" style="3" customWidth="1"/>
    <col min="1308" max="1308" width="9" style="3" customWidth="1"/>
    <col min="1309" max="1309" width="2.33203125" style="3" customWidth="1"/>
    <col min="1310" max="1310" width="15.5" style="3" customWidth="1"/>
    <col min="1311" max="1311" width="8.5" style="3" customWidth="1"/>
    <col min="1312" max="1312" width="15" style="3" customWidth="1"/>
    <col min="1313" max="1317" width="8.83203125" style="3"/>
    <col min="1318" max="1318" width="17.1640625" style="3" customWidth="1"/>
    <col min="1319" max="1319" width="16" style="3" customWidth="1"/>
    <col min="1320" max="1320" width="9.6640625" style="3" customWidth="1"/>
    <col min="1321" max="1543" width="8.83203125" style="3"/>
    <col min="1544" max="1544" width="2.5" style="3" customWidth="1"/>
    <col min="1545" max="1545" width="2.33203125" style="3" customWidth="1"/>
    <col min="1546" max="1546" width="17.83203125" style="3" customWidth="1"/>
    <col min="1547" max="1547" width="10.5" style="3" customWidth="1"/>
    <col min="1548" max="1548" width="9" style="3" customWidth="1"/>
    <col min="1549" max="1549" width="8" style="3" customWidth="1"/>
    <col min="1550" max="1550" width="9" style="3" customWidth="1"/>
    <col min="1551" max="1551" width="8.5" style="3" customWidth="1"/>
    <col min="1552" max="1552" width="11.5" style="3" customWidth="1"/>
    <col min="1553" max="1553" width="8.5" style="3" customWidth="1"/>
    <col min="1554" max="1554" width="8.1640625" style="3" customWidth="1"/>
    <col min="1555" max="1555" width="7.33203125" style="3" customWidth="1"/>
    <col min="1556" max="1556" width="7.5" style="3" customWidth="1"/>
    <col min="1557" max="1557" width="8" style="3" customWidth="1"/>
    <col min="1558" max="1558" width="9" style="3" customWidth="1"/>
    <col min="1559" max="1560" width="8" style="3" customWidth="1"/>
    <col min="1561" max="1561" width="7.33203125" style="3" customWidth="1"/>
    <col min="1562" max="1562" width="7.5" style="3" customWidth="1"/>
    <col min="1563" max="1563" width="10.5" style="3" customWidth="1"/>
    <col min="1564" max="1564" width="9" style="3" customWidth="1"/>
    <col min="1565" max="1565" width="2.33203125" style="3" customWidth="1"/>
    <col min="1566" max="1566" width="15.5" style="3" customWidth="1"/>
    <col min="1567" max="1567" width="8.5" style="3" customWidth="1"/>
    <col min="1568" max="1568" width="15" style="3" customWidth="1"/>
    <col min="1569" max="1573" width="8.83203125" style="3"/>
    <col min="1574" max="1574" width="17.1640625" style="3" customWidth="1"/>
    <col min="1575" max="1575" width="16" style="3" customWidth="1"/>
    <col min="1576" max="1576" width="9.6640625" style="3" customWidth="1"/>
    <col min="1577" max="1799" width="8.83203125" style="3"/>
    <col min="1800" max="1800" width="2.5" style="3" customWidth="1"/>
    <col min="1801" max="1801" width="2.33203125" style="3" customWidth="1"/>
    <col min="1802" max="1802" width="17.83203125" style="3" customWidth="1"/>
    <col min="1803" max="1803" width="10.5" style="3" customWidth="1"/>
    <col min="1804" max="1804" width="9" style="3" customWidth="1"/>
    <col min="1805" max="1805" width="8" style="3" customWidth="1"/>
    <col min="1806" max="1806" width="9" style="3" customWidth="1"/>
    <col min="1807" max="1807" width="8.5" style="3" customWidth="1"/>
    <col min="1808" max="1808" width="11.5" style="3" customWidth="1"/>
    <col min="1809" max="1809" width="8.5" style="3" customWidth="1"/>
    <col min="1810" max="1810" width="8.1640625" style="3" customWidth="1"/>
    <col min="1811" max="1811" width="7.33203125" style="3" customWidth="1"/>
    <col min="1812" max="1812" width="7.5" style="3" customWidth="1"/>
    <col min="1813" max="1813" width="8" style="3" customWidth="1"/>
    <col min="1814" max="1814" width="9" style="3" customWidth="1"/>
    <col min="1815" max="1816" width="8" style="3" customWidth="1"/>
    <col min="1817" max="1817" width="7.33203125" style="3" customWidth="1"/>
    <col min="1818" max="1818" width="7.5" style="3" customWidth="1"/>
    <col min="1819" max="1819" width="10.5" style="3" customWidth="1"/>
    <col min="1820" max="1820" width="9" style="3" customWidth="1"/>
    <col min="1821" max="1821" width="2.33203125" style="3" customWidth="1"/>
    <col min="1822" max="1822" width="15.5" style="3" customWidth="1"/>
    <col min="1823" max="1823" width="8.5" style="3" customWidth="1"/>
    <col min="1824" max="1824" width="15" style="3" customWidth="1"/>
    <col min="1825" max="1829" width="8.83203125" style="3"/>
    <col min="1830" max="1830" width="17.1640625" style="3" customWidth="1"/>
    <col min="1831" max="1831" width="16" style="3" customWidth="1"/>
    <col min="1832" max="1832" width="9.6640625" style="3" customWidth="1"/>
    <col min="1833" max="2055" width="8.83203125" style="3"/>
    <col min="2056" max="2056" width="2.5" style="3" customWidth="1"/>
    <col min="2057" max="2057" width="2.33203125" style="3" customWidth="1"/>
    <col min="2058" max="2058" width="17.83203125" style="3" customWidth="1"/>
    <col min="2059" max="2059" width="10.5" style="3" customWidth="1"/>
    <col min="2060" max="2060" width="9" style="3" customWidth="1"/>
    <col min="2061" max="2061" width="8" style="3" customWidth="1"/>
    <col min="2062" max="2062" width="9" style="3" customWidth="1"/>
    <col min="2063" max="2063" width="8.5" style="3" customWidth="1"/>
    <col min="2064" max="2064" width="11.5" style="3" customWidth="1"/>
    <col min="2065" max="2065" width="8.5" style="3" customWidth="1"/>
    <col min="2066" max="2066" width="8.1640625" style="3" customWidth="1"/>
    <col min="2067" max="2067" width="7.33203125" style="3" customWidth="1"/>
    <col min="2068" max="2068" width="7.5" style="3" customWidth="1"/>
    <col min="2069" max="2069" width="8" style="3" customWidth="1"/>
    <col min="2070" max="2070" width="9" style="3" customWidth="1"/>
    <col min="2071" max="2072" width="8" style="3" customWidth="1"/>
    <col min="2073" max="2073" width="7.33203125" style="3" customWidth="1"/>
    <col min="2074" max="2074" width="7.5" style="3" customWidth="1"/>
    <col min="2075" max="2075" width="10.5" style="3" customWidth="1"/>
    <col min="2076" max="2076" width="9" style="3" customWidth="1"/>
    <col min="2077" max="2077" width="2.33203125" style="3" customWidth="1"/>
    <col min="2078" max="2078" width="15.5" style="3" customWidth="1"/>
    <col min="2079" max="2079" width="8.5" style="3" customWidth="1"/>
    <col min="2080" max="2080" width="15" style="3" customWidth="1"/>
    <col min="2081" max="2085" width="8.83203125" style="3"/>
    <col min="2086" max="2086" width="17.1640625" style="3" customWidth="1"/>
    <col min="2087" max="2087" width="16" style="3" customWidth="1"/>
    <col min="2088" max="2088" width="9.6640625" style="3" customWidth="1"/>
    <col min="2089" max="2311" width="8.83203125" style="3"/>
    <col min="2312" max="2312" width="2.5" style="3" customWidth="1"/>
    <col min="2313" max="2313" width="2.33203125" style="3" customWidth="1"/>
    <col min="2314" max="2314" width="17.83203125" style="3" customWidth="1"/>
    <col min="2315" max="2315" width="10.5" style="3" customWidth="1"/>
    <col min="2316" max="2316" width="9" style="3" customWidth="1"/>
    <col min="2317" max="2317" width="8" style="3" customWidth="1"/>
    <col min="2318" max="2318" width="9" style="3" customWidth="1"/>
    <col min="2319" max="2319" width="8.5" style="3" customWidth="1"/>
    <col min="2320" max="2320" width="11.5" style="3" customWidth="1"/>
    <col min="2321" max="2321" width="8.5" style="3" customWidth="1"/>
    <col min="2322" max="2322" width="8.1640625" style="3" customWidth="1"/>
    <col min="2323" max="2323" width="7.33203125" style="3" customWidth="1"/>
    <col min="2324" max="2324" width="7.5" style="3" customWidth="1"/>
    <col min="2325" max="2325" width="8" style="3" customWidth="1"/>
    <col min="2326" max="2326" width="9" style="3" customWidth="1"/>
    <col min="2327" max="2328" width="8" style="3" customWidth="1"/>
    <col min="2329" max="2329" width="7.33203125" style="3" customWidth="1"/>
    <col min="2330" max="2330" width="7.5" style="3" customWidth="1"/>
    <col min="2331" max="2331" width="10.5" style="3" customWidth="1"/>
    <col min="2332" max="2332" width="9" style="3" customWidth="1"/>
    <col min="2333" max="2333" width="2.33203125" style="3" customWidth="1"/>
    <col min="2334" max="2334" width="15.5" style="3" customWidth="1"/>
    <col min="2335" max="2335" width="8.5" style="3" customWidth="1"/>
    <col min="2336" max="2336" width="15" style="3" customWidth="1"/>
    <col min="2337" max="2341" width="8.83203125" style="3"/>
    <col min="2342" max="2342" width="17.1640625" style="3" customWidth="1"/>
    <col min="2343" max="2343" width="16" style="3" customWidth="1"/>
    <col min="2344" max="2344" width="9.6640625" style="3" customWidth="1"/>
    <col min="2345" max="2567" width="8.83203125" style="3"/>
    <col min="2568" max="2568" width="2.5" style="3" customWidth="1"/>
    <col min="2569" max="2569" width="2.33203125" style="3" customWidth="1"/>
    <col min="2570" max="2570" width="17.83203125" style="3" customWidth="1"/>
    <col min="2571" max="2571" width="10.5" style="3" customWidth="1"/>
    <col min="2572" max="2572" width="9" style="3" customWidth="1"/>
    <col min="2573" max="2573" width="8" style="3" customWidth="1"/>
    <col min="2574" max="2574" width="9" style="3" customWidth="1"/>
    <col min="2575" max="2575" width="8.5" style="3" customWidth="1"/>
    <col min="2576" max="2576" width="11.5" style="3" customWidth="1"/>
    <col min="2577" max="2577" width="8.5" style="3" customWidth="1"/>
    <col min="2578" max="2578" width="8.1640625" style="3" customWidth="1"/>
    <col min="2579" max="2579" width="7.33203125" style="3" customWidth="1"/>
    <col min="2580" max="2580" width="7.5" style="3" customWidth="1"/>
    <col min="2581" max="2581" width="8" style="3" customWidth="1"/>
    <col min="2582" max="2582" width="9" style="3" customWidth="1"/>
    <col min="2583" max="2584" width="8" style="3" customWidth="1"/>
    <col min="2585" max="2585" width="7.33203125" style="3" customWidth="1"/>
    <col min="2586" max="2586" width="7.5" style="3" customWidth="1"/>
    <col min="2587" max="2587" width="10.5" style="3" customWidth="1"/>
    <col min="2588" max="2588" width="9" style="3" customWidth="1"/>
    <col min="2589" max="2589" width="2.33203125" style="3" customWidth="1"/>
    <col min="2590" max="2590" width="15.5" style="3" customWidth="1"/>
    <col min="2591" max="2591" width="8.5" style="3" customWidth="1"/>
    <col min="2592" max="2592" width="15" style="3" customWidth="1"/>
    <col min="2593" max="2597" width="8.83203125" style="3"/>
    <col min="2598" max="2598" width="17.1640625" style="3" customWidth="1"/>
    <col min="2599" max="2599" width="16" style="3" customWidth="1"/>
    <col min="2600" max="2600" width="9.6640625" style="3" customWidth="1"/>
    <col min="2601" max="2823" width="8.83203125" style="3"/>
    <col min="2824" max="2824" width="2.5" style="3" customWidth="1"/>
    <col min="2825" max="2825" width="2.33203125" style="3" customWidth="1"/>
    <col min="2826" max="2826" width="17.83203125" style="3" customWidth="1"/>
    <col min="2827" max="2827" width="10.5" style="3" customWidth="1"/>
    <col min="2828" max="2828" width="9" style="3" customWidth="1"/>
    <col min="2829" max="2829" width="8" style="3" customWidth="1"/>
    <col min="2830" max="2830" width="9" style="3" customWidth="1"/>
    <col min="2831" max="2831" width="8.5" style="3" customWidth="1"/>
    <col min="2832" max="2832" width="11.5" style="3" customWidth="1"/>
    <col min="2833" max="2833" width="8.5" style="3" customWidth="1"/>
    <col min="2834" max="2834" width="8.1640625" style="3" customWidth="1"/>
    <col min="2835" max="2835" width="7.33203125" style="3" customWidth="1"/>
    <col min="2836" max="2836" width="7.5" style="3" customWidth="1"/>
    <col min="2837" max="2837" width="8" style="3" customWidth="1"/>
    <col min="2838" max="2838" width="9" style="3" customWidth="1"/>
    <col min="2839" max="2840" width="8" style="3" customWidth="1"/>
    <col min="2841" max="2841" width="7.33203125" style="3" customWidth="1"/>
    <col min="2842" max="2842" width="7.5" style="3" customWidth="1"/>
    <col min="2843" max="2843" width="10.5" style="3" customWidth="1"/>
    <col min="2844" max="2844" width="9" style="3" customWidth="1"/>
    <col min="2845" max="2845" width="2.33203125" style="3" customWidth="1"/>
    <col min="2846" max="2846" width="15.5" style="3" customWidth="1"/>
    <col min="2847" max="2847" width="8.5" style="3" customWidth="1"/>
    <col min="2848" max="2848" width="15" style="3" customWidth="1"/>
    <col min="2849" max="2853" width="8.83203125" style="3"/>
    <col min="2854" max="2854" width="17.1640625" style="3" customWidth="1"/>
    <col min="2855" max="2855" width="16" style="3" customWidth="1"/>
    <col min="2856" max="2856" width="9.6640625" style="3" customWidth="1"/>
    <col min="2857" max="3079" width="8.83203125" style="3"/>
    <col min="3080" max="3080" width="2.5" style="3" customWidth="1"/>
    <col min="3081" max="3081" width="2.33203125" style="3" customWidth="1"/>
    <col min="3082" max="3082" width="17.83203125" style="3" customWidth="1"/>
    <col min="3083" max="3083" width="10.5" style="3" customWidth="1"/>
    <col min="3084" max="3084" width="9" style="3" customWidth="1"/>
    <col min="3085" max="3085" width="8" style="3" customWidth="1"/>
    <col min="3086" max="3086" width="9" style="3" customWidth="1"/>
    <col min="3087" max="3087" width="8.5" style="3" customWidth="1"/>
    <col min="3088" max="3088" width="11.5" style="3" customWidth="1"/>
    <col min="3089" max="3089" width="8.5" style="3" customWidth="1"/>
    <col min="3090" max="3090" width="8.1640625" style="3" customWidth="1"/>
    <col min="3091" max="3091" width="7.33203125" style="3" customWidth="1"/>
    <col min="3092" max="3092" width="7.5" style="3" customWidth="1"/>
    <col min="3093" max="3093" width="8" style="3" customWidth="1"/>
    <col min="3094" max="3094" width="9" style="3" customWidth="1"/>
    <col min="3095" max="3096" width="8" style="3" customWidth="1"/>
    <col min="3097" max="3097" width="7.33203125" style="3" customWidth="1"/>
    <col min="3098" max="3098" width="7.5" style="3" customWidth="1"/>
    <col min="3099" max="3099" width="10.5" style="3" customWidth="1"/>
    <col min="3100" max="3100" width="9" style="3" customWidth="1"/>
    <col min="3101" max="3101" width="2.33203125" style="3" customWidth="1"/>
    <col min="3102" max="3102" width="15.5" style="3" customWidth="1"/>
    <col min="3103" max="3103" width="8.5" style="3" customWidth="1"/>
    <col min="3104" max="3104" width="15" style="3" customWidth="1"/>
    <col min="3105" max="3109" width="8.83203125" style="3"/>
    <col min="3110" max="3110" width="17.1640625" style="3" customWidth="1"/>
    <col min="3111" max="3111" width="16" style="3" customWidth="1"/>
    <col min="3112" max="3112" width="9.6640625" style="3" customWidth="1"/>
    <col min="3113" max="3335" width="8.83203125" style="3"/>
    <col min="3336" max="3336" width="2.5" style="3" customWidth="1"/>
    <col min="3337" max="3337" width="2.33203125" style="3" customWidth="1"/>
    <col min="3338" max="3338" width="17.83203125" style="3" customWidth="1"/>
    <col min="3339" max="3339" width="10.5" style="3" customWidth="1"/>
    <col min="3340" max="3340" width="9" style="3" customWidth="1"/>
    <col min="3341" max="3341" width="8" style="3" customWidth="1"/>
    <col min="3342" max="3342" width="9" style="3" customWidth="1"/>
    <col min="3343" max="3343" width="8.5" style="3" customWidth="1"/>
    <col min="3344" max="3344" width="11.5" style="3" customWidth="1"/>
    <col min="3345" max="3345" width="8.5" style="3" customWidth="1"/>
    <col min="3346" max="3346" width="8.1640625" style="3" customWidth="1"/>
    <col min="3347" max="3347" width="7.33203125" style="3" customWidth="1"/>
    <col min="3348" max="3348" width="7.5" style="3" customWidth="1"/>
    <col min="3349" max="3349" width="8" style="3" customWidth="1"/>
    <col min="3350" max="3350" width="9" style="3" customWidth="1"/>
    <col min="3351" max="3352" width="8" style="3" customWidth="1"/>
    <col min="3353" max="3353" width="7.33203125" style="3" customWidth="1"/>
    <col min="3354" max="3354" width="7.5" style="3" customWidth="1"/>
    <col min="3355" max="3355" width="10.5" style="3" customWidth="1"/>
    <col min="3356" max="3356" width="9" style="3" customWidth="1"/>
    <col min="3357" max="3357" width="2.33203125" style="3" customWidth="1"/>
    <col min="3358" max="3358" width="15.5" style="3" customWidth="1"/>
    <col min="3359" max="3359" width="8.5" style="3" customWidth="1"/>
    <col min="3360" max="3360" width="15" style="3" customWidth="1"/>
    <col min="3361" max="3365" width="8.83203125" style="3"/>
    <col min="3366" max="3366" width="17.1640625" style="3" customWidth="1"/>
    <col min="3367" max="3367" width="16" style="3" customWidth="1"/>
    <col min="3368" max="3368" width="9.6640625" style="3" customWidth="1"/>
    <col min="3369" max="3591" width="8.83203125" style="3"/>
    <col min="3592" max="3592" width="2.5" style="3" customWidth="1"/>
    <col min="3593" max="3593" width="2.33203125" style="3" customWidth="1"/>
    <col min="3594" max="3594" width="17.83203125" style="3" customWidth="1"/>
    <col min="3595" max="3595" width="10.5" style="3" customWidth="1"/>
    <col min="3596" max="3596" width="9" style="3" customWidth="1"/>
    <col min="3597" max="3597" width="8" style="3" customWidth="1"/>
    <col min="3598" max="3598" width="9" style="3" customWidth="1"/>
    <col min="3599" max="3599" width="8.5" style="3" customWidth="1"/>
    <col min="3600" max="3600" width="11.5" style="3" customWidth="1"/>
    <col min="3601" max="3601" width="8.5" style="3" customWidth="1"/>
    <col min="3602" max="3602" width="8.1640625" style="3" customWidth="1"/>
    <col min="3603" max="3603" width="7.33203125" style="3" customWidth="1"/>
    <col min="3604" max="3604" width="7.5" style="3" customWidth="1"/>
    <col min="3605" max="3605" width="8" style="3" customWidth="1"/>
    <col min="3606" max="3606" width="9" style="3" customWidth="1"/>
    <col min="3607" max="3608" width="8" style="3" customWidth="1"/>
    <col min="3609" max="3609" width="7.33203125" style="3" customWidth="1"/>
    <col min="3610" max="3610" width="7.5" style="3" customWidth="1"/>
    <col min="3611" max="3611" width="10.5" style="3" customWidth="1"/>
    <col min="3612" max="3612" width="9" style="3" customWidth="1"/>
    <col min="3613" max="3613" width="2.33203125" style="3" customWidth="1"/>
    <col min="3614" max="3614" width="15.5" style="3" customWidth="1"/>
    <col min="3615" max="3615" width="8.5" style="3" customWidth="1"/>
    <col min="3616" max="3616" width="15" style="3" customWidth="1"/>
    <col min="3617" max="3621" width="8.83203125" style="3"/>
    <col min="3622" max="3622" width="17.1640625" style="3" customWidth="1"/>
    <col min="3623" max="3623" width="16" style="3" customWidth="1"/>
    <col min="3624" max="3624" width="9.6640625" style="3" customWidth="1"/>
    <col min="3625" max="3847" width="8.83203125" style="3"/>
    <col min="3848" max="3848" width="2.5" style="3" customWidth="1"/>
    <col min="3849" max="3849" width="2.33203125" style="3" customWidth="1"/>
    <col min="3850" max="3850" width="17.83203125" style="3" customWidth="1"/>
    <col min="3851" max="3851" width="10.5" style="3" customWidth="1"/>
    <col min="3852" max="3852" width="9" style="3" customWidth="1"/>
    <col min="3853" max="3853" width="8" style="3" customWidth="1"/>
    <col min="3854" max="3854" width="9" style="3" customWidth="1"/>
    <col min="3855" max="3855" width="8.5" style="3" customWidth="1"/>
    <col min="3856" max="3856" width="11.5" style="3" customWidth="1"/>
    <col min="3857" max="3857" width="8.5" style="3" customWidth="1"/>
    <col min="3858" max="3858" width="8.1640625" style="3" customWidth="1"/>
    <col min="3859" max="3859" width="7.33203125" style="3" customWidth="1"/>
    <col min="3860" max="3860" width="7.5" style="3" customWidth="1"/>
    <col min="3861" max="3861" width="8" style="3" customWidth="1"/>
    <col min="3862" max="3862" width="9" style="3" customWidth="1"/>
    <col min="3863" max="3864" width="8" style="3" customWidth="1"/>
    <col min="3865" max="3865" width="7.33203125" style="3" customWidth="1"/>
    <col min="3866" max="3866" width="7.5" style="3" customWidth="1"/>
    <col min="3867" max="3867" width="10.5" style="3" customWidth="1"/>
    <col min="3868" max="3868" width="9" style="3" customWidth="1"/>
    <col min="3869" max="3869" width="2.33203125" style="3" customWidth="1"/>
    <col min="3870" max="3870" width="15.5" style="3" customWidth="1"/>
    <col min="3871" max="3871" width="8.5" style="3" customWidth="1"/>
    <col min="3872" max="3872" width="15" style="3" customWidth="1"/>
    <col min="3873" max="3877" width="8.83203125" style="3"/>
    <col min="3878" max="3878" width="17.1640625" style="3" customWidth="1"/>
    <col min="3879" max="3879" width="16" style="3" customWidth="1"/>
    <col min="3880" max="3880" width="9.6640625" style="3" customWidth="1"/>
    <col min="3881" max="4103" width="8.83203125" style="3"/>
    <col min="4104" max="4104" width="2.5" style="3" customWidth="1"/>
    <col min="4105" max="4105" width="2.33203125" style="3" customWidth="1"/>
    <col min="4106" max="4106" width="17.83203125" style="3" customWidth="1"/>
    <col min="4107" max="4107" width="10.5" style="3" customWidth="1"/>
    <col min="4108" max="4108" width="9" style="3" customWidth="1"/>
    <col min="4109" max="4109" width="8" style="3" customWidth="1"/>
    <col min="4110" max="4110" width="9" style="3" customWidth="1"/>
    <col min="4111" max="4111" width="8.5" style="3" customWidth="1"/>
    <col min="4112" max="4112" width="11.5" style="3" customWidth="1"/>
    <col min="4113" max="4113" width="8.5" style="3" customWidth="1"/>
    <col min="4114" max="4114" width="8.1640625" style="3" customWidth="1"/>
    <col min="4115" max="4115" width="7.33203125" style="3" customWidth="1"/>
    <col min="4116" max="4116" width="7.5" style="3" customWidth="1"/>
    <col min="4117" max="4117" width="8" style="3" customWidth="1"/>
    <col min="4118" max="4118" width="9" style="3" customWidth="1"/>
    <col min="4119" max="4120" width="8" style="3" customWidth="1"/>
    <col min="4121" max="4121" width="7.33203125" style="3" customWidth="1"/>
    <col min="4122" max="4122" width="7.5" style="3" customWidth="1"/>
    <col min="4123" max="4123" width="10.5" style="3" customWidth="1"/>
    <col min="4124" max="4124" width="9" style="3" customWidth="1"/>
    <col min="4125" max="4125" width="2.33203125" style="3" customWidth="1"/>
    <col min="4126" max="4126" width="15.5" style="3" customWidth="1"/>
    <col min="4127" max="4127" width="8.5" style="3" customWidth="1"/>
    <col min="4128" max="4128" width="15" style="3" customWidth="1"/>
    <col min="4129" max="4133" width="8.83203125" style="3"/>
    <col min="4134" max="4134" width="17.1640625" style="3" customWidth="1"/>
    <col min="4135" max="4135" width="16" style="3" customWidth="1"/>
    <col min="4136" max="4136" width="9.6640625" style="3" customWidth="1"/>
    <col min="4137" max="4359" width="8.83203125" style="3"/>
    <col min="4360" max="4360" width="2.5" style="3" customWidth="1"/>
    <col min="4361" max="4361" width="2.33203125" style="3" customWidth="1"/>
    <col min="4362" max="4362" width="17.83203125" style="3" customWidth="1"/>
    <col min="4363" max="4363" width="10.5" style="3" customWidth="1"/>
    <col min="4364" max="4364" width="9" style="3" customWidth="1"/>
    <col min="4365" max="4365" width="8" style="3" customWidth="1"/>
    <col min="4366" max="4366" width="9" style="3" customWidth="1"/>
    <col min="4367" max="4367" width="8.5" style="3" customWidth="1"/>
    <col min="4368" max="4368" width="11.5" style="3" customWidth="1"/>
    <col min="4369" max="4369" width="8.5" style="3" customWidth="1"/>
    <col min="4370" max="4370" width="8.1640625" style="3" customWidth="1"/>
    <col min="4371" max="4371" width="7.33203125" style="3" customWidth="1"/>
    <col min="4372" max="4372" width="7.5" style="3" customWidth="1"/>
    <col min="4373" max="4373" width="8" style="3" customWidth="1"/>
    <col min="4374" max="4374" width="9" style="3" customWidth="1"/>
    <col min="4375" max="4376" width="8" style="3" customWidth="1"/>
    <col min="4377" max="4377" width="7.33203125" style="3" customWidth="1"/>
    <col min="4378" max="4378" width="7.5" style="3" customWidth="1"/>
    <col min="4379" max="4379" width="10.5" style="3" customWidth="1"/>
    <col min="4380" max="4380" width="9" style="3" customWidth="1"/>
    <col min="4381" max="4381" width="2.33203125" style="3" customWidth="1"/>
    <col min="4382" max="4382" width="15.5" style="3" customWidth="1"/>
    <col min="4383" max="4383" width="8.5" style="3" customWidth="1"/>
    <col min="4384" max="4384" width="15" style="3" customWidth="1"/>
    <col min="4385" max="4389" width="8.83203125" style="3"/>
    <col min="4390" max="4390" width="17.1640625" style="3" customWidth="1"/>
    <col min="4391" max="4391" width="16" style="3" customWidth="1"/>
    <col min="4392" max="4392" width="9.6640625" style="3" customWidth="1"/>
    <col min="4393" max="4615" width="8.83203125" style="3"/>
    <col min="4616" max="4616" width="2.5" style="3" customWidth="1"/>
    <col min="4617" max="4617" width="2.33203125" style="3" customWidth="1"/>
    <col min="4618" max="4618" width="17.83203125" style="3" customWidth="1"/>
    <col min="4619" max="4619" width="10.5" style="3" customWidth="1"/>
    <col min="4620" max="4620" width="9" style="3" customWidth="1"/>
    <col min="4621" max="4621" width="8" style="3" customWidth="1"/>
    <col min="4622" max="4622" width="9" style="3" customWidth="1"/>
    <col min="4623" max="4623" width="8.5" style="3" customWidth="1"/>
    <col min="4624" max="4624" width="11.5" style="3" customWidth="1"/>
    <col min="4625" max="4625" width="8.5" style="3" customWidth="1"/>
    <col min="4626" max="4626" width="8.1640625" style="3" customWidth="1"/>
    <col min="4627" max="4627" width="7.33203125" style="3" customWidth="1"/>
    <col min="4628" max="4628" width="7.5" style="3" customWidth="1"/>
    <col min="4629" max="4629" width="8" style="3" customWidth="1"/>
    <col min="4630" max="4630" width="9" style="3" customWidth="1"/>
    <col min="4631" max="4632" width="8" style="3" customWidth="1"/>
    <col min="4633" max="4633" width="7.33203125" style="3" customWidth="1"/>
    <col min="4634" max="4634" width="7.5" style="3" customWidth="1"/>
    <col min="4635" max="4635" width="10.5" style="3" customWidth="1"/>
    <col min="4636" max="4636" width="9" style="3" customWidth="1"/>
    <col min="4637" max="4637" width="2.33203125" style="3" customWidth="1"/>
    <col min="4638" max="4638" width="15.5" style="3" customWidth="1"/>
    <col min="4639" max="4639" width="8.5" style="3" customWidth="1"/>
    <col min="4640" max="4640" width="15" style="3" customWidth="1"/>
    <col min="4641" max="4645" width="8.83203125" style="3"/>
    <col min="4646" max="4646" width="17.1640625" style="3" customWidth="1"/>
    <col min="4647" max="4647" width="16" style="3" customWidth="1"/>
    <col min="4648" max="4648" width="9.6640625" style="3" customWidth="1"/>
    <col min="4649" max="4871" width="8.83203125" style="3"/>
    <col min="4872" max="4872" width="2.5" style="3" customWidth="1"/>
    <col min="4873" max="4873" width="2.33203125" style="3" customWidth="1"/>
    <col min="4874" max="4874" width="17.83203125" style="3" customWidth="1"/>
    <col min="4875" max="4875" width="10.5" style="3" customWidth="1"/>
    <col min="4876" max="4876" width="9" style="3" customWidth="1"/>
    <col min="4877" max="4877" width="8" style="3" customWidth="1"/>
    <col min="4878" max="4878" width="9" style="3" customWidth="1"/>
    <col min="4879" max="4879" width="8.5" style="3" customWidth="1"/>
    <col min="4880" max="4880" width="11.5" style="3" customWidth="1"/>
    <col min="4881" max="4881" width="8.5" style="3" customWidth="1"/>
    <col min="4882" max="4882" width="8.1640625" style="3" customWidth="1"/>
    <col min="4883" max="4883" width="7.33203125" style="3" customWidth="1"/>
    <col min="4884" max="4884" width="7.5" style="3" customWidth="1"/>
    <col min="4885" max="4885" width="8" style="3" customWidth="1"/>
    <col min="4886" max="4886" width="9" style="3" customWidth="1"/>
    <col min="4887" max="4888" width="8" style="3" customWidth="1"/>
    <col min="4889" max="4889" width="7.33203125" style="3" customWidth="1"/>
    <col min="4890" max="4890" width="7.5" style="3" customWidth="1"/>
    <col min="4891" max="4891" width="10.5" style="3" customWidth="1"/>
    <col min="4892" max="4892" width="9" style="3" customWidth="1"/>
    <col min="4893" max="4893" width="2.33203125" style="3" customWidth="1"/>
    <col min="4894" max="4894" width="15.5" style="3" customWidth="1"/>
    <col min="4895" max="4895" width="8.5" style="3" customWidth="1"/>
    <col min="4896" max="4896" width="15" style="3" customWidth="1"/>
    <col min="4897" max="4901" width="8.83203125" style="3"/>
    <col min="4902" max="4902" width="17.1640625" style="3" customWidth="1"/>
    <col min="4903" max="4903" width="16" style="3" customWidth="1"/>
    <col min="4904" max="4904" width="9.6640625" style="3" customWidth="1"/>
    <col min="4905" max="5127" width="8.83203125" style="3"/>
    <col min="5128" max="5128" width="2.5" style="3" customWidth="1"/>
    <col min="5129" max="5129" width="2.33203125" style="3" customWidth="1"/>
    <col min="5130" max="5130" width="17.83203125" style="3" customWidth="1"/>
    <col min="5131" max="5131" width="10.5" style="3" customWidth="1"/>
    <col min="5132" max="5132" width="9" style="3" customWidth="1"/>
    <col min="5133" max="5133" width="8" style="3" customWidth="1"/>
    <col min="5134" max="5134" width="9" style="3" customWidth="1"/>
    <col min="5135" max="5135" width="8.5" style="3" customWidth="1"/>
    <col min="5136" max="5136" width="11.5" style="3" customWidth="1"/>
    <col min="5137" max="5137" width="8.5" style="3" customWidth="1"/>
    <col min="5138" max="5138" width="8.1640625" style="3" customWidth="1"/>
    <col min="5139" max="5139" width="7.33203125" style="3" customWidth="1"/>
    <col min="5140" max="5140" width="7.5" style="3" customWidth="1"/>
    <col min="5141" max="5141" width="8" style="3" customWidth="1"/>
    <col min="5142" max="5142" width="9" style="3" customWidth="1"/>
    <col min="5143" max="5144" width="8" style="3" customWidth="1"/>
    <col min="5145" max="5145" width="7.33203125" style="3" customWidth="1"/>
    <col min="5146" max="5146" width="7.5" style="3" customWidth="1"/>
    <col min="5147" max="5147" width="10.5" style="3" customWidth="1"/>
    <col min="5148" max="5148" width="9" style="3" customWidth="1"/>
    <col min="5149" max="5149" width="2.33203125" style="3" customWidth="1"/>
    <col min="5150" max="5150" width="15.5" style="3" customWidth="1"/>
    <col min="5151" max="5151" width="8.5" style="3" customWidth="1"/>
    <col min="5152" max="5152" width="15" style="3" customWidth="1"/>
    <col min="5153" max="5157" width="8.83203125" style="3"/>
    <col min="5158" max="5158" width="17.1640625" style="3" customWidth="1"/>
    <col min="5159" max="5159" width="16" style="3" customWidth="1"/>
    <col min="5160" max="5160" width="9.6640625" style="3" customWidth="1"/>
    <col min="5161" max="5383" width="8.83203125" style="3"/>
    <col min="5384" max="5384" width="2.5" style="3" customWidth="1"/>
    <col min="5385" max="5385" width="2.33203125" style="3" customWidth="1"/>
    <col min="5386" max="5386" width="17.83203125" style="3" customWidth="1"/>
    <col min="5387" max="5387" width="10.5" style="3" customWidth="1"/>
    <col min="5388" max="5388" width="9" style="3" customWidth="1"/>
    <col min="5389" max="5389" width="8" style="3" customWidth="1"/>
    <col min="5390" max="5390" width="9" style="3" customWidth="1"/>
    <col min="5391" max="5391" width="8.5" style="3" customWidth="1"/>
    <col min="5392" max="5392" width="11.5" style="3" customWidth="1"/>
    <col min="5393" max="5393" width="8.5" style="3" customWidth="1"/>
    <col min="5394" max="5394" width="8.1640625" style="3" customWidth="1"/>
    <col min="5395" max="5395" width="7.33203125" style="3" customWidth="1"/>
    <col min="5396" max="5396" width="7.5" style="3" customWidth="1"/>
    <col min="5397" max="5397" width="8" style="3" customWidth="1"/>
    <col min="5398" max="5398" width="9" style="3" customWidth="1"/>
    <col min="5399" max="5400" width="8" style="3" customWidth="1"/>
    <col min="5401" max="5401" width="7.33203125" style="3" customWidth="1"/>
    <col min="5402" max="5402" width="7.5" style="3" customWidth="1"/>
    <col min="5403" max="5403" width="10.5" style="3" customWidth="1"/>
    <col min="5404" max="5404" width="9" style="3" customWidth="1"/>
    <col min="5405" max="5405" width="2.33203125" style="3" customWidth="1"/>
    <col min="5406" max="5406" width="15.5" style="3" customWidth="1"/>
    <col min="5407" max="5407" width="8.5" style="3" customWidth="1"/>
    <col min="5408" max="5408" width="15" style="3" customWidth="1"/>
    <col min="5409" max="5413" width="8.83203125" style="3"/>
    <col min="5414" max="5414" width="17.1640625" style="3" customWidth="1"/>
    <col min="5415" max="5415" width="16" style="3" customWidth="1"/>
    <col min="5416" max="5416" width="9.6640625" style="3" customWidth="1"/>
    <col min="5417" max="5639" width="8.83203125" style="3"/>
    <col min="5640" max="5640" width="2.5" style="3" customWidth="1"/>
    <col min="5641" max="5641" width="2.33203125" style="3" customWidth="1"/>
    <col min="5642" max="5642" width="17.83203125" style="3" customWidth="1"/>
    <col min="5643" max="5643" width="10.5" style="3" customWidth="1"/>
    <col min="5644" max="5644" width="9" style="3" customWidth="1"/>
    <col min="5645" max="5645" width="8" style="3" customWidth="1"/>
    <col min="5646" max="5646" width="9" style="3" customWidth="1"/>
    <col min="5647" max="5647" width="8.5" style="3" customWidth="1"/>
    <col min="5648" max="5648" width="11.5" style="3" customWidth="1"/>
    <col min="5649" max="5649" width="8.5" style="3" customWidth="1"/>
    <col min="5650" max="5650" width="8.1640625" style="3" customWidth="1"/>
    <col min="5651" max="5651" width="7.33203125" style="3" customWidth="1"/>
    <col min="5652" max="5652" width="7.5" style="3" customWidth="1"/>
    <col min="5653" max="5653" width="8" style="3" customWidth="1"/>
    <col min="5654" max="5654" width="9" style="3" customWidth="1"/>
    <col min="5655" max="5656" width="8" style="3" customWidth="1"/>
    <col min="5657" max="5657" width="7.33203125" style="3" customWidth="1"/>
    <col min="5658" max="5658" width="7.5" style="3" customWidth="1"/>
    <col min="5659" max="5659" width="10.5" style="3" customWidth="1"/>
    <col min="5660" max="5660" width="9" style="3" customWidth="1"/>
    <col min="5661" max="5661" width="2.33203125" style="3" customWidth="1"/>
    <col min="5662" max="5662" width="15.5" style="3" customWidth="1"/>
    <col min="5663" max="5663" width="8.5" style="3" customWidth="1"/>
    <col min="5664" max="5664" width="15" style="3" customWidth="1"/>
    <col min="5665" max="5669" width="8.83203125" style="3"/>
    <col min="5670" max="5670" width="17.1640625" style="3" customWidth="1"/>
    <col min="5671" max="5671" width="16" style="3" customWidth="1"/>
    <col min="5672" max="5672" width="9.6640625" style="3" customWidth="1"/>
    <col min="5673" max="5895" width="8.83203125" style="3"/>
    <col min="5896" max="5896" width="2.5" style="3" customWidth="1"/>
    <col min="5897" max="5897" width="2.33203125" style="3" customWidth="1"/>
    <col min="5898" max="5898" width="17.83203125" style="3" customWidth="1"/>
    <col min="5899" max="5899" width="10.5" style="3" customWidth="1"/>
    <col min="5900" max="5900" width="9" style="3" customWidth="1"/>
    <col min="5901" max="5901" width="8" style="3" customWidth="1"/>
    <col min="5902" max="5902" width="9" style="3" customWidth="1"/>
    <col min="5903" max="5903" width="8.5" style="3" customWidth="1"/>
    <col min="5904" max="5904" width="11.5" style="3" customWidth="1"/>
    <col min="5905" max="5905" width="8.5" style="3" customWidth="1"/>
    <col min="5906" max="5906" width="8.1640625" style="3" customWidth="1"/>
    <col min="5907" max="5907" width="7.33203125" style="3" customWidth="1"/>
    <col min="5908" max="5908" width="7.5" style="3" customWidth="1"/>
    <col min="5909" max="5909" width="8" style="3" customWidth="1"/>
    <col min="5910" max="5910" width="9" style="3" customWidth="1"/>
    <col min="5911" max="5912" width="8" style="3" customWidth="1"/>
    <col min="5913" max="5913" width="7.33203125" style="3" customWidth="1"/>
    <col min="5914" max="5914" width="7.5" style="3" customWidth="1"/>
    <col min="5915" max="5915" width="10.5" style="3" customWidth="1"/>
    <col min="5916" max="5916" width="9" style="3" customWidth="1"/>
    <col min="5917" max="5917" width="2.33203125" style="3" customWidth="1"/>
    <col min="5918" max="5918" width="15.5" style="3" customWidth="1"/>
    <col min="5919" max="5919" width="8.5" style="3" customWidth="1"/>
    <col min="5920" max="5920" width="15" style="3" customWidth="1"/>
    <col min="5921" max="5925" width="8.83203125" style="3"/>
    <col min="5926" max="5926" width="17.1640625" style="3" customWidth="1"/>
    <col min="5927" max="5927" width="16" style="3" customWidth="1"/>
    <col min="5928" max="5928" width="9.6640625" style="3" customWidth="1"/>
    <col min="5929" max="6151" width="8.83203125" style="3"/>
    <col min="6152" max="6152" width="2.5" style="3" customWidth="1"/>
    <col min="6153" max="6153" width="2.33203125" style="3" customWidth="1"/>
    <col min="6154" max="6154" width="17.83203125" style="3" customWidth="1"/>
    <col min="6155" max="6155" width="10.5" style="3" customWidth="1"/>
    <col min="6156" max="6156" width="9" style="3" customWidth="1"/>
    <col min="6157" max="6157" width="8" style="3" customWidth="1"/>
    <col min="6158" max="6158" width="9" style="3" customWidth="1"/>
    <col min="6159" max="6159" width="8.5" style="3" customWidth="1"/>
    <col min="6160" max="6160" width="11.5" style="3" customWidth="1"/>
    <col min="6161" max="6161" width="8.5" style="3" customWidth="1"/>
    <col min="6162" max="6162" width="8.1640625" style="3" customWidth="1"/>
    <col min="6163" max="6163" width="7.33203125" style="3" customWidth="1"/>
    <col min="6164" max="6164" width="7.5" style="3" customWidth="1"/>
    <col min="6165" max="6165" width="8" style="3" customWidth="1"/>
    <col min="6166" max="6166" width="9" style="3" customWidth="1"/>
    <col min="6167" max="6168" width="8" style="3" customWidth="1"/>
    <col min="6169" max="6169" width="7.33203125" style="3" customWidth="1"/>
    <col min="6170" max="6170" width="7.5" style="3" customWidth="1"/>
    <col min="6171" max="6171" width="10.5" style="3" customWidth="1"/>
    <col min="6172" max="6172" width="9" style="3" customWidth="1"/>
    <col min="6173" max="6173" width="2.33203125" style="3" customWidth="1"/>
    <col min="6174" max="6174" width="15.5" style="3" customWidth="1"/>
    <col min="6175" max="6175" width="8.5" style="3" customWidth="1"/>
    <col min="6176" max="6176" width="15" style="3" customWidth="1"/>
    <col min="6177" max="6181" width="8.83203125" style="3"/>
    <col min="6182" max="6182" width="17.1640625" style="3" customWidth="1"/>
    <col min="6183" max="6183" width="16" style="3" customWidth="1"/>
    <col min="6184" max="6184" width="9.6640625" style="3" customWidth="1"/>
    <col min="6185" max="6407" width="8.83203125" style="3"/>
    <col min="6408" max="6408" width="2.5" style="3" customWidth="1"/>
    <col min="6409" max="6409" width="2.33203125" style="3" customWidth="1"/>
    <col min="6410" max="6410" width="17.83203125" style="3" customWidth="1"/>
    <col min="6411" max="6411" width="10.5" style="3" customWidth="1"/>
    <col min="6412" max="6412" width="9" style="3" customWidth="1"/>
    <col min="6413" max="6413" width="8" style="3" customWidth="1"/>
    <col min="6414" max="6414" width="9" style="3" customWidth="1"/>
    <col min="6415" max="6415" width="8.5" style="3" customWidth="1"/>
    <col min="6416" max="6416" width="11.5" style="3" customWidth="1"/>
    <col min="6417" max="6417" width="8.5" style="3" customWidth="1"/>
    <col min="6418" max="6418" width="8.1640625" style="3" customWidth="1"/>
    <col min="6419" max="6419" width="7.33203125" style="3" customWidth="1"/>
    <col min="6420" max="6420" width="7.5" style="3" customWidth="1"/>
    <col min="6421" max="6421" width="8" style="3" customWidth="1"/>
    <col min="6422" max="6422" width="9" style="3" customWidth="1"/>
    <col min="6423" max="6424" width="8" style="3" customWidth="1"/>
    <col min="6425" max="6425" width="7.33203125" style="3" customWidth="1"/>
    <col min="6426" max="6426" width="7.5" style="3" customWidth="1"/>
    <col min="6427" max="6427" width="10.5" style="3" customWidth="1"/>
    <col min="6428" max="6428" width="9" style="3" customWidth="1"/>
    <col min="6429" max="6429" width="2.33203125" style="3" customWidth="1"/>
    <col min="6430" max="6430" width="15.5" style="3" customWidth="1"/>
    <col min="6431" max="6431" width="8.5" style="3" customWidth="1"/>
    <col min="6432" max="6432" width="15" style="3" customWidth="1"/>
    <col min="6433" max="6437" width="8.83203125" style="3"/>
    <col min="6438" max="6438" width="17.1640625" style="3" customWidth="1"/>
    <col min="6439" max="6439" width="16" style="3" customWidth="1"/>
    <col min="6440" max="6440" width="9.6640625" style="3" customWidth="1"/>
    <col min="6441" max="6663" width="8.83203125" style="3"/>
    <col min="6664" max="6664" width="2.5" style="3" customWidth="1"/>
    <col min="6665" max="6665" width="2.33203125" style="3" customWidth="1"/>
    <col min="6666" max="6666" width="17.83203125" style="3" customWidth="1"/>
    <col min="6667" max="6667" width="10.5" style="3" customWidth="1"/>
    <col min="6668" max="6668" width="9" style="3" customWidth="1"/>
    <col min="6669" max="6669" width="8" style="3" customWidth="1"/>
    <col min="6670" max="6670" width="9" style="3" customWidth="1"/>
    <col min="6671" max="6671" width="8.5" style="3" customWidth="1"/>
    <col min="6672" max="6672" width="11.5" style="3" customWidth="1"/>
    <col min="6673" max="6673" width="8.5" style="3" customWidth="1"/>
    <col min="6674" max="6674" width="8.1640625" style="3" customWidth="1"/>
    <col min="6675" max="6675" width="7.33203125" style="3" customWidth="1"/>
    <col min="6676" max="6676" width="7.5" style="3" customWidth="1"/>
    <col min="6677" max="6677" width="8" style="3" customWidth="1"/>
    <col min="6678" max="6678" width="9" style="3" customWidth="1"/>
    <col min="6679" max="6680" width="8" style="3" customWidth="1"/>
    <col min="6681" max="6681" width="7.33203125" style="3" customWidth="1"/>
    <col min="6682" max="6682" width="7.5" style="3" customWidth="1"/>
    <col min="6683" max="6683" width="10.5" style="3" customWidth="1"/>
    <col min="6684" max="6684" width="9" style="3" customWidth="1"/>
    <col min="6685" max="6685" width="2.33203125" style="3" customWidth="1"/>
    <col min="6686" max="6686" width="15.5" style="3" customWidth="1"/>
    <col min="6687" max="6687" width="8.5" style="3" customWidth="1"/>
    <col min="6688" max="6688" width="15" style="3" customWidth="1"/>
    <col min="6689" max="6693" width="8.83203125" style="3"/>
    <col min="6694" max="6694" width="17.1640625" style="3" customWidth="1"/>
    <col min="6695" max="6695" width="16" style="3" customWidth="1"/>
    <col min="6696" max="6696" width="9.6640625" style="3" customWidth="1"/>
    <col min="6697" max="6919" width="8.83203125" style="3"/>
    <col min="6920" max="6920" width="2.5" style="3" customWidth="1"/>
    <col min="6921" max="6921" width="2.33203125" style="3" customWidth="1"/>
    <col min="6922" max="6922" width="17.83203125" style="3" customWidth="1"/>
    <col min="6923" max="6923" width="10.5" style="3" customWidth="1"/>
    <col min="6924" max="6924" width="9" style="3" customWidth="1"/>
    <col min="6925" max="6925" width="8" style="3" customWidth="1"/>
    <col min="6926" max="6926" width="9" style="3" customWidth="1"/>
    <col min="6927" max="6927" width="8.5" style="3" customWidth="1"/>
    <col min="6928" max="6928" width="11.5" style="3" customWidth="1"/>
    <col min="6929" max="6929" width="8.5" style="3" customWidth="1"/>
    <col min="6930" max="6930" width="8.1640625" style="3" customWidth="1"/>
    <col min="6931" max="6931" width="7.33203125" style="3" customWidth="1"/>
    <col min="6932" max="6932" width="7.5" style="3" customWidth="1"/>
    <col min="6933" max="6933" width="8" style="3" customWidth="1"/>
    <col min="6934" max="6934" width="9" style="3" customWidth="1"/>
    <col min="6935" max="6936" width="8" style="3" customWidth="1"/>
    <col min="6937" max="6937" width="7.33203125" style="3" customWidth="1"/>
    <col min="6938" max="6938" width="7.5" style="3" customWidth="1"/>
    <col min="6939" max="6939" width="10.5" style="3" customWidth="1"/>
    <col min="6940" max="6940" width="9" style="3" customWidth="1"/>
    <col min="6941" max="6941" width="2.33203125" style="3" customWidth="1"/>
    <col min="6942" max="6942" width="15.5" style="3" customWidth="1"/>
    <col min="6943" max="6943" width="8.5" style="3" customWidth="1"/>
    <col min="6944" max="6944" width="15" style="3" customWidth="1"/>
    <col min="6945" max="6949" width="8.83203125" style="3"/>
    <col min="6950" max="6950" width="17.1640625" style="3" customWidth="1"/>
    <col min="6951" max="6951" width="16" style="3" customWidth="1"/>
    <col min="6952" max="6952" width="9.6640625" style="3" customWidth="1"/>
    <col min="6953" max="7175" width="8.83203125" style="3"/>
    <col min="7176" max="7176" width="2.5" style="3" customWidth="1"/>
    <col min="7177" max="7177" width="2.33203125" style="3" customWidth="1"/>
    <col min="7178" max="7178" width="17.83203125" style="3" customWidth="1"/>
    <col min="7179" max="7179" width="10.5" style="3" customWidth="1"/>
    <col min="7180" max="7180" width="9" style="3" customWidth="1"/>
    <col min="7181" max="7181" width="8" style="3" customWidth="1"/>
    <col min="7182" max="7182" width="9" style="3" customWidth="1"/>
    <col min="7183" max="7183" width="8.5" style="3" customWidth="1"/>
    <col min="7184" max="7184" width="11.5" style="3" customWidth="1"/>
    <col min="7185" max="7185" width="8.5" style="3" customWidth="1"/>
    <col min="7186" max="7186" width="8.1640625" style="3" customWidth="1"/>
    <col min="7187" max="7187" width="7.33203125" style="3" customWidth="1"/>
    <col min="7188" max="7188" width="7.5" style="3" customWidth="1"/>
    <col min="7189" max="7189" width="8" style="3" customWidth="1"/>
    <col min="7190" max="7190" width="9" style="3" customWidth="1"/>
    <col min="7191" max="7192" width="8" style="3" customWidth="1"/>
    <col min="7193" max="7193" width="7.33203125" style="3" customWidth="1"/>
    <col min="7194" max="7194" width="7.5" style="3" customWidth="1"/>
    <col min="7195" max="7195" width="10.5" style="3" customWidth="1"/>
    <col min="7196" max="7196" width="9" style="3" customWidth="1"/>
    <col min="7197" max="7197" width="2.33203125" style="3" customWidth="1"/>
    <col min="7198" max="7198" width="15.5" style="3" customWidth="1"/>
    <col min="7199" max="7199" width="8.5" style="3" customWidth="1"/>
    <col min="7200" max="7200" width="15" style="3" customWidth="1"/>
    <col min="7201" max="7205" width="8.83203125" style="3"/>
    <col min="7206" max="7206" width="17.1640625" style="3" customWidth="1"/>
    <col min="7207" max="7207" width="16" style="3" customWidth="1"/>
    <col min="7208" max="7208" width="9.6640625" style="3" customWidth="1"/>
    <col min="7209" max="7431" width="8.83203125" style="3"/>
    <col min="7432" max="7432" width="2.5" style="3" customWidth="1"/>
    <col min="7433" max="7433" width="2.33203125" style="3" customWidth="1"/>
    <col min="7434" max="7434" width="17.83203125" style="3" customWidth="1"/>
    <col min="7435" max="7435" width="10.5" style="3" customWidth="1"/>
    <col min="7436" max="7436" width="9" style="3" customWidth="1"/>
    <col min="7437" max="7437" width="8" style="3" customWidth="1"/>
    <col min="7438" max="7438" width="9" style="3" customWidth="1"/>
    <col min="7439" max="7439" width="8.5" style="3" customWidth="1"/>
    <col min="7440" max="7440" width="11.5" style="3" customWidth="1"/>
    <col min="7441" max="7441" width="8.5" style="3" customWidth="1"/>
    <col min="7442" max="7442" width="8.1640625" style="3" customWidth="1"/>
    <col min="7443" max="7443" width="7.33203125" style="3" customWidth="1"/>
    <col min="7444" max="7444" width="7.5" style="3" customWidth="1"/>
    <col min="7445" max="7445" width="8" style="3" customWidth="1"/>
    <col min="7446" max="7446" width="9" style="3" customWidth="1"/>
    <col min="7447" max="7448" width="8" style="3" customWidth="1"/>
    <col min="7449" max="7449" width="7.33203125" style="3" customWidth="1"/>
    <col min="7450" max="7450" width="7.5" style="3" customWidth="1"/>
    <col min="7451" max="7451" width="10.5" style="3" customWidth="1"/>
    <col min="7452" max="7452" width="9" style="3" customWidth="1"/>
    <col min="7453" max="7453" width="2.33203125" style="3" customWidth="1"/>
    <col min="7454" max="7454" width="15.5" style="3" customWidth="1"/>
    <col min="7455" max="7455" width="8.5" style="3" customWidth="1"/>
    <col min="7456" max="7456" width="15" style="3" customWidth="1"/>
    <col min="7457" max="7461" width="8.83203125" style="3"/>
    <col min="7462" max="7462" width="17.1640625" style="3" customWidth="1"/>
    <col min="7463" max="7463" width="16" style="3" customWidth="1"/>
    <col min="7464" max="7464" width="9.6640625" style="3" customWidth="1"/>
    <col min="7465" max="7687" width="8.83203125" style="3"/>
    <col min="7688" max="7688" width="2.5" style="3" customWidth="1"/>
    <col min="7689" max="7689" width="2.33203125" style="3" customWidth="1"/>
    <col min="7690" max="7690" width="17.83203125" style="3" customWidth="1"/>
    <col min="7691" max="7691" width="10.5" style="3" customWidth="1"/>
    <col min="7692" max="7692" width="9" style="3" customWidth="1"/>
    <col min="7693" max="7693" width="8" style="3" customWidth="1"/>
    <col min="7694" max="7694" width="9" style="3" customWidth="1"/>
    <col min="7695" max="7695" width="8.5" style="3" customWidth="1"/>
    <col min="7696" max="7696" width="11.5" style="3" customWidth="1"/>
    <col min="7697" max="7697" width="8.5" style="3" customWidth="1"/>
    <col min="7698" max="7698" width="8.1640625" style="3" customWidth="1"/>
    <col min="7699" max="7699" width="7.33203125" style="3" customWidth="1"/>
    <col min="7700" max="7700" width="7.5" style="3" customWidth="1"/>
    <col min="7701" max="7701" width="8" style="3" customWidth="1"/>
    <col min="7702" max="7702" width="9" style="3" customWidth="1"/>
    <col min="7703" max="7704" width="8" style="3" customWidth="1"/>
    <col min="7705" max="7705" width="7.33203125" style="3" customWidth="1"/>
    <col min="7706" max="7706" width="7.5" style="3" customWidth="1"/>
    <col min="7707" max="7707" width="10.5" style="3" customWidth="1"/>
    <col min="7708" max="7708" width="9" style="3" customWidth="1"/>
    <col min="7709" max="7709" width="2.33203125" style="3" customWidth="1"/>
    <col min="7710" max="7710" width="15.5" style="3" customWidth="1"/>
    <col min="7711" max="7711" width="8.5" style="3" customWidth="1"/>
    <col min="7712" max="7712" width="15" style="3" customWidth="1"/>
    <col min="7713" max="7717" width="8.83203125" style="3"/>
    <col min="7718" max="7718" width="17.1640625" style="3" customWidth="1"/>
    <col min="7719" max="7719" width="16" style="3" customWidth="1"/>
    <col min="7720" max="7720" width="9.6640625" style="3" customWidth="1"/>
    <col min="7721" max="7943" width="8.83203125" style="3"/>
    <col min="7944" max="7944" width="2.5" style="3" customWidth="1"/>
    <col min="7945" max="7945" width="2.33203125" style="3" customWidth="1"/>
    <col min="7946" max="7946" width="17.83203125" style="3" customWidth="1"/>
    <col min="7947" max="7947" width="10.5" style="3" customWidth="1"/>
    <col min="7948" max="7948" width="9" style="3" customWidth="1"/>
    <col min="7949" max="7949" width="8" style="3" customWidth="1"/>
    <col min="7950" max="7950" width="9" style="3" customWidth="1"/>
    <col min="7951" max="7951" width="8.5" style="3" customWidth="1"/>
    <col min="7952" max="7952" width="11.5" style="3" customWidth="1"/>
    <col min="7953" max="7953" width="8.5" style="3" customWidth="1"/>
    <col min="7954" max="7954" width="8.1640625" style="3" customWidth="1"/>
    <col min="7955" max="7955" width="7.33203125" style="3" customWidth="1"/>
    <col min="7956" max="7956" width="7.5" style="3" customWidth="1"/>
    <col min="7957" max="7957" width="8" style="3" customWidth="1"/>
    <col min="7958" max="7958" width="9" style="3" customWidth="1"/>
    <col min="7959" max="7960" width="8" style="3" customWidth="1"/>
    <col min="7961" max="7961" width="7.33203125" style="3" customWidth="1"/>
    <col min="7962" max="7962" width="7.5" style="3" customWidth="1"/>
    <col min="7963" max="7963" width="10.5" style="3" customWidth="1"/>
    <col min="7964" max="7964" width="9" style="3" customWidth="1"/>
    <col min="7965" max="7965" width="2.33203125" style="3" customWidth="1"/>
    <col min="7966" max="7966" width="15.5" style="3" customWidth="1"/>
    <col min="7967" max="7967" width="8.5" style="3" customWidth="1"/>
    <col min="7968" max="7968" width="15" style="3" customWidth="1"/>
    <col min="7969" max="7973" width="8.83203125" style="3"/>
    <col min="7974" max="7974" width="17.1640625" style="3" customWidth="1"/>
    <col min="7975" max="7975" width="16" style="3" customWidth="1"/>
    <col min="7976" max="7976" width="9.6640625" style="3" customWidth="1"/>
    <col min="7977" max="8199" width="8.83203125" style="3"/>
    <col min="8200" max="8200" width="2.5" style="3" customWidth="1"/>
    <col min="8201" max="8201" width="2.33203125" style="3" customWidth="1"/>
    <col min="8202" max="8202" width="17.83203125" style="3" customWidth="1"/>
    <col min="8203" max="8203" width="10.5" style="3" customWidth="1"/>
    <col min="8204" max="8204" width="9" style="3" customWidth="1"/>
    <col min="8205" max="8205" width="8" style="3" customWidth="1"/>
    <col min="8206" max="8206" width="9" style="3" customWidth="1"/>
    <col min="8207" max="8207" width="8.5" style="3" customWidth="1"/>
    <col min="8208" max="8208" width="11.5" style="3" customWidth="1"/>
    <col min="8209" max="8209" width="8.5" style="3" customWidth="1"/>
    <col min="8210" max="8210" width="8.1640625" style="3" customWidth="1"/>
    <col min="8211" max="8211" width="7.33203125" style="3" customWidth="1"/>
    <col min="8212" max="8212" width="7.5" style="3" customWidth="1"/>
    <col min="8213" max="8213" width="8" style="3" customWidth="1"/>
    <col min="8214" max="8214" width="9" style="3" customWidth="1"/>
    <col min="8215" max="8216" width="8" style="3" customWidth="1"/>
    <col min="8217" max="8217" width="7.33203125" style="3" customWidth="1"/>
    <col min="8218" max="8218" width="7.5" style="3" customWidth="1"/>
    <col min="8219" max="8219" width="10.5" style="3" customWidth="1"/>
    <col min="8220" max="8220" width="9" style="3" customWidth="1"/>
    <col min="8221" max="8221" width="2.33203125" style="3" customWidth="1"/>
    <col min="8222" max="8222" width="15.5" style="3" customWidth="1"/>
    <col min="8223" max="8223" width="8.5" style="3" customWidth="1"/>
    <col min="8224" max="8224" width="15" style="3" customWidth="1"/>
    <col min="8225" max="8229" width="8.83203125" style="3"/>
    <col min="8230" max="8230" width="17.1640625" style="3" customWidth="1"/>
    <col min="8231" max="8231" width="16" style="3" customWidth="1"/>
    <col min="8232" max="8232" width="9.6640625" style="3" customWidth="1"/>
    <col min="8233" max="8455" width="8.83203125" style="3"/>
    <col min="8456" max="8456" width="2.5" style="3" customWidth="1"/>
    <col min="8457" max="8457" width="2.33203125" style="3" customWidth="1"/>
    <col min="8458" max="8458" width="17.83203125" style="3" customWidth="1"/>
    <col min="8459" max="8459" width="10.5" style="3" customWidth="1"/>
    <col min="8460" max="8460" width="9" style="3" customWidth="1"/>
    <col min="8461" max="8461" width="8" style="3" customWidth="1"/>
    <col min="8462" max="8462" width="9" style="3" customWidth="1"/>
    <col min="8463" max="8463" width="8.5" style="3" customWidth="1"/>
    <col min="8464" max="8464" width="11.5" style="3" customWidth="1"/>
    <col min="8465" max="8465" width="8.5" style="3" customWidth="1"/>
    <col min="8466" max="8466" width="8.1640625" style="3" customWidth="1"/>
    <col min="8467" max="8467" width="7.33203125" style="3" customWidth="1"/>
    <col min="8468" max="8468" width="7.5" style="3" customWidth="1"/>
    <col min="8469" max="8469" width="8" style="3" customWidth="1"/>
    <col min="8470" max="8470" width="9" style="3" customWidth="1"/>
    <col min="8471" max="8472" width="8" style="3" customWidth="1"/>
    <col min="8473" max="8473" width="7.33203125" style="3" customWidth="1"/>
    <col min="8474" max="8474" width="7.5" style="3" customWidth="1"/>
    <col min="8475" max="8475" width="10.5" style="3" customWidth="1"/>
    <col min="8476" max="8476" width="9" style="3" customWidth="1"/>
    <col min="8477" max="8477" width="2.33203125" style="3" customWidth="1"/>
    <col min="8478" max="8478" width="15.5" style="3" customWidth="1"/>
    <col min="8479" max="8479" width="8.5" style="3" customWidth="1"/>
    <col min="8480" max="8480" width="15" style="3" customWidth="1"/>
    <col min="8481" max="8485" width="8.83203125" style="3"/>
    <col min="8486" max="8486" width="17.1640625" style="3" customWidth="1"/>
    <col min="8487" max="8487" width="16" style="3" customWidth="1"/>
    <col min="8488" max="8488" width="9.6640625" style="3" customWidth="1"/>
    <col min="8489" max="8711" width="8.83203125" style="3"/>
    <col min="8712" max="8712" width="2.5" style="3" customWidth="1"/>
    <col min="8713" max="8713" width="2.33203125" style="3" customWidth="1"/>
    <col min="8714" max="8714" width="17.83203125" style="3" customWidth="1"/>
    <col min="8715" max="8715" width="10.5" style="3" customWidth="1"/>
    <col min="8716" max="8716" width="9" style="3" customWidth="1"/>
    <col min="8717" max="8717" width="8" style="3" customWidth="1"/>
    <col min="8718" max="8718" width="9" style="3" customWidth="1"/>
    <col min="8719" max="8719" width="8.5" style="3" customWidth="1"/>
    <col min="8720" max="8720" width="11.5" style="3" customWidth="1"/>
    <col min="8721" max="8721" width="8.5" style="3" customWidth="1"/>
    <col min="8722" max="8722" width="8.1640625" style="3" customWidth="1"/>
    <col min="8723" max="8723" width="7.33203125" style="3" customWidth="1"/>
    <col min="8724" max="8724" width="7.5" style="3" customWidth="1"/>
    <col min="8725" max="8725" width="8" style="3" customWidth="1"/>
    <col min="8726" max="8726" width="9" style="3" customWidth="1"/>
    <col min="8727" max="8728" width="8" style="3" customWidth="1"/>
    <col min="8729" max="8729" width="7.33203125" style="3" customWidth="1"/>
    <col min="8730" max="8730" width="7.5" style="3" customWidth="1"/>
    <col min="8731" max="8731" width="10.5" style="3" customWidth="1"/>
    <col min="8732" max="8732" width="9" style="3" customWidth="1"/>
    <col min="8733" max="8733" width="2.33203125" style="3" customWidth="1"/>
    <col min="8734" max="8734" width="15.5" style="3" customWidth="1"/>
    <col min="8735" max="8735" width="8.5" style="3" customWidth="1"/>
    <col min="8736" max="8736" width="15" style="3" customWidth="1"/>
    <col min="8737" max="8741" width="8.83203125" style="3"/>
    <col min="8742" max="8742" width="17.1640625" style="3" customWidth="1"/>
    <col min="8743" max="8743" width="16" style="3" customWidth="1"/>
    <col min="8744" max="8744" width="9.6640625" style="3" customWidth="1"/>
    <col min="8745" max="8967" width="8.83203125" style="3"/>
    <col min="8968" max="8968" width="2.5" style="3" customWidth="1"/>
    <col min="8969" max="8969" width="2.33203125" style="3" customWidth="1"/>
    <col min="8970" max="8970" width="17.83203125" style="3" customWidth="1"/>
    <col min="8971" max="8971" width="10.5" style="3" customWidth="1"/>
    <col min="8972" max="8972" width="9" style="3" customWidth="1"/>
    <col min="8973" max="8973" width="8" style="3" customWidth="1"/>
    <col min="8974" max="8974" width="9" style="3" customWidth="1"/>
    <col min="8975" max="8975" width="8.5" style="3" customWidth="1"/>
    <col min="8976" max="8976" width="11.5" style="3" customWidth="1"/>
    <col min="8977" max="8977" width="8.5" style="3" customWidth="1"/>
    <col min="8978" max="8978" width="8.1640625" style="3" customWidth="1"/>
    <col min="8979" max="8979" width="7.33203125" style="3" customWidth="1"/>
    <col min="8980" max="8980" width="7.5" style="3" customWidth="1"/>
    <col min="8981" max="8981" width="8" style="3" customWidth="1"/>
    <col min="8982" max="8982" width="9" style="3" customWidth="1"/>
    <col min="8983" max="8984" width="8" style="3" customWidth="1"/>
    <col min="8985" max="8985" width="7.33203125" style="3" customWidth="1"/>
    <col min="8986" max="8986" width="7.5" style="3" customWidth="1"/>
    <col min="8987" max="8987" width="10.5" style="3" customWidth="1"/>
    <col min="8988" max="8988" width="9" style="3" customWidth="1"/>
    <col min="8989" max="8989" width="2.33203125" style="3" customWidth="1"/>
    <col min="8990" max="8990" width="15.5" style="3" customWidth="1"/>
    <col min="8991" max="8991" width="8.5" style="3" customWidth="1"/>
    <col min="8992" max="8992" width="15" style="3" customWidth="1"/>
    <col min="8993" max="8997" width="8.83203125" style="3"/>
    <col min="8998" max="8998" width="17.1640625" style="3" customWidth="1"/>
    <col min="8999" max="8999" width="16" style="3" customWidth="1"/>
    <col min="9000" max="9000" width="9.6640625" style="3" customWidth="1"/>
    <col min="9001" max="9223" width="8.83203125" style="3"/>
    <col min="9224" max="9224" width="2.5" style="3" customWidth="1"/>
    <col min="9225" max="9225" width="2.33203125" style="3" customWidth="1"/>
    <col min="9226" max="9226" width="17.83203125" style="3" customWidth="1"/>
    <col min="9227" max="9227" width="10.5" style="3" customWidth="1"/>
    <col min="9228" max="9228" width="9" style="3" customWidth="1"/>
    <col min="9229" max="9229" width="8" style="3" customWidth="1"/>
    <col min="9230" max="9230" width="9" style="3" customWidth="1"/>
    <col min="9231" max="9231" width="8.5" style="3" customWidth="1"/>
    <col min="9232" max="9232" width="11.5" style="3" customWidth="1"/>
    <col min="9233" max="9233" width="8.5" style="3" customWidth="1"/>
    <col min="9234" max="9234" width="8.1640625" style="3" customWidth="1"/>
    <col min="9235" max="9235" width="7.33203125" style="3" customWidth="1"/>
    <col min="9236" max="9236" width="7.5" style="3" customWidth="1"/>
    <col min="9237" max="9237" width="8" style="3" customWidth="1"/>
    <col min="9238" max="9238" width="9" style="3" customWidth="1"/>
    <col min="9239" max="9240" width="8" style="3" customWidth="1"/>
    <col min="9241" max="9241" width="7.33203125" style="3" customWidth="1"/>
    <col min="9242" max="9242" width="7.5" style="3" customWidth="1"/>
    <col min="9243" max="9243" width="10.5" style="3" customWidth="1"/>
    <col min="9244" max="9244" width="9" style="3" customWidth="1"/>
    <col min="9245" max="9245" width="2.33203125" style="3" customWidth="1"/>
    <col min="9246" max="9246" width="15.5" style="3" customWidth="1"/>
    <col min="9247" max="9247" width="8.5" style="3" customWidth="1"/>
    <col min="9248" max="9248" width="15" style="3" customWidth="1"/>
    <col min="9249" max="9253" width="8.83203125" style="3"/>
    <col min="9254" max="9254" width="17.1640625" style="3" customWidth="1"/>
    <col min="9255" max="9255" width="16" style="3" customWidth="1"/>
    <col min="9256" max="9256" width="9.6640625" style="3" customWidth="1"/>
    <col min="9257" max="9479" width="8.83203125" style="3"/>
    <col min="9480" max="9480" width="2.5" style="3" customWidth="1"/>
    <col min="9481" max="9481" width="2.33203125" style="3" customWidth="1"/>
    <col min="9482" max="9482" width="17.83203125" style="3" customWidth="1"/>
    <col min="9483" max="9483" width="10.5" style="3" customWidth="1"/>
    <col min="9484" max="9484" width="9" style="3" customWidth="1"/>
    <col min="9485" max="9485" width="8" style="3" customWidth="1"/>
    <col min="9486" max="9486" width="9" style="3" customWidth="1"/>
    <col min="9487" max="9487" width="8.5" style="3" customWidth="1"/>
    <col min="9488" max="9488" width="11.5" style="3" customWidth="1"/>
    <col min="9489" max="9489" width="8.5" style="3" customWidth="1"/>
    <col min="9490" max="9490" width="8.1640625" style="3" customWidth="1"/>
    <col min="9491" max="9491" width="7.33203125" style="3" customWidth="1"/>
    <col min="9492" max="9492" width="7.5" style="3" customWidth="1"/>
    <col min="9493" max="9493" width="8" style="3" customWidth="1"/>
    <col min="9494" max="9494" width="9" style="3" customWidth="1"/>
    <col min="9495" max="9496" width="8" style="3" customWidth="1"/>
    <col min="9497" max="9497" width="7.33203125" style="3" customWidth="1"/>
    <col min="9498" max="9498" width="7.5" style="3" customWidth="1"/>
    <col min="9499" max="9499" width="10.5" style="3" customWidth="1"/>
    <col min="9500" max="9500" width="9" style="3" customWidth="1"/>
    <col min="9501" max="9501" width="2.33203125" style="3" customWidth="1"/>
    <col min="9502" max="9502" width="15.5" style="3" customWidth="1"/>
    <col min="9503" max="9503" width="8.5" style="3" customWidth="1"/>
    <col min="9504" max="9504" width="15" style="3" customWidth="1"/>
    <col min="9505" max="9509" width="8.83203125" style="3"/>
    <col min="9510" max="9510" width="17.1640625" style="3" customWidth="1"/>
    <col min="9511" max="9511" width="16" style="3" customWidth="1"/>
    <col min="9512" max="9512" width="9.6640625" style="3" customWidth="1"/>
    <col min="9513" max="9735" width="8.83203125" style="3"/>
    <col min="9736" max="9736" width="2.5" style="3" customWidth="1"/>
    <col min="9737" max="9737" width="2.33203125" style="3" customWidth="1"/>
    <col min="9738" max="9738" width="17.83203125" style="3" customWidth="1"/>
    <col min="9739" max="9739" width="10.5" style="3" customWidth="1"/>
    <col min="9740" max="9740" width="9" style="3" customWidth="1"/>
    <col min="9741" max="9741" width="8" style="3" customWidth="1"/>
    <col min="9742" max="9742" width="9" style="3" customWidth="1"/>
    <col min="9743" max="9743" width="8.5" style="3" customWidth="1"/>
    <col min="9744" max="9744" width="11.5" style="3" customWidth="1"/>
    <col min="9745" max="9745" width="8.5" style="3" customWidth="1"/>
    <col min="9746" max="9746" width="8.1640625" style="3" customWidth="1"/>
    <col min="9747" max="9747" width="7.33203125" style="3" customWidth="1"/>
    <col min="9748" max="9748" width="7.5" style="3" customWidth="1"/>
    <col min="9749" max="9749" width="8" style="3" customWidth="1"/>
    <col min="9750" max="9750" width="9" style="3" customWidth="1"/>
    <col min="9751" max="9752" width="8" style="3" customWidth="1"/>
    <col min="9753" max="9753" width="7.33203125" style="3" customWidth="1"/>
    <col min="9754" max="9754" width="7.5" style="3" customWidth="1"/>
    <col min="9755" max="9755" width="10.5" style="3" customWidth="1"/>
    <col min="9756" max="9756" width="9" style="3" customWidth="1"/>
    <col min="9757" max="9757" width="2.33203125" style="3" customWidth="1"/>
    <col min="9758" max="9758" width="15.5" style="3" customWidth="1"/>
    <col min="9759" max="9759" width="8.5" style="3" customWidth="1"/>
    <col min="9760" max="9760" width="15" style="3" customWidth="1"/>
    <col min="9761" max="9765" width="8.83203125" style="3"/>
    <col min="9766" max="9766" width="17.1640625" style="3" customWidth="1"/>
    <col min="9767" max="9767" width="16" style="3" customWidth="1"/>
    <col min="9768" max="9768" width="9.6640625" style="3" customWidth="1"/>
    <col min="9769" max="9991" width="8.83203125" style="3"/>
    <col min="9992" max="9992" width="2.5" style="3" customWidth="1"/>
    <col min="9993" max="9993" width="2.33203125" style="3" customWidth="1"/>
    <col min="9994" max="9994" width="17.83203125" style="3" customWidth="1"/>
    <col min="9995" max="9995" width="10.5" style="3" customWidth="1"/>
    <col min="9996" max="9996" width="9" style="3" customWidth="1"/>
    <col min="9997" max="9997" width="8" style="3" customWidth="1"/>
    <col min="9998" max="9998" width="9" style="3" customWidth="1"/>
    <col min="9999" max="9999" width="8.5" style="3" customWidth="1"/>
    <col min="10000" max="10000" width="11.5" style="3" customWidth="1"/>
    <col min="10001" max="10001" width="8.5" style="3" customWidth="1"/>
    <col min="10002" max="10002" width="8.1640625" style="3" customWidth="1"/>
    <col min="10003" max="10003" width="7.33203125" style="3" customWidth="1"/>
    <col min="10004" max="10004" width="7.5" style="3" customWidth="1"/>
    <col min="10005" max="10005" width="8" style="3" customWidth="1"/>
    <col min="10006" max="10006" width="9" style="3" customWidth="1"/>
    <col min="10007" max="10008" width="8" style="3" customWidth="1"/>
    <col min="10009" max="10009" width="7.33203125" style="3" customWidth="1"/>
    <col min="10010" max="10010" width="7.5" style="3" customWidth="1"/>
    <col min="10011" max="10011" width="10.5" style="3" customWidth="1"/>
    <col min="10012" max="10012" width="9" style="3" customWidth="1"/>
    <col min="10013" max="10013" width="2.33203125" style="3" customWidth="1"/>
    <col min="10014" max="10014" width="15.5" style="3" customWidth="1"/>
    <col min="10015" max="10015" width="8.5" style="3" customWidth="1"/>
    <col min="10016" max="10016" width="15" style="3" customWidth="1"/>
    <col min="10017" max="10021" width="8.83203125" style="3"/>
    <col min="10022" max="10022" width="17.1640625" style="3" customWidth="1"/>
    <col min="10023" max="10023" width="16" style="3" customWidth="1"/>
    <col min="10024" max="10024" width="9.6640625" style="3" customWidth="1"/>
    <col min="10025" max="10247" width="8.83203125" style="3"/>
    <col min="10248" max="10248" width="2.5" style="3" customWidth="1"/>
    <col min="10249" max="10249" width="2.33203125" style="3" customWidth="1"/>
    <col min="10250" max="10250" width="17.83203125" style="3" customWidth="1"/>
    <col min="10251" max="10251" width="10.5" style="3" customWidth="1"/>
    <col min="10252" max="10252" width="9" style="3" customWidth="1"/>
    <col min="10253" max="10253" width="8" style="3" customWidth="1"/>
    <col min="10254" max="10254" width="9" style="3" customWidth="1"/>
    <col min="10255" max="10255" width="8.5" style="3" customWidth="1"/>
    <col min="10256" max="10256" width="11.5" style="3" customWidth="1"/>
    <col min="10257" max="10257" width="8.5" style="3" customWidth="1"/>
    <col min="10258" max="10258" width="8.1640625" style="3" customWidth="1"/>
    <col min="10259" max="10259" width="7.33203125" style="3" customWidth="1"/>
    <col min="10260" max="10260" width="7.5" style="3" customWidth="1"/>
    <col min="10261" max="10261" width="8" style="3" customWidth="1"/>
    <col min="10262" max="10262" width="9" style="3" customWidth="1"/>
    <col min="10263" max="10264" width="8" style="3" customWidth="1"/>
    <col min="10265" max="10265" width="7.33203125" style="3" customWidth="1"/>
    <col min="10266" max="10266" width="7.5" style="3" customWidth="1"/>
    <col min="10267" max="10267" width="10.5" style="3" customWidth="1"/>
    <col min="10268" max="10268" width="9" style="3" customWidth="1"/>
    <col min="10269" max="10269" width="2.33203125" style="3" customWidth="1"/>
    <col min="10270" max="10270" width="15.5" style="3" customWidth="1"/>
    <col min="10271" max="10271" width="8.5" style="3" customWidth="1"/>
    <col min="10272" max="10272" width="15" style="3" customWidth="1"/>
    <col min="10273" max="10277" width="8.83203125" style="3"/>
    <col min="10278" max="10278" width="17.1640625" style="3" customWidth="1"/>
    <col min="10279" max="10279" width="16" style="3" customWidth="1"/>
    <col min="10280" max="10280" width="9.6640625" style="3" customWidth="1"/>
    <col min="10281" max="10503" width="8.83203125" style="3"/>
    <col min="10504" max="10504" width="2.5" style="3" customWidth="1"/>
    <col min="10505" max="10505" width="2.33203125" style="3" customWidth="1"/>
    <col min="10506" max="10506" width="17.83203125" style="3" customWidth="1"/>
    <col min="10507" max="10507" width="10.5" style="3" customWidth="1"/>
    <col min="10508" max="10508" width="9" style="3" customWidth="1"/>
    <col min="10509" max="10509" width="8" style="3" customWidth="1"/>
    <col min="10510" max="10510" width="9" style="3" customWidth="1"/>
    <col min="10511" max="10511" width="8.5" style="3" customWidth="1"/>
    <col min="10512" max="10512" width="11.5" style="3" customWidth="1"/>
    <col min="10513" max="10513" width="8.5" style="3" customWidth="1"/>
    <col min="10514" max="10514" width="8.1640625" style="3" customWidth="1"/>
    <col min="10515" max="10515" width="7.33203125" style="3" customWidth="1"/>
    <col min="10516" max="10516" width="7.5" style="3" customWidth="1"/>
    <col min="10517" max="10517" width="8" style="3" customWidth="1"/>
    <col min="10518" max="10518" width="9" style="3" customWidth="1"/>
    <col min="10519" max="10520" width="8" style="3" customWidth="1"/>
    <col min="10521" max="10521" width="7.33203125" style="3" customWidth="1"/>
    <col min="10522" max="10522" width="7.5" style="3" customWidth="1"/>
    <col min="10523" max="10523" width="10.5" style="3" customWidth="1"/>
    <col min="10524" max="10524" width="9" style="3" customWidth="1"/>
    <col min="10525" max="10525" width="2.33203125" style="3" customWidth="1"/>
    <col min="10526" max="10526" width="15.5" style="3" customWidth="1"/>
    <col min="10527" max="10527" width="8.5" style="3" customWidth="1"/>
    <col min="10528" max="10528" width="15" style="3" customWidth="1"/>
    <col min="10529" max="10533" width="8.83203125" style="3"/>
    <col min="10534" max="10534" width="17.1640625" style="3" customWidth="1"/>
    <col min="10535" max="10535" width="16" style="3" customWidth="1"/>
    <col min="10536" max="10536" width="9.6640625" style="3" customWidth="1"/>
    <col min="10537" max="10759" width="8.83203125" style="3"/>
    <col min="10760" max="10760" width="2.5" style="3" customWidth="1"/>
    <col min="10761" max="10761" width="2.33203125" style="3" customWidth="1"/>
    <col min="10762" max="10762" width="17.83203125" style="3" customWidth="1"/>
    <col min="10763" max="10763" width="10.5" style="3" customWidth="1"/>
    <col min="10764" max="10764" width="9" style="3" customWidth="1"/>
    <col min="10765" max="10765" width="8" style="3" customWidth="1"/>
    <col min="10766" max="10766" width="9" style="3" customWidth="1"/>
    <col min="10767" max="10767" width="8.5" style="3" customWidth="1"/>
    <col min="10768" max="10768" width="11.5" style="3" customWidth="1"/>
    <col min="10769" max="10769" width="8.5" style="3" customWidth="1"/>
    <col min="10770" max="10770" width="8.1640625" style="3" customWidth="1"/>
    <col min="10771" max="10771" width="7.33203125" style="3" customWidth="1"/>
    <col min="10772" max="10772" width="7.5" style="3" customWidth="1"/>
    <col min="10773" max="10773" width="8" style="3" customWidth="1"/>
    <col min="10774" max="10774" width="9" style="3" customWidth="1"/>
    <col min="10775" max="10776" width="8" style="3" customWidth="1"/>
    <col min="10777" max="10777" width="7.33203125" style="3" customWidth="1"/>
    <col min="10778" max="10778" width="7.5" style="3" customWidth="1"/>
    <col min="10779" max="10779" width="10.5" style="3" customWidth="1"/>
    <col min="10780" max="10780" width="9" style="3" customWidth="1"/>
    <col min="10781" max="10781" width="2.33203125" style="3" customWidth="1"/>
    <col min="10782" max="10782" width="15.5" style="3" customWidth="1"/>
    <col min="10783" max="10783" width="8.5" style="3" customWidth="1"/>
    <col min="10784" max="10784" width="15" style="3" customWidth="1"/>
    <col min="10785" max="10789" width="8.83203125" style="3"/>
    <col min="10790" max="10790" width="17.1640625" style="3" customWidth="1"/>
    <col min="10791" max="10791" width="16" style="3" customWidth="1"/>
    <col min="10792" max="10792" width="9.6640625" style="3" customWidth="1"/>
    <col min="10793" max="11015" width="8.83203125" style="3"/>
    <col min="11016" max="11016" width="2.5" style="3" customWidth="1"/>
    <col min="11017" max="11017" width="2.33203125" style="3" customWidth="1"/>
    <col min="11018" max="11018" width="17.83203125" style="3" customWidth="1"/>
    <col min="11019" max="11019" width="10.5" style="3" customWidth="1"/>
    <col min="11020" max="11020" width="9" style="3" customWidth="1"/>
    <col min="11021" max="11021" width="8" style="3" customWidth="1"/>
    <col min="11022" max="11022" width="9" style="3" customWidth="1"/>
    <col min="11023" max="11023" width="8.5" style="3" customWidth="1"/>
    <col min="11024" max="11024" width="11.5" style="3" customWidth="1"/>
    <col min="11025" max="11025" width="8.5" style="3" customWidth="1"/>
    <col min="11026" max="11026" width="8.1640625" style="3" customWidth="1"/>
    <col min="11027" max="11027" width="7.33203125" style="3" customWidth="1"/>
    <col min="11028" max="11028" width="7.5" style="3" customWidth="1"/>
    <col min="11029" max="11029" width="8" style="3" customWidth="1"/>
    <col min="11030" max="11030" width="9" style="3" customWidth="1"/>
    <col min="11031" max="11032" width="8" style="3" customWidth="1"/>
    <col min="11033" max="11033" width="7.33203125" style="3" customWidth="1"/>
    <col min="11034" max="11034" width="7.5" style="3" customWidth="1"/>
    <col min="11035" max="11035" width="10.5" style="3" customWidth="1"/>
    <col min="11036" max="11036" width="9" style="3" customWidth="1"/>
    <col min="11037" max="11037" width="2.33203125" style="3" customWidth="1"/>
    <col min="11038" max="11038" width="15.5" style="3" customWidth="1"/>
    <col min="11039" max="11039" width="8.5" style="3" customWidth="1"/>
    <col min="11040" max="11040" width="15" style="3" customWidth="1"/>
    <col min="11041" max="11045" width="8.83203125" style="3"/>
    <col min="11046" max="11046" width="17.1640625" style="3" customWidth="1"/>
    <col min="11047" max="11047" width="16" style="3" customWidth="1"/>
    <col min="11048" max="11048" width="9.6640625" style="3" customWidth="1"/>
    <col min="11049" max="11271" width="8.83203125" style="3"/>
    <col min="11272" max="11272" width="2.5" style="3" customWidth="1"/>
    <col min="11273" max="11273" width="2.33203125" style="3" customWidth="1"/>
    <col min="11274" max="11274" width="17.83203125" style="3" customWidth="1"/>
    <col min="11275" max="11275" width="10.5" style="3" customWidth="1"/>
    <col min="11276" max="11276" width="9" style="3" customWidth="1"/>
    <col min="11277" max="11277" width="8" style="3" customWidth="1"/>
    <col min="11278" max="11278" width="9" style="3" customWidth="1"/>
    <col min="11279" max="11279" width="8.5" style="3" customWidth="1"/>
    <col min="11280" max="11280" width="11.5" style="3" customWidth="1"/>
    <col min="11281" max="11281" width="8.5" style="3" customWidth="1"/>
    <col min="11282" max="11282" width="8.1640625" style="3" customWidth="1"/>
    <col min="11283" max="11283" width="7.33203125" style="3" customWidth="1"/>
    <col min="11284" max="11284" width="7.5" style="3" customWidth="1"/>
    <col min="11285" max="11285" width="8" style="3" customWidth="1"/>
    <col min="11286" max="11286" width="9" style="3" customWidth="1"/>
    <col min="11287" max="11288" width="8" style="3" customWidth="1"/>
    <col min="11289" max="11289" width="7.33203125" style="3" customWidth="1"/>
    <col min="11290" max="11290" width="7.5" style="3" customWidth="1"/>
    <col min="11291" max="11291" width="10.5" style="3" customWidth="1"/>
    <col min="11292" max="11292" width="9" style="3" customWidth="1"/>
    <col min="11293" max="11293" width="2.33203125" style="3" customWidth="1"/>
    <col min="11294" max="11294" width="15.5" style="3" customWidth="1"/>
    <col min="11295" max="11295" width="8.5" style="3" customWidth="1"/>
    <col min="11296" max="11296" width="15" style="3" customWidth="1"/>
    <col min="11297" max="11301" width="8.83203125" style="3"/>
    <col min="11302" max="11302" width="17.1640625" style="3" customWidth="1"/>
    <col min="11303" max="11303" width="16" style="3" customWidth="1"/>
    <col min="11304" max="11304" width="9.6640625" style="3" customWidth="1"/>
    <col min="11305" max="11527" width="8.83203125" style="3"/>
    <col min="11528" max="11528" width="2.5" style="3" customWidth="1"/>
    <col min="11529" max="11529" width="2.33203125" style="3" customWidth="1"/>
    <col min="11530" max="11530" width="17.83203125" style="3" customWidth="1"/>
    <col min="11531" max="11531" width="10.5" style="3" customWidth="1"/>
    <col min="11532" max="11532" width="9" style="3" customWidth="1"/>
    <col min="11533" max="11533" width="8" style="3" customWidth="1"/>
    <col min="11534" max="11534" width="9" style="3" customWidth="1"/>
    <col min="11535" max="11535" width="8.5" style="3" customWidth="1"/>
    <col min="11536" max="11536" width="11.5" style="3" customWidth="1"/>
    <col min="11537" max="11537" width="8.5" style="3" customWidth="1"/>
    <col min="11538" max="11538" width="8.1640625" style="3" customWidth="1"/>
    <col min="11539" max="11539" width="7.33203125" style="3" customWidth="1"/>
    <col min="11540" max="11540" width="7.5" style="3" customWidth="1"/>
    <col min="11541" max="11541" width="8" style="3" customWidth="1"/>
    <col min="11542" max="11542" width="9" style="3" customWidth="1"/>
    <col min="11543" max="11544" width="8" style="3" customWidth="1"/>
    <col min="11545" max="11545" width="7.33203125" style="3" customWidth="1"/>
    <col min="11546" max="11546" width="7.5" style="3" customWidth="1"/>
    <col min="11547" max="11547" width="10.5" style="3" customWidth="1"/>
    <col min="11548" max="11548" width="9" style="3" customWidth="1"/>
    <col min="11549" max="11549" width="2.33203125" style="3" customWidth="1"/>
    <col min="11550" max="11550" width="15.5" style="3" customWidth="1"/>
    <col min="11551" max="11551" width="8.5" style="3" customWidth="1"/>
    <col min="11552" max="11552" width="15" style="3" customWidth="1"/>
    <col min="11553" max="11557" width="8.83203125" style="3"/>
    <col min="11558" max="11558" width="17.1640625" style="3" customWidth="1"/>
    <col min="11559" max="11559" width="16" style="3" customWidth="1"/>
    <col min="11560" max="11560" width="9.6640625" style="3" customWidth="1"/>
    <col min="11561" max="11783" width="8.83203125" style="3"/>
    <col min="11784" max="11784" width="2.5" style="3" customWidth="1"/>
    <col min="11785" max="11785" width="2.33203125" style="3" customWidth="1"/>
    <col min="11786" max="11786" width="17.83203125" style="3" customWidth="1"/>
    <col min="11787" max="11787" width="10.5" style="3" customWidth="1"/>
    <col min="11788" max="11788" width="9" style="3" customWidth="1"/>
    <col min="11789" max="11789" width="8" style="3" customWidth="1"/>
    <col min="11790" max="11790" width="9" style="3" customWidth="1"/>
    <col min="11791" max="11791" width="8.5" style="3" customWidth="1"/>
    <col min="11792" max="11792" width="11.5" style="3" customWidth="1"/>
    <col min="11793" max="11793" width="8.5" style="3" customWidth="1"/>
    <col min="11794" max="11794" width="8.1640625" style="3" customWidth="1"/>
    <col min="11795" max="11795" width="7.33203125" style="3" customWidth="1"/>
    <col min="11796" max="11796" width="7.5" style="3" customWidth="1"/>
    <col min="11797" max="11797" width="8" style="3" customWidth="1"/>
    <col min="11798" max="11798" width="9" style="3" customWidth="1"/>
    <col min="11799" max="11800" width="8" style="3" customWidth="1"/>
    <col min="11801" max="11801" width="7.33203125" style="3" customWidth="1"/>
    <col min="11802" max="11802" width="7.5" style="3" customWidth="1"/>
    <col min="11803" max="11803" width="10.5" style="3" customWidth="1"/>
    <col min="11804" max="11804" width="9" style="3" customWidth="1"/>
    <col min="11805" max="11805" width="2.33203125" style="3" customWidth="1"/>
    <col min="11806" max="11806" width="15.5" style="3" customWidth="1"/>
    <col min="11807" max="11807" width="8.5" style="3" customWidth="1"/>
    <col min="11808" max="11808" width="15" style="3" customWidth="1"/>
    <col min="11809" max="11813" width="8.83203125" style="3"/>
    <col min="11814" max="11814" width="17.1640625" style="3" customWidth="1"/>
    <col min="11815" max="11815" width="16" style="3" customWidth="1"/>
    <col min="11816" max="11816" width="9.6640625" style="3" customWidth="1"/>
    <col min="11817" max="12039" width="8.83203125" style="3"/>
    <col min="12040" max="12040" width="2.5" style="3" customWidth="1"/>
    <col min="12041" max="12041" width="2.33203125" style="3" customWidth="1"/>
    <col min="12042" max="12042" width="17.83203125" style="3" customWidth="1"/>
    <col min="12043" max="12043" width="10.5" style="3" customWidth="1"/>
    <col min="12044" max="12044" width="9" style="3" customWidth="1"/>
    <col min="12045" max="12045" width="8" style="3" customWidth="1"/>
    <col min="12046" max="12046" width="9" style="3" customWidth="1"/>
    <col min="12047" max="12047" width="8.5" style="3" customWidth="1"/>
    <col min="12048" max="12048" width="11.5" style="3" customWidth="1"/>
    <col min="12049" max="12049" width="8.5" style="3" customWidth="1"/>
    <col min="12050" max="12050" width="8.1640625" style="3" customWidth="1"/>
    <col min="12051" max="12051" width="7.33203125" style="3" customWidth="1"/>
    <col min="12052" max="12052" width="7.5" style="3" customWidth="1"/>
    <col min="12053" max="12053" width="8" style="3" customWidth="1"/>
    <col min="12054" max="12054" width="9" style="3" customWidth="1"/>
    <col min="12055" max="12056" width="8" style="3" customWidth="1"/>
    <col min="12057" max="12057" width="7.33203125" style="3" customWidth="1"/>
    <col min="12058" max="12058" width="7.5" style="3" customWidth="1"/>
    <col min="12059" max="12059" width="10.5" style="3" customWidth="1"/>
    <col min="12060" max="12060" width="9" style="3" customWidth="1"/>
    <col min="12061" max="12061" width="2.33203125" style="3" customWidth="1"/>
    <col min="12062" max="12062" width="15.5" style="3" customWidth="1"/>
    <col min="12063" max="12063" width="8.5" style="3" customWidth="1"/>
    <col min="12064" max="12064" width="15" style="3" customWidth="1"/>
    <col min="12065" max="12069" width="8.83203125" style="3"/>
    <col min="12070" max="12070" width="17.1640625" style="3" customWidth="1"/>
    <col min="12071" max="12071" width="16" style="3" customWidth="1"/>
    <col min="12072" max="12072" width="9.6640625" style="3" customWidth="1"/>
    <col min="12073" max="12295" width="8.83203125" style="3"/>
    <col min="12296" max="12296" width="2.5" style="3" customWidth="1"/>
    <col min="12297" max="12297" width="2.33203125" style="3" customWidth="1"/>
    <col min="12298" max="12298" width="17.83203125" style="3" customWidth="1"/>
    <col min="12299" max="12299" width="10.5" style="3" customWidth="1"/>
    <col min="12300" max="12300" width="9" style="3" customWidth="1"/>
    <col min="12301" max="12301" width="8" style="3" customWidth="1"/>
    <col min="12302" max="12302" width="9" style="3" customWidth="1"/>
    <col min="12303" max="12303" width="8.5" style="3" customWidth="1"/>
    <col min="12304" max="12304" width="11.5" style="3" customWidth="1"/>
    <col min="12305" max="12305" width="8.5" style="3" customWidth="1"/>
    <col min="12306" max="12306" width="8.1640625" style="3" customWidth="1"/>
    <col min="12307" max="12307" width="7.33203125" style="3" customWidth="1"/>
    <col min="12308" max="12308" width="7.5" style="3" customWidth="1"/>
    <col min="12309" max="12309" width="8" style="3" customWidth="1"/>
    <col min="12310" max="12310" width="9" style="3" customWidth="1"/>
    <col min="12311" max="12312" width="8" style="3" customWidth="1"/>
    <col min="12313" max="12313" width="7.33203125" style="3" customWidth="1"/>
    <col min="12314" max="12314" width="7.5" style="3" customWidth="1"/>
    <col min="12315" max="12315" width="10.5" style="3" customWidth="1"/>
    <col min="12316" max="12316" width="9" style="3" customWidth="1"/>
    <col min="12317" max="12317" width="2.33203125" style="3" customWidth="1"/>
    <col min="12318" max="12318" width="15.5" style="3" customWidth="1"/>
    <col min="12319" max="12319" width="8.5" style="3" customWidth="1"/>
    <col min="12320" max="12320" width="15" style="3" customWidth="1"/>
    <col min="12321" max="12325" width="8.83203125" style="3"/>
    <col min="12326" max="12326" width="17.1640625" style="3" customWidth="1"/>
    <col min="12327" max="12327" width="16" style="3" customWidth="1"/>
    <col min="12328" max="12328" width="9.6640625" style="3" customWidth="1"/>
    <col min="12329" max="12551" width="8.83203125" style="3"/>
    <col min="12552" max="12552" width="2.5" style="3" customWidth="1"/>
    <col min="12553" max="12553" width="2.33203125" style="3" customWidth="1"/>
    <col min="12554" max="12554" width="17.83203125" style="3" customWidth="1"/>
    <col min="12555" max="12555" width="10.5" style="3" customWidth="1"/>
    <col min="12556" max="12556" width="9" style="3" customWidth="1"/>
    <col min="12557" max="12557" width="8" style="3" customWidth="1"/>
    <col min="12558" max="12558" width="9" style="3" customWidth="1"/>
    <col min="12559" max="12559" width="8.5" style="3" customWidth="1"/>
    <col min="12560" max="12560" width="11.5" style="3" customWidth="1"/>
    <col min="12561" max="12561" width="8.5" style="3" customWidth="1"/>
    <col min="12562" max="12562" width="8.1640625" style="3" customWidth="1"/>
    <col min="12563" max="12563" width="7.33203125" style="3" customWidth="1"/>
    <col min="12564" max="12564" width="7.5" style="3" customWidth="1"/>
    <col min="12565" max="12565" width="8" style="3" customWidth="1"/>
    <col min="12566" max="12566" width="9" style="3" customWidth="1"/>
    <col min="12567" max="12568" width="8" style="3" customWidth="1"/>
    <col min="12569" max="12569" width="7.33203125" style="3" customWidth="1"/>
    <col min="12570" max="12570" width="7.5" style="3" customWidth="1"/>
    <col min="12571" max="12571" width="10.5" style="3" customWidth="1"/>
    <col min="12572" max="12572" width="9" style="3" customWidth="1"/>
    <col min="12573" max="12573" width="2.33203125" style="3" customWidth="1"/>
    <col min="12574" max="12574" width="15.5" style="3" customWidth="1"/>
    <col min="12575" max="12575" width="8.5" style="3" customWidth="1"/>
    <col min="12576" max="12576" width="15" style="3" customWidth="1"/>
    <col min="12577" max="12581" width="8.83203125" style="3"/>
    <col min="12582" max="12582" width="17.1640625" style="3" customWidth="1"/>
    <col min="12583" max="12583" width="16" style="3" customWidth="1"/>
    <col min="12584" max="12584" width="9.6640625" style="3" customWidth="1"/>
    <col min="12585" max="12807" width="8.83203125" style="3"/>
    <col min="12808" max="12808" width="2.5" style="3" customWidth="1"/>
    <col min="12809" max="12809" width="2.33203125" style="3" customWidth="1"/>
    <col min="12810" max="12810" width="17.83203125" style="3" customWidth="1"/>
    <col min="12811" max="12811" width="10.5" style="3" customWidth="1"/>
    <col min="12812" max="12812" width="9" style="3" customWidth="1"/>
    <col min="12813" max="12813" width="8" style="3" customWidth="1"/>
    <col min="12814" max="12814" width="9" style="3" customWidth="1"/>
    <col min="12815" max="12815" width="8.5" style="3" customWidth="1"/>
    <col min="12816" max="12816" width="11.5" style="3" customWidth="1"/>
    <col min="12817" max="12817" width="8.5" style="3" customWidth="1"/>
    <col min="12818" max="12818" width="8.1640625" style="3" customWidth="1"/>
    <col min="12819" max="12819" width="7.33203125" style="3" customWidth="1"/>
    <col min="12820" max="12820" width="7.5" style="3" customWidth="1"/>
    <col min="12821" max="12821" width="8" style="3" customWidth="1"/>
    <col min="12822" max="12822" width="9" style="3" customWidth="1"/>
    <col min="12823" max="12824" width="8" style="3" customWidth="1"/>
    <col min="12825" max="12825" width="7.33203125" style="3" customWidth="1"/>
    <col min="12826" max="12826" width="7.5" style="3" customWidth="1"/>
    <col min="12827" max="12827" width="10.5" style="3" customWidth="1"/>
    <col min="12828" max="12828" width="9" style="3" customWidth="1"/>
    <col min="12829" max="12829" width="2.33203125" style="3" customWidth="1"/>
    <col min="12830" max="12830" width="15.5" style="3" customWidth="1"/>
    <col min="12831" max="12831" width="8.5" style="3" customWidth="1"/>
    <col min="12832" max="12832" width="15" style="3" customWidth="1"/>
    <col min="12833" max="12837" width="8.83203125" style="3"/>
    <col min="12838" max="12838" width="17.1640625" style="3" customWidth="1"/>
    <col min="12839" max="12839" width="16" style="3" customWidth="1"/>
    <col min="12840" max="12840" width="9.6640625" style="3" customWidth="1"/>
    <col min="12841" max="13063" width="8.83203125" style="3"/>
    <col min="13064" max="13064" width="2.5" style="3" customWidth="1"/>
    <col min="13065" max="13065" width="2.33203125" style="3" customWidth="1"/>
    <col min="13066" max="13066" width="17.83203125" style="3" customWidth="1"/>
    <col min="13067" max="13067" width="10.5" style="3" customWidth="1"/>
    <col min="13068" max="13068" width="9" style="3" customWidth="1"/>
    <col min="13069" max="13069" width="8" style="3" customWidth="1"/>
    <col min="13070" max="13070" width="9" style="3" customWidth="1"/>
    <col min="13071" max="13071" width="8.5" style="3" customWidth="1"/>
    <col min="13072" max="13072" width="11.5" style="3" customWidth="1"/>
    <col min="13073" max="13073" width="8.5" style="3" customWidth="1"/>
    <col min="13074" max="13074" width="8.1640625" style="3" customWidth="1"/>
    <col min="13075" max="13075" width="7.33203125" style="3" customWidth="1"/>
    <col min="13076" max="13076" width="7.5" style="3" customWidth="1"/>
    <col min="13077" max="13077" width="8" style="3" customWidth="1"/>
    <col min="13078" max="13078" width="9" style="3" customWidth="1"/>
    <col min="13079" max="13080" width="8" style="3" customWidth="1"/>
    <col min="13081" max="13081" width="7.33203125" style="3" customWidth="1"/>
    <col min="13082" max="13082" width="7.5" style="3" customWidth="1"/>
    <col min="13083" max="13083" width="10.5" style="3" customWidth="1"/>
    <col min="13084" max="13084" width="9" style="3" customWidth="1"/>
    <col min="13085" max="13085" width="2.33203125" style="3" customWidth="1"/>
    <col min="13086" max="13086" width="15.5" style="3" customWidth="1"/>
    <col min="13087" max="13087" width="8.5" style="3" customWidth="1"/>
    <col min="13088" max="13088" width="15" style="3" customWidth="1"/>
    <col min="13089" max="13093" width="8.83203125" style="3"/>
    <col min="13094" max="13094" width="17.1640625" style="3" customWidth="1"/>
    <col min="13095" max="13095" width="16" style="3" customWidth="1"/>
    <col min="13096" max="13096" width="9.6640625" style="3" customWidth="1"/>
    <col min="13097" max="13319" width="8.83203125" style="3"/>
    <col min="13320" max="13320" width="2.5" style="3" customWidth="1"/>
    <col min="13321" max="13321" width="2.33203125" style="3" customWidth="1"/>
    <col min="13322" max="13322" width="17.83203125" style="3" customWidth="1"/>
    <col min="13323" max="13323" width="10.5" style="3" customWidth="1"/>
    <col min="13324" max="13324" width="9" style="3" customWidth="1"/>
    <col min="13325" max="13325" width="8" style="3" customWidth="1"/>
    <col min="13326" max="13326" width="9" style="3" customWidth="1"/>
    <col min="13327" max="13327" width="8.5" style="3" customWidth="1"/>
    <col min="13328" max="13328" width="11.5" style="3" customWidth="1"/>
    <col min="13329" max="13329" width="8.5" style="3" customWidth="1"/>
    <col min="13330" max="13330" width="8.1640625" style="3" customWidth="1"/>
    <col min="13331" max="13331" width="7.33203125" style="3" customWidth="1"/>
    <col min="13332" max="13332" width="7.5" style="3" customWidth="1"/>
    <col min="13333" max="13333" width="8" style="3" customWidth="1"/>
    <col min="13334" max="13334" width="9" style="3" customWidth="1"/>
    <col min="13335" max="13336" width="8" style="3" customWidth="1"/>
    <col min="13337" max="13337" width="7.33203125" style="3" customWidth="1"/>
    <col min="13338" max="13338" width="7.5" style="3" customWidth="1"/>
    <col min="13339" max="13339" width="10.5" style="3" customWidth="1"/>
    <col min="13340" max="13340" width="9" style="3" customWidth="1"/>
    <col min="13341" max="13341" width="2.33203125" style="3" customWidth="1"/>
    <col min="13342" max="13342" width="15.5" style="3" customWidth="1"/>
    <col min="13343" max="13343" width="8.5" style="3" customWidth="1"/>
    <col min="13344" max="13344" width="15" style="3" customWidth="1"/>
    <col min="13345" max="13349" width="8.83203125" style="3"/>
    <col min="13350" max="13350" width="17.1640625" style="3" customWidth="1"/>
    <col min="13351" max="13351" width="16" style="3" customWidth="1"/>
    <col min="13352" max="13352" width="9.6640625" style="3" customWidth="1"/>
    <col min="13353" max="13575" width="8.83203125" style="3"/>
    <col min="13576" max="13576" width="2.5" style="3" customWidth="1"/>
    <col min="13577" max="13577" width="2.33203125" style="3" customWidth="1"/>
    <col min="13578" max="13578" width="17.83203125" style="3" customWidth="1"/>
    <col min="13579" max="13579" width="10.5" style="3" customWidth="1"/>
    <col min="13580" max="13580" width="9" style="3" customWidth="1"/>
    <col min="13581" max="13581" width="8" style="3" customWidth="1"/>
    <col min="13582" max="13582" width="9" style="3" customWidth="1"/>
    <col min="13583" max="13583" width="8.5" style="3" customWidth="1"/>
    <col min="13584" max="13584" width="11.5" style="3" customWidth="1"/>
    <col min="13585" max="13585" width="8.5" style="3" customWidth="1"/>
    <col min="13586" max="13586" width="8.1640625" style="3" customWidth="1"/>
    <col min="13587" max="13587" width="7.33203125" style="3" customWidth="1"/>
    <col min="13588" max="13588" width="7.5" style="3" customWidth="1"/>
    <col min="13589" max="13589" width="8" style="3" customWidth="1"/>
    <col min="13590" max="13590" width="9" style="3" customWidth="1"/>
    <col min="13591" max="13592" width="8" style="3" customWidth="1"/>
    <col min="13593" max="13593" width="7.33203125" style="3" customWidth="1"/>
    <col min="13594" max="13594" width="7.5" style="3" customWidth="1"/>
    <col min="13595" max="13595" width="10.5" style="3" customWidth="1"/>
    <col min="13596" max="13596" width="9" style="3" customWidth="1"/>
    <col min="13597" max="13597" width="2.33203125" style="3" customWidth="1"/>
    <col min="13598" max="13598" width="15.5" style="3" customWidth="1"/>
    <col min="13599" max="13599" width="8.5" style="3" customWidth="1"/>
    <col min="13600" max="13600" width="15" style="3" customWidth="1"/>
    <col min="13601" max="13605" width="8.83203125" style="3"/>
    <col min="13606" max="13606" width="17.1640625" style="3" customWidth="1"/>
    <col min="13607" max="13607" width="16" style="3" customWidth="1"/>
    <col min="13608" max="13608" width="9.6640625" style="3" customWidth="1"/>
    <col min="13609" max="13831" width="8.83203125" style="3"/>
    <col min="13832" max="13832" width="2.5" style="3" customWidth="1"/>
    <col min="13833" max="13833" width="2.33203125" style="3" customWidth="1"/>
    <col min="13834" max="13834" width="17.83203125" style="3" customWidth="1"/>
    <col min="13835" max="13835" width="10.5" style="3" customWidth="1"/>
    <col min="13836" max="13836" width="9" style="3" customWidth="1"/>
    <col min="13837" max="13837" width="8" style="3" customWidth="1"/>
    <col min="13838" max="13838" width="9" style="3" customWidth="1"/>
    <col min="13839" max="13839" width="8.5" style="3" customWidth="1"/>
    <col min="13840" max="13840" width="11.5" style="3" customWidth="1"/>
    <col min="13841" max="13841" width="8.5" style="3" customWidth="1"/>
    <col min="13842" max="13842" width="8.1640625" style="3" customWidth="1"/>
    <col min="13843" max="13843" width="7.33203125" style="3" customWidth="1"/>
    <col min="13844" max="13844" width="7.5" style="3" customWidth="1"/>
    <col min="13845" max="13845" width="8" style="3" customWidth="1"/>
    <col min="13846" max="13846" width="9" style="3" customWidth="1"/>
    <col min="13847" max="13848" width="8" style="3" customWidth="1"/>
    <col min="13849" max="13849" width="7.33203125" style="3" customWidth="1"/>
    <col min="13850" max="13850" width="7.5" style="3" customWidth="1"/>
    <col min="13851" max="13851" width="10.5" style="3" customWidth="1"/>
    <col min="13852" max="13852" width="9" style="3" customWidth="1"/>
    <col min="13853" max="13853" width="2.33203125" style="3" customWidth="1"/>
    <col min="13854" max="13854" width="15.5" style="3" customWidth="1"/>
    <col min="13855" max="13855" width="8.5" style="3" customWidth="1"/>
    <col min="13856" max="13856" width="15" style="3" customWidth="1"/>
    <col min="13857" max="13861" width="8.83203125" style="3"/>
    <col min="13862" max="13862" width="17.1640625" style="3" customWidth="1"/>
    <col min="13863" max="13863" width="16" style="3" customWidth="1"/>
    <col min="13864" max="13864" width="9.6640625" style="3" customWidth="1"/>
    <col min="13865" max="14087" width="8.83203125" style="3"/>
    <col min="14088" max="14088" width="2.5" style="3" customWidth="1"/>
    <col min="14089" max="14089" width="2.33203125" style="3" customWidth="1"/>
    <col min="14090" max="14090" width="17.83203125" style="3" customWidth="1"/>
    <col min="14091" max="14091" width="10.5" style="3" customWidth="1"/>
    <col min="14092" max="14092" width="9" style="3" customWidth="1"/>
    <col min="14093" max="14093" width="8" style="3" customWidth="1"/>
    <col min="14094" max="14094" width="9" style="3" customWidth="1"/>
    <col min="14095" max="14095" width="8.5" style="3" customWidth="1"/>
    <col min="14096" max="14096" width="11.5" style="3" customWidth="1"/>
    <col min="14097" max="14097" width="8.5" style="3" customWidth="1"/>
    <col min="14098" max="14098" width="8.1640625" style="3" customWidth="1"/>
    <col min="14099" max="14099" width="7.33203125" style="3" customWidth="1"/>
    <col min="14100" max="14100" width="7.5" style="3" customWidth="1"/>
    <col min="14101" max="14101" width="8" style="3" customWidth="1"/>
    <col min="14102" max="14102" width="9" style="3" customWidth="1"/>
    <col min="14103" max="14104" width="8" style="3" customWidth="1"/>
    <col min="14105" max="14105" width="7.33203125" style="3" customWidth="1"/>
    <col min="14106" max="14106" width="7.5" style="3" customWidth="1"/>
    <col min="14107" max="14107" width="10.5" style="3" customWidth="1"/>
    <col min="14108" max="14108" width="9" style="3" customWidth="1"/>
    <col min="14109" max="14109" width="2.33203125" style="3" customWidth="1"/>
    <col min="14110" max="14110" width="15.5" style="3" customWidth="1"/>
    <col min="14111" max="14111" width="8.5" style="3" customWidth="1"/>
    <col min="14112" max="14112" width="15" style="3" customWidth="1"/>
    <col min="14113" max="14117" width="8.83203125" style="3"/>
    <col min="14118" max="14118" width="17.1640625" style="3" customWidth="1"/>
    <col min="14119" max="14119" width="16" style="3" customWidth="1"/>
    <col min="14120" max="14120" width="9.6640625" style="3" customWidth="1"/>
    <col min="14121" max="14343" width="8.83203125" style="3"/>
    <col min="14344" max="14344" width="2.5" style="3" customWidth="1"/>
    <col min="14345" max="14345" width="2.33203125" style="3" customWidth="1"/>
    <col min="14346" max="14346" width="17.83203125" style="3" customWidth="1"/>
    <col min="14347" max="14347" width="10.5" style="3" customWidth="1"/>
    <col min="14348" max="14348" width="9" style="3" customWidth="1"/>
    <col min="14349" max="14349" width="8" style="3" customWidth="1"/>
    <col min="14350" max="14350" width="9" style="3" customWidth="1"/>
    <col min="14351" max="14351" width="8.5" style="3" customWidth="1"/>
    <col min="14352" max="14352" width="11.5" style="3" customWidth="1"/>
    <col min="14353" max="14353" width="8.5" style="3" customWidth="1"/>
    <col min="14354" max="14354" width="8.1640625" style="3" customWidth="1"/>
    <col min="14355" max="14355" width="7.33203125" style="3" customWidth="1"/>
    <col min="14356" max="14356" width="7.5" style="3" customWidth="1"/>
    <col min="14357" max="14357" width="8" style="3" customWidth="1"/>
    <col min="14358" max="14358" width="9" style="3" customWidth="1"/>
    <col min="14359" max="14360" width="8" style="3" customWidth="1"/>
    <col min="14361" max="14361" width="7.33203125" style="3" customWidth="1"/>
    <col min="14362" max="14362" width="7.5" style="3" customWidth="1"/>
    <col min="14363" max="14363" width="10.5" style="3" customWidth="1"/>
    <col min="14364" max="14364" width="9" style="3" customWidth="1"/>
    <col min="14365" max="14365" width="2.33203125" style="3" customWidth="1"/>
    <col min="14366" max="14366" width="15.5" style="3" customWidth="1"/>
    <col min="14367" max="14367" width="8.5" style="3" customWidth="1"/>
    <col min="14368" max="14368" width="15" style="3" customWidth="1"/>
    <col min="14369" max="14373" width="8.83203125" style="3"/>
    <col min="14374" max="14374" width="17.1640625" style="3" customWidth="1"/>
    <col min="14375" max="14375" width="16" style="3" customWidth="1"/>
    <col min="14376" max="14376" width="9.6640625" style="3" customWidth="1"/>
    <col min="14377" max="14599" width="8.83203125" style="3"/>
    <col min="14600" max="14600" width="2.5" style="3" customWidth="1"/>
    <col min="14601" max="14601" width="2.33203125" style="3" customWidth="1"/>
    <col min="14602" max="14602" width="17.83203125" style="3" customWidth="1"/>
    <col min="14603" max="14603" width="10.5" style="3" customWidth="1"/>
    <col min="14604" max="14604" width="9" style="3" customWidth="1"/>
    <col min="14605" max="14605" width="8" style="3" customWidth="1"/>
    <col min="14606" max="14606" width="9" style="3" customWidth="1"/>
    <col min="14607" max="14607" width="8.5" style="3" customWidth="1"/>
    <col min="14608" max="14608" width="11.5" style="3" customWidth="1"/>
    <col min="14609" max="14609" width="8.5" style="3" customWidth="1"/>
    <col min="14610" max="14610" width="8.1640625" style="3" customWidth="1"/>
    <col min="14611" max="14611" width="7.33203125" style="3" customWidth="1"/>
    <col min="14612" max="14612" width="7.5" style="3" customWidth="1"/>
    <col min="14613" max="14613" width="8" style="3" customWidth="1"/>
    <col min="14614" max="14614" width="9" style="3" customWidth="1"/>
    <col min="14615" max="14616" width="8" style="3" customWidth="1"/>
    <col min="14617" max="14617" width="7.33203125" style="3" customWidth="1"/>
    <col min="14618" max="14618" width="7.5" style="3" customWidth="1"/>
    <col min="14619" max="14619" width="10.5" style="3" customWidth="1"/>
    <col min="14620" max="14620" width="9" style="3" customWidth="1"/>
    <col min="14621" max="14621" width="2.33203125" style="3" customWidth="1"/>
    <col min="14622" max="14622" width="15.5" style="3" customWidth="1"/>
    <col min="14623" max="14623" width="8.5" style="3" customWidth="1"/>
    <col min="14624" max="14624" width="15" style="3" customWidth="1"/>
    <col min="14625" max="14629" width="8.83203125" style="3"/>
    <col min="14630" max="14630" width="17.1640625" style="3" customWidth="1"/>
    <col min="14631" max="14631" width="16" style="3" customWidth="1"/>
    <col min="14632" max="14632" width="9.6640625" style="3" customWidth="1"/>
    <col min="14633" max="14855" width="8.83203125" style="3"/>
    <col min="14856" max="14856" width="2.5" style="3" customWidth="1"/>
    <col min="14857" max="14857" width="2.33203125" style="3" customWidth="1"/>
    <col min="14858" max="14858" width="17.83203125" style="3" customWidth="1"/>
    <col min="14859" max="14859" width="10.5" style="3" customWidth="1"/>
    <col min="14860" max="14860" width="9" style="3" customWidth="1"/>
    <col min="14861" max="14861" width="8" style="3" customWidth="1"/>
    <col min="14862" max="14862" width="9" style="3" customWidth="1"/>
    <col min="14863" max="14863" width="8.5" style="3" customWidth="1"/>
    <col min="14864" max="14864" width="11.5" style="3" customWidth="1"/>
    <col min="14865" max="14865" width="8.5" style="3" customWidth="1"/>
    <col min="14866" max="14866" width="8.1640625" style="3" customWidth="1"/>
    <col min="14867" max="14867" width="7.33203125" style="3" customWidth="1"/>
    <col min="14868" max="14868" width="7.5" style="3" customWidth="1"/>
    <col min="14869" max="14869" width="8" style="3" customWidth="1"/>
    <col min="14870" max="14870" width="9" style="3" customWidth="1"/>
    <col min="14871" max="14872" width="8" style="3" customWidth="1"/>
    <col min="14873" max="14873" width="7.33203125" style="3" customWidth="1"/>
    <col min="14874" max="14874" width="7.5" style="3" customWidth="1"/>
    <col min="14875" max="14875" width="10.5" style="3" customWidth="1"/>
    <col min="14876" max="14876" width="9" style="3" customWidth="1"/>
    <col min="14877" max="14877" width="2.33203125" style="3" customWidth="1"/>
    <col min="14878" max="14878" width="15.5" style="3" customWidth="1"/>
    <col min="14879" max="14879" width="8.5" style="3" customWidth="1"/>
    <col min="14880" max="14880" width="15" style="3" customWidth="1"/>
    <col min="14881" max="14885" width="8.83203125" style="3"/>
    <col min="14886" max="14886" width="17.1640625" style="3" customWidth="1"/>
    <col min="14887" max="14887" width="16" style="3" customWidth="1"/>
    <col min="14888" max="14888" width="9.6640625" style="3" customWidth="1"/>
    <col min="14889" max="15111" width="8.83203125" style="3"/>
    <col min="15112" max="15112" width="2.5" style="3" customWidth="1"/>
    <col min="15113" max="15113" width="2.33203125" style="3" customWidth="1"/>
    <col min="15114" max="15114" width="17.83203125" style="3" customWidth="1"/>
    <col min="15115" max="15115" width="10.5" style="3" customWidth="1"/>
    <col min="15116" max="15116" width="9" style="3" customWidth="1"/>
    <col min="15117" max="15117" width="8" style="3" customWidth="1"/>
    <col min="15118" max="15118" width="9" style="3" customWidth="1"/>
    <col min="15119" max="15119" width="8.5" style="3" customWidth="1"/>
    <col min="15120" max="15120" width="11.5" style="3" customWidth="1"/>
    <col min="15121" max="15121" width="8.5" style="3" customWidth="1"/>
    <col min="15122" max="15122" width="8.1640625" style="3" customWidth="1"/>
    <col min="15123" max="15123" width="7.33203125" style="3" customWidth="1"/>
    <col min="15124" max="15124" width="7.5" style="3" customWidth="1"/>
    <col min="15125" max="15125" width="8" style="3" customWidth="1"/>
    <col min="15126" max="15126" width="9" style="3" customWidth="1"/>
    <col min="15127" max="15128" width="8" style="3" customWidth="1"/>
    <col min="15129" max="15129" width="7.33203125" style="3" customWidth="1"/>
    <col min="15130" max="15130" width="7.5" style="3" customWidth="1"/>
    <col min="15131" max="15131" width="10.5" style="3" customWidth="1"/>
    <col min="15132" max="15132" width="9" style="3" customWidth="1"/>
    <col min="15133" max="15133" width="2.33203125" style="3" customWidth="1"/>
    <col min="15134" max="15134" width="15.5" style="3" customWidth="1"/>
    <col min="15135" max="15135" width="8.5" style="3" customWidth="1"/>
    <col min="15136" max="15136" width="15" style="3" customWidth="1"/>
    <col min="15137" max="15141" width="8.83203125" style="3"/>
    <col min="15142" max="15142" width="17.1640625" style="3" customWidth="1"/>
    <col min="15143" max="15143" width="16" style="3" customWidth="1"/>
    <col min="15144" max="15144" width="9.6640625" style="3" customWidth="1"/>
    <col min="15145" max="15367" width="8.83203125" style="3"/>
    <col min="15368" max="15368" width="2.5" style="3" customWidth="1"/>
    <col min="15369" max="15369" width="2.33203125" style="3" customWidth="1"/>
    <col min="15370" max="15370" width="17.83203125" style="3" customWidth="1"/>
    <col min="15371" max="15371" width="10.5" style="3" customWidth="1"/>
    <col min="15372" max="15372" width="9" style="3" customWidth="1"/>
    <col min="15373" max="15373" width="8" style="3" customWidth="1"/>
    <col min="15374" max="15374" width="9" style="3" customWidth="1"/>
    <col min="15375" max="15375" width="8.5" style="3" customWidth="1"/>
    <col min="15376" max="15376" width="11.5" style="3" customWidth="1"/>
    <col min="15377" max="15377" width="8.5" style="3" customWidth="1"/>
    <col min="15378" max="15378" width="8.1640625" style="3" customWidth="1"/>
    <col min="15379" max="15379" width="7.33203125" style="3" customWidth="1"/>
    <col min="15380" max="15380" width="7.5" style="3" customWidth="1"/>
    <col min="15381" max="15381" width="8" style="3" customWidth="1"/>
    <col min="15382" max="15382" width="9" style="3" customWidth="1"/>
    <col min="15383" max="15384" width="8" style="3" customWidth="1"/>
    <col min="15385" max="15385" width="7.33203125" style="3" customWidth="1"/>
    <col min="15386" max="15386" width="7.5" style="3" customWidth="1"/>
    <col min="15387" max="15387" width="10.5" style="3" customWidth="1"/>
    <col min="15388" max="15388" width="9" style="3" customWidth="1"/>
    <col min="15389" max="15389" width="2.33203125" style="3" customWidth="1"/>
    <col min="15390" max="15390" width="15.5" style="3" customWidth="1"/>
    <col min="15391" max="15391" width="8.5" style="3" customWidth="1"/>
    <col min="15392" max="15392" width="15" style="3" customWidth="1"/>
    <col min="15393" max="15397" width="8.83203125" style="3"/>
    <col min="15398" max="15398" width="17.1640625" style="3" customWidth="1"/>
    <col min="15399" max="15399" width="16" style="3" customWidth="1"/>
    <col min="15400" max="15400" width="9.6640625" style="3" customWidth="1"/>
    <col min="15401" max="15623" width="8.83203125" style="3"/>
    <col min="15624" max="15624" width="2.5" style="3" customWidth="1"/>
    <col min="15625" max="15625" width="2.33203125" style="3" customWidth="1"/>
    <col min="15626" max="15626" width="17.83203125" style="3" customWidth="1"/>
    <col min="15627" max="15627" width="10.5" style="3" customWidth="1"/>
    <col min="15628" max="15628" width="9" style="3" customWidth="1"/>
    <col min="15629" max="15629" width="8" style="3" customWidth="1"/>
    <col min="15630" max="15630" width="9" style="3" customWidth="1"/>
    <col min="15631" max="15631" width="8.5" style="3" customWidth="1"/>
    <col min="15632" max="15632" width="11.5" style="3" customWidth="1"/>
    <col min="15633" max="15633" width="8.5" style="3" customWidth="1"/>
    <col min="15634" max="15634" width="8.1640625" style="3" customWidth="1"/>
    <col min="15635" max="15635" width="7.33203125" style="3" customWidth="1"/>
    <col min="15636" max="15636" width="7.5" style="3" customWidth="1"/>
    <col min="15637" max="15637" width="8" style="3" customWidth="1"/>
    <col min="15638" max="15638" width="9" style="3" customWidth="1"/>
    <col min="15639" max="15640" width="8" style="3" customWidth="1"/>
    <col min="15641" max="15641" width="7.33203125" style="3" customWidth="1"/>
    <col min="15642" max="15642" width="7.5" style="3" customWidth="1"/>
    <col min="15643" max="15643" width="10.5" style="3" customWidth="1"/>
    <col min="15644" max="15644" width="9" style="3" customWidth="1"/>
    <col min="15645" max="15645" width="2.33203125" style="3" customWidth="1"/>
    <col min="15646" max="15646" width="15.5" style="3" customWidth="1"/>
    <col min="15647" max="15647" width="8.5" style="3" customWidth="1"/>
    <col min="15648" max="15648" width="15" style="3" customWidth="1"/>
    <col min="15649" max="15653" width="8.83203125" style="3"/>
    <col min="15654" max="15654" width="17.1640625" style="3" customWidth="1"/>
    <col min="15655" max="15655" width="16" style="3" customWidth="1"/>
    <col min="15656" max="15656" width="9.6640625" style="3" customWidth="1"/>
    <col min="15657" max="15879" width="8.83203125" style="3"/>
    <col min="15880" max="15880" width="2.5" style="3" customWidth="1"/>
    <col min="15881" max="15881" width="2.33203125" style="3" customWidth="1"/>
    <col min="15882" max="15882" width="17.83203125" style="3" customWidth="1"/>
    <col min="15883" max="15883" width="10.5" style="3" customWidth="1"/>
    <col min="15884" max="15884" width="9" style="3" customWidth="1"/>
    <col min="15885" max="15885" width="8" style="3" customWidth="1"/>
    <col min="15886" max="15886" width="9" style="3" customWidth="1"/>
    <col min="15887" max="15887" width="8.5" style="3" customWidth="1"/>
    <col min="15888" max="15888" width="11.5" style="3" customWidth="1"/>
    <col min="15889" max="15889" width="8.5" style="3" customWidth="1"/>
    <col min="15890" max="15890" width="8.1640625" style="3" customWidth="1"/>
    <col min="15891" max="15891" width="7.33203125" style="3" customWidth="1"/>
    <col min="15892" max="15892" width="7.5" style="3" customWidth="1"/>
    <col min="15893" max="15893" width="8" style="3" customWidth="1"/>
    <col min="15894" max="15894" width="9" style="3" customWidth="1"/>
    <col min="15895" max="15896" width="8" style="3" customWidth="1"/>
    <col min="15897" max="15897" width="7.33203125" style="3" customWidth="1"/>
    <col min="15898" max="15898" width="7.5" style="3" customWidth="1"/>
    <col min="15899" max="15899" width="10.5" style="3" customWidth="1"/>
    <col min="15900" max="15900" width="9" style="3" customWidth="1"/>
    <col min="15901" max="15901" width="2.33203125" style="3" customWidth="1"/>
    <col min="15902" max="15902" width="15.5" style="3" customWidth="1"/>
    <col min="15903" max="15903" width="8.5" style="3" customWidth="1"/>
    <col min="15904" max="15904" width="15" style="3" customWidth="1"/>
    <col min="15905" max="15909" width="8.83203125" style="3"/>
    <col min="15910" max="15910" width="17.1640625" style="3" customWidth="1"/>
    <col min="15911" max="15911" width="16" style="3" customWidth="1"/>
    <col min="15912" max="15912" width="9.6640625" style="3" customWidth="1"/>
    <col min="15913" max="16135" width="8.83203125" style="3"/>
    <col min="16136" max="16136" width="2.5" style="3" customWidth="1"/>
    <col min="16137" max="16137" width="2.33203125" style="3" customWidth="1"/>
    <col min="16138" max="16138" width="17.83203125" style="3" customWidth="1"/>
    <col min="16139" max="16139" width="10.5" style="3" customWidth="1"/>
    <col min="16140" max="16140" width="9" style="3" customWidth="1"/>
    <col min="16141" max="16141" width="8" style="3" customWidth="1"/>
    <col min="16142" max="16142" width="9" style="3" customWidth="1"/>
    <col min="16143" max="16143" width="8.5" style="3" customWidth="1"/>
    <col min="16144" max="16144" width="11.5" style="3" customWidth="1"/>
    <col min="16145" max="16145" width="8.5" style="3" customWidth="1"/>
    <col min="16146" max="16146" width="8.1640625" style="3" customWidth="1"/>
    <col min="16147" max="16147" width="7.33203125" style="3" customWidth="1"/>
    <col min="16148" max="16148" width="7.5" style="3" customWidth="1"/>
    <col min="16149" max="16149" width="8" style="3" customWidth="1"/>
    <col min="16150" max="16150" width="9" style="3" customWidth="1"/>
    <col min="16151" max="16152" width="8" style="3" customWidth="1"/>
    <col min="16153" max="16153" width="7.33203125" style="3" customWidth="1"/>
    <col min="16154" max="16154" width="7.5" style="3" customWidth="1"/>
    <col min="16155" max="16155" width="10.5" style="3" customWidth="1"/>
    <col min="16156" max="16156" width="9" style="3" customWidth="1"/>
    <col min="16157" max="16157" width="2.33203125" style="3" customWidth="1"/>
    <col min="16158" max="16158" width="15.5" style="3" customWidth="1"/>
    <col min="16159" max="16159" width="8.5" style="3" customWidth="1"/>
    <col min="16160" max="16160" width="15" style="3" customWidth="1"/>
    <col min="16161" max="16165" width="8.83203125" style="3"/>
    <col min="16166" max="16166" width="17.1640625" style="3" customWidth="1"/>
    <col min="16167" max="16167" width="16" style="3" customWidth="1"/>
    <col min="16168" max="16168" width="9.6640625" style="3" customWidth="1"/>
    <col min="16169" max="16384" width="8.83203125" style="3"/>
  </cols>
  <sheetData>
    <row r="2" spans="1:38" ht="15" x14ac:dyDescent="0.15">
      <c r="C2" s="282"/>
      <c r="D2" s="283"/>
    </row>
    <row r="3" spans="1:38" ht="14" thickBot="1" x14ac:dyDescent="0.2">
      <c r="B3" s="248">
        <v>2.5</v>
      </c>
      <c r="C3" s="245">
        <v>26</v>
      </c>
      <c r="D3" s="245">
        <v>11</v>
      </c>
      <c r="E3" s="245">
        <v>9</v>
      </c>
      <c r="F3" s="245">
        <v>8</v>
      </c>
      <c r="G3" s="245">
        <v>8</v>
      </c>
      <c r="H3" s="245">
        <v>8</v>
      </c>
      <c r="I3" s="245">
        <v>8</v>
      </c>
      <c r="J3" s="245">
        <v>8</v>
      </c>
      <c r="K3" s="245">
        <v>8</v>
      </c>
      <c r="L3" s="245">
        <v>8</v>
      </c>
      <c r="M3" s="245">
        <v>8</v>
      </c>
      <c r="N3" s="245">
        <v>8</v>
      </c>
      <c r="O3" s="245">
        <v>8</v>
      </c>
      <c r="P3" s="245">
        <v>8</v>
      </c>
      <c r="Q3" s="245">
        <v>8</v>
      </c>
      <c r="R3" s="245">
        <v>8</v>
      </c>
      <c r="S3" s="245">
        <v>8</v>
      </c>
      <c r="T3" s="245">
        <v>9</v>
      </c>
      <c r="U3" s="245">
        <v>9</v>
      </c>
      <c r="V3" s="248">
        <v>2.5</v>
      </c>
      <c r="W3" s="50"/>
      <c r="X3" s="50"/>
      <c r="Y3" s="249"/>
      <c r="AD3" s="50"/>
      <c r="AE3" s="50"/>
      <c r="AF3" s="249"/>
    </row>
    <row r="4" spans="1:38" ht="11.5" customHeight="1" x14ac:dyDescent="0.15">
      <c r="A4" s="15"/>
      <c r="B4" s="92"/>
      <c r="C4" s="104"/>
      <c r="D4" s="105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7"/>
      <c r="W4" s="17"/>
      <c r="X4" s="15"/>
      <c r="Y4" s="15"/>
      <c r="Z4" s="15"/>
      <c r="AA4" s="15"/>
      <c r="AD4" s="15"/>
      <c r="AE4" s="15"/>
      <c r="AF4" s="15"/>
      <c r="AG4" s="15"/>
      <c r="AH4" s="15"/>
    </row>
    <row r="5" spans="1:38" ht="11.5" customHeight="1" x14ac:dyDescent="0.15">
      <c r="A5" s="15"/>
      <c r="B5" s="95"/>
      <c r="C5" s="108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327" t="s">
        <v>449</v>
      </c>
      <c r="V5" s="98"/>
      <c r="W5" s="17"/>
      <c r="X5" s="15"/>
      <c r="Y5" s="15"/>
      <c r="Z5" s="15"/>
      <c r="AA5" s="15"/>
      <c r="AD5" s="15"/>
      <c r="AE5" s="15"/>
      <c r="AF5" s="15"/>
      <c r="AG5" s="15"/>
      <c r="AH5" s="15"/>
    </row>
    <row r="6" spans="1:38" ht="11.5" customHeight="1" x14ac:dyDescent="0.15">
      <c r="A6" s="15"/>
      <c r="B6" s="95"/>
      <c r="C6" s="108"/>
      <c r="D6" s="110"/>
      <c r="E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09"/>
      <c r="Q6" s="109"/>
      <c r="R6" s="109"/>
      <c r="S6" s="109"/>
      <c r="T6" s="109"/>
      <c r="U6" s="109"/>
      <c r="V6" s="98"/>
      <c r="W6" s="17"/>
      <c r="X6" s="15"/>
      <c r="Y6" s="15"/>
      <c r="Z6" s="15"/>
      <c r="AA6" s="15"/>
      <c r="AD6" s="15"/>
      <c r="AE6" s="15"/>
      <c r="AF6" s="15"/>
      <c r="AG6" s="15"/>
      <c r="AH6" s="15"/>
    </row>
    <row r="7" spans="1:38" ht="11.5" customHeight="1" x14ac:dyDescent="0.15">
      <c r="A7" s="15"/>
      <c r="B7" s="95"/>
      <c r="C7" s="108"/>
      <c r="D7" s="100" t="s">
        <v>448</v>
      </c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V7" s="98"/>
      <c r="W7" s="17"/>
      <c r="X7" s="15"/>
      <c r="Y7" s="15"/>
      <c r="Z7" s="15"/>
      <c r="AA7" s="15"/>
      <c r="AD7" s="15"/>
      <c r="AE7" s="15"/>
      <c r="AF7" s="15"/>
      <c r="AG7" s="15"/>
      <c r="AH7" s="15"/>
    </row>
    <row r="8" spans="1:38" ht="11.5" customHeight="1" x14ac:dyDescent="0.15">
      <c r="A8" s="2"/>
      <c r="B8" s="95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98"/>
      <c r="W8" s="17"/>
      <c r="X8" s="15"/>
      <c r="Y8" s="15"/>
      <c r="Z8" s="15"/>
      <c r="AA8" s="15"/>
      <c r="AD8" s="15"/>
      <c r="AE8" s="15"/>
      <c r="AF8" s="15"/>
      <c r="AG8" s="15"/>
      <c r="AH8" s="15"/>
    </row>
    <row r="9" spans="1:38" ht="14.5" customHeight="1" thickBot="1" x14ac:dyDescent="0.2">
      <c r="A9" s="15"/>
      <c r="B9" s="2"/>
      <c r="C9" s="284" t="s">
        <v>398</v>
      </c>
      <c r="D9" s="285"/>
      <c r="E9" s="286"/>
      <c r="F9" s="286"/>
      <c r="G9" s="286"/>
      <c r="H9" s="286"/>
      <c r="I9" s="286"/>
      <c r="J9" s="286"/>
      <c r="K9" s="286"/>
      <c r="L9" s="286"/>
      <c r="M9" s="286"/>
      <c r="N9" s="286"/>
      <c r="O9" s="286"/>
      <c r="P9" s="286"/>
      <c r="Q9" s="286"/>
      <c r="R9" s="286"/>
      <c r="S9" s="286"/>
      <c r="T9" s="286"/>
      <c r="U9" s="287" t="s">
        <v>393</v>
      </c>
      <c r="V9" s="31"/>
      <c r="W9" s="156"/>
      <c r="X9" s="156"/>
      <c r="Y9" s="156"/>
      <c r="Z9" s="156"/>
      <c r="AA9" s="156"/>
      <c r="AB9" s="156"/>
      <c r="AC9" s="156"/>
    </row>
    <row r="10" spans="1:38" ht="14" customHeight="1" thickBot="1" x14ac:dyDescent="0.2">
      <c r="A10" s="15"/>
      <c r="B10" s="2"/>
      <c r="C10" s="511" t="s">
        <v>394</v>
      </c>
      <c r="D10" s="511" t="s">
        <v>68</v>
      </c>
      <c r="E10" s="511" t="s">
        <v>360</v>
      </c>
      <c r="F10" s="511" t="s">
        <v>371</v>
      </c>
      <c r="G10" s="511" t="s">
        <v>0</v>
      </c>
      <c r="H10" s="513" t="s">
        <v>7</v>
      </c>
      <c r="I10" s="513"/>
      <c r="J10" s="513"/>
      <c r="K10" s="513"/>
      <c r="L10" s="513"/>
      <c r="M10" s="513"/>
      <c r="N10" s="513"/>
      <c r="O10" s="511" t="s">
        <v>66</v>
      </c>
      <c r="P10" s="511" t="s">
        <v>40</v>
      </c>
      <c r="Q10" s="511" t="s">
        <v>357</v>
      </c>
      <c r="R10" s="511" t="s">
        <v>358</v>
      </c>
      <c r="S10" s="511" t="s">
        <v>359</v>
      </c>
      <c r="T10" s="511" t="s">
        <v>44</v>
      </c>
      <c r="U10" s="511" t="s">
        <v>46</v>
      </c>
      <c r="V10" s="31"/>
      <c r="W10" s="15" t="s">
        <v>482</v>
      </c>
      <c r="X10" s="15"/>
      <c r="Y10" s="15"/>
      <c r="Z10" s="15"/>
      <c r="AA10" s="15" t="s">
        <v>483</v>
      </c>
      <c r="AB10" s="15"/>
      <c r="AC10" s="15"/>
    </row>
    <row r="11" spans="1:38" ht="32" customHeight="1" thickBot="1" x14ac:dyDescent="0.2">
      <c r="A11" s="15"/>
      <c r="B11" s="2"/>
      <c r="C11" s="512"/>
      <c r="D11" s="512"/>
      <c r="E11" s="512"/>
      <c r="F11" s="512"/>
      <c r="G11" s="512"/>
      <c r="H11" s="288" t="s">
        <v>390</v>
      </c>
      <c r="I11" s="288" t="s">
        <v>2</v>
      </c>
      <c r="J11" s="288" t="s">
        <v>3</v>
      </c>
      <c r="K11" s="288" t="s">
        <v>4</v>
      </c>
      <c r="L11" s="288" t="s">
        <v>5</v>
      </c>
      <c r="M11" s="288" t="s">
        <v>67</v>
      </c>
      <c r="N11" s="288" t="s">
        <v>6</v>
      </c>
      <c r="O11" s="512"/>
      <c r="P11" s="512"/>
      <c r="Q11" s="512"/>
      <c r="R11" s="512"/>
      <c r="S11" s="512"/>
      <c r="T11" s="512"/>
      <c r="U11" s="512"/>
      <c r="V11" s="31"/>
      <c r="W11" s="15" t="s">
        <v>484</v>
      </c>
      <c r="X11" s="15" t="s">
        <v>485</v>
      </c>
      <c r="Y11" s="15" t="s">
        <v>486</v>
      </c>
      <c r="Z11" s="15"/>
      <c r="AA11" s="15" t="s">
        <v>484</v>
      </c>
      <c r="AB11" s="15" t="s">
        <v>486</v>
      </c>
      <c r="AC11" s="15" t="s">
        <v>487</v>
      </c>
      <c r="AF11" s="15" t="s">
        <v>468</v>
      </c>
      <c r="AG11" s="15"/>
      <c r="AH11" s="15" t="s">
        <v>469</v>
      </c>
      <c r="AI11" s="15" t="s">
        <v>470</v>
      </c>
      <c r="AJ11" s="492" t="s">
        <v>467</v>
      </c>
      <c r="AL11" s="492" t="s">
        <v>471</v>
      </c>
    </row>
    <row r="12" spans="1:38" ht="14.5" customHeight="1" x14ac:dyDescent="0.15">
      <c r="A12" s="15"/>
      <c r="B12" s="2"/>
      <c r="C12" s="289" t="s">
        <v>377</v>
      </c>
      <c r="D12" s="386">
        <v>1483437</v>
      </c>
      <c r="E12" s="387">
        <v>169.85338196999999</v>
      </c>
      <c r="F12" s="387">
        <v>21.228571760000001</v>
      </c>
      <c r="G12" s="387">
        <v>47.628852240000001</v>
      </c>
      <c r="H12" s="291">
        <v>32.545420790000001</v>
      </c>
      <c r="I12" s="291">
        <v>119.08970423999999</v>
      </c>
      <c r="J12" s="291">
        <v>6.8728539299999998</v>
      </c>
      <c r="K12" s="291">
        <v>21.799696469999997</v>
      </c>
      <c r="L12" s="291">
        <v>2.5641859999999999E-2</v>
      </c>
      <c r="M12" s="291">
        <v>7.3783245599999994</v>
      </c>
      <c r="N12" s="291">
        <v>17.739225430000033</v>
      </c>
      <c r="O12" s="291">
        <v>139.86036243000001</v>
      </c>
      <c r="P12" s="291">
        <v>1.00673E-3</v>
      </c>
      <c r="Q12" s="291">
        <v>16.626936780000001</v>
      </c>
      <c r="R12" s="291">
        <v>2.5320000000000002E-5</v>
      </c>
      <c r="S12" s="291">
        <v>16.948507110000001</v>
      </c>
      <c r="T12" s="291">
        <v>57543.019678120007</v>
      </c>
      <c r="U12" s="291">
        <v>6067.6986380999997</v>
      </c>
      <c r="V12" s="113">
        <v>0</v>
      </c>
      <c r="W12" s="495">
        <f t="shared" ref="W12:W15" si="0">F12*(W13/F13)</f>
        <v>19.824429962600032</v>
      </c>
      <c r="X12" s="496">
        <f>W12</f>
        <v>19.824429962600032</v>
      </c>
      <c r="Y12" s="496">
        <f>F12-X12</f>
        <v>1.4041417973999692</v>
      </c>
      <c r="Z12" s="15"/>
      <c r="AA12" s="103">
        <f>X12*(1+P12/O12)</f>
        <v>19.824572660988835</v>
      </c>
      <c r="AB12" s="103">
        <f>Y12/0.85</f>
        <v>1.6519315263529051</v>
      </c>
      <c r="AC12" s="496">
        <f>AA12+AB12</f>
        <v>21.476504187341739</v>
      </c>
      <c r="AF12" s="15">
        <f>(P49_T20!D$23+P49_T20!D$27)*1000*(P14_P15_T9!G12/P14_P15_T9!G$23)</f>
        <v>6.7658798133188398</v>
      </c>
      <c r="AG12" s="15"/>
      <c r="AH12" s="15">
        <f>(P48_T19!D$16+P48_T19!D$18+P48_T19!D$21)*1000*(F12/F$23)</f>
        <v>4.812088355066888</v>
      </c>
      <c r="AI12" s="15">
        <f>(P49_T20!D$16)*1000*(G12/G$23)</f>
        <v>2.9396079322034967</v>
      </c>
      <c r="AJ12" s="493">
        <f>(E12+F12+G12-L12-AF12)*1000</f>
        <v>231919.28429668111</v>
      </c>
      <c r="AL12" s="493">
        <f>AJ12-AH12-AI12</f>
        <v>231911.53260039384</v>
      </c>
    </row>
    <row r="13" spans="1:38" ht="14.5" customHeight="1" x14ac:dyDescent="0.15">
      <c r="A13" s="15"/>
      <c r="B13" s="2"/>
      <c r="C13" s="292" t="s">
        <v>378</v>
      </c>
      <c r="D13" s="388">
        <v>522474</v>
      </c>
      <c r="E13" s="389">
        <v>2720.9683667200002</v>
      </c>
      <c r="F13" s="389">
        <v>42.341454549999995</v>
      </c>
      <c r="G13" s="389">
        <v>173.02279120999998</v>
      </c>
      <c r="H13" s="294">
        <v>76.179086850000004</v>
      </c>
      <c r="I13" s="294">
        <v>50.71140432</v>
      </c>
      <c r="J13" s="294">
        <v>4.3527561500000003</v>
      </c>
      <c r="K13" s="294">
        <v>11.575756779999999</v>
      </c>
      <c r="L13" s="294">
        <v>0.29700912000000002</v>
      </c>
      <c r="M13" s="294">
        <v>14.16868618</v>
      </c>
      <c r="N13" s="294">
        <v>364.13416181999992</v>
      </c>
      <c r="O13" s="294">
        <v>2246.9772637700003</v>
      </c>
      <c r="P13" s="294">
        <v>4.1925599999999997E-3</v>
      </c>
      <c r="Q13" s="294">
        <v>8.2669650399999988</v>
      </c>
      <c r="R13" s="294">
        <v>0</v>
      </c>
      <c r="S13" s="294">
        <v>8.3222037899999997</v>
      </c>
      <c r="T13" s="294">
        <v>17365.122285379999</v>
      </c>
      <c r="U13" s="294">
        <v>1379.80772424</v>
      </c>
      <c r="V13" s="113">
        <v>1</v>
      </c>
      <c r="W13" s="495">
        <f t="shared" si="0"/>
        <v>39.540823081782648</v>
      </c>
      <c r="X13" s="496">
        <f t="shared" ref="X13:X15" si="1">W13</f>
        <v>39.540823081782648</v>
      </c>
      <c r="Y13" s="496">
        <f t="shared" ref="Y13:Y23" si="2">F13-X13</f>
        <v>2.8006314682173468</v>
      </c>
      <c r="Z13" s="15"/>
      <c r="AA13" s="103">
        <f t="shared" ref="AA13:AA22" si="3">X13*(1+P13/O13)</f>
        <v>39.540896859686804</v>
      </c>
      <c r="AB13" s="103">
        <f t="shared" ref="AB13:AB22" si="4">Y13/0.85</f>
        <v>3.2948605508439375</v>
      </c>
      <c r="AC13" s="496">
        <f t="shared" ref="AC13:AC23" si="5">AA13+AB13</f>
        <v>42.835757410530739</v>
      </c>
      <c r="AF13" s="15">
        <f>(P49_T20!D$23+P49_T20!D$27)*1000*(P14_P15_T9!G13/P14_P15_T9!G$23)</f>
        <v>24.578618951238855</v>
      </c>
      <c r="AG13" s="15"/>
      <c r="AH13" s="15">
        <f>(P48_T19!D$16+P48_T19!D$18+P48_T19!D$21)*1000*(F13/F$23)</f>
        <v>9.5979523578014305</v>
      </c>
      <c r="AI13" s="15">
        <f>(P49_T20!D$16)*1000*(G13/G$23)</f>
        <v>10.678803825252654</v>
      </c>
      <c r="AJ13" s="493">
        <f t="shared" ref="AJ13:AJ22" si="6">(E13+F13+G13-L13-AF13)*1000</f>
        <v>2911456.9844087614</v>
      </c>
      <c r="AL13" s="493">
        <f t="shared" ref="AL13:AL22" si="7">AJ13-AH13-AI13</f>
        <v>2911436.7076525781</v>
      </c>
    </row>
    <row r="14" spans="1:38" ht="14.5" customHeight="1" x14ac:dyDescent="0.15">
      <c r="A14" s="15"/>
      <c r="B14" s="2"/>
      <c r="C14" s="292" t="s">
        <v>379</v>
      </c>
      <c r="D14" s="388">
        <v>1032184</v>
      </c>
      <c r="E14" s="389">
        <v>8369.4028092900007</v>
      </c>
      <c r="F14" s="389">
        <v>288.48733254000001</v>
      </c>
      <c r="G14" s="389">
        <v>1138.3779816000001</v>
      </c>
      <c r="H14" s="294">
        <v>167.49228378999999</v>
      </c>
      <c r="I14" s="294">
        <v>164.51008128000001</v>
      </c>
      <c r="J14" s="294">
        <v>19.737860469999998</v>
      </c>
      <c r="K14" s="294">
        <v>52.669962329999997</v>
      </c>
      <c r="L14" s="294">
        <v>2.0560439800000001</v>
      </c>
      <c r="M14" s="294">
        <v>7.4833674999999999</v>
      </c>
      <c r="N14" s="294">
        <v>1046.0947766499999</v>
      </c>
      <c r="O14" s="294">
        <v>6980.0820841900004</v>
      </c>
      <c r="P14" s="294">
        <v>8.4718599999999995E-3</v>
      </c>
      <c r="Q14" s="294">
        <v>49.700802109999998</v>
      </c>
      <c r="R14" s="294">
        <v>4.1536999999999998E-4</v>
      </c>
      <c r="S14" s="294">
        <v>49.920935799999995</v>
      </c>
      <c r="T14" s="294">
        <v>39522.853699849999</v>
      </c>
      <c r="U14" s="294">
        <v>3091.8826463699997</v>
      </c>
      <c r="V14" s="113">
        <v>2</v>
      </c>
      <c r="W14" s="495">
        <f t="shared" si="0"/>
        <v>269.40563800965452</v>
      </c>
      <c r="X14" s="496">
        <f t="shared" si="1"/>
        <v>269.40563800965452</v>
      </c>
      <c r="Y14" s="496">
        <f t="shared" si="2"/>
        <v>19.081694530345487</v>
      </c>
      <c r="Z14" s="15"/>
      <c r="AA14" s="103">
        <f t="shared" si="3"/>
        <v>269.40596499246374</v>
      </c>
      <c r="AB14" s="103">
        <f t="shared" si="4"/>
        <v>22.44905238864175</v>
      </c>
      <c r="AC14" s="496">
        <f t="shared" si="5"/>
        <v>291.85501738110548</v>
      </c>
      <c r="AF14" s="15">
        <f>(P49_T20!D$23+P49_T20!D$27)*1000*(P14_P15_T9!G14/P14_P15_T9!G$23)</f>
        <v>161.71140481872939</v>
      </c>
      <c r="AG14" s="15"/>
      <c r="AH14" s="15">
        <f>(P48_T19!D$16+P48_T19!D$18+P48_T19!D$21)*1000*(F14/F$23)</f>
        <v>65.394250220630141</v>
      </c>
      <c r="AI14" s="15">
        <f>(P49_T20!D$16)*1000*(G14/G$23)</f>
        <v>70.259617588407508</v>
      </c>
      <c r="AJ14" s="493">
        <f t="shared" si="6"/>
        <v>9632500.6746312734</v>
      </c>
      <c r="AL14" s="493">
        <f t="shared" si="7"/>
        <v>9632365.0207634643</v>
      </c>
    </row>
    <row r="15" spans="1:38" ht="14.5" customHeight="1" x14ac:dyDescent="0.15">
      <c r="A15" s="15"/>
      <c r="B15" s="2"/>
      <c r="C15" s="292" t="s">
        <v>380</v>
      </c>
      <c r="D15" s="388">
        <v>1928144</v>
      </c>
      <c r="E15" s="389">
        <v>27802.520345159999</v>
      </c>
      <c r="F15" s="389">
        <v>731.58514177000006</v>
      </c>
      <c r="G15" s="389">
        <v>2355.07815377</v>
      </c>
      <c r="H15" s="294">
        <v>425.71972701999999</v>
      </c>
      <c r="I15" s="294">
        <v>366.41900951999997</v>
      </c>
      <c r="J15" s="294">
        <v>49.249105979999996</v>
      </c>
      <c r="K15" s="294">
        <v>110.32553236</v>
      </c>
      <c r="L15" s="294">
        <v>11.019275589999999</v>
      </c>
      <c r="M15" s="294">
        <v>19.851122650000001</v>
      </c>
      <c r="N15" s="294">
        <v>3674.24648325</v>
      </c>
      <c r="O15" s="294">
        <v>23254.952072070002</v>
      </c>
      <c r="P15" s="294">
        <v>5.5064920000000003E-2</v>
      </c>
      <c r="Q15" s="294">
        <v>114.95057439</v>
      </c>
      <c r="R15" s="294">
        <v>1.854898E-2</v>
      </c>
      <c r="S15" s="294">
        <v>115.71896328</v>
      </c>
      <c r="T15" s="294">
        <v>81210.158325989993</v>
      </c>
      <c r="U15" s="294">
        <v>6544.3004891600003</v>
      </c>
      <c r="V15" s="113">
        <v>3</v>
      </c>
      <c r="W15" s="495">
        <f t="shared" si="0"/>
        <v>683.19520355231759</v>
      </c>
      <c r="X15" s="496">
        <f t="shared" si="1"/>
        <v>683.19520355231759</v>
      </c>
      <c r="Y15" s="496">
        <f t="shared" si="2"/>
        <v>48.38993821768247</v>
      </c>
      <c r="Z15" s="15"/>
      <c r="AA15" s="103">
        <f t="shared" si="3"/>
        <v>683.19682127610872</v>
      </c>
      <c r="AB15" s="103">
        <f t="shared" si="4"/>
        <v>56.929339079626438</v>
      </c>
      <c r="AC15" s="496">
        <f t="shared" si="5"/>
        <v>740.12616035573512</v>
      </c>
      <c r="AF15" s="15">
        <f>(P49_T20!D$23+P49_T20!D$27)*1000*(P14_P15_T9!G15/P14_P15_T9!G$23)</f>
        <v>334.54880791770773</v>
      </c>
      <c r="AG15" s="15"/>
      <c r="AH15" s="15">
        <f>(P48_T19!D$16+P48_T19!D$18+P48_T19!D$21)*1000*(F15/F$23)</f>
        <v>165.83557204186474</v>
      </c>
      <c r="AI15" s="15">
        <f>(P49_T20!D$16)*1000*(G15/G$23)</f>
        <v>145.35320706232199</v>
      </c>
      <c r="AJ15" s="493">
        <f t="shared" si="6"/>
        <v>30543615.557192288</v>
      </c>
      <c r="AL15" s="493">
        <f t="shared" si="7"/>
        <v>30543304.368413184</v>
      </c>
    </row>
    <row r="16" spans="1:38" ht="14.5" customHeight="1" x14ac:dyDescent="0.15">
      <c r="A16" s="15"/>
      <c r="B16" s="2"/>
      <c r="C16" s="292" t="s">
        <v>381</v>
      </c>
      <c r="D16" s="388">
        <v>6794781</v>
      </c>
      <c r="E16" s="389">
        <v>144414.05122374001</v>
      </c>
      <c r="F16" s="389">
        <v>6848.7196809699999</v>
      </c>
      <c r="G16" s="389">
        <v>12688.25396736</v>
      </c>
      <c r="H16" s="294">
        <v>3970.5906208800002</v>
      </c>
      <c r="I16" s="294">
        <v>4765.7798049599996</v>
      </c>
      <c r="J16" s="294">
        <v>1143.3452635199999</v>
      </c>
      <c r="K16" s="294">
        <v>1992.274206</v>
      </c>
      <c r="L16" s="294">
        <v>176.17142035000001</v>
      </c>
      <c r="M16" s="294">
        <v>480.18047153999998</v>
      </c>
      <c r="N16" s="294">
        <v>20615.691643569997</v>
      </c>
      <c r="O16" s="294">
        <v>111964.0728734</v>
      </c>
      <c r="P16" s="294">
        <v>303.21611963999999</v>
      </c>
      <c r="Q16" s="294">
        <v>1050.0806103499999</v>
      </c>
      <c r="R16" s="294">
        <v>93.617757059999988</v>
      </c>
      <c r="S16" s="294">
        <v>854.31488417000014</v>
      </c>
      <c r="T16" s="294">
        <v>323298.18429862004</v>
      </c>
      <c r="U16" s="294">
        <v>146671.33769812001</v>
      </c>
      <c r="V16" s="113">
        <v>4</v>
      </c>
      <c r="W16" s="495">
        <f>F16*(W17/F17)</f>
        <v>6395.7182416152418</v>
      </c>
      <c r="X16" s="496">
        <f>W16</f>
        <v>6395.7182416152418</v>
      </c>
      <c r="Y16" s="496">
        <f t="shared" si="2"/>
        <v>453.00143935475808</v>
      </c>
      <c r="Z16" s="15"/>
      <c r="AA16" s="103">
        <f t="shared" si="3"/>
        <v>6413.0388411411823</v>
      </c>
      <c r="AB16" s="103">
        <f t="shared" si="4"/>
        <v>532.94286982912718</v>
      </c>
      <c r="AC16" s="496">
        <f t="shared" si="5"/>
        <v>6945.981710970309</v>
      </c>
      <c r="AF16" s="15">
        <f>(P49_T20!D$23+P49_T20!D$27)*1000*(P14_P15_T9!G16/P14_P15_T9!G$23)</f>
        <v>1802.4201160977568</v>
      </c>
      <c r="AG16" s="15"/>
      <c r="AH16" s="15">
        <f>(P48_T19!D$16+P48_T19!D$18+P48_T19!D$21)*1000*(F16/F$23)</f>
        <v>1552.466392770323</v>
      </c>
      <c r="AI16" s="15">
        <f>(P49_T20!D$16)*1000*(G16/G$23)</f>
        <v>783.10709274114447</v>
      </c>
      <c r="AJ16" s="493">
        <f t="shared" si="6"/>
        <v>161972433.33562228</v>
      </c>
      <c r="AL16" s="493">
        <f t="shared" si="7"/>
        <v>161970097.76213679</v>
      </c>
    </row>
    <row r="17" spans="1:38" ht="14.5" customHeight="1" x14ac:dyDescent="0.15">
      <c r="A17" s="15"/>
      <c r="B17" s="2"/>
      <c r="C17" s="292" t="s">
        <v>382</v>
      </c>
      <c r="D17" s="388">
        <v>6672144</v>
      </c>
      <c r="E17" s="389">
        <v>230350.30427627001</v>
      </c>
      <c r="F17" s="389">
        <v>15623.834375310002</v>
      </c>
      <c r="G17" s="389">
        <v>37934.01077357</v>
      </c>
      <c r="H17" s="294">
        <v>11370.343112009999</v>
      </c>
      <c r="I17" s="294">
        <v>10903.387724280001</v>
      </c>
      <c r="J17" s="294">
        <v>5972.3088426800005</v>
      </c>
      <c r="K17" s="294">
        <v>10199.286228049999</v>
      </c>
      <c r="L17" s="294">
        <v>1142.6095811500002</v>
      </c>
      <c r="M17" s="294">
        <v>2163.39570809</v>
      </c>
      <c r="N17" s="294">
        <v>22580.309253359999</v>
      </c>
      <c r="O17" s="294">
        <v>166819.76890273998</v>
      </c>
      <c r="P17" s="294">
        <v>5610.3828147300001</v>
      </c>
      <c r="Q17" s="294">
        <v>7752.7463684700006</v>
      </c>
      <c r="R17" s="294">
        <v>1173.3908646699999</v>
      </c>
      <c r="S17" s="294">
        <v>3408.5507935700002</v>
      </c>
      <c r="T17" s="294">
        <v>510417.38288891001</v>
      </c>
      <c r="U17" s="294">
        <v>119999.77316667</v>
      </c>
      <c r="V17" s="113">
        <v>5</v>
      </c>
      <c r="W17" s="103">
        <f t="shared" ref="W17:W22" si="8">$W$23*(E17/$E$23)</f>
        <v>14590.412102250439</v>
      </c>
      <c r="X17" s="496">
        <f>W17+$W$25</f>
        <v>15292.704587392569</v>
      </c>
      <c r="Y17" s="496">
        <f t="shared" si="2"/>
        <v>331.12978791743262</v>
      </c>
      <c r="Z17" s="15"/>
      <c r="AA17" s="103">
        <f t="shared" si="3"/>
        <v>15807.019692683672</v>
      </c>
      <c r="AB17" s="103">
        <f t="shared" si="4"/>
        <v>389.56445637345013</v>
      </c>
      <c r="AC17" s="496">
        <f t="shared" si="5"/>
        <v>16196.584149057122</v>
      </c>
      <c r="AF17" s="15">
        <f>(P49_T20!D$23+P49_T20!D$27)*1000*(P14_P15_T9!G17/P14_P15_T9!G$23)</f>
        <v>5388.6865977334892</v>
      </c>
      <c r="AG17" s="15"/>
      <c r="AH17" s="15">
        <f>(P48_T19!D$16+P48_T19!D$18+P48_T19!D$21)*1000*(F17/F$23)</f>
        <v>3541.6076177384339</v>
      </c>
      <c r="AI17" s="15">
        <f>(P49_T20!D$16)*1000*(G17/G$23)</f>
        <v>2341.2514416341369</v>
      </c>
      <c r="AJ17" s="493">
        <f t="shared" si="6"/>
        <v>277376853.24626654</v>
      </c>
      <c r="AL17" s="493">
        <f t="shared" si="7"/>
        <v>277370970.38720715</v>
      </c>
    </row>
    <row r="18" spans="1:38" ht="14.5" customHeight="1" x14ac:dyDescent="0.15">
      <c r="A18" s="15"/>
      <c r="B18" s="2"/>
      <c r="C18" s="292" t="s">
        <v>383</v>
      </c>
      <c r="D18" s="388">
        <v>3290290</v>
      </c>
      <c r="E18" s="389">
        <v>205362.18946912</v>
      </c>
      <c r="F18" s="389">
        <v>16582.746243819998</v>
      </c>
      <c r="G18" s="389">
        <v>55753.431101959999</v>
      </c>
      <c r="H18" s="294">
        <v>10414.294155090001</v>
      </c>
      <c r="I18" s="294">
        <v>5598.4240303199995</v>
      </c>
      <c r="J18" s="294">
        <v>4860.1269706700004</v>
      </c>
      <c r="K18" s="294">
        <v>10901.50430769</v>
      </c>
      <c r="L18" s="294">
        <v>2104.3249629100001</v>
      </c>
      <c r="M18" s="294">
        <v>2435.7807358000005</v>
      </c>
      <c r="N18" s="294">
        <v>16762.709406440001</v>
      </c>
      <c r="O18" s="294">
        <v>152916.43807927001</v>
      </c>
      <c r="P18" s="294">
        <v>18000.535853230002</v>
      </c>
      <c r="Q18" s="294">
        <v>19041.19368402</v>
      </c>
      <c r="R18" s="294">
        <v>2604.83553643</v>
      </c>
      <c r="S18" s="294">
        <v>3821.44616847</v>
      </c>
      <c r="T18" s="294">
        <v>563781.11293665995</v>
      </c>
      <c r="U18" s="294">
        <v>68107.779721240004</v>
      </c>
      <c r="V18" s="113">
        <v>6</v>
      </c>
      <c r="W18" s="103">
        <f t="shared" si="8"/>
        <v>13007.662325382773</v>
      </c>
      <c r="X18" s="496">
        <f t="shared" ref="X18:X22" si="9">W18+$W$25</f>
        <v>13709.954810524903</v>
      </c>
      <c r="Y18" s="496">
        <f t="shared" si="2"/>
        <v>2872.791433295095</v>
      </c>
      <c r="Z18" s="15"/>
      <c r="AA18" s="103">
        <f t="shared" si="3"/>
        <v>15323.820109853192</v>
      </c>
      <c r="AB18" s="103">
        <f t="shared" si="4"/>
        <v>3379.7546274059941</v>
      </c>
      <c r="AC18" s="496">
        <f t="shared" si="5"/>
        <v>18703.574737259187</v>
      </c>
      <c r="AF18" s="15">
        <f>(P49_T20!D$23+P49_T20!D$27)*1000*(P14_P15_T9!G18/P14_P15_T9!G$23)</f>
        <v>7920.0105875995378</v>
      </c>
      <c r="AG18" s="15"/>
      <c r="AH18" s="15">
        <f>(P48_T19!D$16+P48_T19!D$18+P48_T19!D$21)*1000*(F18/F$23)</f>
        <v>3758.9735662421872</v>
      </c>
      <c r="AI18" s="15">
        <f>(P49_T20!D$16)*1000*(G18/G$23)</f>
        <v>3441.0492927486675</v>
      </c>
      <c r="AJ18" s="493">
        <f t="shared" si="6"/>
        <v>267674031.2643905</v>
      </c>
      <c r="AL18" s="493">
        <f t="shared" si="7"/>
        <v>267666831.24153152</v>
      </c>
    </row>
    <row r="19" spans="1:38" ht="14.5" customHeight="1" x14ac:dyDescent="0.15">
      <c r="A19" s="15"/>
      <c r="B19" s="2"/>
      <c r="C19" s="292" t="s">
        <v>384</v>
      </c>
      <c r="D19" s="388">
        <v>1471436</v>
      </c>
      <c r="E19" s="389">
        <v>162617.4478237</v>
      </c>
      <c r="F19" s="389">
        <v>17093.172843299999</v>
      </c>
      <c r="G19" s="389">
        <v>67077.59977008999</v>
      </c>
      <c r="H19" s="294">
        <v>10874.57273118</v>
      </c>
      <c r="I19" s="294">
        <v>2575.45002312</v>
      </c>
      <c r="J19" s="294">
        <v>2339.26634289</v>
      </c>
      <c r="K19" s="294">
        <v>7827.0977580299996</v>
      </c>
      <c r="L19" s="294">
        <v>2433.12829831</v>
      </c>
      <c r="M19" s="294">
        <v>2426.7666082399996</v>
      </c>
      <c r="N19" s="294">
        <v>4849.5468032499994</v>
      </c>
      <c r="O19" s="294">
        <v>129933.67053090999</v>
      </c>
      <c r="P19" s="294">
        <v>24900.15387246</v>
      </c>
      <c r="Q19" s="294">
        <v>24262.208445669999</v>
      </c>
      <c r="R19" s="294">
        <v>2626.0383579199997</v>
      </c>
      <c r="S19" s="294">
        <v>2175.6485760800001</v>
      </c>
      <c r="T19" s="294">
        <v>575865.57750605</v>
      </c>
      <c r="U19" s="294">
        <v>51786.741373890007</v>
      </c>
      <c r="V19" s="113">
        <v>7</v>
      </c>
      <c r="W19" s="103">
        <f t="shared" si="8"/>
        <v>10300.205967682828</v>
      </c>
      <c r="X19" s="496">
        <f t="shared" si="9"/>
        <v>11002.498452824959</v>
      </c>
      <c r="Y19" s="496">
        <f t="shared" si="2"/>
        <v>6090.6743904750401</v>
      </c>
      <c r="Z19" s="15"/>
      <c r="AA19" s="103">
        <f t="shared" si="3"/>
        <v>13110.988910590262</v>
      </c>
      <c r="AB19" s="103">
        <f t="shared" si="4"/>
        <v>7165.4992829118119</v>
      </c>
      <c r="AC19" s="496">
        <f t="shared" si="5"/>
        <v>20276.488193502075</v>
      </c>
      <c r="AF19" s="15">
        <f>(P49_T20!D$23+P49_T20!D$27)*1000*(P14_P15_T9!G19/P14_P15_T9!G$23)</f>
        <v>9528.6566202236972</v>
      </c>
      <c r="AG19" s="15"/>
      <c r="AH19" s="15">
        <f>(P48_T19!D$16+P48_T19!D$18+P48_T19!D$21)*1000*(F19/F$23)</f>
        <v>3874.6769646263515</v>
      </c>
      <c r="AI19" s="15">
        <f>(P49_T20!D$16)*1000*(G19/G$23)</f>
        <v>4139.9663246919336</v>
      </c>
      <c r="AJ19" s="493">
        <f t="shared" si="6"/>
        <v>234826435.5185563</v>
      </c>
      <c r="AL19" s="493">
        <f t="shared" si="7"/>
        <v>234818420.87526697</v>
      </c>
    </row>
    <row r="20" spans="1:38" ht="14.5" customHeight="1" x14ac:dyDescent="0.15">
      <c r="A20" s="15"/>
      <c r="B20" s="2"/>
      <c r="C20" s="292" t="s">
        <v>385</v>
      </c>
      <c r="D20" s="388">
        <v>556854</v>
      </c>
      <c r="E20" s="389">
        <v>99156.993297469991</v>
      </c>
      <c r="F20" s="389">
        <v>15419.458770559999</v>
      </c>
      <c r="G20" s="389">
        <v>66371.645820360005</v>
      </c>
      <c r="H20" s="294">
        <v>7147.0040591100005</v>
      </c>
      <c r="I20" s="294">
        <v>928.59517872000004</v>
      </c>
      <c r="J20" s="294">
        <v>819.7385415</v>
      </c>
      <c r="K20" s="294">
        <v>4025.1518914899998</v>
      </c>
      <c r="L20" s="294">
        <v>2010.79736525</v>
      </c>
      <c r="M20" s="294">
        <v>1571.7684873300002</v>
      </c>
      <c r="N20" s="294">
        <v>1305.472636030001</v>
      </c>
      <c r="O20" s="294">
        <v>81856.59491349</v>
      </c>
      <c r="P20" s="294">
        <v>18559.720521540003</v>
      </c>
      <c r="Q20" s="294">
        <v>17661.826419160003</v>
      </c>
      <c r="R20" s="294">
        <v>1783.69510412</v>
      </c>
      <c r="S20" s="294">
        <v>1098.9581953700001</v>
      </c>
      <c r="T20" s="294">
        <v>480246.94087716006</v>
      </c>
      <c r="U20" s="294">
        <v>32747.32008908</v>
      </c>
      <c r="V20" s="113">
        <v>8</v>
      </c>
      <c r="W20" s="103">
        <f t="shared" si="8"/>
        <v>6280.6142131031283</v>
      </c>
      <c r="X20" s="496">
        <f t="shared" si="9"/>
        <v>6982.9066982452587</v>
      </c>
      <c r="Y20" s="496">
        <f t="shared" si="2"/>
        <v>8436.5520723147401</v>
      </c>
      <c r="Z20" s="15"/>
      <c r="AA20" s="103">
        <f t="shared" si="3"/>
        <v>8566.1731031621748</v>
      </c>
      <c r="AB20" s="103">
        <f t="shared" si="4"/>
        <v>9925.355379193812</v>
      </c>
      <c r="AC20" s="496">
        <f t="shared" si="5"/>
        <v>18491.528482355985</v>
      </c>
      <c r="AF20" s="15">
        <f>(P49_T20!D$23+P49_T20!D$27)*1000*(P14_P15_T9!G20/P14_P15_T9!G$23)</f>
        <v>9428.3728772197155</v>
      </c>
      <c r="AG20" s="15"/>
      <c r="AH20" s="15">
        <f>(P48_T19!D$16+P48_T19!D$18+P48_T19!D$21)*1000*(F20/F$23)</f>
        <v>3495.2797969695234</v>
      </c>
      <c r="AI20" s="15">
        <f>(P49_T20!D$16)*1000*(G20/G$23)</f>
        <v>4096.395511355101</v>
      </c>
      <c r="AJ20" s="493">
        <f t="shared" si="6"/>
        <v>169508927.64592028</v>
      </c>
      <c r="AL20" s="493">
        <f t="shared" si="7"/>
        <v>169501335.97061196</v>
      </c>
    </row>
    <row r="21" spans="1:38" ht="14.5" customHeight="1" x14ac:dyDescent="0.15">
      <c r="A21" s="15"/>
      <c r="B21" s="2"/>
      <c r="C21" s="292" t="s">
        <v>386</v>
      </c>
      <c r="D21" s="388">
        <v>140574</v>
      </c>
      <c r="E21" s="389">
        <v>31341.592433230002</v>
      </c>
      <c r="F21" s="389">
        <v>9955.7552782300008</v>
      </c>
      <c r="G21" s="389">
        <v>49531.582711859999</v>
      </c>
      <c r="H21" s="294">
        <v>1686.8438701700002</v>
      </c>
      <c r="I21" s="294">
        <v>202.83295931999999</v>
      </c>
      <c r="J21" s="294">
        <v>172.50620627000001</v>
      </c>
      <c r="K21" s="294">
        <v>1085.31516698</v>
      </c>
      <c r="L21" s="294">
        <v>930.21402839999996</v>
      </c>
      <c r="M21" s="294">
        <v>404.48506266999999</v>
      </c>
      <c r="N21" s="294">
        <v>405.2571073500003</v>
      </c>
      <c r="O21" s="294">
        <v>26592.055805380001</v>
      </c>
      <c r="P21" s="294">
        <v>6417.9848962899996</v>
      </c>
      <c r="Q21" s="294">
        <v>5852.3316235499997</v>
      </c>
      <c r="R21" s="294">
        <v>780.83116078</v>
      </c>
      <c r="S21" s="294">
        <v>344.33922005000005</v>
      </c>
      <c r="T21" s="294">
        <v>292602.54080814996</v>
      </c>
      <c r="U21" s="294">
        <v>16383.056991930003</v>
      </c>
      <c r="V21" s="113">
        <v>9</v>
      </c>
      <c r="W21" s="103">
        <f t="shared" si="8"/>
        <v>1985.1797069612471</v>
      </c>
      <c r="X21" s="496">
        <f t="shared" si="9"/>
        <v>2687.4721921033774</v>
      </c>
      <c r="Y21" s="496">
        <f t="shared" si="2"/>
        <v>7268.2830861266229</v>
      </c>
      <c r="Z21" s="15"/>
      <c r="AA21" s="103">
        <f t="shared" si="3"/>
        <v>3336.0928201719025</v>
      </c>
      <c r="AB21" s="103">
        <f t="shared" si="4"/>
        <v>8550.9212777960274</v>
      </c>
      <c r="AC21" s="496">
        <f t="shared" si="5"/>
        <v>11887.014097967931</v>
      </c>
      <c r="AF21" s="15">
        <f>(P49_T20!D$23+P49_T20!D$27)*1000*(P14_P15_T9!G21/P14_P15_T9!G$23)</f>
        <v>7036.1707207056988</v>
      </c>
      <c r="AG21" s="15"/>
      <c r="AH21" s="15">
        <f>(P48_T19!D$16+P48_T19!D$18+P48_T19!D$21)*1000*(F21/F$23)</f>
        <v>2256.7685938503423</v>
      </c>
      <c r="AI21" s="15">
        <f>(P49_T20!D$16)*1000*(G21/G$23)</f>
        <v>3057.0426660858216</v>
      </c>
      <c r="AJ21" s="493">
        <f t="shared" si="6"/>
        <v>82862545.674214303</v>
      </c>
      <c r="AL21" s="493">
        <f t="shared" si="7"/>
        <v>82857231.862954363</v>
      </c>
    </row>
    <row r="22" spans="1:38" ht="14.5" customHeight="1" thickBot="1" x14ac:dyDescent="0.2">
      <c r="A22" s="15"/>
      <c r="B22" s="2"/>
      <c r="C22" s="295" t="s">
        <v>387</v>
      </c>
      <c r="D22" s="390">
        <v>70665</v>
      </c>
      <c r="E22" s="391">
        <v>30298.90519695</v>
      </c>
      <c r="F22" s="391">
        <v>54432.593685990003</v>
      </c>
      <c r="G22" s="391">
        <v>151288.15428640001</v>
      </c>
      <c r="H22" s="297">
        <v>893.58505446999993</v>
      </c>
      <c r="I22" s="297">
        <v>94.978098720000006</v>
      </c>
      <c r="J22" s="297">
        <v>76.911112290000005</v>
      </c>
      <c r="K22" s="297">
        <v>642.55607283000006</v>
      </c>
      <c r="L22" s="297">
        <v>3289.1316051199997</v>
      </c>
      <c r="M22" s="297">
        <v>296.10159493999998</v>
      </c>
      <c r="N22" s="297">
        <v>226.5891117400015</v>
      </c>
      <c r="O22" s="297">
        <v>24922.109023940004</v>
      </c>
      <c r="P22" s="297">
        <v>6409.4209059900004</v>
      </c>
      <c r="Q22" s="297">
        <v>5410.2133176699999</v>
      </c>
      <c r="R22" s="297">
        <v>1156.6633437600001</v>
      </c>
      <c r="S22" s="297">
        <v>252.98329483000001</v>
      </c>
      <c r="T22" s="297">
        <v>881772.06906737993</v>
      </c>
      <c r="U22" s="297">
        <v>36529.776728149998</v>
      </c>
      <c r="V22" s="113">
        <v>10</v>
      </c>
      <c r="W22" s="103">
        <f t="shared" si="8"/>
        <v>1919.1357895508499</v>
      </c>
      <c r="X22" s="496">
        <f t="shared" si="9"/>
        <v>2621.4282746929803</v>
      </c>
      <c r="Y22" s="496">
        <f t="shared" si="2"/>
        <v>51811.165411297021</v>
      </c>
      <c r="Z22" s="15"/>
      <c r="AA22" s="103">
        <f t="shared" si="3"/>
        <v>3295.6022449308425</v>
      </c>
      <c r="AB22" s="103">
        <f t="shared" si="4"/>
        <v>60954.312248584734</v>
      </c>
      <c r="AC22" s="496">
        <f t="shared" si="5"/>
        <v>64249.914493515578</v>
      </c>
      <c r="AF22" s="15">
        <f>(P49_T20!D$23+P49_T20!D$27)*1000*(P14_P15_T9!G22/P14_P15_T9!G$23)</f>
        <v>21491.121892309111</v>
      </c>
      <c r="AG22" s="15"/>
      <c r="AH22" s="15">
        <f>(P48_T19!D$16+P48_T19!D$18+P48_T19!D$21)*1000*(F22/F$23)</f>
        <v>12338.769332847472</v>
      </c>
      <c r="AI22" s="15">
        <f>(P49_T20!D$16)*1000*(G22/G$23)</f>
        <v>9337.3624908650108</v>
      </c>
      <c r="AJ22" s="493">
        <f t="shared" si="6"/>
        <v>211239399.67191091</v>
      </c>
      <c r="AL22" s="493">
        <f t="shared" si="7"/>
        <v>211217723.54008719</v>
      </c>
    </row>
    <row r="23" spans="1:38" ht="14.5" customHeight="1" thickBot="1" x14ac:dyDescent="0.2">
      <c r="A23" s="15"/>
      <c r="B23" s="2"/>
      <c r="C23" s="298" t="s">
        <v>64</v>
      </c>
      <c r="D23" s="299">
        <v>23962983</v>
      </c>
      <c r="E23" s="299">
        <v>942604.22862362012</v>
      </c>
      <c r="F23" s="299">
        <v>137039.92337880001</v>
      </c>
      <c r="G23" s="299">
        <v>444358.78621042002</v>
      </c>
      <c r="H23" s="299">
        <v>47059.170121360003</v>
      </c>
      <c r="I23" s="299">
        <v>25770.178018799998</v>
      </c>
      <c r="J23" s="299">
        <v>15464.41585635</v>
      </c>
      <c r="K23" s="299">
        <v>36869.556579009994</v>
      </c>
      <c r="L23" s="299">
        <v>12099.77523204</v>
      </c>
      <c r="M23" s="299">
        <v>9827.3601695000016</v>
      </c>
      <c r="N23" s="299">
        <v>71847.790608889991</v>
      </c>
      <c r="O23" s="299">
        <v>727626.58191159007</v>
      </c>
      <c r="P23" s="299">
        <v>80201.483719950003</v>
      </c>
      <c r="Q23" s="299">
        <v>81220.145747210001</v>
      </c>
      <c r="R23" s="299">
        <v>10219.091114410001</v>
      </c>
      <c r="S23" s="299">
        <v>12147.151742520002</v>
      </c>
      <c r="T23" s="299">
        <v>3823624.9623722699</v>
      </c>
      <c r="U23" s="299">
        <v>489309.47526695009</v>
      </c>
      <c r="V23" s="31"/>
      <c r="W23" s="103">
        <f>([3]P48_T19!D14+[3]P48_T19!D19+[3]P48_T19!D22+[3]P48_T19!D23)*1000</f>
        <v>59704.649352005639</v>
      </c>
      <c r="X23" s="496">
        <f>SUM(X12:X22)</f>
        <v>59704.649352005647</v>
      </c>
      <c r="Y23" s="496">
        <f t="shared" si="2"/>
        <v>77335.274026794359</v>
      </c>
      <c r="Z23" s="15"/>
      <c r="AA23" s="496">
        <f>SUM(AA12:AA22)</f>
        <v>66864.703978322475</v>
      </c>
      <c r="AB23" s="496">
        <f>SUM(AB12:AB22)</f>
        <v>90982.675325640419</v>
      </c>
      <c r="AC23" s="496">
        <f t="shared" si="5"/>
        <v>157847.37930396289</v>
      </c>
      <c r="AF23" s="15">
        <f>SUM(AF12:AF22)</f>
        <v>63123.044123390006</v>
      </c>
      <c r="AG23" s="15"/>
      <c r="AH23" s="15"/>
      <c r="AJ23" s="493">
        <f>SUM(AJ12:AJ22)</f>
        <v>1448780118.8574102</v>
      </c>
      <c r="AL23" s="493">
        <f>SUM(AL12:AL22)</f>
        <v>1448721629.2692256</v>
      </c>
    </row>
    <row r="24" spans="1:38" ht="15" customHeight="1" x14ac:dyDescent="0.15">
      <c r="A24" s="15"/>
      <c r="B24" s="2"/>
      <c r="C24" s="3" t="s">
        <v>460</v>
      </c>
      <c r="H24" s="3" t="s">
        <v>461</v>
      </c>
      <c r="K24" s="3" t="s">
        <v>459</v>
      </c>
      <c r="L24" s="3" t="s">
        <v>458</v>
      </c>
      <c r="V24" s="31"/>
      <c r="W24" s="103">
        <f>SUM(W12:W22)</f>
        <v>55490.894441152857</v>
      </c>
      <c r="X24" s="496"/>
      <c r="Y24" s="496"/>
      <c r="Z24" s="496"/>
      <c r="AA24" s="496"/>
      <c r="AB24" s="496"/>
      <c r="AC24" s="496"/>
      <c r="AD24" s="15"/>
      <c r="AE24" s="15"/>
      <c r="AF24" s="15"/>
      <c r="AG24" s="15"/>
      <c r="AH24" s="15"/>
    </row>
    <row r="25" spans="1:38" ht="15" customHeight="1" x14ac:dyDescent="0.15">
      <c r="A25" s="15"/>
      <c r="B25" s="300"/>
      <c r="C25" s="484">
        <v>0</v>
      </c>
      <c r="D25" s="103">
        <f>D12</f>
        <v>1483437</v>
      </c>
      <c r="E25" s="103">
        <f t="shared" ref="E25:F25" si="10">E12</f>
        <v>169.85338196999999</v>
      </c>
      <c r="F25" s="103">
        <f t="shared" si="10"/>
        <v>21.228571760000001</v>
      </c>
      <c r="G25" s="103">
        <f>G12</f>
        <v>47.628852240000001</v>
      </c>
      <c r="H25" s="483">
        <f>(E25+F25+G25)*1000000</f>
        <v>238710805.96999997</v>
      </c>
      <c r="J25" s="487" t="str">
        <f>IF(AND(H25/D25&lt;=C26,H25/D25&gt;=C25), "OK", "ERROR")</f>
        <v>OK</v>
      </c>
      <c r="K25" s="482">
        <v>510</v>
      </c>
      <c r="L25" s="3">
        <f>K25*12</f>
        <v>6120</v>
      </c>
      <c r="Q25" s="3">
        <f>(Q12+R12-S12)*1000000</f>
        <v>-321545.01000000123</v>
      </c>
      <c r="R25" s="488">
        <f>H25-Q25</f>
        <v>239032350.97999996</v>
      </c>
      <c r="V25" s="31"/>
      <c r="W25" s="496">
        <f>(W23-W24)/6</f>
        <v>702.29248514213032</v>
      </c>
      <c r="X25" s="496" t="s">
        <v>490</v>
      </c>
      <c r="Y25" s="496"/>
      <c r="Z25" s="496"/>
      <c r="AA25" s="496" t="s">
        <v>491</v>
      </c>
      <c r="AB25" s="496"/>
      <c r="AC25" s="496"/>
      <c r="AD25" s="15"/>
      <c r="AE25" s="15"/>
      <c r="AF25" s="15"/>
      <c r="AG25" s="15"/>
      <c r="AH25" s="15"/>
    </row>
    <row r="26" spans="1:38" ht="15" customHeight="1" x14ac:dyDescent="0.15">
      <c r="A26" s="15"/>
      <c r="B26" s="300"/>
      <c r="C26" s="485">
        <f>L26*0.5</f>
        <v>3060</v>
      </c>
      <c r="D26" s="103">
        <f t="shared" ref="D26:G35" si="11">D13</f>
        <v>522474</v>
      </c>
      <c r="E26" s="103">
        <f t="shared" si="11"/>
        <v>2720.9683667200002</v>
      </c>
      <c r="F26" s="103">
        <f t="shared" si="11"/>
        <v>42.341454549999995</v>
      </c>
      <c r="G26" s="103">
        <f t="shared" si="11"/>
        <v>173.02279120999998</v>
      </c>
      <c r="H26" s="483">
        <f t="shared" ref="H26:H34" si="12">(E26+F26+G26)*1000000</f>
        <v>2936332612.48</v>
      </c>
      <c r="I26" s="27"/>
      <c r="J26" s="487" t="str">
        <f t="shared" ref="J26:J34" si="13">IF(AND(H26/D26&lt;=C27,H26/D26&gt;=C26), "OK", "ERROR")</f>
        <v>OK</v>
      </c>
      <c r="K26" s="482">
        <v>510</v>
      </c>
      <c r="L26" s="3">
        <v>6120</v>
      </c>
      <c r="M26" s="27"/>
      <c r="N26" s="27"/>
      <c r="O26" s="27"/>
      <c r="P26" s="27"/>
      <c r="Q26" s="3">
        <f t="shared" ref="Q26:Q35" si="14">(Q13+R13-S13)*1000000</f>
        <v>-55238.750000000888</v>
      </c>
      <c r="R26" s="488">
        <f t="shared" ref="R26:R35" si="15">H26-Q26</f>
        <v>2936387851.23</v>
      </c>
      <c r="S26" s="27"/>
      <c r="T26" s="27"/>
      <c r="U26" s="27"/>
      <c r="V26" s="31"/>
      <c r="W26" s="17"/>
      <c r="X26" s="3" t="s">
        <v>484</v>
      </c>
      <c r="Y26" s="3" t="s">
        <v>492</v>
      </c>
      <c r="AA26" s="3" t="s">
        <v>484</v>
      </c>
      <c r="AB26" s="496" t="s">
        <v>493</v>
      </c>
      <c r="AD26" s="15"/>
      <c r="AE26" s="15"/>
      <c r="AF26" s="15"/>
      <c r="AG26" s="15"/>
      <c r="AH26" s="15"/>
    </row>
    <row r="27" spans="1:38" ht="15" customHeight="1" x14ac:dyDescent="0.15">
      <c r="B27" s="300"/>
      <c r="C27" s="486">
        <f>L27</f>
        <v>6120</v>
      </c>
      <c r="D27" s="103">
        <f t="shared" si="11"/>
        <v>1032184</v>
      </c>
      <c r="E27" s="103">
        <f t="shared" si="11"/>
        <v>8369.4028092900007</v>
      </c>
      <c r="F27" s="103">
        <f t="shared" si="11"/>
        <v>288.48733254000001</v>
      </c>
      <c r="G27" s="103">
        <f t="shared" si="11"/>
        <v>1138.3779816000001</v>
      </c>
      <c r="H27" s="483">
        <f t="shared" si="12"/>
        <v>9796268123.4300022</v>
      </c>
      <c r="J27" s="487" t="str">
        <f t="shared" si="13"/>
        <v>OK</v>
      </c>
      <c r="K27" s="482">
        <v>510</v>
      </c>
      <c r="L27" s="3">
        <v>6120</v>
      </c>
      <c r="Q27" s="3">
        <f t="shared" si="14"/>
        <v>-219718.31999999835</v>
      </c>
      <c r="R27" s="488">
        <f t="shared" si="15"/>
        <v>9796487841.7500019</v>
      </c>
      <c r="V27" s="31"/>
      <c r="W27" s="1"/>
      <c r="X27" s="103">
        <f>E23-Y27</f>
        <v>919481.64890120854</v>
      </c>
      <c r="Y27" s="3">
        <f>(E23+(P48_T19!D14+P48_T19!D19+P48_T19!D22+P49_T20!D22+P49_T20!D14*0.7+P49_T20!D15+P49_T20!D18+P49_T20!D19+P49_T20!D20+P49_T20!D24*0.7)*1000)*0.02</f>
        <v>23122.579722411581</v>
      </c>
      <c r="AA27" s="3">
        <f>(P49_T20!D12+P49_T20!D14*0.7+P49_T20!D15+P49_T20!D18*0.7+P49_T20!D19+P49_T20!D20+P49_T20!D24*0.7+P49_T20!D25+P49_T20!D26)*1000</f>
        <v>124736.32576552599</v>
      </c>
      <c r="AB27" s="103">
        <f>G23-AF23-AA27</f>
        <v>256499.41632150405</v>
      </c>
    </row>
    <row r="28" spans="1:38" ht="15" customHeight="1" x14ac:dyDescent="0.15">
      <c r="B28" s="300"/>
      <c r="C28" s="486">
        <f>L28*2</f>
        <v>12240</v>
      </c>
      <c r="D28" s="103">
        <f t="shared" si="11"/>
        <v>1928144</v>
      </c>
      <c r="E28" s="103">
        <f t="shared" si="11"/>
        <v>27802.520345159999</v>
      </c>
      <c r="F28" s="103">
        <f t="shared" si="11"/>
        <v>731.58514177000006</v>
      </c>
      <c r="G28" s="103">
        <f t="shared" si="11"/>
        <v>2355.07815377</v>
      </c>
      <c r="H28" s="483">
        <f t="shared" si="12"/>
        <v>30889183640.699997</v>
      </c>
      <c r="J28" s="487" t="str">
        <f t="shared" si="13"/>
        <v>OK</v>
      </c>
      <c r="K28" s="482">
        <v>510</v>
      </c>
      <c r="L28" s="3">
        <v>6120</v>
      </c>
      <c r="Q28" s="3">
        <f t="shared" si="14"/>
        <v>-749839.90999999153</v>
      </c>
      <c r="R28" s="488">
        <f t="shared" si="15"/>
        <v>30889933480.609997</v>
      </c>
      <c r="V28" s="31"/>
      <c r="W28" s="1"/>
    </row>
    <row r="29" spans="1:38" ht="15" customHeight="1" x14ac:dyDescent="0.15">
      <c r="B29" s="300"/>
      <c r="C29" s="486">
        <f>L29*3</f>
        <v>18360</v>
      </c>
      <c r="D29" s="103">
        <f t="shared" si="11"/>
        <v>6794781</v>
      </c>
      <c r="E29" s="103">
        <f t="shared" si="11"/>
        <v>144414.05122374001</v>
      </c>
      <c r="F29" s="103">
        <f t="shared" si="11"/>
        <v>6848.7196809699999</v>
      </c>
      <c r="G29" s="103">
        <f t="shared" si="11"/>
        <v>12688.25396736</v>
      </c>
      <c r="H29" s="483">
        <f t="shared" si="12"/>
        <v>163951024872.07004</v>
      </c>
      <c r="J29" s="487" t="str">
        <f t="shared" si="13"/>
        <v>OK</v>
      </c>
      <c r="K29" s="482">
        <v>510</v>
      </c>
      <c r="L29" s="3">
        <v>6120</v>
      </c>
      <c r="M29" s="103"/>
      <c r="N29" s="103"/>
      <c r="O29" s="103"/>
      <c r="P29" s="103"/>
      <c r="Q29" s="3">
        <f t="shared" si="14"/>
        <v>289383483.23999983</v>
      </c>
      <c r="R29" s="488">
        <f t="shared" si="15"/>
        <v>163661641388.83005</v>
      </c>
      <c r="S29" s="103"/>
      <c r="T29" s="103"/>
      <c r="U29" s="103"/>
      <c r="V29" s="31"/>
      <c r="W29" s="1"/>
      <c r="Z29" s="157"/>
      <c r="AG29" s="157"/>
    </row>
    <row r="30" spans="1:38" ht="15" customHeight="1" x14ac:dyDescent="0.15">
      <c r="B30" s="300"/>
      <c r="C30" s="486">
        <f>L30*5</f>
        <v>30600</v>
      </c>
      <c r="D30" s="103">
        <f t="shared" si="11"/>
        <v>6672144</v>
      </c>
      <c r="E30" s="103">
        <f t="shared" si="11"/>
        <v>230350.30427627001</v>
      </c>
      <c r="F30" s="103">
        <f t="shared" si="11"/>
        <v>15623.834375310002</v>
      </c>
      <c r="G30" s="103">
        <f t="shared" si="11"/>
        <v>37934.01077357</v>
      </c>
      <c r="H30" s="483">
        <f t="shared" si="12"/>
        <v>283908149425.15002</v>
      </c>
      <c r="J30" s="487" t="str">
        <f t="shared" si="13"/>
        <v>OK</v>
      </c>
      <c r="K30" s="482">
        <v>510</v>
      </c>
      <c r="L30" s="3">
        <v>6120</v>
      </c>
      <c r="Q30" s="3">
        <f t="shared" si="14"/>
        <v>5517586439.5699987</v>
      </c>
      <c r="R30" s="488">
        <f t="shared" si="15"/>
        <v>278390562985.58002</v>
      </c>
      <c r="V30" s="31"/>
      <c r="W30" s="1"/>
    </row>
    <row r="31" spans="1:38" ht="15" customHeight="1" x14ac:dyDescent="0.15">
      <c r="B31" s="300"/>
      <c r="C31" s="486">
        <f>L31*10</f>
        <v>61200</v>
      </c>
      <c r="D31" s="103">
        <f t="shared" si="11"/>
        <v>3290290</v>
      </c>
      <c r="E31" s="103">
        <f t="shared" si="11"/>
        <v>205362.18946912</v>
      </c>
      <c r="F31" s="103">
        <f t="shared" si="11"/>
        <v>16582.746243819998</v>
      </c>
      <c r="G31" s="103">
        <f t="shared" si="11"/>
        <v>55753.431101959999</v>
      </c>
      <c r="H31" s="483">
        <f t="shared" si="12"/>
        <v>277698366814.90002</v>
      </c>
      <c r="J31" s="487" t="str">
        <f t="shared" si="13"/>
        <v>OK</v>
      </c>
      <c r="K31" s="482">
        <v>510</v>
      </c>
      <c r="L31" s="3">
        <v>6120</v>
      </c>
      <c r="Q31" s="3">
        <f t="shared" si="14"/>
        <v>17824583051.98</v>
      </c>
      <c r="R31" s="488">
        <f t="shared" si="15"/>
        <v>259873783762.92001</v>
      </c>
      <c r="V31" s="31"/>
      <c r="W31" s="1"/>
    </row>
    <row r="32" spans="1:38" ht="15" customHeight="1" x14ac:dyDescent="0.15">
      <c r="B32" s="300"/>
      <c r="C32" s="486">
        <f>L32*20</f>
        <v>122400</v>
      </c>
      <c r="D32" s="103">
        <f t="shared" si="11"/>
        <v>1471436</v>
      </c>
      <c r="E32" s="103">
        <f t="shared" si="11"/>
        <v>162617.4478237</v>
      </c>
      <c r="F32" s="103">
        <f t="shared" si="11"/>
        <v>17093.172843299999</v>
      </c>
      <c r="G32" s="103">
        <f t="shared" si="11"/>
        <v>67077.59977008999</v>
      </c>
      <c r="H32" s="483">
        <f t="shared" si="12"/>
        <v>246788220437.09</v>
      </c>
      <c r="J32" s="487" t="str">
        <f t="shared" si="13"/>
        <v>OK</v>
      </c>
      <c r="K32" s="482">
        <v>510</v>
      </c>
      <c r="L32" s="3">
        <v>6120</v>
      </c>
      <c r="Q32" s="3">
        <f t="shared" si="14"/>
        <v>24712598227.509998</v>
      </c>
      <c r="R32" s="488">
        <f t="shared" si="15"/>
        <v>222075622209.57999</v>
      </c>
      <c r="V32" s="31"/>
      <c r="W32" s="1"/>
    </row>
    <row r="33" spans="1:23" ht="15" customHeight="1" x14ac:dyDescent="0.15">
      <c r="B33" s="300"/>
      <c r="C33" s="486">
        <f>L33*40</f>
        <v>244800</v>
      </c>
      <c r="D33" s="103">
        <f t="shared" si="11"/>
        <v>556854</v>
      </c>
      <c r="E33" s="103">
        <f t="shared" si="11"/>
        <v>99156.993297469991</v>
      </c>
      <c r="F33" s="103">
        <f t="shared" si="11"/>
        <v>15419.458770559999</v>
      </c>
      <c r="G33" s="103">
        <f t="shared" si="11"/>
        <v>66371.645820360005</v>
      </c>
      <c r="H33" s="483">
        <f t="shared" si="12"/>
        <v>180948097888.39001</v>
      </c>
      <c r="J33" s="487" t="str">
        <f t="shared" si="13"/>
        <v>OK</v>
      </c>
      <c r="K33" s="482">
        <v>510</v>
      </c>
      <c r="L33" s="3">
        <v>6120</v>
      </c>
      <c r="Q33" s="3">
        <f t="shared" si="14"/>
        <v>18346563327.910004</v>
      </c>
      <c r="R33" s="488">
        <f t="shared" si="15"/>
        <v>162601534560.48001</v>
      </c>
      <c r="V33" s="31"/>
      <c r="W33" s="1"/>
    </row>
    <row r="34" spans="1:23" ht="15" customHeight="1" x14ac:dyDescent="0.15">
      <c r="B34" s="300"/>
      <c r="C34" s="486">
        <f>L34*80</f>
        <v>489600</v>
      </c>
      <c r="D34" s="103">
        <f t="shared" si="11"/>
        <v>140574</v>
      </c>
      <c r="E34" s="103">
        <f t="shared" si="11"/>
        <v>31341.592433230002</v>
      </c>
      <c r="F34" s="103">
        <f t="shared" si="11"/>
        <v>9955.7552782300008</v>
      </c>
      <c r="G34" s="103">
        <f t="shared" si="11"/>
        <v>49531.582711859999</v>
      </c>
      <c r="H34" s="483">
        <f t="shared" si="12"/>
        <v>90828930423.320007</v>
      </c>
      <c r="J34" s="487" t="str">
        <f t="shared" si="13"/>
        <v>OK</v>
      </c>
      <c r="K34" s="482">
        <v>510</v>
      </c>
      <c r="L34" s="3">
        <v>6120</v>
      </c>
      <c r="Q34" s="3">
        <f t="shared" si="14"/>
        <v>6288823564.2799988</v>
      </c>
      <c r="R34" s="488">
        <f t="shared" si="15"/>
        <v>84540106859.040009</v>
      </c>
      <c r="V34" s="31"/>
      <c r="W34" s="1"/>
    </row>
    <row r="35" spans="1:23" ht="15" customHeight="1" x14ac:dyDescent="0.15">
      <c r="B35" s="300"/>
      <c r="C35" s="486">
        <f>L35*160</f>
        <v>979200</v>
      </c>
      <c r="D35" s="103">
        <f t="shared" si="11"/>
        <v>70665</v>
      </c>
      <c r="E35" s="103">
        <f t="shared" si="11"/>
        <v>30298.90519695</v>
      </c>
      <c r="F35" s="103">
        <f t="shared" si="11"/>
        <v>54432.593685990003</v>
      </c>
      <c r="G35" s="103">
        <f>G22</f>
        <v>151288.15428640001</v>
      </c>
      <c r="H35" s="483">
        <f>(E35+F35+G35)*1000000</f>
        <v>236019653169.34003</v>
      </c>
      <c r="J35" s="487" t="str">
        <f>IF(AND(H35/D35&gt;=C35), "OK", "ERROR")</f>
        <v>OK</v>
      </c>
      <c r="K35" s="482">
        <v>510</v>
      </c>
      <c r="L35" s="3">
        <v>6120</v>
      </c>
      <c r="Q35" s="3">
        <f t="shared" si="14"/>
        <v>6313893366.6000004</v>
      </c>
      <c r="R35" s="488">
        <f t="shared" si="15"/>
        <v>229705759802.74002</v>
      </c>
      <c r="V35" s="31"/>
      <c r="W35" s="1"/>
    </row>
    <row r="36" spans="1:23" ht="15" customHeight="1" x14ac:dyDescent="0.15">
      <c r="B36" s="300"/>
      <c r="V36" s="31"/>
      <c r="W36" s="1"/>
    </row>
    <row r="37" spans="1:23" ht="15" customHeight="1" x14ac:dyDescent="0.15">
      <c r="B37" s="300"/>
      <c r="G37" s="103" t="s">
        <v>465</v>
      </c>
      <c r="H37" s="488">
        <f>SUM(H25:H35)</f>
        <v>1524002938212.8403</v>
      </c>
      <c r="I37" s="103">
        <f>H37/1000000</f>
        <v>1524002.9382128404</v>
      </c>
      <c r="V37" s="31"/>
      <c r="W37" s="1"/>
    </row>
    <row r="38" spans="1:23" ht="15" customHeight="1" x14ac:dyDescent="0.15">
      <c r="B38" s="300"/>
      <c r="G38" s="3" t="s">
        <v>466</v>
      </c>
      <c r="H38" s="103">
        <v>2262051000000</v>
      </c>
      <c r="V38" s="31"/>
      <c r="W38" s="1"/>
    </row>
    <row r="39" spans="1:23" ht="15" customHeight="1" x14ac:dyDescent="0.15">
      <c r="B39" s="300"/>
      <c r="H39" s="491">
        <f>H37/H38</f>
        <v>0.67372616188266332</v>
      </c>
      <c r="V39" s="31"/>
      <c r="W39" s="1"/>
    </row>
    <row r="40" spans="1:23" ht="15" customHeight="1" x14ac:dyDescent="0.15">
      <c r="B40" s="300"/>
      <c r="F40" s="488">
        <f>SUM(F25:F35)*1000000</f>
        <v>137039923378.80002</v>
      </c>
      <c r="G40" s="488">
        <f>SUM(G25:G35)*1000000</f>
        <v>444358786210.42004</v>
      </c>
      <c r="I40" s="3">
        <f>(P49_T20!D$23+P49_T20!D27)*1000</f>
        <v>63123.044123390006</v>
      </c>
      <c r="V40" s="31"/>
      <c r="W40" s="1"/>
    </row>
    <row r="41" spans="1:23" ht="15" customHeight="1" x14ac:dyDescent="0.15">
      <c r="B41" s="300"/>
      <c r="C41" s="251"/>
      <c r="F41" s="3">
        <f>F40/H37</f>
        <v>8.9921036201874568E-2</v>
      </c>
      <c r="G41" s="3">
        <f>G40/H37</f>
        <v>0.29157344455746809</v>
      </c>
      <c r="I41" s="3">
        <f>I40/I37</f>
        <v>4.1419240436250601E-2</v>
      </c>
      <c r="V41" s="31"/>
      <c r="W41" s="1"/>
    </row>
    <row r="42" spans="1:23" ht="15" customHeight="1" x14ac:dyDescent="0.15">
      <c r="B42" s="300"/>
      <c r="V42" s="31"/>
      <c r="W42" s="1"/>
    </row>
    <row r="43" spans="1:23" ht="15" customHeight="1" x14ac:dyDescent="0.15">
      <c r="B43" s="300"/>
      <c r="I43" s="15" t="s">
        <v>472</v>
      </c>
      <c r="V43" s="31"/>
      <c r="W43" s="1"/>
    </row>
    <row r="44" spans="1:23" ht="15" customHeight="1" x14ac:dyDescent="0.15">
      <c r="B44" s="300"/>
      <c r="I44" s="91">
        <v>1808.28</v>
      </c>
      <c r="V44" s="31"/>
      <c r="W44" s="1"/>
    </row>
    <row r="45" spans="1:23" ht="15" customHeight="1" thickBot="1" x14ac:dyDescent="0.2">
      <c r="B45" s="189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40"/>
      <c r="W45" s="1"/>
    </row>
    <row r="47" spans="1:23" x14ac:dyDescent="0.15">
      <c r="A47" s="3" t="s">
        <v>481</v>
      </c>
      <c r="G47" s="3" t="s">
        <v>477</v>
      </c>
      <c r="H47" s="3" t="s">
        <v>478</v>
      </c>
      <c r="J47" s="3" t="s">
        <v>499</v>
      </c>
      <c r="K47" s="3" t="s">
        <v>500</v>
      </c>
      <c r="M47" s="3" t="s">
        <v>479</v>
      </c>
      <c r="N47" s="3" t="s">
        <v>480</v>
      </c>
      <c r="Q47" s="72" t="s">
        <v>501</v>
      </c>
      <c r="R47" s="504" t="s">
        <v>502</v>
      </c>
      <c r="S47" s="55" t="s">
        <v>503</v>
      </c>
      <c r="T47" s="1" t="s">
        <v>504</v>
      </c>
    </row>
    <row r="48" spans="1:23" x14ac:dyDescent="0.15">
      <c r="A48" s="3">
        <f>E59/D73</f>
        <v>61327.405472956896</v>
      </c>
      <c r="C48" s="3">
        <f>C25</f>
        <v>0</v>
      </c>
      <c r="D48" s="103">
        <f>D25</f>
        <v>1483437</v>
      </c>
      <c r="E48" s="3">
        <f>(E12+AC12+G12-L12-AF12)*1000000</f>
        <v>232167216.7240229</v>
      </c>
      <c r="H48" s="3">
        <f>E48/D48</f>
        <v>156.50628690266112</v>
      </c>
      <c r="J48" s="3">
        <f>D48/($A$51)</f>
        <v>1.1286233658193869E-2</v>
      </c>
      <c r="K48" s="3">
        <f t="shared" ref="K48:K57" si="16">J48+K49</f>
        <v>0.18231433170760031</v>
      </c>
      <c r="M48" s="503">
        <f>1-K48</f>
        <v>0.81768566829239964</v>
      </c>
      <c r="N48" s="3">
        <v>0</v>
      </c>
      <c r="P48" s="234">
        <f>(P12*1000000/D12)/($P$23*1000000/$D$23)</f>
        <v>2.0276938334762367E-7</v>
      </c>
      <c r="Q48" s="505">
        <v>0</v>
      </c>
      <c r="R48" s="169">
        <f>D48</f>
        <v>1483437</v>
      </c>
      <c r="S48" s="169">
        <f>((E12+F12+G12)*1000000)</f>
        <v>238710805.96999997</v>
      </c>
      <c r="T48" s="90" t="e">
        <f>SUM(S48:$S$58)/SUM(R48:$R$58)/Q48</f>
        <v>#DIV/0!</v>
      </c>
    </row>
    <row r="49" spans="1:20" x14ac:dyDescent="0.15">
      <c r="C49" s="103">
        <f>SUM(E49:$E$58)/SUM(D49:$D$58)/T49</f>
        <v>2950.7370407317817</v>
      </c>
      <c r="D49" s="103">
        <f t="shared" ref="D49:D58" si="17">D26</f>
        <v>522474</v>
      </c>
      <c r="E49" s="3">
        <f t="shared" ref="E49:E58" si="18">(E13+AC13+G13-L13-AF13)*1000000</f>
        <v>2911951287.2692924</v>
      </c>
      <c r="G49" s="3">
        <f>(SUM(E49:E58)/SUM(D49:D58))/C49</f>
        <v>22.151789267418415</v>
      </c>
      <c r="H49" s="3">
        <f t="shared" ref="H49:H58" si="19">E49/D49</f>
        <v>5573.3898476657068</v>
      </c>
      <c r="J49" s="3">
        <f t="shared" ref="J49:J58" si="20">D49/($A$51)</f>
        <v>3.9750684689212846E-3</v>
      </c>
      <c r="K49" s="3">
        <f t="shared" si="16"/>
        <v>0.17102809804940644</v>
      </c>
      <c r="M49" s="503">
        <f t="shared" ref="M49:M58" si="21">1-K49</f>
        <v>0.82897190195059356</v>
      </c>
      <c r="N49" s="3">
        <f>SUM(D48)/SUM($D$48:$D$58)</f>
        <v>6.1905356273882932E-2</v>
      </c>
      <c r="P49" s="234">
        <f t="shared" ref="P49:P58" si="22">(P13*1000000/D13)/($P$23*1000000/$D$23)</f>
        <v>2.3975798499889666E-6</v>
      </c>
      <c r="Q49" s="505">
        <v>3060</v>
      </c>
      <c r="R49" s="169">
        <f t="shared" ref="R49:R58" si="23">D49</f>
        <v>522474</v>
      </c>
      <c r="S49" s="169">
        <f t="shared" ref="S49:S58" si="24">((E13+F13+G13)*1000000)</f>
        <v>2936332612.48</v>
      </c>
      <c r="T49" s="90">
        <f>SUM(S49:$S$58)/SUM(R49:$R$58)/Q49</f>
        <v>22.151789267418415</v>
      </c>
    </row>
    <row r="50" spans="1:20" x14ac:dyDescent="0.15">
      <c r="A50" s="3" t="s">
        <v>496</v>
      </c>
      <c r="C50" s="103">
        <f>SUM(E50:$E$58)/SUM(D50:$D$58)/T50</f>
        <v>5901.1502768616974</v>
      </c>
      <c r="D50" s="103">
        <f t="shared" si="17"/>
        <v>1032184</v>
      </c>
      <c r="E50" s="3">
        <f t="shared" si="18"/>
        <v>9635868359.4723797</v>
      </c>
      <c r="G50" s="3">
        <f t="shared" ref="G50:G58" si="25">(SUM(E50:E59)/SUM(D50:D59))/C50</f>
        <v>10.834816673545937</v>
      </c>
      <c r="H50" s="3">
        <f t="shared" si="19"/>
        <v>9335.4172894293843</v>
      </c>
      <c r="J50" s="3">
        <f t="shared" si="20"/>
        <v>7.8530263181039572E-3</v>
      </c>
      <c r="K50" s="3">
        <f t="shared" si="16"/>
        <v>0.16705302958048515</v>
      </c>
      <c r="M50" s="503">
        <f t="shared" si="21"/>
        <v>0.83294697041951482</v>
      </c>
      <c r="N50" s="3">
        <f>SUM(D$48:D49)/SUM($D$48:$D$58)</f>
        <v>8.3708735260547493E-2</v>
      </c>
      <c r="P50" s="234">
        <f t="shared" si="22"/>
        <v>2.4523368520162313E-6</v>
      </c>
      <c r="Q50" s="505">
        <v>6120</v>
      </c>
      <c r="R50" s="169">
        <f t="shared" si="23"/>
        <v>1032184</v>
      </c>
      <c r="S50" s="169">
        <f t="shared" si="24"/>
        <v>9796268123.4300022</v>
      </c>
      <c r="T50" s="90">
        <f>SUM(S50:$S$58)/SUM(R50:$R$58)/Q50</f>
        <v>11.317596899945645</v>
      </c>
    </row>
    <row r="51" spans="1:20" x14ac:dyDescent="0.15">
      <c r="A51" s="502">
        <v>131437736</v>
      </c>
      <c r="C51" s="103">
        <f>SUM(E51:$E$58)/SUM(D51:$D$58)/T51</f>
        <v>11800.762182202026</v>
      </c>
      <c r="D51" s="103">
        <f t="shared" si="17"/>
        <v>1928144</v>
      </c>
      <c r="E51" s="3">
        <f t="shared" si="18"/>
        <v>30552156575.778027</v>
      </c>
      <c r="G51" s="3">
        <f t="shared" si="25"/>
        <v>5.524511785733119</v>
      </c>
      <c r="H51" s="3">
        <f t="shared" si="19"/>
        <v>15845.370768873085</v>
      </c>
      <c r="J51" s="3">
        <f t="shared" si="20"/>
        <v>1.4669637949332907E-2</v>
      </c>
      <c r="K51" s="3">
        <f t="shared" si="16"/>
        <v>0.15920000326238121</v>
      </c>
      <c r="M51" s="503">
        <f t="shared" si="21"/>
        <v>0.84079999673761874</v>
      </c>
      <c r="N51" s="3">
        <f>SUM(D$48:D50)/SUM($D$48:$D$58)</f>
        <v>0.12678283834696205</v>
      </c>
      <c r="P51" s="234">
        <f t="shared" si="22"/>
        <v>8.5328482910085218E-6</v>
      </c>
      <c r="Q51" s="505">
        <v>12240</v>
      </c>
      <c r="R51" s="169">
        <f t="shared" si="23"/>
        <v>1928144</v>
      </c>
      <c r="S51" s="169">
        <f t="shared" si="24"/>
        <v>30889183640.699997</v>
      </c>
      <c r="T51" s="90">
        <f>SUM(S51:$S$58)/SUM(R51:$R$58)/Q51</f>
        <v>5.899687314773062</v>
      </c>
    </row>
    <row r="52" spans="1:20" x14ac:dyDescent="0.15">
      <c r="A52" s="3" t="s">
        <v>497</v>
      </c>
      <c r="C52" s="103">
        <f>SUM(E52:$E$58)/SUM(D52:$D$58)/T52</f>
        <v>17691.57410678222</v>
      </c>
      <c r="D52" s="103">
        <f t="shared" si="17"/>
        <v>6794781</v>
      </c>
      <c r="E52" s="3">
        <f t="shared" si="18"/>
        <v>162069695365.62259</v>
      </c>
      <c r="G52" s="3">
        <f t="shared" si="25"/>
        <v>3.8101934378541849</v>
      </c>
      <c r="H52" s="3">
        <f t="shared" si="19"/>
        <v>23852.085205633939</v>
      </c>
      <c r="J52" s="3">
        <f t="shared" si="20"/>
        <v>5.1695815880456124E-2</v>
      </c>
      <c r="K52" s="3">
        <f t="shared" si="16"/>
        <v>0.1445303653130483</v>
      </c>
      <c r="M52" s="503">
        <f t="shared" si="21"/>
        <v>0.8554696346869517</v>
      </c>
      <c r="N52" s="3">
        <f>SUM(D$48:D51)/SUM($D$48:$D$58)</f>
        <v>0.20724627647567917</v>
      </c>
      <c r="P52" s="234">
        <f t="shared" si="22"/>
        <v>1.3333227789199868E-2</v>
      </c>
      <c r="Q52" s="505">
        <v>18360</v>
      </c>
      <c r="R52" s="169">
        <f t="shared" si="23"/>
        <v>6794781</v>
      </c>
      <c r="S52" s="169">
        <f t="shared" si="24"/>
        <v>163951024872.07004</v>
      </c>
      <c r="T52" s="90">
        <f>SUM(S52:$S$58)/SUM(R52:$R$58)/Q52</f>
        <v>4.2437683068990069</v>
      </c>
    </row>
    <row r="53" spans="1:20" x14ac:dyDescent="0.15">
      <c r="A53" s="103">
        <v>2324550640709.0791</v>
      </c>
      <c r="C53" s="103">
        <f>SUM(E53:$E$58)/SUM(D53:$D$58)/T53</f>
        <v>29390.925200720667</v>
      </c>
      <c r="D53" s="103">
        <f t="shared" si="17"/>
        <v>6672144</v>
      </c>
      <c r="E53" s="3">
        <f t="shared" si="18"/>
        <v>277949603020.01367</v>
      </c>
      <c r="G53" s="3">
        <f t="shared" si="25"/>
        <v>2.4706027714714178</v>
      </c>
      <c r="H53" s="3">
        <f t="shared" si="19"/>
        <v>41658.214064326799</v>
      </c>
      <c r="J53" s="3">
        <f t="shared" si="20"/>
        <v>5.0762773333222967E-2</v>
      </c>
      <c r="K53" s="3">
        <f t="shared" si="16"/>
        <v>9.2834549432592173E-2</v>
      </c>
      <c r="M53" s="503">
        <f t="shared" si="21"/>
        <v>0.90716545056740783</v>
      </c>
      <c r="N53" s="3">
        <f>SUM(D$48:D52)/SUM($D$48:$D$58)</f>
        <v>0.49079949687399105</v>
      </c>
      <c r="P53" s="234">
        <f t="shared" si="22"/>
        <v>0.25123813547396534</v>
      </c>
      <c r="Q53" s="505">
        <v>30600</v>
      </c>
      <c r="R53" s="169">
        <f t="shared" si="23"/>
        <v>6672144</v>
      </c>
      <c r="S53" s="169">
        <f t="shared" si="24"/>
        <v>283908149425.15002</v>
      </c>
      <c r="T53" s="90">
        <f>SUM(S53:$S$58)/SUM(R53:$R$58)/Q53</f>
        <v>3.5250714530996459</v>
      </c>
    </row>
    <row r="54" spans="1:20" x14ac:dyDescent="0.15">
      <c r="A54" s="3" t="s">
        <v>498</v>
      </c>
      <c r="C54" s="103">
        <f>SUM(E54:$E$58)/SUM(D54:$D$58)/T54</f>
        <v>58470.047093846661</v>
      </c>
      <c r="D54" s="103">
        <f t="shared" si="17"/>
        <v>3290290</v>
      </c>
      <c r="E54" s="3">
        <f t="shared" si="18"/>
        <v>269794859757.82968</v>
      </c>
      <c r="G54" s="3">
        <f t="shared" si="25"/>
        <v>1.3334322393508371</v>
      </c>
      <c r="H54" s="3">
        <f t="shared" si="19"/>
        <v>81997.288919162049</v>
      </c>
      <c r="J54" s="3">
        <f t="shared" si="20"/>
        <v>2.5033069650560628E-2</v>
      </c>
      <c r="K54" s="3">
        <f t="shared" si="16"/>
        <v>4.2071776099369212E-2</v>
      </c>
      <c r="M54" s="503">
        <f t="shared" si="21"/>
        <v>0.95792822390063082</v>
      </c>
      <c r="N54" s="3">
        <f>SUM(D$48:D53)/SUM($D$48:$D$58)</f>
        <v>0.7692349487540846</v>
      </c>
      <c r="P54" s="234">
        <f t="shared" si="22"/>
        <v>1.6345933699136792</v>
      </c>
      <c r="Q54" s="505">
        <v>61200</v>
      </c>
      <c r="R54" s="169">
        <f t="shared" si="23"/>
        <v>3290290</v>
      </c>
      <c r="S54" s="169">
        <f t="shared" si="24"/>
        <v>277698366814.90002</v>
      </c>
      <c r="T54" s="90">
        <f>SUM(S54:$S$58)/SUM(R54:$R$58)/Q54</f>
        <v>3.0502578243715566</v>
      </c>
    </row>
    <row r="55" spans="1:20" x14ac:dyDescent="0.15">
      <c r="A55" s="3">
        <f>A53/(A51)</f>
        <v>17685.565131075287</v>
      </c>
      <c r="C55" s="103">
        <f>SUM(E55:$E$58)/SUM(D55:$D$58)/T55</f>
        <v>116212.78350090343</v>
      </c>
      <c r="D55" s="103">
        <f t="shared" si="17"/>
        <v>1471436</v>
      </c>
      <c r="E55" s="3">
        <f t="shared" si="18"/>
        <v>238009750868.75836</v>
      </c>
      <c r="G55" s="3">
        <f t="shared" si="25"/>
        <v>0.64330309125819041</v>
      </c>
      <c r="H55" s="3">
        <f t="shared" si="19"/>
        <v>161753.38300052355</v>
      </c>
      <c r="J55" s="3">
        <f t="shared" si="20"/>
        <v>1.1194928068450601E-2</v>
      </c>
      <c r="K55" s="3">
        <f t="shared" si="16"/>
        <v>1.7038706448808581E-2</v>
      </c>
      <c r="M55" s="503">
        <f t="shared" si="21"/>
        <v>0.98296129355119144</v>
      </c>
      <c r="N55" s="3">
        <f>SUM(D$48:D54)/SUM($D$48:$D$58)</f>
        <v>0.90654214460695481</v>
      </c>
      <c r="P55" s="234">
        <f t="shared" si="22"/>
        <v>5.056140463828303</v>
      </c>
      <c r="Q55" s="505">
        <v>122400</v>
      </c>
      <c r="R55" s="169">
        <f t="shared" si="23"/>
        <v>1471436</v>
      </c>
      <c r="S55" s="169">
        <f t="shared" si="24"/>
        <v>246788220437.09</v>
      </c>
      <c r="T55" s="90">
        <f>SUM(S55:$S$58)/SUM(R55:$R$58)/Q55</f>
        <v>2.752770484060072</v>
      </c>
    </row>
    <row r="56" spans="1:20" x14ac:dyDescent="0.15">
      <c r="C56" s="103">
        <f>SUM(E56:$E$58)/SUM(D56:$D$58)/T56</f>
        <v>230643.56451692406</v>
      </c>
      <c r="D56" s="103">
        <f t="shared" si="17"/>
        <v>556854</v>
      </c>
      <c r="E56" s="3">
        <f t="shared" si="18"/>
        <v>172580997357.71622</v>
      </c>
      <c r="G56" s="3">
        <f t="shared" si="25"/>
        <v>0.28440339057815756</v>
      </c>
      <c r="H56" s="3">
        <f t="shared" si="19"/>
        <v>309921.44683833863</v>
      </c>
      <c r="J56" s="3">
        <f t="shared" si="20"/>
        <v>4.2366371861426461E-3</v>
      </c>
      <c r="K56" s="3">
        <f t="shared" si="16"/>
        <v>5.8437783803579821E-3</v>
      </c>
      <c r="M56" s="503">
        <f t="shared" si="21"/>
        <v>0.99415622161964201</v>
      </c>
      <c r="N56" s="3">
        <f>SUM(D$48:D55)/SUM($D$48:$D$58)</f>
        <v>0.96794668677100848</v>
      </c>
      <c r="P56" s="234">
        <f t="shared" si="22"/>
        <v>9.958377042280194</v>
      </c>
      <c r="Q56" s="505">
        <v>244800</v>
      </c>
      <c r="R56" s="169">
        <f t="shared" si="23"/>
        <v>556854</v>
      </c>
      <c r="S56" s="169">
        <f t="shared" si="24"/>
        <v>180948097888.39001</v>
      </c>
      <c r="T56" s="90">
        <f>SUM(S56:$S$58)/SUM(R56:$R$58)/Q56</f>
        <v>2.7006272016374266</v>
      </c>
    </row>
    <row r="57" spans="1:20" x14ac:dyDescent="0.15">
      <c r="C57" s="103">
        <f>SUM(E57:$E$58)/SUM(D57:$D$58)/T57</f>
        <v>458146.14027390844</v>
      </c>
      <c r="D57" s="103">
        <f t="shared" si="17"/>
        <v>140574</v>
      </c>
      <c r="E57" s="3">
        <f t="shared" si="18"/>
        <v>84793804493.952225</v>
      </c>
      <c r="G57" s="3">
        <f t="shared" si="25"/>
        <v>0.1078404443744449</v>
      </c>
      <c r="H57" s="3">
        <f t="shared" si="19"/>
        <v>603196.92470835452</v>
      </c>
      <c r="J57" s="3">
        <f t="shared" si="20"/>
        <v>1.0695102051970829E-3</v>
      </c>
      <c r="K57" s="3">
        <f t="shared" si="16"/>
        <v>1.6071411942153355E-3</v>
      </c>
      <c r="M57" s="503">
        <f t="shared" si="21"/>
        <v>0.99839285880578466</v>
      </c>
      <c r="N57" s="3">
        <f>SUM(D$48:D56)/SUM($D$48:$D$58)</f>
        <v>0.99118477862292853</v>
      </c>
      <c r="P57" s="234">
        <f t="shared" si="22"/>
        <v>13.641187074237957</v>
      </c>
      <c r="Q57" s="505">
        <v>489600</v>
      </c>
      <c r="R57" s="169">
        <f t="shared" si="23"/>
        <v>140574</v>
      </c>
      <c r="S57" s="169">
        <f t="shared" si="24"/>
        <v>90828930423.320007</v>
      </c>
      <c r="T57" s="90">
        <f>SUM(S57:$S$58)/SUM(R57:$R$58)/Q57</f>
        <v>3.1603202596342417</v>
      </c>
    </row>
    <row r="58" spans="1:20" x14ac:dyDescent="0.15">
      <c r="C58" s="103">
        <f>SUM(E58:$E$58)/SUM(D58:$D$58)/T58</f>
        <v>917121.67943132599</v>
      </c>
      <c r="D58" s="103">
        <f t="shared" si="17"/>
        <v>70665</v>
      </c>
      <c r="E58" s="3">
        <f t="shared" si="18"/>
        <v>221056720479.43649</v>
      </c>
      <c r="G58" s="3">
        <f t="shared" si="25"/>
        <v>4.3408816927665066E-2</v>
      </c>
      <c r="H58" s="3">
        <f t="shared" si="19"/>
        <v>3128234.9179853746</v>
      </c>
      <c r="J58" s="3">
        <f t="shared" si="20"/>
        <v>5.376309890182527E-4</v>
      </c>
      <c r="K58" s="3">
        <f>J58+K59</f>
        <v>5.376309890182527E-4</v>
      </c>
      <c r="M58" s="503">
        <f t="shared" si="21"/>
        <v>0.99946236901098173</v>
      </c>
      <c r="N58" s="3">
        <f>SUM(D$48:D57)/SUM($D$48:$D$58)</f>
        <v>0.99705107665435477</v>
      </c>
      <c r="P58" s="234">
        <f t="shared" si="22"/>
        <v>27.100225596559373</v>
      </c>
      <c r="Q58" s="505">
        <v>979200</v>
      </c>
      <c r="R58" s="169">
        <f t="shared" si="23"/>
        <v>70665</v>
      </c>
      <c r="S58" s="169">
        <f t="shared" si="24"/>
        <v>236019653169.34003</v>
      </c>
      <c r="T58" s="90">
        <f>SUM(S58:$S$58)/SUM(R58:$R$58)/Q58</f>
        <v>3.4109268030007533</v>
      </c>
    </row>
    <row r="59" spans="1:20" x14ac:dyDescent="0.15">
      <c r="D59" s="3">
        <f>SUM(D48:D58)</f>
        <v>23962983</v>
      </c>
      <c r="E59" s="3">
        <f>SUM(E48:E58)</f>
        <v>1469587574782.573</v>
      </c>
    </row>
    <row r="61" spans="1:20" x14ac:dyDescent="0.15">
      <c r="D61" s="3" t="s">
        <v>473</v>
      </c>
      <c r="E61" s="3" t="s">
        <v>474</v>
      </c>
      <c r="F61" s="3" t="s">
        <v>475</v>
      </c>
      <c r="G61" s="3" t="s">
        <v>476</v>
      </c>
      <c r="I61" s="3" t="s">
        <v>489</v>
      </c>
      <c r="J61" s="3" t="s">
        <v>478</v>
      </c>
      <c r="K61" s="3" t="s">
        <v>488</v>
      </c>
    </row>
    <row r="62" spans="1:20" x14ac:dyDescent="0.15">
      <c r="C62" s="3">
        <f>C48</f>
        <v>0</v>
      </c>
      <c r="D62" s="103">
        <f>D12</f>
        <v>1483437</v>
      </c>
      <c r="E62" s="3">
        <f>I12*1000000/$I$44</f>
        <v>65858</v>
      </c>
      <c r="F62" s="3">
        <f>AVERAGE([1]P14_P15_T9!F62, [2]P14_P15_T9!F62)</f>
        <v>0.27215689858374387</v>
      </c>
      <c r="G62" s="3">
        <f>E62*F62</f>
        <v>17923.709026928205</v>
      </c>
      <c r="I62" s="3">
        <f>M48</f>
        <v>0.81768566829239964</v>
      </c>
      <c r="J62" s="3">
        <f>E48/D62</f>
        <v>156.50628690266112</v>
      </c>
      <c r="K62" s="3">
        <f t="shared" ref="K62:K72" si="26">(D62-G62)/D62</f>
        <v>0.98791744507725754</v>
      </c>
      <c r="L62" s="3">
        <f>(D73-G73)/D73</f>
        <v>0.77585754282202457</v>
      </c>
    </row>
    <row r="63" spans="1:20" x14ac:dyDescent="0.15">
      <c r="C63" s="3">
        <f t="shared" ref="C63:C72" si="27">C49</f>
        <v>2950.7370407317817</v>
      </c>
      <c r="D63" s="103">
        <f t="shared" ref="D63:D72" si="28">D13</f>
        <v>522474</v>
      </c>
      <c r="E63" s="3">
        <f t="shared" ref="E63:E72" si="29">I13*1000000/$I$44</f>
        <v>28044</v>
      </c>
      <c r="F63" s="3">
        <f>AVERAGE([1]P14_P15_T9!F63, [2]P14_P15_T9!F63)</f>
        <v>0.28895624330304981</v>
      </c>
      <c r="G63" s="3">
        <f t="shared" ref="G63:G72" si="30">E63*F63</f>
        <v>8103.4888871907287</v>
      </c>
      <c r="I63" s="3">
        <f t="shared" ref="I63:I72" si="31">M49</f>
        <v>0.82897190195059356</v>
      </c>
      <c r="J63" s="3">
        <f t="shared" ref="J63:J72" si="32">E49/D63</f>
        <v>5573.3898476657068</v>
      </c>
      <c r="K63" s="3">
        <f t="shared" si="26"/>
        <v>0.98449015857786093</v>
      </c>
    </row>
    <row r="64" spans="1:20" x14ac:dyDescent="0.15">
      <c r="C64" s="3">
        <f t="shared" si="27"/>
        <v>5901.1502768616974</v>
      </c>
      <c r="D64" s="103">
        <f t="shared" si="28"/>
        <v>1032184</v>
      </c>
      <c r="E64" s="3">
        <f t="shared" si="29"/>
        <v>90976</v>
      </c>
      <c r="F64" s="3">
        <f>AVERAGE([1]P14_P15_T9!F64, [2]P14_P15_T9!F64)</f>
        <v>0.31006603553302997</v>
      </c>
      <c r="G64" s="3">
        <f t="shared" si="30"/>
        <v>28208.567648652934</v>
      </c>
      <c r="I64" s="3">
        <f t="shared" si="31"/>
        <v>0.83294697041951482</v>
      </c>
      <c r="J64" s="3">
        <f t="shared" si="32"/>
        <v>9335.4172894293843</v>
      </c>
      <c r="K64" s="3">
        <f t="shared" si="26"/>
        <v>0.97267098923384498</v>
      </c>
    </row>
    <row r="65" spans="2:12" x14ac:dyDescent="0.15">
      <c r="C65" s="3">
        <f t="shared" si="27"/>
        <v>11800.762182202026</v>
      </c>
      <c r="D65" s="103">
        <f t="shared" si="28"/>
        <v>1928144</v>
      </c>
      <c r="E65" s="3">
        <f t="shared" si="29"/>
        <v>202634</v>
      </c>
      <c r="F65" s="3">
        <f>AVERAGE([1]P14_P15_T9!F65, [2]P14_P15_T9!F65)</f>
        <v>0.34974656420997019</v>
      </c>
      <c r="G65" s="3">
        <f t="shared" si="30"/>
        <v>70870.545292123104</v>
      </c>
      <c r="I65" s="3">
        <f t="shared" si="31"/>
        <v>0.84079999673761874</v>
      </c>
      <c r="J65" s="3">
        <f t="shared" si="32"/>
        <v>15845.370768873085</v>
      </c>
      <c r="K65" s="3">
        <f t="shared" si="26"/>
        <v>0.9632441636661353</v>
      </c>
    </row>
    <row r="66" spans="2:12" x14ac:dyDescent="0.15">
      <c r="C66" s="3">
        <f t="shared" si="27"/>
        <v>17691.57410678222</v>
      </c>
      <c r="D66" s="103">
        <f t="shared" si="28"/>
        <v>6794781</v>
      </c>
      <c r="E66" s="3">
        <f t="shared" si="29"/>
        <v>2635532</v>
      </c>
      <c r="F66" s="3">
        <f>AVERAGE([1]P14_P15_T9!F66, [2]P14_P15_T9!F66)</f>
        <v>0.3675477254014084</v>
      </c>
      <c r="G66" s="3">
        <f t="shared" si="30"/>
        <v>968683.79182262463</v>
      </c>
      <c r="I66" s="3">
        <f t="shared" si="31"/>
        <v>0.8554696346869517</v>
      </c>
      <c r="J66" s="3">
        <f t="shared" si="32"/>
        <v>23852.085205633939</v>
      </c>
      <c r="K66" s="3">
        <f t="shared" si="26"/>
        <v>0.85743708416465159</v>
      </c>
    </row>
    <row r="67" spans="2:12" x14ac:dyDescent="0.15">
      <c r="C67" s="3">
        <f t="shared" si="27"/>
        <v>29390.925200720667</v>
      </c>
      <c r="D67" s="103">
        <f t="shared" si="28"/>
        <v>6672144</v>
      </c>
      <c r="E67" s="3">
        <f t="shared" si="29"/>
        <v>6029701.0000000009</v>
      </c>
      <c r="F67" s="3">
        <f>AVERAGE([1]P14_P15_T9!F67, [2]P14_P15_T9!F67)</f>
        <v>0.3735324934818427</v>
      </c>
      <c r="G67" s="3">
        <f t="shared" si="30"/>
        <v>2252289.2494799607</v>
      </c>
      <c r="I67" s="3">
        <f t="shared" si="31"/>
        <v>0.90716545056740783</v>
      </c>
      <c r="J67" s="3">
        <f t="shared" si="32"/>
        <v>41658.214064326799</v>
      </c>
      <c r="K67" s="3">
        <f t="shared" si="26"/>
        <v>0.66243395683906692</v>
      </c>
    </row>
    <row r="68" spans="2:12" x14ac:dyDescent="0.15">
      <c r="C68" s="3">
        <f t="shared" si="27"/>
        <v>58470.047093846661</v>
      </c>
      <c r="D68" s="103">
        <f t="shared" si="28"/>
        <v>3290290</v>
      </c>
      <c r="E68" s="3">
        <f t="shared" si="29"/>
        <v>3095994</v>
      </c>
      <c r="F68" s="3">
        <f>AVERAGE([1]P14_P15_T9!F68, [2]P14_P15_T9!F68)</f>
        <v>0.38599595465354819</v>
      </c>
      <c r="G68" s="3">
        <f t="shared" si="30"/>
        <v>1195041.1596316572</v>
      </c>
      <c r="I68" s="3">
        <f t="shared" si="31"/>
        <v>0.95792822390063082</v>
      </c>
      <c r="J68" s="3">
        <f t="shared" si="32"/>
        <v>81997.288919162049</v>
      </c>
      <c r="K68" s="3">
        <f t="shared" si="26"/>
        <v>0.63679761977465299</v>
      </c>
    </row>
    <row r="69" spans="2:12" x14ac:dyDescent="0.15">
      <c r="C69" s="3">
        <f t="shared" si="27"/>
        <v>116212.78350090343</v>
      </c>
      <c r="D69" s="103">
        <f t="shared" si="28"/>
        <v>1471436</v>
      </c>
      <c r="E69" s="3">
        <f t="shared" si="29"/>
        <v>1424254</v>
      </c>
      <c r="F69" s="3">
        <f>AVERAGE([1]P14_P15_T9!F69, [2]P14_P15_T9!F69)</f>
        <v>0.39477423429142011</v>
      </c>
      <c r="G69" s="3">
        <f t="shared" si="30"/>
        <v>562258.78228649229</v>
      </c>
      <c r="I69" s="3">
        <f t="shared" si="31"/>
        <v>0.98296129355119144</v>
      </c>
      <c r="J69" s="3">
        <f t="shared" si="32"/>
        <v>161753.38300052355</v>
      </c>
      <c r="K69" s="3">
        <f t="shared" si="26"/>
        <v>0.61788431009809985</v>
      </c>
    </row>
    <row r="70" spans="2:12" x14ac:dyDescent="0.15">
      <c r="C70" s="3">
        <f t="shared" si="27"/>
        <v>230643.56451692406</v>
      </c>
      <c r="D70" s="103">
        <f t="shared" si="28"/>
        <v>556854</v>
      </c>
      <c r="E70" s="3">
        <f t="shared" si="29"/>
        <v>513524</v>
      </c>
      <c r="F70" s="3">
        <f>AVERAGE([1]P14_P15_T9!F70, [2]P14_P15_T9!F70)</f>
        <v>0.39477423429142011</v>
      </c>
      <c r="G70" s="3">
        <f t="shared" si="30"/>
        <v>202726.04389026723</v>
      </c>
      <c r="I70" s="3">
        <f t="shared" si="31"/>
        <v>0.99415622161964201</v>
      </c>
      <c r="J70" s="3">
        <f t="shared" si="32"/>
        <v>309921.44683833863</v>
      </c>
      <c r="K70" s="3">
        <f t="shared" si="26"/>
        <v>0.63594399269778568</v>
      </c>
    </row>
    <row r="71" spans="2:12" x14ac:dyDescent="0.15">
      <c r="C71" s="3">
        <f t="shared" si="27"/>
        <v>458146.14027390844</v>
      </c>
      <c r="D71" s="103">
        <f t="shared" si="28"/>
        <v>140574</v>
      </c>
      <c r="E71" s="3">
        <f t="shared" si="29"/>
        <v>112169</v>
      </c>
      <c r="F71" s="3">
        <f>AVERAGE([1]P14_P15_T9!F71, [2]P14_P15_T9!F71)</f>
        <v>0.39477423429142011</v>
      </c>
      <c r="G71" s="3">
        <f t="shared" si="30"/>
        <v>44281.431086234305</v>
      </c>
      <c r="I71" s="3">
        <f t="shared" si="31"/>
        <v>0.99839285880578466</v>
      </c>
      <c r="J71" s="3">
        <f t="shared" si="32"/>
        <v>603196.92470835452</v>
      </c>
      <c r="K71" s="3">
        <f t="shared" si="26"/>
        <v>0.68499558178443876</v>
      </c>
    </row>
    <row r="72" spans="2:12" x14ac:dyDescent="0.15">
      <c r="C72" s="3">
        <f t="shared" si="27"/>
        <v>917121.67943132599</v>
      </c>
      <c r="D72" s="103">
        <f t="shared" si="28"/>
        <v>70665</v>
      </c>
      <c r="E72" s="3">
        <f t="shared" si="29"/>
        <v>52524</v>
      </c>
      <c r="F72" s="3">
        <f>AVERAGE([1]P14_P15_T9!F72, [2]P14_P15_T9!F72)</f>
        <v>0.39477423429142011</v>
      </c>
      <c r="G72" s="3">
        <f t="shared" si="30"/>
        <v>20735.121881922551</v>
      </c>
      <c r="I72" s="3">
        <f t="shared" si="31"/>
        <v>0.99946236901098173</v>
      </c>
      <c r="J72" s="3">
        <f t="shared" si="32"/>
        <v>3128234.9179853746</v>
      </c>
      <c r="K72" s="3">
        <f t="shared" si="26"/>
        <v>0.70657154345259254</v>
      </c>
    </row>
    <row r="73" spans="2:12" x14ac:dyDescent="0.15">
      <c r="D73" s="3">
        <f>SUM(D62:D72)</f>
        <v>23962983</v>
      </c>
      <c r="G73" s="103">
        <f>SUM(G62:G72)</f>
        <v>5371121.8909340547</v>
      </c>
      <c r="L73" s="15" t="s">
        <v>494</v>
      </c>
    </row>
    <row r="74" spans="2:12" x14ac:dyDescent="0.15">
      <c r="D74" s="103">
        <f>D23</f>
        <v>23962983</v>
      </c>
      <c r="E74" s="3">
        <f>I23*1000000/$I$44</f>
        <v>14251210</v>
      </c>
      <c r="L74" s="496">
        <f>D74+G73</f>
        <v>29334104.890934054</v>
      </c>
    </row>
    <row r="77" spans="2:12" x14ac:dyDescent="0.15">
      <c r="B77" s="103"/>
      <c r="C77" s="103"/>
    </row>
    <row r="79" spans="2:12" x14ac:dyDescent="0.15">
      <c r="C79" s="103"/>
    </row>
    <row r="84" spans="3:11" x14ac:dyDescent="0.15">
      <c r="C84" s="103"/>
      <c r="D84" s="103"/>
      <c r="E84" s="103"/>
      <c r="F84" s="103"/>
      <c r="G84" s="497"/>
      <c r="H84" s="103"/>
      <c r="J84" s="497"/>
      <c r="K84" s="103"/>
    </row>
    <row r="85" spans="3:11" x14ac:dyDescent="0.15">
      <c r="C85" s="103"/>
      <c r="D85" s="103"/>
      <c r="E85" s="103"/>
      <c r="F85" s="103"/>
      <c r="G85" s="497"/>
      <c r="H85" s="103"/>
      <c r="K85" s="103"/>
    </row>
    <row r="86" spans="3:11" x14ac:dyDescent="0.15">
      <c r="C86" s="103"/>
      <c r="D86" s="103"/>
      <c r="E86" s="103"/>
      <c r="F86" s="103"/>
      <c r="G86" s="497"/>
      <c r="H86" s="103"/>
      <c r="K86" s="103"/>
    </row>
    <row r="87" spans="3:11" x14ac:dyDescent="0.15">
      <c r="C87" s="103"/>
      <c r="D87" s="103"/>
      <c r="E87" s="103"/>
      <c r="F87" s="103"/>
      <c r="G87" s="497"/>
      <c r="H87" s="103"/>
      <c r="K87" s="103"/>
    </row>
    <row r="88" spans="3:11" x14ac:dyDescent="0.15">
      <c r="C88" s="103"/>
      <c r="D88" s="103"/>
      <c r="E88" s="103"/>
      <c r="F88" s="103"/>
      <c r="G88" s="497"/>
      <c r="H88" s="103"/>
      <c r="K88" s="103"/>
    </row>
    <row r="89" spans="3:11" x14ac:dyDescent="0.15">
      <c r="C89" s="103"/>
      <c r="D89" s="103"/>
      <c r="E89" s="103"/>
      <c r="F89" s="103"/>
      <c r="G89" s="497"/>
      <c r="H89" s="103"/>
      <c r="K89" s="103"/>
    </row>
    <row r="90" spans="3:11" x14ac:dyDescent="0.15">
      <c r="C90" s="103"/>
      <c r="D90" s="103"/>
      <c r="E90" s="103"/>
      <c r="F90" s="103"/>
      <c r="G90" s="497"/>
      <c r="H90" s="103"/>
      <c r="K90" s="103"/>
    </row>
    <row r="91" spans="3:11" x14ac:dyDescent="0.15">
      <c r="C91" s="103"/>
      <c r="D91" s="103"/>
      <c r="E91" s="103"/>
      <c r="F91" s="103"/>
      <c r="G91" s="497"/>
      <c r="H91" s="103"/>
      <c r="K91" s="103"/>
    </row>
    <row r="92" spans="3:11" x14ac:dyDescent="0.15">
      <c r="C92" s="103"/>
      <c r="D92" s="103"/>
      <c r="E92" s="103"/>
      <c r="F92" s="103"/>
      <c r="G92" s="497"/>
      <c r="H92" s="103"/>
      <c r="K92" s="103"/>
    </row>
    <row r="93" spans="3:11" x14ac:dyDescent="0.15">
      <c r="C93" s="103"/>
      <c r="D93" s="103"/>
      <c r="E93" s="103"/>
      <c r="F93" s="103"/>
      <c r="G93" s="497"/>
      <c r="H93" s="103"/>
      <c r="K93" s="103"/>
    </row>
  </sheetData>
  <mergeCells count="13">
    <mergeCell ref="U10:U11"/>
    <mergeCell ref="T10:T11"/>
    <mergeCell ref="C10:C11"/>
    <mergeCell ref="D10:D11"/>
    <mergeCell ref="E10:E11"/>
    <mergeCell ref="F10:F11"/>
    <mergeCell ref="G10:G11"/>
    <mergeCell ref="H10:N10"/>
    <mergeCell ref="O10:O11"/>
    <mergeCell ref="P10:P11"/>
    <mergeCell ref="Q10:Q11"/>
    <mergeCell ref="R10:R11"/>
    <mergeCell ref="S10:S11"/>
  </mergeCells>
  <pageMargins left="0.25" right="0.25" top="0.75" bottom="0.75" header="0.3" footer="0.3"/>
  <pageSetup paperSize="9" scale="8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42</vt:i4>
      </vt:variant>
    </vt:vector>
  </HeadingPairs>
  <TitlesOfParts>
    <vt:vector size="67" baseType="lpstr">
      <vt:lpstr>P1_T1</vt:lpstr>
      <vt:lpstr>P2_T2</vt:lpstr>
      <vt:lpstr>P3_T3</vt:lpstr>
      <vt:lpstr>P4_P5_T4</vt:lpstr>
      <vt:lpstr>P6_P7_T5</vt:lpstr>
      <vt:lpstr>P8_P9_T6</vt:lpstr>
      <vt:lpstr>P10_P11_T7</vt:lpstr>
      <vt:lpstr>P12_P13_T8</vt:lpstr>
      <vt:lpstr>P14_P15_T9</vt:lpstr>
      <vt:lpstr>P16_P17_T10</vt:lpstr>
      <vt:lpstr>P18_T11</vt:lpstr>
      <vt:lpstr>P19-26_T12</vt:lpstr>
      <vt:lpstr>P27_40_T13</vt:lpstr>
      <vt:lpstr>P41_T14</vt:lpstr>
      <vt:lpstr>P42_T14</vt:lpstr>
      <vt:lpstr>P43_T14</vt:lpstr>
      <vt:lpstr>P44_T15</vt:lpstr>
      <vt:lpstr>P45_T16</vt:lpstr>
      <vt:lpstr>P46_T17</vt:lpstr>
      <vt:lpstr>P48_T19</vt:lpstr>
      <vt:lpstr>P47_T18</vt:lpstr>
      <vt:lpstr>P49_T20</vt:lpstr>
      <vt:lpstr>P50_T21</vt:lpstr>
      <vt:lpstr>P51_T22</vt:lpstr>
      <vt:lpstr>P52_T23</vt:lpstr>
      <vt:lpstr>P1_T1!__xlnm.Print_Area</vt:lpstr>
      <vt:lpstr>'P19-26_T12'!__xlnm.Print_Area</vt:lpstr>
      <vt:lpstr>P2_T2!__xlnm.Print_Area</vt:lpstr>
      <vt:lpstr>P27_40_T13!__xlnm.Print_Area</vt:lpstr>
      <vt:lpstr>P3_T3!__xlnm.Print_Area</vt:lpstr>
      <vt:lpstr>P4_P5_T4!__xlnm.Print_Area</vt:lpstr>
      <vt:lpstr>P41_T14!__xlnm.Print_Area</vt:lpstr>
      <vt:lpstr>P44_T15!__xlnm.Print_Area</vt:lpstr>
      <vt:lpstr>P45_T16!__xlnm.Print_Area</vt:lpstr>
      <vt:lpstr>P46_T17!__xlnm.Print_Area</vt:lpstr>
      <vt:lpstr>P47_T18!__xlnm.Print_Area</vt:lpstr>
      <vt:lpstr>P48_T19!__xlnm.Print_Area</vt:lpstr>
      <vt:lpstr>P49_T20!__xlnm.Print_Area</vt:lpstr>
      <vt:lpstr>P50_T21!__xlnm.Print_Area</vt:lpstr>
      <vt:lpstr>P51_T22!__xlnm.Print_Area</vt:lpstr>
      <vt:lpstr>P52_T23!__xlnm.Print_Area</vt:lpstr>
      <vt:lpstr>P6_P7_T5!__xlnm.Print_Area</vt:lpstr>
      <vt:lpstr>P1_T1!Print_Area</vt:lpstr>
      <vt:lpstr>P10_P11_T7!Print_Area</vt:lpstr>
      <vt:lpstr>P12_P13_T8!Print_Area</vt:lpstr>
      <vt:lpstr>P14_P15_T9!Print_Area</vt:lpstr>
      <vt:lpstr>P16_P17_T10!Print_Area</vt:lpstr>
      <vt:lpstr>P18_T11!Print_Area</vt:lpstr>
      <vt:lpstr>'P19-26_T12'!Print_Area</vt:lpstr>
      <vt:lpstr>P2_T2!Print_Area</vt:lpstr>
      <vt:lpstr>P27_40_T13!Print_Area</vt:lpstr>
      <vt:lpstr>P3_T3!Print_Area</vt:lpstr>
      <vt:lpstr>P4_P5_T4!Print_Area</vt:lpstr>
      <vt:lpstr>P41_T14!Print_Area</vt:lpstr>
      <vt:lpstr>P42_T14!Print_Area</vt:lpstr>
      <vt:lpstr>P43_T14!Print_Area</vt:lpstr>
      <vt:lpstr>P44_T15!Print_Area</vt:lpstr>
      <vt:lpstr>P45_T16!Print_Area</vt:lpstr>
      <vt:lpstr>P46_T17!Print_Area</vt:lpstr>
      <vt:lpstr>P47_T18!Print_Area</vt:lpstr>
      <vt:lpstr>P48_T19!Print_Area</vt:lpstr>
      <vt:lpstr>P49_T20!Print_Area</vt:lpstr>
      <vt:lpstr>P50_T21!Print_Area</vt:lpstr>
      <vt:lpstr>P51_T22!Print_Area</vt:lpstr>
      <vt:lpstr>P52_T23!Print_Area</vt:lpstr>
      <vt:lpstr>P6_P7_T5!Print_Area</vt:lpstr>
      <vt:lpstr>P8_P9_T6!Print_Area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68467524715</dc:creator>
  <cp:lastModifiedBy>Marc</cp:lastModifiedBy>
  <cp:revision>0</cp:revision>
  <cp:lastPrinted>2015-05-28T20:17:46Z</cp:lastPrinted>
  <dcterms:created xsi:type="dcterms:W3CDTF">2012-07-24T16:41:23Z</dcterms:created>
  <dcterms:modified xsi:type="dcterms:W3CDTF">2018-06-28T20:31:57Z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Receita Federal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