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1.xml" ContentType="application/vnd.openxmlformats-officedocument.drawingml.chart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updateLinks="always"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/Users/marcmorgan/Dropbox/MS2018_BrazilDINA/Data/Income tax/DIRPF 2007-2016/"/>
    </mc:Choice>
  </mc:AlternateContent>
  <xr:revisionPtr revIDLastSave="0" documentId="13_ncr:1_{A66F831B-BACE-494A-9749-EBC5CAEF5B53}" xr6:coauthVersionLast="36" xr6:coauthVersionMax="36" xr10:uidLastSave="{00000000-0000-0000-0000-000000000000}"/>
  <bookViews>
    <workbookView xWindow="0" yWindow="460" windowWidth="27320" windowHeight="13940" tabRatio="856" firstSheet="5" activeTab="8" xr2:uid="{00000000-000D-0000-FFFF-FFFF00000000}"/>
  </bookViews>
  <sheets>
    <sheet name="P1_T1" sheetId="13182" r:id="rId1"/>
    <sheet name="P2_T2" sheetId="1" r:id="rId2"/>
    <sheet name="P3_T3" sheetId="13183" r:id="rId3"/>
    <sheet name="P4_P5_T4" sheetId="13158" r:id="rId4"/>
    <sheet name="P6_P7_T5" sheetId="13185" r:id="rId5"/>
    <sheet name="P8_P9_T6" sheetId="13203" r:id="rId6"/>
    <sheet name="P10_P11_T7" sheetId="13204" r:id="rId7"/>
    <sheet name="P12_P13_T8" sheetId="13205" r:id="rId8"/>
    <sheet name="P14_P15_T9" sheetId="13206" r:id="rId9"/>
    <sheet name="P16_P17_T10" sheetId="13207" r:id="rId10"/>
    <sheet name="P18_T11" sheetId="13208" r:id="rId11"/>
    <sheet name="P19-26_T12" sheetId="664" r:id="rId12"/>
    <sheet name="P27_40_T13" sheetId="13159" r:id="rId13"/>
    <sheet name="P41_T14" sheetId="13156" r:id="rId14"/>
    <sheet name="P42_T14" sheetId="13160" r:id="rId15"/>
    <sheet name="P43_T14" sheetId="13161" r:id="rId16"/>
    <sheet name="P44_T15" sheetId="536" r:id="rId17"/>
    <sheet name="P45_T16" sheetId="13186" r:id="rId18"/>
    <sheet name="P46_T17" sheetId="13187" r:id="rId19"/>
    <sheet name="P47_T18" sheetId="2316" r:id="rId20"/>
    <sheet name="P48_T19" sheetId="13188" r:id="rId21"/>
    <sheet name="P49_T20" sheetId="13189" r:id="rId22"/>
    <sheet name="P50_T21" sheetId="2049" r:id="rId23"/>
    <sheet name="P51_T22" sheetId="13190" r:id="rId24"/>
    <sheet name="P52_T23" sheetId="13191" r:id="rId25"/>
  </sheets>
  <externalReferences>
    <externalReference r:id="rId26"/>
    <externalReference r:id="rId27"/>
  </externalReferences>
  <definedNames>
    <definedName name="__xlnm.Print_Area" localSheetId="0">P1_T1!$B$4:$V$41</definedName>
    <definedName name="__xlnm.Print_Area" localSheetId="11">'P19-26_T12'!$B$4:$G$45</definedName>
    <definedName name="__xlnm.Print_Area" localSheetId="1">P2_T2!$B$4:$V$41</definedName>
    <definedName name="__xlnm.Print_Area" localSheetId="12">P27_40_T13!$B$4:$G$46</definedName>
    <definedName name="__xlnm.Print_Area" localSheetId="2">P3_T3!$B$4:$V$20</definedName>
    <definedName name="__xlnm.Print_Area" localSheetId="3">P4_P5_T4!$B$4:$V$44</definedName>
    <definedName name="__xlnm.Print_Area" localSheetId="13">P41_T14!$B$4:$H$36</definedName>
    <definedName name="__xlnm.Print_Area" localSheetId="14">P42_T14!#REF!</definedName>
    <definedName name="__xlnm.Print_Area" localSheetId="15">P43_T14!#REF!</definedName>
    <definedName name="__xlnm.Print_Area" localSheetId="16">P44_T15!$B$4:$E$29</definedName>
    <definedName name="__xlnm.Print_Area" localSheetId="17">P45_T16!$B$4:$F$25</definedName>
    <definedName name="__xlnm.Print_Area" localSheetId="18">P46_T17!$B$4:$F$27</definedName>
    <definedName name="__xlnm.Print_Area" localSheetId="19">P47_T18!$B$4:$H$24</definedName>
    <definedName name="__xlnm.Print_Area" localSheetId="20">P48_T19!$B$4:$H$28</definedName>
    <definedName name="__xlnm.Print_Area" localSheetId="21">P49_T20!$B$4:$H$40</definedName>
    <definedName name="__xlnm.Print_Area" localSheetId="22">P50_T21!$B$4:$G$41</definedName>
    <definedName name="__xlnm.Print_Area" localSheetId="23">P51_T22!$B$4:$G$26</definedName>
    <definedName name="__xlnm.Print_Area" localSheetId="24">P52_T23!$B$4:$G$54</definedName>
    <definedName name="__xlnm.Print_Area" localSheetId="4">P6_P7_T5!$B$4:$V$46</definedName>
    <definedName name="_xlnm.Print_Area" localSheetId="0">P1_T1!$B$4:$V$40</definedName>
    <definedName name="_xlnm.Print_Area" localSheetId="6">P10_P11_T7!$B$4:$V$49</definedName>
    <definedName name="_xlnm.Print_Area" localSheetId="7">P12_P13_T8!$B$4:$V$45</definedName>
    <definedName name="_xlnm.Print_Area" localSheetId="8">P14_P15_T9!$B$4:$V$45</definedName>
    <definedName name="_xlnm.Print_Area" localSheetId="9">P16_P17_T10!$B$4:$V$45</definedName>
    <definedName name="_xlnm.Print_Area" localSheetId="10">P18_T11!$B$4:$V$52</definedName>
    <definedName name="_xlnm.Print_Area" localSheetId="11">'P19-26_T12'!$B$4:$V$46</definedName>
    <definedName name="_xlnm.Print_Area" localSheetId="1">P2_T2!$B$4:$V$40</definedName>
    <definedName name="_xlnm.Print_Area" localSheetId="12">P27_40_T13!$B$4:$V$47</definedName>
    <definedName name="_xlnm.Print_Area" localSheetId="2">P3_T3!$B$4:$V$42</definedName>
    <definedName name="_xlnm.Print_Area" localSheetId="3">P4_P5_T4!$B$4:$V$45</definedName>
    <definedName name="_xlnm.Print_Area" localSheetId="13">P41_T14!$B$4:$V$64</definedName>
    <definedName name="_xlnm.Print_Area" localSheetId="14">P42_T14!$B$4:$V$64</definedName>
    <definedName name="_xlnm.Print_Area" localSheetId="15">P43_T14!$B$4:$V$63</definedName>
    <definedName name="_xlnm.Print_Area" localSheetId="16">P44_T15!$B$4:$F$32</definedName>
    <definedName name="_xlnm.Print_Area" localSheetId="17">P45_T16!$B$4:$H$25</definedName>
    <definedName name="_xlnm.Print_Area" localSheetId="18">P46_T17!$B$4:$H$27</definedName>
    <definedName name="_xlnm.Print_Area" localSheetId="19">P47_T18!$B$4:$H$24</definedName>
    <definedName name="_xlnm.Print_Area" localSheetId="20">P48_T19!$B$4:$H$28</definedName>
    <definedName name="_xlnm.Print_Area" localSheetId="21">P49_T20!$B$4:$H$40</definedName>
    <definedName name="_xlnm.Print_Area" localSheetId="22">P50_T21!$B$4:$K$40</definedName>
    <definedName name="_xlnm.Print_Area" localSheetId="23">P51_T22!$B$4:$J$25</definedName>
    <definedName name="_xlnm.Print_Area" localSheetId="24">P52_T23!$B$4:$L$53</definedName>
    <definedName name="_xlnm.Print_Area" localSheetId="4">P6_P7_T5!$B$4:$V$47</definedName>
    <definedName name="_xlnm.Print_Area" localSheetId="5">P8_P9_T6!$B$4:$V$46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4" i="13206" l="1"/>
  <c r="P49" i="13206" l="1"/>
  <c r="P50" i="13206"/>
  <c r="P51" i="13206"/>
  <c r="P52" i="13206"/>
  <c r="P53" i="13206"/>
  <c r="P54" i="13206"/>
  <c r="P55" i="13206"/>
  <c r="P56" i="13206"/>
  <c r="P57" i="13206"/>
  <c r="P58" i="13206"/>
  <c r="P48" i="13206"/>
  <c r="C49" i="13206"/>
  <c r="C58" i="13206"/>
  <c r="C57" i="13206"/>
  <c r="C56" i="13206"/>
  <c r="C55" i="13206"/>
  <c r="C54" i="13206"/>
  <c r="C53" i="13206"/>
  <c r="C52" i="13206"/>
  <c r="C51" i="13206"/>
  <c r="C50" i="13206"/>
  <c r="C48" i="13206"/>
  <c r="T58" i="13206"/>
  <c r="S48" i="13206"/>
  <c r="R48" i="13206"/>
  <c r="S58" i="13206"/>
  <c r="R58" i="13206"/>
  <c r="S57" i="13206"/>
  <c r="R57" i="13206"/>
  <c r="T57" i="13206"/>
  <c r="S56" i="13206"/>
  <c r="R56" i="13206"/>
  <c r="T56" i="13206"/>
  <c r="S55" i="13206"/>
  <c r="R55" i="13206"/>
  <c r="T55" i="13206"/>
  <c r="S54" i="13206"/>
  <c r="R54" i="13206"/>
  <c r="T54" i="13206"/>
  <c r="S53" i="13206"/>
  <c r="R53" i="13206"/>
  <c r="T53" i="13206"/>
  <c r="S52" i="13206"/>
  <c r="R52" i="13206"/>
  <c r="T52" i="13206"/>
  <c r="S51" i="13206"/>
  <c r="R51" i="13206"/>
  <c r="T51" i="13206"/>
  <c r="S50" i="13206"/>
  <c r="R50" i="13206"/>
  <c r="T50" i="13206"/>
  <c r="S49" i="13206"/>
  <c r="R49" i="13206"/>
  <c r="T49" i="13206"/>
  <c r="T48" i="13206"/>
  <c r="D49" i="13206"/>
  <c r="K49" i="13206"/>
  <c r="D50" i="13206"/>
  <c r="K50" i="13206"/>
  <c r="D51" i="13206"/>
  <c r="K51" i="13206"/>
  <c r="D52" i="13206"/>
  <c r="K52" i="13206"/>
  <c r="D53" i="13206"/>
  <c r="K53" i="13206"/>
  <c r="D54" i="13206"/>
  <c r="K54" i="13206"/>
  <c r="D55" i="13206"/>
  <c r="K55" i="13206"/>
  <c r="D56" i="13206"/>
  <c r="K56" i="13206"/>
  <c r="D57" i="13206"/>
  <c r="K57" i="13206"/>
  <c r="D58" i="13206"/>
  <c r="K58" i="13206"/>
  <c r="D48" i="13206"/>
  <c r="K48" i="13206"/>
  <c r="A55" i="13206"/>
  <c r="D26" i="13204"/>
  <c r="D49" i="13204"/>
  <c r="K49" i="13204"/>
  <c r="D27" i="13204"/>
  <c r="D50" i="13204"/>
  <c r="K50" i="13204"/>
  <c r="D28" i="13204"/>
  <c r="D51" i="13204"/>
  <c r="K51" i="13204"/>
  <c r="D29" i="13204"/>
  <c r="D52" i="13204"/>
  <c r="K52" i="13204"/>
  <c r="D30" i="13204"/>
  <c r="D53" i="13204"/>
  <c r="K53" i="13204"/>
  <c r="D31" i="13204"/>
  <c r="D54" i="13204"/>
  <c r="K54" i="13204"/>
  <c r="D32" i="13204"/>
  <c r="D55" i="13204"/>
  <c r="K55" i="13204"/>
  <c r="D33" i="13204"/>
  <c r="D56" i="13204"/>
  <c r="K56" i="13204"/>
  <c r="D34" i="13204"/>
  <c r="D57" i="13204"/>
  <c r="K57" i="13204"/>
  <c r="D35" i="13204"/>
  <c r="D58" i="13204"/>
  <c r="K58" i="13204"/>
  <c r="D25" i="13204"/>
  <c r="D48" i="13204"/>
  <c r="K48" i="13204"/>
  <c r="A55" i="13204"/>
  <c r="D49" i="13203"/>
  <c r="K49" i="13203"/>
  <c r="D50" i="13203"/>
  <c r="K50" i="13203"/>
  <c r="D51" i="13203"/>
  <c r="K51" i="13203"/>
  <c r="D52" i="13203"/>
  <c r="K52" i="13203"/>
  <c r="D53" i="13203"/>
  <c r="K53" i="13203"/>
  <c r="D54" i="13203"/>
  <c r="K54" i="13203"/>
  <c r="D55" i="13203"/>
  <c r="K55" i="13203"/>
  <c r="D56" i="13203"/>
  <c r="K56" i="13203"/>
  <c r="D57" i="13203"/>
  <c r="K57" i="13203"/>
  <c r="D58" i="13203"/>
  <c r="K58" i="13203"/>
  <c r="D48" i="13203"/>
  <c r="K48" i="13203"/>
  <c r="A55" i="13203"/>
  <c r="E49" i="13203"/>
  <c r="E50" i="13203"/>
  <c r="E51" i="13203"/>
  <c r="E52" i="13203"/>
  <c r="E53" i="13203"/>
  <c r="E54" i="13203"/>
  <c r="E55" i="13203"/>
  <c r="E56" i="13203"/>
  <c r="E57" i="13203"/>
  <c r="E58" i="13203"/>
  <c r="E59" i="13203"/>
  <c r="E48" i="13203"/>
  <c r="D59" i="13203"/>
  <c r="D74" i="13203"/>
  <c r="E62" i="13203"/>
  <c r="G62" i="13203"/>
  <c r="H62" i="13203"/>
  <c r="L62" i="13203"/>
  <c r="E63" i="13203"/>
  <c r="G63" i="13203"/>
  <c r="H63" i="13203"/>
  <c r="E64" i="13203"/>
  <c r="G64" i="13203"/>
  <c r="H64" i="13203"/>
  <c r="L64" i="13203"/>
  <c r="E65" i="13203"/>
  <c r="G65" i="13203"/>
  <c r="H65" i="13203"/>
  <c r="L65" i="13203"/>
  <c r="E66" i="13203"/>
  <c r="G66" i="13203"/>
  <c r="H66" i="13203"/>
  <c r="L66" i="13203"/>
  <c r="E67" i="13203"/>
  <c r="G67" i="13203"/>
  <c r="H67" i="13203"/>
  <c r="E68" i="13203"/>
  <c r="G68" i="13203"/>
  <c r="H68" i="13203"/>
  <c r="L68" i="13203"/>
  <c r="E69" i="13203"/>
  <c r="G69" i="13203"/>
  <c r="H69" i="13203"/>
  <c r="L69" i="13203"/>
  <c r="E70" i="13203"/>
  <c r="E71" i="13203"/>
  <c r="E72" i="13203"/>
  <c r="E73" i="13203"/>
  <c r="D62" i="13203"/>
  <c r="D63" i="13203"/>
  <c r="D64" i="13203"/>
  <c r="D65" i="13203"/>
  <c r="D66" i="13203"/>
  <c r="D67" i="13203"/>
  <c r="D68" i="13203"/>
  <c r="D69" i="13203"/>
  <c r="D70" i="13203"/>
  <c r="D71" i="13203"/>
  <c r="D72" i="13203"/>
  <c r="D73" i="13203"/>
  <c r="K72" i="13203"/>
  <c r="L58" i="13203"/>
  <c r="N58" i="13203"/>
  <c r="J72" i="13203"/>
  <c r="C72" i="13203"/>
  <c r="K71" i="13203"/>
  <c r="L57" i="13203"/>
  <c r="N57" i="13203"/>
  <c r="J71" i="13203"/>
  <c r="C71" i="13203"/>
  <c r="K70" i="13203"/>
  <c r="L56" i="13203"/>
  <c r="N56" i="13203"/>
  <c r="J70" i="13203"/>
  <c r="C70" i="13203"/>
  <c r="K69" i="13203"/>
  <c r="L55" i="13203"/>
  <c r="N55" i="13203"/>
  <c r="J69" i="13203"/>
  <c r="C69" i="13203"/>
  <c r="K68" i="13203"/>
  <c r="L54" i="13203"/>
  <c r="N54" i="13203"/>
  <c r="J68" i="13203"/>
  <c r="C68" i="13203"/>
  <c r="L67" i="13203"/>
  <c r="K67" i="13203"/>
  <c r="L53" i="13203"/>
  <c r="N53" i="13203"/>
  <c r="J67" i="13203"/>
  <c r="C67" i="13203"/>
  <c r="K66" i="13203"/>
  <c r="L52" i="13203"/>
  <c r="N52" i="13203"/>
  <c r="J66" i="13203"/>
  <c r="C66" i="13203"/>
  <c r="K65" i="13203"/>
  <c r="L51" i="13203"/>
  <c r="N51" i="13203"/>
  <c r="J65" i="13203"/>
  <c r="C65" i="13203"/>
  <c r="K64" i="13203"/>
  <c r="L50" i="13203"/>
  <c r="N50" i="13203"/>
  <c r="J64" i="13203"/>
  <c r="C64" i="13203"/>
  <c r="L63" i="13203"/>
  <c r="K63" i="13203"/>
  <c r="L49" i="13203"/>
  <c r="N49" i="13203"/>
  <c r="J63" i="13203"/>
  <c r="C63" i="13203"/>
  <c r="K62" i="13203"/>
  <c r="L48" i="13203"/>
  <c r="N48" i="13203"/>
  <c r="J62" i="13203"/>
  <c r="C62" i="13203"/>
  <c r="O58" i="13203"/>
  <c r="I58" i="13203"/>
  <c r="H58" i="13203"/>
  <c r="O57" i="13203"/>
  <c r="I57" i="13203"/>
  <c r="H57" i="13203"/>
  <c r="O56" i="13203"/>
  <c r="I56" i="13203"/>
  <c r="H56" i="13203"/>
  <c r="O55" i="13203"/>
  <c r="I55" i="13203"/>
  <c r="H55" i="13203"/>
  <c r="O54" i="13203"/>
  <c r="I54" i="13203"/>
  <c r="H54" i="13203"/>
  <c r="O53" i="13203"/>
  <c r="I53" i="13203"/>
  <c r="H53" i="13203"/>
  <c r="O52" i="13203"/>
  <c r="I52" i="13203"/>
  <c r="H52" i="13203"/>
  <c r="O51" i="13203"/>
  <c r="I51" i="13203"/>
  <c r="H51" i="13203"/>
  <c r="O50" i="13203"/>
  <c r="I50" i="13203"/>
  <c r="H50" i="13203"/>
  <c r="O49" i="13203"/>
  <c r="I49" i="13203"/>
  <c r="H49" i="13203"/>
  <c r="I48" i="13203"/>
  <c r="A48" i="13203"/>
  <c r="E49" i="13204"/>
  <c r="E50" i="13204"/>
  <c r="E51" i="13204"/>
  <c r="E52" i="13204"/>
  <c r="E53" i="13204"/>
  <c r="E54" i="13204"/>
  <c r="E55" i="13204"/>
  <c r="E56" i="13204"/>
  <c r="E57" i="13204"/>
  <c r="E58" i="13204"/>
  <c r="E59" i="13204"/>
  <c r="E48" i="13204"/>
  <c r="D72" i="13204"/>
  <c r="K72" i="13204"/>
  <c r="D71" i="13204"/>
  <c r="K71" i="13204"/>
  <c r="D70" i="13204"/>
  <c r="K70" i="13204"/>
  <c r="D69" i="13204"/>
  <c r="K69" i="13204"/>
  <c r="D68" i="13204"/>
  <c r="K68" i="13204"/>
  <c r="D67" i="13204"/>
  <c r="K67" i="13204"/>
  <c r="D66" i="13204"/>
  <c r="K66" i="13204"/>
  <c r="D65" i="13204"/>
  <c r="K65" i="13204"/>
  <c r="D64" i="13204"/>
  <c r="K64" i="13204"/>
  <c r="D63" i="13204"/>
  <c r="K63" i="13204"/>
  <c r="D62" i="13204"/>
  <c r="K62" i="13204"/>
  <c r="E62" i="13204"/>
  <c r="C48" i="13204"/>
  <c r="G62" i="13204"/>
  <c r="H62" i="13204"/>
  <c r="E63" i="13204"/>
  <c r="G63" i="13204"/>
  <c r="H63" i="13204"/>
  <c r="L63" i="13204"/>
  <c r="E64" i="13204"/>
  <c r="G64" i="13204"/>
  <c r="H64" i="13204"/>
  <c r="E65" i="13204"/>
  <c r="G65" i="13204"/>
  <c r="H65" i="13204"/>
  <c r="L65" i="13204"/>
  <c r="E66" i="13204"/>
  <c r="G66" i="13204"/>
  <c r="H66" i="13204"/>
  <c r="L66" i="13204"/>
  <c r="E67" i="13204"/>
  <c r="G67" i="13204"/>
  <c r="H67" i="13204"/>
  <c r="L67" i="13204"/>
  <c r="E68" i="13204"/>
  <c r="G68" i="13204"/>
  <c r="H68" i="13204"/>
  <c r="E69" i="13204"/>
  <c r="G69" i="13204"/>
  <c r="H69" i="13204"/>
  <c r="L69" i="13204"/>
  <c r="E70" i="13204"/>
  <c r="G70" i="13204"/>
  <c r="H70" i="13204"/>
  <c r="L70" i="13204"/>
  <c r="E71" i="13204"/>
  <c r="E72" i="13204"/>
  <c r="E73" i="13204"/>
  <c r="D73" i="13204"/>
  <c r="L58" i="13204"/>
  <c r="N58" i="13204"/>
  <c r="J72" i="13204"/>
  <c r="C58" i="13204"/>
  <c r="C72" i="13204"/>
  <c r="L57" i="13204"/>
  <c r="N57" i="13204"/>
  <c r="J71" i="13204"/>
  <c r="C57" i="13204"/>
  <c r="C71" i="13204"/>
  <c r="L56" i="13204"/>
  <c r="N56" i="13204"/>
  <c r="J70" i="13204"/>
  <c r="C56" i="13204"/>
  <c r="C70" i="13204"/>
  <c r="L55" i="13204"/>
  <c r="N55" i="13204"/>
  <c r="J69" i="13204"/>
  <c r="C55" i="13204"/>
  <c r="C69" i="13204"/>
  <c r="L68" i="13204"/>
  <c r="L54" i="13204"/>
  <c r="N54" i="13204"/>
  <c r="J68" i="13204"/>
  <c r="C54" i="13204"/>
  <c r="C68" i="13204"/>
  <c r="L53" i="13204"/>
  <c r="N53" i="13204"/>
  <c r="J67" i="13204"/>
  <c r="C53" i="13204"/>
  <c r="C67" i="13204"/>
  <c r="L52" i="13204"/>
  <c r="N52" i="13204"/>
  <c r="J66" i="13204"/>
  <c r="C52" i="13204"/>
  <c r="C66" i="13204"/>
  <c r="L51" i="13204"/>
  <c r="N51" i="13204"/>
  <c r="J65" i="13204"/>
  <c r="C51" i="13204"/>
  <c r="C65" i="13204"/>
  <c r="L64" i="13204"/>
  <c r="L50" i="13204"/>
  <c r="N50" i="13204"/>
  <c r="J64" i="13204"/>
  <c r="C50" i="13204"/>
  <c r="C64" i="13204"/>
  <c r="L49" i="13204"/>
  <c r="N49" i="13204"/>
  <c r="J63" i="13204"/>
  <c r="C49" i="13204"/>
  <c r="C63" i="13204"/>
  <c r="L48" i="13204"/>
  <c r="N48" i="13204"/>
  <c r="J62" i="13204"/>
  <c r="C62" i="13204"/>
  <c r="D59" i="13204"/>
  <c r="O58" i="13204"/>
  <c r="I58" i="13204"/>
  <c r="H58" i="13204"/>
  <c r="O57" i="13204"/>
  <c r="I57" i="13204"/>
  <c r="H57" i="13204"/>
  <c r="O56" i="13204"/>
  <c r="I56" i="13204"/>
  <c r="H56" i="13204"/>
  <c r="O55" i="13204"/>
  <c r="I55" i="13204"/>
  <c r="H55" i="13204"/>
  <c r="O54" i="13204"/>
  <c r="I54" i="13204"/>
  <c r="H54" i="13204"/>
  <c r="O53" i="13204"/>
  <c r="I53" i="13204"/>
  <c r="H53" i="13204"/>
  <c r="O52" i="13204"/>
  <c r="I52" i="13204"/>
  <c r="H52" i="13204"/>
  <c r="O51" i="13204"/>
  <c r="I51" i="13204"/>
  <c r="H51" i="13204"/>
  <c r="O50" i="13204"/>
  <c r="I50" i="13204"/>
  <c r="H50" i="13204"/>
  <c r="O49" i="13204"/>
  <c r="I49" i="13204"/>
  <c r="H49" i="13204"/>
  <c r="I48" i="13204"/>
  <c r="A48" i="13204"/>
  <c r="E63" i="13206"/>
  <c r="G63" i="13206"/>
  <c r="H63" i="13206"/>
  <c r="L63" i="13206"/>
  <c r="L58" i="13206"/>
  <c r="L57" i="13206"/>
  <c r="L56" i="13206"/>
  <c r="L55" i="13206"/>
  <c r="L54" i="13206"/>
  <c r="L53" i="13206"/>
  <c r="L52" i="13206"/>
  <c r="L51" i="13206"/>
  <c r="L50" i="13206"/>
  <c r="L49" i="13206"/>
  <c r="N49" i="13206"/>
  <c r="J63" i="13206"/>
  <c r="N50" i="13206"/>
  <c r="J64" i="13206"/>
  <c r="N51" i="13206"/>
  <c r="J65" i="13206"/>
  <c r="N52" i="13206"/>
  <c r="J66" i="13206"/>
  <c r="N53" i="13206"/>
  <c r="J67" i="13206"/>
  <c r="N54" i="13206"/>
  <c r="J68" i="13206"/>
  <c r="N55" i="13206"/>
  <c r="J69" i="13206"/>
  <c r="N56" i="13206"/>
  <c r="J70" i="13206"/>
  <c r="N57" i="13206"/>
  <c r="J71" i="13206"/>
  <c r="N58" i="13206"/>
  <c r="J72" i="13206"/>
  <c r="L48" i="13206"/>
  <c r="N48" i="13206"/>
  <c r="J62" i="13206"/>
  <c r="D62" i="13206"/>
  <c r="D63" i="13206"/>
  <c r="D64" i="13206"/>
  <c r="D65" i="13206"/>
  <c r="D66" i="13206"/>
  <c r="D67" i="13206"/>
  <c r="D68" i="13206"/>
  <c r="D69" i="13206"/>
  <c r="D70" i="13206"/>
  <c r="D71" i="13206"/>
  <c r="D72" i="13206"/>
  <c r="D73" i="13206"/>
  <c r="E62" i="13206"/>
  <c r="G62" i="13206"/>
  <c r="H62" i="13206"/>
  <c r="E64" i="13206"/>
  <c r="G64" i="13206"/>
  <c r="H64" i="13206"/>
  <c r="L64" i="13206"/>
  <c r="E65" i="13206"/>
  <c r="G65" i="13206"/>
  <c r="H65" i="13206"/>
  <c r="E66" i="13206"/>
  <c r="G66" i="13206"/>
  <c r="H66" i="13206"/>
  <c r="E67" i="13206"/>
  <c r="G67" i="13206"/>
  <c r="H67" i="13206"/>
  <c r="L67" i="13206"/>
  <c r="E68" i="13206"/>
  <c r="G68" i="13206"/>
  <c r="H68" i="13206"/>
  <c r="L68" i="13206"/>
  <c r="E69" i="13206"/>
  <c r="G69" i="13206"/>
  <c r="G70" i="13206"/>
  <c r="H69" i="13206"/>
  <c r="E70" i="13206"/>
  <c r="E71" i="13206"/>
  <c r="E72" i="13206"/>
  <c r="G14" i="536"/>
  <c r="X14" i="13159"/>
  <c r="H13" i="2049"/>
  <c r="X13" i="13203"/>
  <c r="Z13" i="13203"/>
  <c r="AA13" i="13203"/>
  <c r="X14" i="13203"/>
  <c r="Z14" i="13203"/>
  <c r="AA14" i="13203"/>
  <c r="X15" i="13203"/>
  <c r="Z15" i="13203"/>
  <c r="AA15" i="13203"/>
  <c r="X16" i="13203"/>
  <c r="Z16" i="13203"/>
  <c r="AA16" i="13203"/>
  <c r="X17" i="13203"/>
  <c r="Z17" i="13203"/>
  <c r="AA17" i="13203"/>
  <c r="X18" i="13203"/>
  <c r="Z18" i="13203"/>
  <c r="AA18" i="13203"/>
  <c r="X19" i="13203"/>
  <c r="Z19" i="13203"/>
  <c r="AA19" i="13203"/>
  <c r="X20" i="13203"/>
  <c r="Z20" i="13203"/>
  <c r="AA20" i="13203"/>
  <c r="X21" i="13203"/>
  <c r="Z21" i="13203"/>
  <c r="AA21" i="13203"/>
  <c r="X22" i="13203"/>
  <c r="Z22" i="13203"/>
  <c r="AA22" i="13203"/>
  <c r="X12" i="13203"/>
  <c r="Z12" i="13203"/>
  <c r="Z23" i="13203"/>
  <c r="AA23" i="13203"/>
  <c r="AA12" i="13203"/>
  <c r="X23" i="13203"/>
  <c r="E73" i="13206"/>
  <c r="D74" i="13206"/>
  <c r="D74" i="13204"/>
  <c r="E35" i="13204"/>
  <c r="G35" i="13204"/>
  <c r="E34" i="13204"/>
  <c r="G34" i="13204"/>
  <c r="F34" i="13204"/>
  <c r="H34" i="13204"/>
  <c r="E25" i="13204"/>
  <c r="F25" i="13204"/>
  <c r="W23" i="13206"/>
  <c r="W17" i="13206"/>
  <c r="W16" i="13206"/>
  <c r="W15" i="13206"/>
  <c r="W14" i="13206"/>
  <c r="W13" i="13206"/>
  <c r="W12" i="13206"/>
  <c r="X12" i="13206"/>
  <c r="AA12" i="13206"/>
  <c r="Y12" i="13206"/>
  <c r="AB12" i="13206"/>
  <c r="AC12" i="13206"/>
  <c r="AF12" i="13206"/>
  <c r="E48" i="13206"/>
  <c r="X13" i="13206"/>
  <c r="AA13" i="13206"/>
  <c r="Y13" i="13206"/>
  <c r="AB13" i="13206"/>
  <c r="AC13" i="13206"/>
  <c r="AF13" i="13206"/>
  <c r="E49" i="13206"/>
  <c r="X14" i="13206"/>
  <c r="AA14" i="13206"/>
  <c r="Y14" i="13206"/>
  <c r="AB14" i="13206"/>
  <c r="AC14" i="13206"/>
  <c r="AF14" i="13206"/>
  <c r="E50" i="13206"/>
  <c r="X15" i="13206"/>
  <c r="AA15" i="13206"/>
  <c r="Y15" i="13206"/>
  <c r="AB15" i="13206"/>
  <c r="AC15" i="13206"/>
  <c r="AF15" i="13206"/>
  <c r="E51" i="13206"/>
  <c r="X16" i="13206"/>
  <c r="AA16" i="13206"/>
  <c r="Y16" i="13206"/>
  <c r="AB16" i="13206"/>
  <c r="AC16" i="13206"/>
  <c r="AF16" i="13206"/>
  <c r="E52" i="13206"/>
  <c r="W18" i="13206"/>
  <c r="W19" i="13206"/>
  <c r="W20" i="13206"/>
  <c r="W21" i="13206"/>
  <c r="W22" i="13206"/>
  <c r="W24" i="13206"/>
  <c r="W25" i="13206"/>
  <c r="X17" i="13206"/>
  <c r="AA17" i="13206"/>
  <c r="Y17" i="13206"/>
  <c r="AB17" i="13206"/>
  <c r="AC17" i="13206"/>
  <c r="AF17" i="13206"/>
  <c r="E53" i="13206"/>
  <c r="X18" i="13206"/>
  <c r="AA18" i="13206"/>
  <c r="Y18" i="13206"/>
  <c r="AB18" i="13206"/>
  <c r="AC18" i="13206"/>
  <c r="AF18" i="13206"/>
  <c r="E54" i="13206"/>
  <c r="X19" i="13206"/>
  <c r="AA19" i="13206"/>
  <c r="Y19" i="13206"/>
  <c r="AB19" i="13206"/>
  <c r="AC19" i="13206"/>
  <c r="AF19" i="13206"/>
  <c r="E55" i="13206"/>
  <c r="X20" i="13206"/>
  <c r="AA20" i="13206"/>
  <c r="Y20" i="13206"/>
  <c r="AB20" i="13206"/>
  <c r="AC20" i="13206"/>
  <c r="AF20" i="13206"/>
  <c r="E56" i="13206"/>
  <c r="X21" i="13206"/>
  <c r="AA21" i="13206"/>
  <c r="Y21" i="13206"/>
  <c r="AB21" i="13206"/>
  <c r="AC21" i="13206"/>
  <c r="AF21" i="13206"/>
  <c r="E57" i="13206"/>
  <c r="X22" i="13206"/>
  <c r="AA22" i="13206"/>
  <c r="Y22" i="13206"/>
  <c r="AB22" i="13206"/>
  <c r="AC22" i="13206"/>
  <c r="AF22" i="13206"/>
  <c r="E58" i="13206"/>
  <c r="E59" i="13206"/>
  <c r="C35" i="13206"/>
  <c r="C72" i="13206"/>
  <c r="C34" i="13206"/>
  <c r="C71" i="13206"/>
  <c r="C33" i="13206"/>
  <c r="C70" i="13206"/>
  <c r="C32" i="13206"/>
  <c r="C69" i="13206"/>
  <c r="C31" i="13206"/>
  <c r="C68" i="13206"/>
  <c r="C30" i="13206"/>
  <c r="C67" i="13206"/>
  <c r="C29" i="13206"/>
  <c r="C66" i="13206"/>
  <c r="C28" i="13206"/>
  <c r="C65" i="13206"/>
  <c r="C62" i="13206"/>
  <c r="A48" i="13206"/>
  <c r="Y27" i="13206"/>
  <c r="AA27" i="13206"/>
  <c r="AF23" i="13206"/>
  <c r="AB27" i="13206"/>
  <c r="C27" i="13206"/>
  <c r="H50" i="13206"/>
  <c r="H51" i="13206"/>
  <c r="H52" i="13206"/>
  <c r="H53" i="13206"/>
  <c r="H54" i="13206"/>
  <c r="H55" i="13206"/>
  <c r="H56" i="13206"/>
  <c r="H57" i="13206"/>
  <c r="H58" i="13206"/>
  <c r="C26" i="13206"/>
  <c r="H49" i="13206"/>
  <c r="I52" i="13206"/>
  <c r="K62" i="13206"/>
  <c r="X27" i="13206"/>
  <c r="AB23" i="13206"/>
  <c r="C63" i="13206"/>
  <c r="C64" i="13206"/>
  <c r="K63" i="13206"/>
  <c r="K64" i="13206"/>
  <c r="K65" i="13206"/>
  <c r="K66" i="13206"/>
  <c r="K67" i="13206"/>
  <c r="K68" i="13206"/>
  <c r="K69" i="13206"/>
  <c r="K70" i="13206"/>
  <c r="K71" i="13206"/>
  <c r="K72" i="13206"/>
  <c r="I48" i="13206"/>
  <c r="O50" i="13206"/>
  <c r="O49" i="13206"/>
  <c r="O52" i="13206"/>
  <c r="O58" i="13206"/>
  <c r="L66" i="13206"/>
  <c r="L65" i="13206"/>
  <c r="D59" i="13206"/>
  <c r="AA23" i="13206"/>
  <c r="AC23" i="13206"/>
  <c r="X23" i="13206"/>
  <c r="Y23" i="13206"/>
  <c r="AH12" i="13206"/>
  <c r="AI12" i="13206"/>
  <c r="AJ12" i="13206"/>
  <c r="AL12" i="13206"/>
  <c r="AH13" i="13206"/>
  <c r="AI13" i="13206"/>
  <c r="AJ13" i="13206"/>
  <c r="AL13" i="13206"/>
  <c r="AH14" i="13206"/>
  <c r="AI14" i="13206"/>
  <c r="AJ14" i="13206"/>
  <c r="AL14" i="13206"/>
  <c r="AH15" i="13206"/>
  <c r="AI15" i="13206"/>
  <c r="AJ15" i="13206"/>
  <c r="AL15" i="13206"/>
  <c r="AH16" i="13206"/>
  <c r="AI16" i="13206"/>
  <c r="AJ16" i="13206"/>
  <c r="AL16" i="13206"/>
  <c r="AH17" i="13206"/>
  <c r="AI17" i="13206"/>
  <c r="AJ17" i="13206"/>
  <c r="AL17" i="13206"/>
  <c r="AH18" i="13206"/>
  <c r="AI18" i="13206"/>
  <c r="AJ18" i="13206"/>
  <c r="AL18" i="13206"/>
  <c r="AH19" i="13206"/>
  <c r="AI19" i="13206"/>
  <c r="AJ19" i="13206"/>
  <c r="AL19" i="13206"/>
  <c r="AH20" i="13206"/>
  <c r="AI20" i="13206"/>
  <c r="AJ20" i="13206"/>
  <c r="AL20" i="13206"/>
  <c r="AH21" i="13206"/>
  <c r="AI21" i="13206"/>
  <c r="AJ21" i="13206"/>
  <c r="AL21" i="13206"/>
  <c r="AH22" i="13206"/>
  <c r="AI22" i="13206"/>
  <c r="AJ22" i="13206"/>
  <c r="AL22" i="13206"/>
  <c r="AJ23" i="13206"/>
  <c r="AL23" i="13206"/>
  <c r="L69" i="13206"/>
  <c r="I58" i="13206"/>
  <c r="I57" i="13206"/>
  <c r="I56" i="13206"/>
  <c r="I55" i="13206"/>
  <c r="I54" i="13206"/>
  <c r="I53" i="13206"/>
  <c r="I51" i="13206"/>
  <c r="I50" i="13206"/>
  <c r="I49" i="13206"/>
  <c r="O51" i="13206"/>
  <c r="O53" i="13206"/>
  <c r="O55" i="13206"/>
  <c r="O57" i="13206"/>
  <c r="O54" i="13206"/>
  <c r="O56" i="13206"/>
  <c r="E25" i="13205"/>
  <c r="F25" i="13205"/>
  <c r="D25" i="13205"/>
  <c r="H25" i="13205"/>
  <c r="E26" i="13205"/>
  <c r="F26" i="13205"/>
  <c r="D26" i="13205"/>
  <c r="H26" i="13205"/>
  <c r="E27" i="13205"/>
  <c r="F27" i="13205"/>
  <c r="D27" i="13205"/>
  <c r="H27" i="13205"/>
  <c r="E28" i="13205"/>
  <c r="F28" i="13205"/>
  <c r="D28" i="13205"/>
  <c r="H28" i="13205"/>
  <c r="E29" i="13205"/>
  <c r="F29" i="13205"/>
  <c r="D29" i="13205"/>
  <c r="H29" i="13205"/>
  <c r="E30" i="13205"/>
  <c r="F30" i="13205"/>
  <c r="D30" i="13205"/>
  <c r="H30" i="13205"/>
  <c r="E31" i="13205"/>
  <c r="F31" i="13205"/>
  <c r="D31" i="13205"/>
  <c r="H31" i="13205"/>
  <c r="E32" i="13205"/>
  <c r="F32" i="13205"/>
  <c r="D32" i="13205"/>
  <c r="H32" i="13205"/>
  <c r="E33" i="13205"/>
  <c r="F33" i="13205"/>
  <c r="D33" i="13205"/>
  <c r="H33" i="13205"/>
  <c r="E34" i="13205"/>
  <c r="F34" i="13205"/>
  <c r="D34" i="13205"/>
  <c r="H34" i="13205"/>
  <c r="E35" i="13205"/>
  <c r="F35" i="13205"/>
  <c r="D35" i="13205"/>
  <c r="H35" i="13205"/>
  <c r="H41" i="13206"/>
  <c r="E25" i="13206"/>
  <c r="F25" i="13206"/>
  <c r="G25" i="13206"/>
  <c r="H25" i="13206"/>
  <c r="E26" i="13206"/>
  <c r="F26" i="13206"/>
  <c r="G26" i="13206"/>
  <c r="H26" i="13206"/>
  <c r="E27" i="13206"/>
  <c r="F27" i="13206"/>
  <c r="G27" i="13206"/>
  <c r="H27" i="13206"/>
  <c r="E28" i="13206"/>
  <c r="F28" i="13206"/>
  <c r="G28" i="13206"/>
  <c r="H28" i="13206"/>
  <c r="E29" i="13206"/>
  <c r="F29" i="13206"/>
  <c r="G29" i="13206"/>
  <c r="H29" i="13206"/>
  <c r="E30" i="13206"/>
  <c r="F30" i="13206"/>
  <c r="G30" i="13206"/>
  <c r="H30" i="13206"/>
  <c r="E31" i="13206"/>
  <c r="F31" i="13206"/>
  <c r="F32" i="13206"/>
  <c r="F33" i="13206"/>
  <c r="F34" i="13206"/>
  <c r="F35" i="13206"/>
  <c r="F38" i="13206"/>
  <c r="G31" i="13206"/>
  <c r="H31" i="13206"/>
  <c r="E32" i="13206"/>
  <c r="G32" i="13206"/>
  <c r="H32" i="13206"/>
  <c r="E33" i="13206"/>
  <c r="G33" i="13206"/>
  <c r="H33" i="13206"/>
  <c r="E34" i="13206"/>
  <c r="G34" i="13206"/>
  <c r="H34" i="13206"/>
  <c r="E35" i="13206"/>
  <c r="G35" i="13206"/>
  <c r="H35" i="13206"/>
  <c r="G38" i="13206"/>
  <c r="P25" i="13206"/>
  <c r="P26" i="13206"/>
  <c r="P27" i="13206"/>
  <c r="P28" i="13206"/>
  <c r="P29" i="13206"/>
  <c r="P30" i="13206"/>
  <c r="P31" i="13206"/>
  <c r="P32" i="13206"/>
  <c r="P33" i="13206"/>
  <c r="P34" i="13206"/>
  <c r="P35" i="13206"/>
  <c r="Q25" i="13206"/>
  <c r="Q26" i="13206"/>
  <c r="R26" i="13206"/>
  <c r="Q27" i="13206"/>
  <c r="R27" i="13206"/>
  <c r="Q28" i="13206"/>
  <c r="R28" i="13206"/>
  <c r="Q29" i="13206"/>
  <c r="R29" i="13206"/>
  <c r="Q30" i="13206"/>
  <c r="R30" i="13206"/>
  <c r="Q31" i="13206"/>
  <c r="R31" i="13206"/>
  <c r="Q32" i="13206"/>
  <c r="R32" i="13206"/>
  <c r="Q33" i="13206"/>
  <c r="R33" i="13206"/>
  <c r="Q34" i="13206"/>
  <c r="Q35" i="13206"/>
  <c r="E21" i="13185"/>
  <c r="E22" i="13185"/>
  <c r="E23" i="13185"/>
  <c r="E24" i="13185"/>
  <c r="E25" i="13185"/>
  <c r="E26" i="13204"/>
  <c r="F26" i="13204"/>
  <c r="H26" i="13204"/>
  <c r="E27" i="13204"/>
  <c r="G27" i="13204"/>
  <c r="E28" i="13204"/>
  <c r="F28" i="13204"/>
  <c r="H28" i="13204"/>
  <c r="E29" i="13204"/>
  <c r="G29" i="13204"/>
  <c r="E30" i="13204"/>
  <c r="F30" i="13204"/>
  <c r="H30" i="13204"/>
  <c r="E31" i="13204"/>
  <c r="G31" i="13204"/>
  <c r="E32" i="13204"/>
  <c r="F32" i="13204"/>
  <c r="H32" i="13204"/>
  <c r="E33" i="13204"/>
  <c r="G33" i="13204"/>
  <c r="H25" i="13204"/>
  <c r="E39" i="13206"/>
  <c r="J26" i="13206"/>
  <c r="J27" i="13206"/>
  <c r="J28" i="13206"/>
  <c r="J29" i="13206"/>
  <c r="J30" i="13206"/>
  <c r="J31" i="13206"/>
  <c r="J32" i="13206"/>
  <c r="J33" i="13206"/>
  <c r="D36" i="13206"/>
  <c r="I26" i="13206"/>
  <c r="I27" i="13206"/>
  <c r="I28" i="13206"/>
  <c r="I29" i="13206"/>
  <c r="I30" i="13206"/>
  <c r="I31" i="13206"/>
  <c r="I32" i="13206"/>
  <c r="I33" i="13206"/>
  <c r="F22" i="13185"/>
  <c r="F23" i="13185"/>
  <c r="F24" i="13185"/>
  <c r="F25" i="13185"/>
  <c r="F21" i="13185"/>
  <c r="J34" i="13206"/>
  <c r="R34" i="13206"/>
  <c r="I34" i="13206"/>
  <c r="I35" i="13206"/>
  <c r="R35" i="13206"/>
  <c r="J35" i="13206"/>
  <c r="R25" i="13206"/>
  <c r="I25" i="13206"/>
  <c r="H38" i="13206"/>
  <c r="H39" i="13206"/>
  <c r="H42" i="13206"/>
  <c r="J25" i="13206"/>
  <c r="H36" i="13206"/>
  <c r="G25" i="13205"/>
  <c r="G27" i="13205"/>
  <c r="G29" i="13205"/>
  <c r="G31" i="13205"/>
  <c r="G33" i="13205"/>
  <c r="G35" i="13205"/>
  <c r="F35" i="13204"/>
  <c r="H35" i="13204"/>
  <c r="F33" i="13204"/>
  <c r="H33" i="13204"/>
  <c r="F31" i="13204"/>
  <c r="H31" i="13204"/>
  <c r="F29" i="13204"/>
  <c r="H29" i="13204"/>
  <c r="F27" i="13204"/>
  <c r="H27" i="13204"/>
  <c r="G25" i="13204"/>
  <c r="G32" i="13204"/>
  <c r="G30" i="13204"/>
  <c r="G28" i="13204"/>
  <c r="G26" i="13204"/>
  <c r="G26" i="13205"/>
  <c r="G28" i="13205"/>
  <c r="G30" i="13205"/>
  <c r="G32" i="13205"/>
  <c r="G34" i="13205"/>
  <c r="F39" i="13206"/>
  <c r="G39" i="13206"/>
  <c r="H70" i="13206"/>
  <c r="L70" i="13206"/>
  <c r="G71" i="13206"/>
  <c r="L62" i="13206"/>
  <c r="L62" i="13204"/>
  <c r="G71" i="13204"/>
  <c r="G70" i="13203"/>
  <c r="H71" i="13204"/>
  <c r="G72" i="13204"/>
  <c r="H72" i="13204"/>
  <c r="L72" i="13204"/>
  <c r="H71" i="13206"/>
  <c r="G72" i="13206"/>
  <c r="H72" i="13206"/>
  <c r="L72" i="13206"/>
  <c r="H70" i="13203"/>
  <c r="G71" i="13203"/>
  <c r="L71" i="13206"/>
  <c r="H73" i="13206"/>
  <c r="G72" i="13203"/>
  <c r="H72" i="13203"/>
  <c r="L72" i="13203"/>
  <c r="H71" i="13203"/>
  <c r="L71" i="13203"/>
  <c r="L70" i="13203"/>
  <c r="L71" i="13204"/>
  <c r="H73" i="13204"/>
  <c r="M62" i="13204"/>
  <c r="H73" i="13203"/>
  <c r="M62" i="13203"/>
  <c r="O74" i="13206"/>
  <c r="M62" i="13206"/>
</calcChain>
</file>

<file path=xl/sharedStrings.xml><?xml version="1.0" encoding="utf-8"?>
<sst xmlns="http://schemas.openxmlformats.org/spreadsheetml/2006/main" count="980" uniqueCount="513">
  <si>
    <t>Rendim. Isentos</t>
  </si>
  <si>
    <t>Contrib. Previdenciária</t>
  </si>
  <si>
    <t>Dependentes</t>
  </si>
  <si>
    <t>Instrução</t>
  </si>
  <si>
    <t>Médicas</t>
  </si>
  <si>
    <t>Livro Caixa</t>
  </si>
  <si>
    <t>Desc. Padrão</t>
  </si>
  <si>
    <t>DEDUÇÕES</t>
  </si>
  <si>
    <t>Simplificado</t>
  </si>
  <si>
    <t>Completo</t>
  </si>
  <si>
    <t>Tabela 1 - Resumo das Declarações Por Tipo de Formulário:</t>
  </si>
  <si>
    <t>Tabela 2 - Resumo das Declarações Por Situação Fiscal</t>
  </si>
  <si>
    <t>Faixa Etária</t>
  </si>
  <si>
    <t>Faixa de BC Anual</t>
  </si>
  <si>
    <t>UF Declarante</t>
  </si>
  <si>
    <t>Natureza da Ocupação</t>
  </si>
  <si>
    <t xml:space="preserve">   Deduções Legais</t>
  </si>
  <si>
    <t xml:space="preserve">   Dedução de Incentivo</t>
  </si>
  <si>
    <t xml:space="preserve">   IR Devido I</t>
  </si>
  <si>
    <t xml:space="preserve">   Ded. Empr. Domést.</t>
  </si>
  <si>
    <t xml:space="preserve">   IR Devido II</t>
  </si>
  <si>
    <t xml:space="preserve">   IR Devido RRA</t>
  </si>
  <si>
    <t xml:space="preserve">   Total IR Devido</t>
  </si>
  <si>
    <t>Tabela 4 - Resumo das Declarações Por Faixa Etária do Declarante</t>
  </si>
  <si>
    <t>Continua na página seguinte</t>
  </si>
  <si>
    <t>Total:</t>
  </si>
  <si>
    <t>Masculino</t>
  </si>
  <si>
    <t>Feminino</t>
  </si>
  <si>
    <t>R$ bilhões</t>
  </si>
  <si>
    <t xml:space="preserve">   Rendimentos Tributáveis</t>
  </si>
  <si>
    <t xml:space="preserve">   Base de Cáculo</t>
  </si>
  <si>
    <t xml:space="preserve">   IR Devido</t>
  </si>
  <si>
    <t xml:space="preserve">   IR Pago</t>
  </si>
  <si>
    <t xml:space="preserve">       IR a Pagar</t>
  </si>
  <si>
    <t xml:space="preserve">       IR a Restituir</t>
  </si>
  <si>
    <t xml:space="preserve">   Tributáveis</t>
  </si>
  <si>
    <t xml:space="preserve">   Isentos e não-Tributáveis</t>
  </si>
  <si>
    <t xml:space="preserve">   Sujeitos à Trib. Exclusiva/Definitiva</t>
  </si>
  <si>
    <t xml:space="preserve">   Totais</t>
  </si>
  <si>
    <t>Valores em R$ bilhões</t>
  </si>
  <si>
    <t>Imposto Devido</t>
  </si>
  <si>
    <t>Tipo de Pagamento / Doação</t>
  </si>
  <si>
    <t>Valor</t>
  </si>
  <si>
    <t>% do Total</t>
  </si>
  <si>
    <t>Bens e Direitos</t>
  </si>
  <si>
    <t>Tipo do Bem/Direito</t>
  </si>
  <si>
    <t>Dívidas e Ônus</t>
  </si>
  <si>
    <t>Tipo de Dívida</t>
  </si>
  <si>
    <t>Outros bens e direitos</t>
  </si>
  <si>
    <t>Capital das apólices de seguro ou pecúlio pago por morte...</t>
  </si>
  <si>
    <t>Indenizações por rescisão de contrato de trabalho e FGTS</t>
  </si>
  <si>
    <t>Lucro na alienação de bens e direitos de pequeno valor...</t>
  </si>
  <si>
    <t>Lucros e dividendos recebidos pelo titular e pelos depends.</t>
  </si>
  <si>
    <t>Parc. isenta prov. aposentadoria, declarantes 65 anos/mais</t>
  </si>
  <si>
    <t>Pensão, prov. aposentadoria/reforma por moléstia grave...</t>
  </si>
  <si>
    <t>Rend. caderneta de poupança e letras hipotecárias</t>
  </si>
  <si>
    <t>Rend. sócio/titular microempresa ou empresa peq. porte...</t>
  </si>
  <si>
    <t>Parc. isenta correspondente à atividade rural</t>
  </si>
  <si>
    <t>13º salário</t>
  </si>
  <si>
    <t>Ganho Cap. na alienação de bens ou direitos</t>
  </si>
  <si>
    <t>Ganho Cap. alien. bens/dir. e aplic. adquir. moeda estrang.</t>
  </si>
  <si>
    <t>Rend. de Aplicações Financeiras</t>
  </si>
  <si>
    <t>Ocupação Principal do Declarante</t>
  </si>
  <si>
    <t>Tipo de Formulário</t>
  </si>
  <si>
    <t xml:space="preserve">    Total</t>
  </si>
  <si>
    <t>Situação Fiscal</t>
  </si>
  <si>
    <t>Base de Cálculo (RTL)</t>
  </si>
  <si>
    <t>Pensão Aliment.</t>
  </si>
  <si>
    <t>Qtde Declarantes</t>
  </si>
  <si>
    <t>Rendimentos recebidos acumuladamente</t>
  </si>
  <si>
    <t>Outros rendimentos recebidos pelo Titular</t>
  </si>
  <si>
    <t>Outros rendimentos recebidos pelos dependentes</t>
  </si>
  <si>
    <t>IR anos calendário ant. compensado jud. neste ano calendário</t>
  </si>
  <si>
    <t>Incorporação de Reservas ao Capital/Bonificações em Ações</t>
  </si>
  <si>
    <t>Transferências patrimoniais - doações e heranças</t>
  </si>
  <si>
    <t>Transf. patrimoniais - meação e dissolução da sociedade conjugal e da unid. familiar</t>
  </si>
  <si>
    <t>Recuperação de prejuízos em Renda Variável</t>
  </si>
  <si>
    <t>Rend. bruto, até o máx. de 60%, da prestação serv. decorrente do transp. carga</t>
  </si>
  <si>
    <t>Restituição do IR de anos-calendário anteriores</t>
  </si>
  <si>
    <t>Outros (especifique)</t>
  </si>
  <si>
    <t>Demais Pagamentos e Doações</t>
  </si>
  <si>
    <t>Tabela 5 - Resumo das Declarações Por Faixa Base de Cálculo Anual</t>
  </si>
  <si>
    <t>NI / Inválido</t>
  </si>
  <si>
    <t>Maior que R$ 49.051,80</t>
  </si>
  <si>
    <t>Até R$ 19.645,32</t>
  </si>
  <si>
    <t>Exterior</t>
  </si>
  <si>
    <t>Roraima</t>
  </si>
  <si>
    <t>Acre</t>
  </si>
  <si>
    <t>Amapá</t>
  </si>
  <si>
    <t>Tocantins</t>
  </si>
  <si>
    <t>Rondônia</t>
  </si>
  <si>
    <t>Piauí</t>
  </si>
  <si>
    <t>Alagoas</t>
  </si>
  <si>
    <t>Sergipe</t>
  </si>
  <si>
    <t>Paraíba</t>
  </si>
  <si>
    <t>Rio Grande do Norte</t>
  </si>
  <si>
    <t>Maranhão</t>
  </si>
  <si>
    <t>Amazonas</t>
  </si>
  <si>
    <t>Mato Grosso do Sul</t>
  </si>
  <si>
    <t>Mato Grosso</t>
  </si>
  <si>
    <t>Espírito Santo</t>
  </si>
  <si>
    <t>Pará</t>
  </si>
  <si>
    <t>Ceará</t>
  </si>
  <si>
    <t>Goiás</t>
  </si>
  <si>
    <t>Pernambuco</t>
  </si>
  <si>
    <t>Santa Catarina</t>
  </si>
  <si>
    <t>Bahia</t>
  </si>
  <si>
    <t>Distrito Federal</t>
  </si>
  <si>
    <t>Paraná</t>
  </si>
  <si>
    <t>Rio Grande do Sul</t>
  </si>
  <si>
    <t>Minas Gerais</t>
  </si>
  <si>
    <t>Rio de Janeiro</t>
  </si>
  <si>
    <t>São Paulo</t>
  </si>
  <si>
    <t>Não informado</t>
  </si>
  <si>
    <t>Inválido</t>
  </si>
  <si>
    <t>Microempreendedor Individual - MEI</t>
  </si>
  <si>
    <t>Natureza da ocupação não especificada anteriormente</t>
  </si>
  <si>
    <t>Espólio</t>
  </si>
  <si>
    <t>Adaptação: Bolsista ou beneficiário pensão aliment. judicial</t>
  </si>
  <si>
    <t>Bolsista</t>
  </si>
  <si>
    <t>Beneficiário de pensão alimentícia</t>
  </si>
  <si>
    <t>Adaptação: Apos., mil. refor. ou pens., incl. com mol. grave</t>
  </si>
  <si>
    <t>Aposentado, militar refor. ou pens. prev. com moléstia grave</t>
  </si>
  <si>
    <t>Aposentado, militar res. ou refor., pens. prev., exc. cd. 62</t>
  </si>
  <si>
    <t>Militar</t>
  </si>
  <si>
    <t>Adaptação: Empreg. emp. púb. ou mista qquer esf. inc. finan.</t>
  </si>
  <si>
    <t>Adaptação: Servidor púb. autarquia ou fund. qualquer esfera</t>
  </si>
  <si>
    <t>Adaptação: Membro ou servidor púb. adm. direta qquer esfera</t>
  </si>
  <si>
    <t>Empregado de empr. púb. ou soc. de economia mista municipal</t>
  </si>
  <si>
    <t>Servidor público de autarquia ou fundação municipal</t>
  </si>
  <si>
    <t>Membro ou servidor público da administração direta municipal</t>
  </si>
  <si>
    <t>Empregado empr. púb. ou ec. mista est. e DF, exc. inst. fin.</t>
  </si>
  <si>
    <t>Servidor público de autarquia ou fundação estadual e do DF</t>
  </si>
  <si>
    <t>Membro ou servidor público da admin. direta estadual e do DF</t>
  </si>
  <si>
    <t>Empregado empr. púb. ou econ. mista fed., exc. inst. financ.</t>
  </si>
  <si>
    <t>Servidor público de autarquia ou fundação federal</t>
  </si>
  <si>
    <t>Membro ou servidor público da administração direta federal</t>
  </si>
  <si>
    <t>Capitalista que auferiu rendim. de capital, inclus. aluguéis</t>
  </si>
  <si>
    <t>Proprietário de empr. ou firma indiv. ou empregador-titular</t>
  </si>
  <si>
    <t>Profissional liberal ou autônomo sem vínculo de emprego</t>
  </si>
  <si>
    <t>Empregado ou contratado de organismo internacional ou de ONG</t>
  </si>
  <si>
    <t>Empregado de instituições financeiras públicas e privadas</t>
  </si>
  <si>
    <t>Adaptação: Empregado empresa priv., inclusive inst. financ.</t>
  </si>
  <si>
    <t>Empregado de empresa setor privado, exceto instit. financ.</t>
  </si>
  <si>
    <t>Técnico de conservação, dissecação e empalhamento de corpos</t>
  </si>
  <si>
    <t>Apresentador, artistas de artes populares e modelos</t>
  </si>
  <si>
    <t>Técnico da ciência da saúde animal</t>
  </si>
  <si>
    <t>Montador de aparelhos e instrumentos de precisão e musicais</t>
  </si>
  <si>
    <t>Filósofo</t>
  </si>
  <si>
    <t>Pescador, caçador e extrativista florestal</t>
  </si>
  <si>
    <t>Técnico em biologia</t>
  </si>
  <si>
    <t>Decorador e vitrinista</t>
  </si>
  <si>
    <t>Antropólogo e arqueólogo</t>
  </si>
  <si>
    <t>Técnico de bioquímica e da biotecnologia</t>
  </si>
  <si>
    <t>Cenógrafo, decorador de interiores</t>
  </si>
  <si>
    <t>Cantor e compositor</t>
  </si>
  <si>
    <t>Técnico de serviços culturais</t>
  </si>
  <si>
    <t>Técnico em operação aparelho sonoriz., cenografia e projeção</t>
  </si>
  <si>
    <t>Locutor, comentarista</t>
  </si>
  <si>
    <t>Empresário e produtor de espetáculos</t>
  </si>
  <si>
    <t>Historiador</t>
  </si>
  <si>
    <t>Tradutor, intérprete, filólogo</t>
  </si>
  <si>
    <t>Geógrafo</t>
  </si>
  <si>
    <t>Escritor, crítico, redator</t>
  </si>
  <si>
    <t>Técnico em mineralogia e geologia</t>
  </si>
  <si>
    <t>Dirigente ou adm. part. político, organização patronal etc</t>
  </si>
  <si>
    <t>Cinegrafista, fotógrafos e técnicos em máq. tratam. de dados</t>
  </si>
  <si>
    <t>Diplomata e afins</t>
  </si>
  <si>
    <t>Ator, diretor de espetáculos</t>
  </si>
  <si>
    <t>Técnico em operação de estações de rádio e televisão</t>
  </si>
  <si>
    <t>Trabalhador dos serviços domésticos em geral</t>
  </si>
  <si>
    <t>Operador de máquina agropecuária e florestal</t>
  </si>
  <si>
    <t>Sociólogo e cientista político</t>
  </si>
  <si>
    <t>Agente de Bolsa de Valores, câmbio e outros serviços financ.</t>
  </si>
  <si>
    <t>Músico, arranjador, regente de orquestra ou coral</t>
  </si>
  <si>
    <t>Presidente, diretor, gerente, superv. organ. internac. e ONG</t>
  </si>
  <si>
    <t>Joalheiro, vidreiro, ceramista e afins</t>
  </si>
  <si>
    <t>Presidente e diretor empresa pública e soc. economia mista</t>
  </si>
  <si>
    <t>Membro do Poder Executivo</t>
  </si>
  <si>
    <t>Profissional da educação física (exceto professor)</t>
  </si>
  <si>
    <t>Atleta, desportista e afins</t>
  </si>
  <si>
    <t>Outros profissionais do espetáculo e das artes</t>
  </si>
  <si>
    <t>Técnico da produção agropecuária</t>
  </si>
  <si>
    <t>Trabalhador das indústrias de madeira e do mobiliário</t>
  </si>
  <si>
    <t>Desenhista técnico e modelista</t>
  </si>
  <si>
    <t>Técnico de inspeção, fiscalização e coordenação administrat.</t>
  </si>
  <si>
    <t>Trabalhador de outras instalações agroindustriais</t>
  </si>
  <si>
    <t>Técnico em transportes (logística)</t>
  </si>
  <si>
    <t>Bibliotecário, documentalista, arquivólogo, museólogo</t>
  </si>
  <si>
    <t>Comissário de bordo, guia de turismo, ag. de viagens e afins</t>
  </si>
  <si>
    <t>Desenhista industrial, escultor, pintor artístico e afins</t>
  </si>
  <si>
    <t>Matemático, estatístico, atuário e afins</t>
  </si>
  <si>
    <t>Servidor das carreiras do Banco Central, CVM e Susep</t>
  </si>
  <si>
    <t>Técnico em ciências físicas e químicas</t>
  </si>
  <si>
    <t>Trabalhador de instal. e máq. de fabric. de celulose e papel</t>
  </si>
  <si>
    <t>Trabalhador na exploração agropecuária</t>
  </si>
  <si>
    <t>Trabalhador dos serviços de hotelaria e alimentação</t>
  </si>
  <si>
    <t>Técnico em navegação aérea, marítima, fluvial e metrofer.</t>
  </si>
  <si>
    <t>Servidor das carreiras de ciência e tecnologia</t>
  </si>
  <si>
    <t>Técnico em constr. civil, edificações e obras de infra-est.</t>
  </si>
  <si>
    <t>Trabalhador dos serv. de embelezamento e cuidados pessoais</t>
  </si>
  <si>
    <t>Técnico de labor., Raios-X e outros equipamentos diagnóstico</t>
  </si>
  <si>
    <t>Sacerdote ou membro de ordens ou seitas religiosas</t>
  </si>
  <si>
    <t>Instrutor e professor de escolas livres</t>
  </si>
  <si>
    <t>Trabalhador da fabricação e instalação eletro-eletrônica</t>
  </si>
  <si>
    <t>Trabalhador dos serviços de admin., conserv. e manut. edif.</t>
  </si>
  <si>
    <t>Membro do Poder Legislativo</t>
  </si>
  <si>
    <t>Condutor e operador de robôs, veículos e equip. movim. carga</t>
  </si>
  <si>
    <t>Servidor das carreiras de gestão governamental, analista etc</t>
  </si>
  <si>
    <t>Operador de instalações de prod. e distribuição de energia</t>
  </si>
  <si>
    <t>Piloto de aeronaves, comandante de embarc., oficiais de máq.</t>
  </si>
  <si>
    <t>Professor do ensino profissional</t>
  </si>
  <si>
    <t>Servidor das carreiras do Ministério Público</t>
  </si>
  <si>
    <t>Veterinário, patologista (veterinário) e zootecnista</t>
  </si>
  <si>
    <t>Técnico em metalmecânica</t>
  </si>
  <si>
    <t>Agente e representante comercial, corretor, leiloeiro, afins</t>
  </si>
  <si>
    <t>Biólogo, biomédico e afins</t>
  </si>
  <si>
    <t>Técnico em informática</t>
  </si>
  <si>
    <t>Trabalhador de instal. siderúr. e de materiais de construção</t>
  </si>
  <si>
    <t>Assistente social e economista doméstico</t>
  </si>
  <si>
    <t>Trabalhador das indústrias têxteis, do curtimento, vest. etc</t>
  </si>
  <si>
    <t>Jornalista e repórter</t>
  </si>
  <si>
    <t>Técnico da ciência da saúde humana</t>
  </si>
  <si>
    <t>Militar da Aeronáutica</t>
  </si>
  <si>
    <t>Agrônomo e afins</t>
  </si>
  <si>
    <t>Bombeiro Militar</t>
  </si>
  <si>
    <t>Trabalhador da fabric. de alim., beb., fumo e agroindústrias</t>
  </si>
  <si>
    <t>Militar da Marinha</t>
  </si>
  <si>
    <t>Dirigente superior da adm. pública, inclusive fundações etc</t>
  </si>
  <si>
    <t>Físico, químico, meteorolog., geólogo, oceanógrafo e afins</t>
  </si>
  <si>
    <t>Trabalhador dos serviços de proteção e segur. (exc. militar)</t>
  </si>
  <si>
    <t>Profissional de marketing, publicidade e da comercialização</t>
  </si>
  <si>
    <t>Membro do Ministério Público (Procurador e Promotor)</t>
  </si>
  <si>
    <t>Fonoaudiólogo, fisioterapeuta, terapeuta ocupacional e afins</t>
  </si>
  <si>
    <t>Psicólogo e psicanalista</t>
  </si>
  <si>
    <t>Outros técnicos nível médio ciências fís., quím., engenharia</t>
  </si>
  <si>
    <t>Trabalhador de atendim. ao público, caixa, despachante etc</t>
  </si>
  <si>
    <t>Trabalhador da indústria extrativa e da construção civil</t>
  </si>
  <si>
    <t>Gerente ou superv. empresa pública e soc. de economia mista</t>
  </si>
  <si>
    <t>Advogado do setor público, Proc. Fazenda, Cons. Jurídico etc</t>
  </si>
  <si>
    <t>Servidor das carreiras do Poder Legislativo</t>
  </si>
  <si>
    <t>Técnico em eletro-eletrônica e fotônica</t>
  </si>
  <si>
    <t>Membro do Poder Judiciário e de Tribunal de Contas</t>
  </si>
  <si>
    <t>Pedagogo, orientador educacional</t>
  </si>
  <si>
    <t>Técnico das ciências administrativas e contábeis</t>
  </si>
  <si>
    <t>Trabalhador dos serviços de saúde</t>
  </si>
  <si>
    <t>Professor na educação infantil</t>
  </si>
  <si>
    <t>Militar do Exército</t>
  </si>
  <si>
    <t>Titular de Cartório</t>
  </si>
  <si>
    <t>Motorista e condutor do transporte de passageiros</t>
  </si>
  <si>
    <t>Trabalhador das indústrias química, petroquím., borracha etc</t>
  </si>
  <si>
    <t>Deleg. de Polícia e serv. carreiras de polícia, exc. militar</t>
  </si>
  <si>
    <t>Odontólogo</t>
  </si>
  <si>
    <t>Trabalhador de reparação e manutenção</t>
  </si>
  <si>
    <t>Produtor na exploração agropecuária</t>
  </si>
  <si>
    <t>Trabalhador da transformação de metais e compósitos</t>
  </si>
  <si>
    <t>Servidor das carreiras de auditoria fiscal e de fiscalização</t>
  </si>
  <si>
    <t>Enfermeiro nível sup., nutricionista, farmacêutico e afins</t>
  </si>
  <si>
    <t>Advogado</t>
  </si>
  <si>
    <t>Outros trabalhadores de serviços diversos</t>
  </si>
  <si>
    <t>Analista de sist., desenv.de soft., adm.de redes e banco etc</t>
  </si>
  <si>
    <t>Professor do ensino superior</t>
  </si>
  <si>
    <t>Policial Militar</t>
  </si>
  <si>
    <t>Outros técnicos de nível médio</t>
  </si>
  <si>
    <t>Servidor das carreiras do Poder Judiciário, Of. Justiça etc</t>
  </si>
  <si>
    <t>Professor do ensino médio</t>
  </si>
  <si>
    <t>Vendedor e prestador de serviços do comércio, ambulante etc</t>
  </si>
  <si>
    <t>Servidor das demais carreiras da admin. pública direta etc</t>
  </si>
  <si>
    <t>Economista, administrador, contador, auditor e afins</t>
  </si>
  <si>
    <t>Professor do ensino fundamental</t>
  </si>
  <si>
    <t>Engenheiro, arquiteto e afins</t>
  </si>
  <si>
    <t>Gerente ou superv. empresa indust., comerc. ou prest. serv.</t>
  </si>
  <si>
    <t>Médico</t>
  </si>
  <si>
    <t>Bancário, economiário, escriturário, agente, assistente etc</t>
  </si>
  <si>
    <t>Dirigente, pres., diretor emp. indust., com. ou prest. serv.</t>
  </si>
  <si>
    <t>Outras ocupações não especificadas anteriormente</t>
  </si>
  <si>
    <t>13º salário recebido pelos dependentes</t>
  </si>
  <si>
    <t>Ganhos líquidos em renda variável</t>
  </si>
  <si>
    <t>Bolsa de estudo e pesquisa</t>
  </si>
  <si>
    <t>Demais Rend. isentos e não-tributáveis dos dependentes</t>
  </si>
  <si>
    <t>Outras participações societárias</t>
  </si>
  <si>
    <t>Sala ou conjunto</t>
  </si>
  <si>
    <t>Prédio comercial</t>
  </si>
  <si>
    <t>Outros fundos</t>
  </si>
  <si>
    <t>Depósito bancário em conta corrente no país</t>
  </si>
  <si>
    <t>Construção</t>
  </si>
  <si>
    <t>Prédio residencial</t>
  </si>
  <si>
    <t>Fundo de Curto Prazo</t>
  </si>
  <si>
    <t>VGBL - Vida gerador de benefício livre</t>
  </si>
  <si>
    <t>Outras aplicações e investimentos</t>
  </si>
  <si>
    <t>Crédito decorrente de empréstimo</t>
  </si>
  <si>
    <t>Dinheiro em espécie - Moeda nacional</t>
  </si>
  <si>
    <t>Terra nua</t>
  </si>
  <si>
    <t>Caderneta de poupança</t>
  </si>
  <si>
    <t>Ações (inclusive as provenientes de linha telefônica)</t>
  </si>
  <si>
    <t>Terreno</t>
  </si>
  <si>
    <t>Aplicação de renda fixa (CDB, RDB e outros)</t>
  </si>
  <si>
    <t>Veículo automotor terrestre: caminhão,automóvel, moto, etc.</t>
  </si>
  <si>
    <t>Quotas ou quinhões de capital</t>
  </si>
  <si>
    <t>Casa</t>
  </si>
  <si>
    <t>Apartamento</t>
  </si>
  <si>
    <t>Fundos Ações, Mútuos Privat., Invest. Emp. Emerg., Invest. Participação e Invest. Ind. Mercado....</t>
  </si>
  <si>
    <t>Fundo de Longo Prazo e Fundo de Investimentos em Direitos Creditórios (FIDC)</t>
  </si>
  <si>
    <t>Empréstimos contraídos no exterior</t>
  </si>
  <si>
    <t>Outras dívidas e ônus reais</t>
  </si>
  <si>
    <t>Outras pessoas jurídicas</t>
  </si>
  <si>
    <t>Pessoas físicas</t>
  </si>
  <si>
    <t>Soc. de crédito, financiamento e investimento</t>
  </si>
  <si>
    <t>Estabelecimento bancário comercial</t>
  </si>
  <si>
    <t>Incentivo ao Pronas/PCD</t>
  </si>
  <si>
    <t>Incentivo ao desporto</t>
  </si>
  <si>
    <t>Incentivo ao Pronon</t>
  </si>
  <si>
    <t>Doações - Estatuto do Idoso</t>
  </si>
  <si>
    <t>Pensão al. - sep./div. escritura púb. paga não-res. Brasil</t>
  </si>
  <si>
    <t>Dentistas no exterior</t>
  </si>
  <si>
    <t>Médicos no exterior</t>
  </si>
  <si>
    <t>Incentivo à cultura</t>
  </si>
  <si>
    <t>Pensão al. judicial paga não-res. Brasil</t>
  </si>
  <si>
    <t>Doações - Estatuto da criança e do adolescente</t>
  </si>
  <si>
    <t>Hospitais, clínicas e laboratórios no exterior</t>
  </si>
  <si>
    <t>Terapeutas ocupacionais no Brasil</t>
  </si>
  <si>
    <t>Fonoaudiólogos no Brasil</t>
  </si>
  <si>
    <t>Eng./Arq./demais prof. Lib., exceto advog., adm/cor. imóveis</t>
  </si>
  <si>
    <t>Instrução no exterior</t>
  </si>
  <si>
    <t>Arrendamento rural</t>
  </si>
  <si>
    <t>Advogados (demais honorários)</t>
  </si>
  <si>
    <t>Outras</t>
  </si>
  <si>
    <t>Corretor de imóveis</t>
  </si>
  <si>
    <t>Advogados (hon. rel. a ações judic., exceto trabalhistas)</t>
  </si>
  <si>
    <t>Psicólogos no Brasil</t>
  </si>
  <si>
    <t>Fisioterapeutas no Brasil</t>
  </si>
  <si>
    <t>Administrador de imóveis</t>
  </si>
  <si>
    <t>C. patronal paga à Prev. Social pelo empregador doméstico</t>
  </si>
  <si>
    <t>Pensão al. - sep./div. escritura púb. paga Brasil</t>
  </si>
  <si>
    <t>Advogados (hon. rel. a ações judiciais trabalhistas)</t>
  </si>
  <si>
    <t>Médicos no Brasil</t>
  </si>
  <si>
    <t>FAPI - F. de Aposentadoria Programada Individual</t>
  </si>
  <si>
    <t>Doações em bens e direitos</t>
  </si>
  <si>
    <t>Aluguéis de imóveis</t>
  </si>
  <si>
    <t>Dentistas no Brasil</t>
  </si>
  <si>
    <t>Hospitais, clínicas e laboratórios no Brasil</t>
  </si>
  <si>
    <t>Doações em espécie</t>
  </si>
  <si>
    <t>Previdência Complementar</t>
  </si>
  <si>
    <t>Pensão al. judicial paga residente Brasil</t>
  </si>
  <si>
    <t>Outros/Outras</t>
  </si>
  <si>
    <t>Planos de saúde no Brasil</t>
  </si>
  <si>
    <t>Instrução no Brasil</t>
  </si>
  <si>
    <t>Outros</t>
  </si>
  <si>
    <t>Contrib. Prev. Oficial</t>
  </si>
  <si>
    <t>Contrib. Prev. Privada e FAPI</t>
  </si>
  <si>
    <t>Despesas com Instrução</t>
  </si>
  <si>
    <t>Despesas Médicas</t>
  </si>
  <si>
    <t>Pensão Alimentícia Escritura</t>
  </si>
  <si>
    <t>Pensão Alimentícia Judicial</t>
  </si>
  <si>
    <t>Pensão Alimentícia Judicial RRA</t>
  </si>
  <si>
    <t>Tot. Deduções/Desc. Simplif.</t>
  </si>
  <si>
    <t>Contrib. Prev. Oficial RRA</t>
  </si>
  <si>
    <t>Valor Receb. de PF Exterior</t>
  </si>
  <si>
    <t>Valor Resultado Tribut. Ativ. Rural</t>
  </si>
  <si>
    <t>Valor Receb. de PJ Depend.</t>
  </si>
  <si>
    <t>Valor Total de Rend. Tribut.</t>
  </si>
  <si>
    <t>% Acum.</t>
  </si>
  <si>
    <t>Imposto Pago</t>
  </si>
  <si>
    <t>Imposto a Pagar</t>
  </si>
  <si>
    <t>Imposto a Restituir</t>
  </si>
  <si>
    <t>Rendim. Tribut.</t>
  </si>
  <si>
    <t>Depen dentes</t>
  </si>
  <si>
    <t>Instru ção</t>
  </si>
  <si>
    <t>Até 18 anos</t>
  </si>
  <si>
    <t>19 a 30 anos</t>
  </si>
  <si>
    <t>31 a 40 anos</t>
  </si>
  <si>
    <t>41 a 50 anos</t>
  </si>
  <si>
    <t>51 a 60 anos</t>
  </si>
  <si>
    <t>61 a 70 anos</t>
  </si>
  <si>
    <t>71 a 80 anos</t>
  </si>
  <si>
    <t>Acima de 80 anos</t>
  </si>
  <si>
    <t>Rendim. Tribut. Exclus.</t>
  </si>
  <si>
    <t>Valor Receb. de PJ Titular</t>
  </si>
  <si>
    <t>Valor Rend. RRA Depend.</t>
  </si>
  <si>
    <t>Valor Rend. RRA Titular</t>
  </si>
  <si>
    <t>Gênero</t>
  </si>
  <si>
    <t>Tabela 3 - Resumo das Declarações Por Gênero</t>
  </si>
  <si>
    <t>Até 1/2 Salário Mín.</t>
  </si>
  <si>
    <t>1/2 a 1 Salário Mín.</t>
  </si>
  <si>
    <t>1 a 2 Salários Mín.</t>
  </si>
  <si>
    <t>2 a 3 Salários Mín.</t>
  </si>
  <si>
    <t>3 a 5 Salários Mín.</t>
  </si>
  <si>
    <t>5 a 10 Salários Mín.</t>
  </si>
  <si>
    <t>10 a 20 Salários Mín.</t>
  </si>
  <si>
    <t>20 a 40 Salários Mín.</t>
  </si>
  <si>
    <t>40 a 80 Salários Mín.</t>
  </si>
  <si>
    <t>80 a 160 Salários Mín.</t>
  </si>
  <si>
    <t>&gt; 160 Salários Mín.</t>
  </si>
  <si>
    <t>Valores em R$ milhões</t>
  </si>
  <si>
    <t>Faixa de Rend.Trib.Bruto</t>
  </si>
  <si>
    <t>Contrib. Previden.</t>
  </si>
  <si>
    <t>Pensão Alimen.</t>
  </si>
  <si>
    <t>Faixa Rend.Trib.+Trib.Exc.</t>
  </si>
  <si>
    <t>Valores R$ milhões</t>
  </si>
  <si>
    <t>Faixa de Rendimento Total</t>
  </si>
  <si>
    <t>Tabela 6 - Resumo das Declarações Por Faixa de Base de Cálculo</t>
  </si>
  <si>
    <t>Tabela 7 - Resumo das Declarações Por Faixa de Rendimento Tributável Bruto</t>
  </si>
  <si>
    <t>Tabela 8 - Resumo das Declarações Por Faixa de Rendimentos Tributáveis + Tributação Exclusiva</t>
  </si>
  <si>
    <t>Tabela 9 - Resumo das Declarações Por Faixa de Rendimentos Totais</t>
  </si>
  <si>
    <t>Tabela 10 - Declarações de Recebedores de Lucros e Dividendos + Rend.Sócio e Titular Microempresa por Faixa de Rendimento Total</t>
  </si>
  <si>
    <t>Total</t>
  </si>
  <si>
    <t>Tabela 12 - Resumo das Declarações Por UF de Residência do Declarante</t>
  </si>
  <si>
    <t>Tabela 13 - Resumo da Declaração por Natureza de Ocupação</t>
  </si>
  <si>
    <t>Tabela 14 - Resumo da Declaração por Ocupação Principal do Declarante</t>
  </si>
  <si>
    <t>Tabela 14 - Resumo da Declaração por Ocupação Principal do Declarante (Continuação)</t>
  </si>
  <si>
    <t>Tabela 15 - Rendimentos</t>
  </si>
  <si>
    <t>Tabela 16 - Deduções</t>
  </si>
  <si>
    <t>Tabela 17 - Cálculo do Imposto</t>
  </si>
  <si>
    <t>Tabela 18 - Rendimentos Tributáveis</t>
  </si>
  <si>
    <t>Tabela 19 -  Rendim. Sujeitos à Tributação Exclusiva/Definitiva</t>
  </si>
  <si>
    <t>Tabela 20 - Rendimentos Isentos e Não Tributáveis</t>
  </si>
  <si>
    <t>Tabela 21 - Bens e Direitos</t>
  </si>
  <si>
    <t>Tabela 22 - Dívidas e Ônus</t>
  </si>
  <si>
    <t>Tabela 23 - Pagamentos e Doações</t>
  </si>
  <si>
    <t xml:space="preserve">IR Devido &gt; 0 </t>
  </si>
  <si>
    <t>IR Devido &lt;= 0</t>
  </si>
  <si>
    <t>Tabela 11 - Declarações de Recebedores de Lucros e Dividendos + Rend.Sócio e Titular Microempresa por Ocupação Principal</t>
  </si>
  <si>
    <t>Outros (demais ocupações)</t>
  </si>
  <si>
    <t>Valor Total Rend. Tributação Exclusiva</t>
  </si>
  <si>
    <t>Total Rendimentos Isentos e Não Tributáveis:</t>
  </si>
  <si>
    <t>Total Bens e Direitos:</t>
  </si>
  <si>
    <t>De R$ 19.645,33 a 29.442,00</t>
  </si>
  <si>
    <t>De R$ 29.442,01 a R$ 39.256,56</t>
  </si>
  <si>
    <t>De R$ 39.256,57 a R$ 49.051,80</t>
  </si>
  <si>
    <t>75% rend. trab. assal. receb. em ME por serv. de autarquias ou repartições do gov. brasileiro sit. no ext., convertidos em R$</t>
  </si>
  <si>
    <t>Benefícios ind. e reembolso desp. receb. voluntário Fifa, da Subsidiária Fifa Brasil ou Comitê Organizados Brasileiro (LOC)</t>
  </si>
  <si>
    <t>Bolsas de estudo e de pesquisa caracterizadas como doação, recebidas por médico-residente</t>
  </si>
  <si>
    <t>Ganhos líq. oper. c/ ouro, ativo financeiro, nas alienações realizadas até o vlr. estipulado p/ o AC, em cada mês</t>
  </si>
  <si>
    <t>Ganhos líq. oper. merc. à vista de ações negociadas em bolsas de valores nas alien. realizadas até vlr. estipulado p/ AC</t>
  </si>
  <si>
    <t>Rend. bruto, até o máx. de 40%, da prestação de serv. decorrente do transp. passageiros</t>
  </si>
  <si>
    <t>Participação nos lucros ou resultados</t>
  </si>
  <si>
    <t>Demais Bens e Direitos</t>
  </si>
  <si>
    <t>Juros sobre capital próprio</t>
  </si>
  <si>
    <t>Pág 52 de 52</t>
  </si>
  <si>
    <t>GRANDES NÚMEROS DIRPF 2013 - ANO-CALENDÁRIO 2012</t>
  </si>
  <si>
    <t>Pág 51 de 52</t>
  </si>
  <si>
    <t>Pág 50 de 52</t>
  </si>
  <si>
    <t>Pág 49 de 52</t>
  </si>
  <si>
    <t>Pág 48 de 52</t>
  </si>
  <si>
    <t>Pág 47 de 52</t>
  </si>
  <si>
    <t>Pág 46 de 52</t>
  </si>
  <si>
    <t/>
  </si>
  <si>
    <t>Pág 45 de 52</t>
  </si>
  <si>
    <t xml:space="preserve">                          GRANDES NÚMEROS DIRPF 2013 - ANO-CALENDÁRIO 2012</t>
  </si>
  <si>
    <t>Pág 44 de 52</t>
  </si>
  <si>
    <t xml:space="preserve">                       GRANDES NÚMEROS DIRPF 2013 - ANO-CALENDÁRIO 2012</t>
  </si>
  <si>
    <t>Pág 43 de 52</t>
  </si>
  <si>
    <t>Pág 42 de 52</t>
  </si>
  <si>
    <t>Pág 41 de 52</t>
  </si>
  <si>
    <t>Pág 27 de 52</t>
  </si>
  <si>
    <t>Pág 19 de 52</t>
  </si>
  <si>
    <t>Pág 18 de 52</t>
  </si>
  <si>
    <t>Pág 16 de 52</t>
  </si>
  <si>
    <t>GRANDES NÚMEROS DIRPF 2013 - ANO CALENDÁRIO 2012</t>
  </si>
  <si>
    <t>Pág 14 de 52</t>
  </si>
  <si>
    <t>Pág 12 de 52</t>
  </si>
  <si>
    <t>Pág 10 de 52</t>
  </si>
  <si>
    <t>Pág 8 de 52</t>
  </si>
  <si>
    <t>Pág 6 de 52</t>
  </si>
  <si>
    <t>Pág 4 de 52</t>
  </si>
  <si>
    <t>Qtde Declarantes [milhões]</t>
  </si>
  <si>
    <t>Pág 3 de 52</t>
  </si>
  <si>
    <t>Pág 2 de 52</t>
  </si>
  <si>
    <t>Pág 1 de 52</t>
  </si>
  <si>
    <t>Brackets of gross total income</t>
  </si>
  <si>
    <t>Sarário min 2012</t>
  </si>
  <si>
    <t xml:space="preserve">Sálario min annual </t>
  </si>
  <si>
    <t>Declarantes</t>
  </si>
  <si>
    <t>Total income R$</t>
  </si>
  <si>
    <t>Brackets of gross taxable income</t>
  </si>
  <si>
    <t>Adjusted assessed income ('000)</t>
  </si>
  <si>
    <t>Property transfers</t>
  </si>
  <si>
    <t>Adjusted assessed income - excl. capital gains ('000)</t>
  </si>
  <si>
    <t>Capital gains 1</t>
  </si>
  <si>
    <t>Capital gains 2</t>
  </si>
  <si>
    <t>Valor limite do abatimento por dependente</t>
  </si>
  <si>
    <t># dependents (spouses, children &amp; other family members)</t>
  </si>
  <si>
    <t>Number of spouses in dependents (joint filers)</t>
  </si>
  <si>
    <t>Emprical inverted pareto coefficients</t>
  </si>
  <si>
    <t>bracketavg</t>
  </si>
  <si>
    <t>% freq</t>
  </si>
  <si>
    <t>cumul % freq</t>
  </si>
  <si>
    <t>Percentiles</t>
  </si>
  <si>
    <t>p (taxpaying population)</t>
  </si>
  <si>
    <t>Share of spouses in dependents (from PNAD 2012 tabela 6.2)</t>
  </si>
  <si>
    <t>Withheld income (post-tax)</t>
  </si>
  <si>
    <t>Pre-tax</t>
  </si>
  <si>
    <t>Labour income</t>
  </si>
  <si>
    <t>Labour income (adj)</t>
  </si>
  <si>
    <t xml:space="preserve">Capital income </t>
  </si>
  <si>
    <t>Total withheld income</t>
  </si>
  <si>
    <t>averinc</t>
  </si>
  <si>
    <t># filers (adjusted</t>
  </si>
  <si>
    <t>Total income</t>
  </si>
  <si>
    <t>s</t>
  </si>
  <si>
    <t>p</t>
  </si>
  <si>
    <t>Taxable income</t>
  </si>
  <si>
    <t>Exempt income</t>
  </si>
  <si>
    <t>Capital income (based on 2% share of property rent in fiscal taxable income from SNA)</t>
  </si>
  <si>
    <t>Capital income</t>
  </si>
  <si>
    <t>Number of adults in tax returns</t>
  </si>
  <si>
    <t>Conta própia (pro-labore share in income)</t>
  </si>
  <si>
    <t>Adult population</t>
  </si>
  <si>
    <t>Control total for income</t>
  </si>
  <si>
    <t>Control total for average income</t>
  </si>
  <si>
    <t>Brackets</t>
  </si>
  <si>
    <t>Declarations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</si>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</sst>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(* #,##0.00_);_(* \(#,##0.00\);_(* &quot;-&quot;??_);_(@_)"/>
    <numFmt numFmtId="164" formatCode="_-* #,##0.00_-;\-* #,##0.00_-;_-* &quot;-&quot;??_-;_-@_-"/>
    <numFmt numFmtId="165" formatCode="&quot;R$&quot;\ #,##0;[Red]\-&quot;R$&quot;\ #,##0"/>
    <numFmt numFmtId="166" formatCode="&quot;R$&quot;\ #,##0.00;[Red]\-&quot;R$&quot;\ #,##0.00"/>
    <numFmt numFmtId="167" formatCode="@*."/>
    <numFmt numFmtId="168" formatCode="#,##0.00_ ;[Red]\-#,##0.00\ "/>
    <numFmt numFmtId="169" formatCode="#,##0;\(#,##0\)"/>
    <numFmt numFmtId="170" formatCode="#,##0_ ;[Red]\-#,##0\ "/>
    <numFmt numFmtId="171" formatCode="0.000"/>
    <numFmt numFmtId="172" formatCode="0.00000"/>
    <numFmt numFmtId="173" formatCode="0.0"/>
    <numFmt numFmtId="174" formatCode="#,##0.0_ ;[Red]\-#,##0.0\ "/>
    <numFmt numFmtId="175" formatCode="#,##0.0"/>
    <numFmt numFmtId="176" formatCode="_-* #,##0_-;\-* #,##0_-;_-* &quot;-&quot;??_-;_-@_-"/>
    <numFmt numFmtId="177" formatCode="_ * #,##0_ ;_ * \-#,##0_ ;_ * &quot;-&quot;??_ ;_ @_ "/>
    <numFmt numFmtId="178" formatCode="#,##0;[Red]#,##0"/>
    <numFmt numFmtId="179" formatCode="#,##0.0000"/>
  </numFmts>
  <fonts count="45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  <charset val="1"/>
    </font>
    <font>
      <b/>
      <sz val="12"/>
      <name val="Arial"/>
      <family val="2"/>
    </font>
    <font>
      <sz val="10"/>
      <color theme="0"/>
      <name val="Arial"/>
      <family val="2"/>
      <charset val="1"/>
    </font>
    <font>
      <sz val="8"/>
      <color indexed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  <charset val="1"/>
    </font>
    <font>
      <b/>
      <sz val="16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name val="Arial"/>
      <family val="2"/>
      <charset val="1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9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sz val="9"/>
      <color theme="1"/>
      <name val="Calibri"/>
      <family val="2"/>
      <scheme val="minor"/>
    </font>
    <font>
      <sz val="9"/>
      <color theme="0"/>
      <name val="Arial"/>
      <family val="2"/>
      <charset val="1"/>
    </font>
    <font>
      <b/>
      <sz val="9"/>
      <color theme="1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0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indexed="8"/>
      </top>
      <bottom/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/>
      <top style="hair">
        <color auto="1"/>
      </top>
      <bottom/>
      <diagonal/>
    </border>
    <border>
      <left/>
      <right/>
      <top style="medium">
        <color indexed="8"/>
      </top>
      <bottom style="medium">
        <color auto="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auto="1"/>
      </left>
      <right/>
      <top/>
      <bottom/>
      <diagonal/>
    </border>
    <border>
      <left/>
      <right/>
      <top style="hair">
        <color indexed="8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8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/>
      <bottom/>
      <diagonal/>
    </border>
  </borders>
  <cellStyleXfs count="170">
    <xf numFmtId="0" fontId="0" fillId="0" borderId="0"/>
    <xf numFmtId="9" fontId="15" fillId="0" borderId="0" applyFill="0" applyBorder="0" applyProtection="0"/>
    <xf numFmtId="0" fontId="12" fillId="0" borderId="0"/>
    <xf numFmtId="9" fontId="2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17" fillId="0" borderId="0"/>
    <xf numFmtId="164" fontId="17" fillId="0" borderId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5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543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9" fontId="0" fillId="0" borderId="0" xfId="1" applyFont="1" applyFill="1" applyBorder="1" applyAlignment="1" applyProtection="1">
      <alignment vertical="center"/>
    </xf>
    <xf numFmtId="0" fontId="0" fillId="0" borderId="3" xfId="0" applyFont="1" applyBorder="1" applyAlignment="1">
      <alignment vertical="center"/>
    </xf>
    <xf numFmtId="9" fontId="0" fillId="0" borderId="0" xfId="1" applyFont="1" applyFill="1" applyBorder="1" applyAlignment="1" applyProtection="1">
      <alignment horizontal="right" vertical="center"/>
    </xf>
    <xf numFmtId="167" fontId="0" fillId="0" borderId="0" xfId="0" applyNumberFormat="1" applyFont="1" applyFill="1" applyBorder="1" applyAlignment="1">
      <alignment horizontal="center" vertical="center"/>
    </xf>
    <xf numFmtId="40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4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16" fillId="2" borderId="6" xfId="0" applyFont="1" applyFill="1" applyBorder="1" applyAlignment="1">
      <alignment horizontal="center" vertical="center"/>
    </xf>
    <xf numFmtId="3" fontId="16" fillId="2" borderId="6" xfId="0" applyNumberFormat="1" applyFont="1" applyFill="1" applyBorder="1" applyAlignment="1">
      <alignment vertical="center"/>
    </xf>
    <xf numFmtId="4" fontId="16" fillId="2" borderId="6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3" fontId="16" fillId="0" borderId="0" xfId="0" applyNumberFormat="1" applyFont="1" applyFill="1" applyBorder="1" applyAlignment="1">
      <alignment vertical="center"/>
    </xf>
    <xf numFmtId="4" fontId="16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 wrapText="1"/>
    </xf>
    <xf numFmtId="0" fontId="0" fillId="0" borderId="7" xfId="0" applyNumberFormat="1" applyFont="1" applyFill="1" applyBorder="1" applyAlignment="1">
      <alignment vertical="center"/>
    </xf>
    <xf numFmtId="0" fontId="0" fillId="0" borderId="11" xfId="0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16" fillId="0" borderId="6" xfId="0" applyFont="1" applyFill="1" applyBorder="1" applyAlignment="1">
      <alignment horizontal="center" vertical="center"/>
    </xf>
    <xf numFmtId="3" fontId="16" fillId="0" borderId="6" xfId="0" applyNumberFormat="1" applyFont="1" applyFill="1" applyBorder="1" applyAlignment="1">
      <alignment vertical="center"/>
    </xf>
    <xf numFmtId="4" fontId="16" fillId="0" borderId="6" xfId="0" applyNumberFormat="1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4" xfId="0" applyBorder="1" applyAlignment="1">
      <alignment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11" xfId="0" applyFont="1" applyFill="1" applyBorder="1" applyAlignment="1">
      <alignment horizontal="left" vertical="center"/>
    </xf>
    <xf numFmtId="0" fontId="1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9" fontId="0" fillId="0" borderId="6" xfId="1" applyFont="1" applyFill="1" applyBorder="1" applyAlignment="1" applyProtection="1">
      <alignment vertical="center"/>
    </xf>
    <xf numFmtId="2" fontId="0" fillId="0" borderId="10" xfId="0" applyNumberFormat="1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4" fontId="13" fillId="0" borderId="0" xfId="0" applyNumberFormat="1" applyFont="1" applyFill="1" applyBorder="1" applyAlignment="1">
      <alignment vertical="center"/>
    </xf>
    <xf numFmtId="0" fontId="0" fillId="0" borderId="7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" fontId="13" fillId="0" borderId="0" xfId="0" applyNumberFormat="1" applyFont="1" applyFill="1" applyBorder="1" applyAlignment="1">
      <alignment horizontal="center" vertical="center"/>
    </xf>
    <xf numFmtId="4" fontId="0" fillId="0" borderId="0" xfId="0" applyNumberFormat="1" applyFont="1" applyBorder="1" applyAlignment="1">
      <alignment horizontal="center" vertical="center"/>
    </xf>
    <xf numFmtId="169" fontId="0" fillId="0" borderId="0" xfId="0" applyNumberFormat="1" applyFont="1" applyBorder="1" applyAlignment="1">
      <alignment horizontal="center" vertical="center"/>
    </xf>
    <xf numFmtId="169" fontId="0" fillId="0" borderId="6" xfId="0" applyNumberFormat="1" applyFont="1" applyBorder="1" applyAlignment="1">
      <alignment horizontal="center" vertical="center"/>
    </xf>
    <xf numFmtId="4" fontId="0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3" fontId="19" fillId="0" borderId="0" xfId="0" applyNumberFormat="1" applyFont="1" applyFill="1" applyBorder="1" applyAlignment="1">
      <alignment horizontal="centerContinuous" vertical="center"/>
    </xf>
    <xf numFmtId="0" fontId="0" fillId="0" borderId="19" xfId="0" applyFont="1" applyBorder="1" applyAlignment="1">
      <alignment vertical="center"/>
    </xf>
    <xf numFmtId="4" fontId="0" fillId="0" borderId="0" xfId="0" applyNumberFormat="1" applyFont="1" applyBorder="1" applyAlignment="1">
      <alignment horizontal="left" vertical="center"/>
    </xf>
    <xf numFmtId="0" fontId="18" fillId="0" borderId="0" xfId="0" applyFont="1" applyBorder="1" applyAlignment="1">
      <alignment horizontal="centerContinuous" vertical="center" wrapText="1"/>
    </xf>
    <xf numFmtId="0" fontId="0" fillId="0" borderId="0" xfId="0" applyFont="1" applyBorder="1" applyAlignment="1">
      <alignment horizontal="centerContinuous" vertical="center"/>
    </xf>
    <xf numFmtId="0" fontId="0" fillId="0" borderId="0" xfId="0" applyBorder="1" applyAlignment="1">
      <alignment horizontal="centerContinuous" vertical="center"/>
    </xf>
    <xf numFmtId="4" fontId="14" fillId="0" borderId="6" xfId="0" applyNumberFormat="1" applyFont="1" applyBorder="1" applyAlignment="1">
      <alignment vertical="center"/>
    </xf>
    <xf numFmtId="0" fontId="0" fillId="0" borderId="0" xfId="0" applyAlignment="1">
      <alignment horizontal="centerContinuous" vertical="center"/>
    </xf>
    <xf numFmtId="0" fontId="13" fillId="0" borderId="0" xfId="0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4" fontId="13" fillId="3" borderId="21" xfId="0" applyNumberFormat="1" applyFont="1" applyFill="1" applyBorder="1" applyAlignment="1">
      <alignment vertical="center"/>
    </xf>
    <xf numFmtId="0" fontId="0" fillId="3" borderId="21" xfId="0" applyFont="1" applyFill="1" applyBorder="1" applyAlignment="1">
      <alignment vertical="center"/>
    </xf>
    <xf numFmtId="0" fontId="13" fillId="3" borderId="21" xfId="0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vertical="center"/>
    </xf>
    <xf numFmtId="168" fontId="0" fillId="0" borderId="7" xfId="0" applyNumberFormat="1" applyFont="1" applyBorder="1" applyAlignment="1">
      <alignment horizontal="right" vertical="center"/>
    </xf>
    <xf numFmtId="170" fontId="0" fillId="0" borderId="7" xfId="0" applyNumberFormat="1" applyFont="1" applyFill="1" applyBorder="1" applyAlignment="1">
      <alignment horizontal="center" vertical="center"/>
    </xf>
    <xf numFmtId="168" fontId="0" fillId="0" borderId="11" xfId="0" applyNumberFormat="1" applyFont="1" applyBorder="1" applyAlignment="1">
      <alignment vertical="center"/>
    </xf>
    <xf numFmtId="168" fontId="0" fillId="0" borderId="11" xfId="0" applyNumberFormat="1" applyFont="1" applyBorder="1" applyAlignment="1">
      <alignment horizontal="right" vertical="center"/>
    </xf>
    <xf numFmtId="168" fontId="0" fillId="0" borderId="0" xfId="0" applyNumberFormat="1" applyFont="1" applyFill="1" applyBorder="1" applyAlignment="1">
      <alignment horizontal="right" vertical="center"/>
    </xf>
    <xf numFmtId="170" fontId="0" fillId="0" borderId="0" xfId="0" applyNumberFormat="1" applyFont="1" applyFill="1" applyBorder="1" applyAlignment="1">
      <alignment horizontal="right" vertical="center"/>
    </xf>
    <xf numFmtId="3" fontId="13" fillId="3" borderId="20" xfId="0" applyNumberFormat="1" applyFont="1" applyFill="1" applyBorder="1" applyAlignment="1">
      <alignment horizontal="right" vertical="center"/>
    </xf>
    <xf numFmtId="168" fontId="0" fillId="0" borderId="7" xfId="0" applyNumberFormat="1" applyFont="1" applyBorder="1" applyAlignment="1">
      <alignment vertical="center"/>
    </xf>
    <xf numFmtId="9" fontId="15" fillId="0" borderId="10" xfId="1" applyFill="1" applyBorder="1" applyProtection="1"/>
    <xf numFmtId="4" fontId="0" fillId="0" borderId="0" xfId="0" applyNumberFormat="1" applyFont="1" applyBorder="1" applyAlignment="1">
      <alignment vertical="center"/>
    </xf>
    <xf numFmtId="4" fontId="0" fillId="0" borderId="0" xfId="0" applyNumberFormat="1" applyFont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16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13" fillId="5" borderId="0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18" fillId="5" borderId="0" xfId="0" applyFont="1" applyFill="1" applyBorder="1" applyAlignment="1">
      <alignment horizontal="centerContinuous" vertical="center"/>
    </xf>
    <xf numFmtId="0" fontId="0" fillId="5" borderId="0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3" fontId="0" fillId="0" borderId="0" xfId="0" applyNumberFormat="1" applyFont="1" applyAlignment="1">
      <alignment vertical="center"/>
    </xf>
    <xf numFmtId="0" fontId="16" fillId="5" borderId="5" xfId="0" applyFont="1" applyFill="1" applyBorder="1" applyAlignment="1">
      <alignment horizontal="center" vertical="center"/>
    </xf>
    <xf numFmtId="3" fontId="16" fillId="5" borderId="5" xfId="0" applyNumberFormat="1" applyFont="1" applyFill="1" applyBorder="1" applyAlignment="1">
      <alignment vertical="center"/>
    </xf>
    <xf numFmtId="4" fontId="16" fillId="5" borderId="5" xfId="0" applyNumberFormat="1" applyFont="1" applyFill="1" applyBorder="1" applyAlignment="1">
      <alignment vertical="center"/>
    </xf>
    <xf numFmtId="0" fontId="0" fillId="5" borderId="17" xfId="0" applyFont="1" applyFill="1" applyBorder="1" applyAlignment="1">
      <alignment vertical="center"/>
    </xf>
    <xf numFmtId="0" fontId="16" fillId="5" borderId="0" xfId="0" applyFont="1" applyFill="1" applyBorder="1" applyAlignment="1">
      <alignment horizontal="center" vertical="center"/>
    </xf>
    <xf numFmtId="4" fontId="16" fillId="5" borderId="0" xfId="0" applyNumberFormat="1" applyFont="1" applyFill="1" applyBorder="1" applyAlignment="1">
      <alignment vertical="center"/>
    </xf>
    <xf numFmtId="3" fontId="16" fillId="5" borderId="0" xfId="0" applyNumberFormat="1" applyFont="1" applyFill="1" applyBorder="1" applyAlignment="1">
      <alignment vertical="center"/>
    </xf>
    <xf numFmtId="3" fontId="19" fillId="5" borderId="0" xfId="0" applyNumberFormat="1" applyFont="1" applyFill="1" applyBorder="1" applyAlignment="1">
      <alignment horizontal="centerContinuous" vertical="center"/>
    </xf>
    <xf numFmtId="4" fontId="16" fillId="5" borderId="0" xfId="0" applyNumberFormat="1" applyFont="1" applyFill="1" applyBorder="1" applyAlignment="1">
      <alignment horizontal="centerContinuous" vertical="center"/>
    </xf>
    <xf numFmtId="0" fontId="20" fillId="0" borderId="8" xfId="0" applyFont="1" applyBorder="1" applyAlignment="1">
      <alignment vertical="center"/>
    </xf>
    <xf numFmtId="3" fontId="16" fillId="2" borderId="13" xfId="0" applyNumberFormat="1" applyFont="1" applyFill="1" applyBorder="1" applyAlignment="1">
      <alignment horizontal="right" vertical="center"/>
    </xf>
    <xf numFmtId="168" fontId="16" fillId="2" borderId="13" xfId="0" applyNumberFormat="1" applyFont="1" applyFill="1" applyBorder="1" applyAlignment="1">
      <alignment horizontal="right" vertical="center"/>
    </xf>
    <xf numFmtId="0" fontId="0" fillId="5" borderId="12" xfId="0" applyFont="1" applyFill="1" applyBorder="1" applyAlignment="1">
      <alignment vertical="center"/>
    </xf>
    <xf numFmtId="0" fontId="0" fillId="5" borderId="12" xfId="0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5" borderId="0" xfId="0" applyFont="1" applyFill="1" applyBorder="1" applyAlignment="1">
      <alignment horizontal="centerContinuous" vertical="center"/>
    </xf>
    <xf numFmtId="0" fontId="0" fillId="5" borderId="0" xfId="0" applyFill="1" applyBorder="1" applyAlignment="1">
      <alignment horizontal="centerContinuous" vertical="center"/>
    </xf>
    <xf numFmtId="0" fontId="0" fillId="5" borderId="5" xfId="0" applyFont="1" applyFill="1" applyBorder="1" applyAlignment="1">
      <alignment horizontal="center" vertical="center"/>
    </xf>
    <xf numFmtId="169" fontId="0" fillId="5" borderId="5" xfId="0" applyNumberFormat="1" applyFont="1" applyFill="1" applyBorder="1" applyAlignment="1">
      <alignment horizontal="center" vertical="center"/>
    </xf>
    <xf numFmtId="4" fontId="0" fillId="5" borderId="5" xfId="0" applyNumberFormat="1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169" fontId="0" fillId="5" borderId="0" xfId="0" applyNumberFormat="1" applyFont="1" applyFill="1" applyBorder="1" applyAlignment="1">
      <alignment horizontal="center" vertical="center"/>
    </xf>
    <xf numFmtId="4" fontId="0" fillId="5" borderId="0" xfId="0" applyNumberFormat="1" applyFont="1" applyFill="1" applyBorder="1" applyAlignment="1">
      <alignment horizontal="center" vertical="center"/>
    </xf>
    <xf numFmtId="169" fontId="0" fillId="5" borderId="0" xfId="0" applyNumberFormat="1" applyFont="1" applyFill="1" applyBorder="1" applyAlignment="1">
      <alignment horizontal="centerContinuous" vertical="center"/>
    </xf>
    <xf numFmtId="4" fontId="0" fillId="5" borderId="0" xfId="0" applyNumberFormat="1" applyFont="1" applyFill="1" applyBorder="1" applyAlignment="1">
      <alignment horizontal="centerContinuous" vertical="center"/>
    </xf>
    <xf numFmtId="0" fontId="0" fillId="5" borderId="0" xfId="0" applyFont="1" applyFill="1" applyAlignment="1">
      <alignment horizontal="centerContinuous" vertical="center"/>
    </xf>
    <xf numFmtId="3" fontId="20" fillId="0" borderId="0" xfId="0" applyNumberFormat="1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right" vertical="center"/>
    </xf>
    <xf numFmtId="0" fontId="18" fillId="5" borderId="0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centerContinuous" vertical="center" wrapText="1"/>
    </xf>
    <xf numFmtId="0" fontId="20" fillId="0" borderId="0" xfId="0" applyFont="1" applyBorder="1" applyAlignment="1">
      <alignment vertical="center"/>
    </xf>
    <xf numFmtId="170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2" fontId="0" fillId="0" borderId="0" xfId="0" applyNumberFormat="1" applyFont="1" applyFill="1" applyBorder="1" applyAlignment="1">
      <alignment horizontal="left" vertical="center"/>
    </xf>
    <xf numFmtId="2" fontId="24" fillId="0" borderId="10" xfId="0" applyNumberFormat="1" applyFont="1" applyFill="1" applyBorder="1" applyAlignment="1">
      <alignment horizontal="left" vertical="center"/>
    </xf>
    <xf numFmtId="171" fontId="0" fillId="0" borderId="0" xfId="0" applyNumberFormat="1" applyFont="1" applyAlignment="1">
      <alignment vertical="center"/>
    </xf>
    <xf numFmtId="172" fontId="0" fillId="0" borderId="0" xfId="0" applyNumberFormat="1" applyFont="1" applyAlignment="1">
      <alignment vertical="center"/>
    </xf>
    <xf numFmtId="2" fontId="0" fillId="0" borderId="10" xfId="0" applyNumberFormat="1" applyFont="1" applyFill="1" applyBorder="1" applyAlignment="1">
      <alignment horizontal="right" vertical="center"/>
    </xf>
    <xf numFmtId="2" fontId="24" fillId="0" borderId="10" xfId="0" applyNumberFormat="1" applyFont="1" applyFill="1" applyBorder="1" applyAlignment="1">
      <alignment horizontal="right" vertical="center"/>
    </xf>
    <xf numFmtId="3" fontId="0" fillId="0" borderId="0" xfId="0" applyNumberFormat="1" applyFont="1" applyBorder="1" applyAlignment="1">
      <alignment vertical="center"/>
    </xf>
    <xf numFmtId="0" fontId="14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center" vertical="center" wrapText="1"/>
    </xf>
    <xf numFmtId="3" fontId="0" fillId="0" borderId="0" xfId="0" applyNumberFormat="1" applyFont="1" applyFill="1" applyBorder="1" applyAlignment="1">
      <alignment vertical="center"/>
    </xf>
    <xf numFmtId="38" fontId="0" fillId="0" borderId="0" xfId="0" applyNumberFormat="1" applyFont="1" applyFill="1" applyBorder="1" applyAlignment="1">
      <alignment vertical="center"/>
    </xf>
    <xf numFmtId="168" fontId="0" fillId="0" borderId="0" xfId="0" applyNumberFormat="1" applyBorder="1" applyAlignment="1">
      <alignment vertical="center"/>
    </xf>
    <xf numFmtId="168" fontId="0" fillId="0" borderId="0" xfId="0" applyNumberFormat="1" applyFont="1" applyFill="1" applyBorder="1" applyAlignment="1">
      <alignment vertical="center"/>
    </xf>
    <xf numFmtId="168" fontId="0" fillId="0" borderId="0" xfId="0" applyNumberFormat="1" applyFill="1" applyBorder="1" applyAlignment="1">
      <alignment vertical="center"/>
    </xf>
    <xf numFmtId="9" fontId="0" fillId="0" borderId="0" xfId="0" applyNumberFormat="1" applyAlignment="1">
      <alignment vertical="center"/>
    </xf>
    <xf numFmtId="9" fontId="0" fillId="0" borderId="0" xfId="0" applyNumberFormat="1" applyFont="1" applyAlignment="1">
      <alignment vertical="center"/>
    </xf>
    <xf numFmtId="166" fontId="0" fillId="0" borderId="0" xfId="0" applyNumberFormat="1" applyFont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8" fontId="0" fillId="0" borderId="0" xfId="0" applyNumberFormat="1" applyFont="1" applyBorder="1" applyAlignment="1">
      <alignment vertic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4" fontId="0" fillId="0" borderId="0" xfId="0" applyNumberFormat="1" applyFont="1" applyFill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170" fontId="17" fillId="0" borderId="0" xfId="0" applyNumberFormat="1" applyFont="1" applyFill="1" applyBorder="1" applyAlignment="1">
      <alignment vertical="center"/>
    </xf>
    <xf numFmtId="168" fontId="17" fillId="0" borderId="0" xfId="0" applyNumberFormat="1" applyFont="1" applyFill="1" applyBorder="1" applyAlignment="1">
      <alignment vertical="center"/>
    </xf>
    <xf numFmtId="4" fontId="17" fillId="0" borderId="0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8" xfId="0" applyFill="1" applyBorder="1" applyAlignment="1">
      <alignment vertical="center"/>
    </xf>
    <xf numFmtId="169" fontId="0" fillId="0" borderId="0" xfId="0" applyNumberFormat="1" applyFont="1" applyFill="1" applyBorder="1" applyAlignment="1">
      <alignment horizontal="centerContinuous" vertical="center"/>
    </xf>
    <xf numFmtId="4" fontId="0" fillId="0" borderId="0" xfId="0" applyNumberFormat="1" applyFont="1" applyFill="1" applyBorder="1" applyAlignment="1">
      <alignment horizontal="centerContinuous" vertical="center"/>
    </xf>
    <xf numFmtId="0" fontId="0" fillId="0" borderId="0" xfId="0" applyFont="1" applyFill="1" applyAlignment="1">
      <alignment horizontal="centerContinuous" vertical="center"/>
    </xf>
    <xf numFmtId="40" fontId="0" fillId="0" borderId="0" xfId="0" applyNumberFormat="1" applyFont="1" applyFill="1" applyBorder="1" applyAlignment="1">
      <alignment horizontal="right" vertical="center"/>
    </xf>
    <xf numFmtId="0" fontId="16" fillId="5" borderId="0" xfId="0" applyFont="1" applyFill="1" applyAlignment="1">
      <alignment horizontal="right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26" fillId="0" borderId="9" xfId="0" applyNumberFormat="1" applyFont="1" applyFill="1" applyBorder="1" applyAlignment="1">
      <alignment vertical="center"/>
    </xf>
    <xf numFmtId="0" fontId="26" fillId="0" borderId="10" xfId="0" applyNumberFormat="1" applyFont="1" applyFill="1" applyBorder="1" applyAlignment="1">
      <alignment vertical="center"/>
    </xf>
    <xf numFmtId="0" fontId="26" fillId="0" borderId="26" xfId="0" applyNumberFormat="1" applyFont="1" applyFill="1" applyBorder="1" applyAlignment="1">
      <alignment vertical="center"/>
    </xf>
    <xf numFmtId="0" fontId="25" fillId="6" borderId="6" xfId="0" applyNumberFormat="1" applyFont="1" applyFill="1" applyBorder="1" applyAlignment="1">
      <alignment vertical="center"/>
    </xf>
    <xf numFmtId="4" fontId="25" fillId="6" borderId="6" xfId="0" applyNumberFormat="1" applyFont="1" applyFill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5" borderId="29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right" vertical="center"/>
    </xf>
    <xf numFmtId="0" fontId="0" fillId="0" borderId="29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horizontal="right" vertical="center"/>
    </xf>
    <xf numFmtId="168" fontId="26" fillId="0" borderId="9" xfId="0" applyNumberFormat="1" applyFont="1" applyFill="1" applyBorder="1" applyAlignment="1">
      <alignment horizontal="right" vertical="center"/>
    </xf>
    <xf numFmtId="168" fontId="26" fillId="0" borderId="10" xfId="0" applyNumberFormat="1" applyFont="1" applyFill="1" applyBorder="1" applyAlignment="1">
      <alignment horizontal="right" vertical="center"/>
    </xf>
    <xf numFmtId="168" fontId="26" fillId="0" borderId="2" xfId="0" applyNumberFormat="1" applyFont="1" applyFill="1" applyBorder="1" applyAlignment="1">
      <alignment horizontal="right" vertical="center"/>
    </xf>
    <xf numFmtId="168" fontId="26" fillId="0" borderId="0" xfId="0" applyNumberFormat="1" applyFont="1" applyFill="1" applyBorder="1" applyAlignment="1">
      <alignment horizontal="right" vertical="center"/>
    </xf>
    <xf numFmtId="9" fontId="16" fillId="0" borderId="0" xfId="1" applyFont="1"/>
    <xf numFmtId="0" fontId="18" fillId="0" borderId="0" xfId="0" applyFont="1" applyFill="1" applyBorder="1" applyAlignment="1">
      <alignment horizontal="center" vertical="center" wrapText="1"/>
    </xf>
    <xf numFmtId="168" fontId="16" fillId="0" borderId="0" xfId="0" applyNumberFormat="1" applyFont="1" applyFill="1" applyBorder="1" applyAlignment="1">
      <alignment vertical="center"/>
    </xf>
    <xf numFmtId="0" fontId="25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vertical="center"/>
    </xf>
    <xf numFmtId="168" fontId="26" fillId="0" borderId="7" xfId="0" applyNumberFormat="1" applyFont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6" fillId="0" borderId="0" xfId="0" applyNumberFormat="1" applyFont="1" applyFill="1" applyBorder="1" applyAlignment="1">
      <alignment horizontal="left" vertical="center"/>
    </xf>
    <xf numFmtId="40" fontId="26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Continuous" vertical="center" wrapText="1"/>
    </xf>
    <xf numFmtId="0" fontId="16" fillId="5" borderId="5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Continuous" vertical="center"/>
    </xf>
    <xf numFmtId="9" fontId="15" fillId="0" borderId="0" xfId="1" applyFill="1" applyBorder="1" applyProtection="1"/>
    <xf numFmtId="2" fontId="24" fillId="0" borderId="0" xfId="0" applyNumberFormat="1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center" vertical="center" wrapText="1"/>
    </xf>
    <xf numFmtId="2" fontId="0" fillId="7" borderId="0" xfId="0" applyNumberFormat="1" applyFont="1" applyFill="1" applyBorder="1" applyAlignment="1">
      <alignment horizontal="left" vertical="center"/>
    </xf>
    <xf numFmtId="2" fontId="0" fillId="7" borderId="0" xfId="0" applyNumberFormat="1" applyFont="1" applyFill="1" applyBorder="1" applyAlignment="1">
      <alignment horizontal="right" vertical="center"/>
    </xf>
    <xf numFmtId="9" fontId="15" fillId="7" borderId="0" xfId="1" applyFill="1" applyBorder="1"/>
    <xf numFmtId="9" fontId="15" fillId="7" borderId="0" xfId="1" applyFill="1" applyBorder="1" applyProtection="1"/>
    <xf numFmtId="0" fontId="30" fillId="0" borderId="18" xfId="0" applyNumberFormat="1" applyFont="1" applyFill="1" applyBorder="1" applyAlignment="1">
      <alignment horizontal="left" vertical="center"/>
    </xf>
    <xf numFmtId="168" fontId="30" fillId="0" borderId="18" xfId="0" applyNumberFormat="1" applyFont="1" applyFill="1" applyBorder="1" applyAlignment="1">
      <alignment horizontal="right" vertical="center"/>
    </xf>
    <xf numFmtId="9" fontId="30" fillId="0" borderId="18" xfId="1" applyFont="1" applyFill="1" applyBorder="1" applyAlignment="1" applyProtection="1">
      <alignment vertical="center"/>
    </xf>
    <xf numFmtId="0" fontId="30" fillId="0" borderId="10" xfId="0" applyNumberFormat="1" applyFont="1" applyFill="1" applyBorder="1" applyAlignment="1">
      <alignment horizontal="left" vertical="center"/>
    </xf>
    <xf numFmtId="168" fontId="30" fillId="0" borderId="10" xfId="0" applyNumberFormat="1" applyFont="1" applyFill="1" applyBorder="1" applyAlignment="1">
      <alignment horizontal="right" vertical="center"/>
    </xf>
    <xf numFmtId="9" fontId="30" fillId="0" borderId="10" xfId="1" applyFont="1" applyFill="1" applyBorder="1" applyAlignment="1" applyProtection="1">
      <alignment vertical="center"/>
    </xf>
    <xf numFmtId="0" fontId="30" fillId="0" borderId="0" xfId="0" applyFont="1" applyAlignment="1">
      <alignment vertical="center"/>
    </xf>
    <xf numFmtId="168" fontId="30" fillId="0" borderId="0" xfId="0" applyNumberFormat="1" applyFont="1" applyAlignment="1">
      <alignment horizontal="right" vertical="center"/>
    </xf>
    <xf numFmtId="0" fontId="18" fillId="3" borderId="21" xfId="0" applyFont="1" applyFill="1" applyBorder="1" applyAlignment="1">
      <alignment horizontal="center" vertical="center"/>
    </xf>
    <xf numFmtId="4" fontId="18" fillId="3" borderId="21" xfId="0" applyNumberFormat="1" applyFont="1" applyFill="1" applyBorder="1" applyAlignment="1">
      <alignment vertical="center"/>
    </xf>
    <xf numFmtId="0" fontId="30" fillId="3" borderId="21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horizontal="center" vertical="center"/>
    </xf>
    <xf numFmtId="9" fontId="15" fillId="0" borderId="0" xfId="1"/>
    <xf numFmtId="0" fontId="16" fillId="0" borderId="0" xfId="0" applyFont="1" applyFill="1" applyBorder="1" applyAlignment="1">
      <alignment horizontal="center" vertical="center" wrapText="1"/>
    </xf>
    <xf numFmtId="2" fontId="0" fillId="0" borderId="0" xfId="0" applyNumberFormat="1" applyFont="1" applyAlignment="1">
      <alignment vertical="center"/>
    </xf>
    <xf numFmtId="0" fontId="0" fillId="0" borderId="30" xfId="0" applyFont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4" fontId="18" fillId="0" borderId="0" xfId="0" applyNumberFormat="1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 wrapText="1"/>
    </xf>
    <xf numFmtId="168" fontId="0" fillId="0" borderId="0" xfId="0" applyNumberFormat="1" applyFont="1" applyAlignment="1">
      <alignment vertical="center"/>
    </xf>
    <xf numFmtId="4" fontId="16" fillId="0" borderId="32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3" fontId="33" fillId="0" borderId="0" xfId="0" applyNumberFormat="1" applyFont="1" applyAlignment="1">
      <alignment vertical="center"/>
    </xf>
    <xf numFmtId="173" fontId="33" fillId="0" borderId="0" xfId="0" applyNumberFormat="1" applyFont="1" applyBorder="1" applyAlignment="1">
      <alignment vertical="center"/>
    </xf>
    <xf numFmtId="173" fontId="33" fillId="0" borderId="0" xfId="0" applyNumberFormat="1" applyFont="1" applyAlignment="1">
      <alignment horizontal="center" vertical="center"/>
    </xf>
    <xf numFmtId="173" fontId="3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2" xfId="0" applyBorder="1" applyAlignment="1">
      <alignment vertical="center"/>
    </xf>
    <xf numFmtId="40" fontId="13" fillId="3" borderId="20" xfId="0" applyNumberFormat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9" fontId="30" fillId="0" borderId="18" xfId="1" applyNumberFormat="1" applyFont="1" applyFill="1" applyBorder="1" applyAlignment="1" applyProtection="1">
      <alignment vertical="center"/>
    </xf>
    <xf numFmtId="9" fontId="30" fillId="0" borderId="10" xfId="1" applyNumberFormat="1" applyFont="1" applyFill="1" applyBorder="1" applyAlignment="1" applyProtection="1">
      <alignment vertical="center"/>
    </xf>
    <xf numFmtId="9" fontId="30" fillId="0" borderId="24" xfId="1" applyFont="1" applyFill="1" applyBorder="1" applyAlignment="1" applyProtection="1">
      <alignment vertical="center"/>
    </xf>
    <xf numFmtId="9" fontId="30" fillId="0" borderId="24" xfId="1" applyNumberFormat="1" applyFont="1" applyFill="1" applyBorder="1" applyAlignment="1" applyProtection="1">
      <alignment vertical="center"/>
    </xf>
    <xf numFmtId="0" fontId="30" fillId="0" borderId="10" xfId="0" applyFont="1" applyBorder="1" applyAlignment="1">
      <alignment vertical="center"/>
    </xf>
    <xf numFmtId="168" fontId="30" fillId="0" borderId="10" xfId="0" applyNumberFormat="1" applyFont="1" applyBorder="1" applyAlignment="1">
      <alignment horizontal="right" vertical="center"/>
    </xf>
    <xf numFmtId="168" fontId="25" fillId="4" borderId="13" xfId="0" applyNumberFormat="1" applyFont="1" applyFill="1" applyBorder="1" applyAlignment="1">
      <alignment vertical="center"/>
    </xf>
    <xf numFmtId="0" fontId="16" fillId="2" borderId="12" xfId="0" applyFont="1" applyFill="1" applyBorder="1" applyAlignment="1">
      <alignment horizontal="center" vertical="center" wrapText="1"/>
    </xf>
    <xf numFmtId="0" fontId="0" fillId="0" borderId="22" xfId="0" applyNumberFormat="1" applyFill="1" applyBorder="1" applyAlignment="1">
      <alignment vertical="center"/>
    </xf>
    <xf numFmtId="170" fontId="0" fillId="0" borderId="22" xfId="0" applyNumberFormat="1" applyFont="1" applyFill="1" applyBorder="1" applyAlignment="1">
      <alignment horizontal="center" vertical="center"/>
    </xf>
    <xf numFmtId="168" fontId="0" fillId="0" borderId="22" xfId="0" applyNumberFormat="1" applyFont="1" applyBorder="1" applyAlignment="1">
      <alignment horizontal="right" vertical="center"/>
    </xf>
    <xf numFmtId="1" fontId="0" fillId="0" borderId="9" xfId="0" applyNumberFormat="1" applyFont="1" applyFill="1" applyBorder="1" applyAlignment="1">
      <alignment horizontal="left" vertical="center"/>
    </xf>
    <xf numFmtId="1" fontId="0" fillId="0" borderId="10" xfId="0" applyNumberFormat="1" applyFont="1" applyFill="1" applyBorder="1" applyAlignment="1">
      <alignment horizontal="left" vertical="center"/>
    </xf>
    <xf numFmtId="168" fontId="0" fillId="0" borderId="10" xfId="0" applyNumberFormat="1" applyFont="1" applyBorder="1" applyAlignment="1">
      <alignment horizontal="right" vertical="center"/>
    </xf>
    <xf numFmtId="1" fontId="0" fillId="0" borderId="33" xfId="0" applyNumberFormat="1" applyFont="1" applyFill="1" applyBorder="1" applyAlignment="1">
      <alignment horizontal="left" vertical="center"/>
    </xf>
    <xf numFmtId="168" fontId="0" fillId="0" borderId="33" xfId="0" applyNumberFormat="1" applyFont="1" applyBorder="1" applyAlignment="1">
      <alignment horizontal="right" vertical="center"/>
    </xf>
    <xf numFmtId="0" fontId="0" fillId="0" borderId="9" xfId="0" applyFont="1" applyBorder="1" applyAlignment="1">
      <alignment vertical="center"/>
    </xf>
    <xf numFmtId="168" fontId="0" fillId="0" borderId="9" xfId="0" applyNumberFormat="1" applyFont="1" applyBorder="1" applyAlignment="1">
      <alignment horizontal="right" vertical="center"/>
    </xf>
    <xf numFmtId="2" fontId="0" fillId="0" borderId="9" xfId="0" applyNumberFormat="1" applyFont="1" applyFill="1" applyBorder="1" applyAlignment="1">
      <alignment horizontal="left" vertical="center"/>
    </xf>
    <xf numFmtId="2" fontId="0" fillId="0" borderId="9" xfId="0" applyNumberFormat="1" applyFont="1" applyFill="1" applyBorder="1" applyAlignment="1">
      <alignment horizontal="right" vertical="center"/>
    </xf>
    <xf numFmtId="9" fontId="15" fillId="0" borderId="9" xfId="1" applyFill="1" applyBorder="1"/>
    <xf numFmtId="0" fontId="0" fillId="0" borderId="33" xfId="0" applyFont="1" applyFill="1" applyBorder="1" applyAlignment="1">
      <alignment vertical="center"/>
    </xf>
    <xf numFmtId="2" fontId="0" fillId="0" borderId="33" xfId="0" applyNumberFormat="1" applyFont="1" applyFill="1" applyBorder="1" applyAlignment="1">
      <alignment horizontal="right" vertical="center"/>
    </xf>
    <xf numFmtId="9" fontId="15" fillId="0" borderId="33" xfId="1" applyFill="1" applyBorder="1" applyProtection="1"/>
    <xf numFmtId="0" fontId="16" fillId="0" borderId="0" xfId="0" applyFont="1" applyFill="1" applyBorder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5" fillId="0" borderId="0" xfId="0" applyFont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3" fontId="23" fillId="0" borderId="0" xfId="0" applyNumberFormat="1" applyFont="1" applyFill="1" applyBorder="1" applyAlignment="1">
      <alignment vertical="center"/>
    </xf>
    <xf numFmtId="4" fontId="23" fillId="0" borderId="0" xfId="0" applyNumberFormat="1" applyFont="1" applyFill="1" applyBorder="1" applyAlignment="1">
      <alignment vertical="center"/>
    </xf>
    <xf numFmtId="4" fontId="22" fillId="0" borderId="0" xfId="0" applyNumberFormat="1" applyFont="1" applyFill="1" applyBorder="1" applyAlignment="1">
      <alignment horizontal="right" vertical="center"/>
    </xf>
    <xf numFmtId="0" fontId="23" fillId="2" borderId="13" xfId="0" applyFont="1" applyFill="1" applyBorder="1" applyAlignment="1">
      <alignment horizontal="center" vertical="center" wrapText="1"/>
    </xf>
    <xf numFmtId="0" fontId="36" fillId="0" borderId="7" xfId="0" applyFont="1" applyFill="1" applyBorder="1" applyAlignment="1">
      <alignment horizontal="left" vertical="center"/>
    </xf>
    <xf numFmtId="170" fontId="36" fillId="0" borderId="7" xfId="0" applyNumberFormat="1" applyFont="1" applyFill="1" applyBorder="1" applyAlignment="1">
      <alignment horizontal="center" vertical="center"/>
    </xf>
    <xf numFmtId="174" fontId="36" fillId="0" borderId="7" xfId="0" applyNumberFormat="1" applyFont="1" applyFill="1" applyBorder="1" applyAlignment="1">
      <alignment horizontal="center" vertical="center"/>
    </xf>
    <xf numFmtId="10" fontId="0" fillId="0" borderId="0" xfId="0" applyNumberFormat="1" applyFont="1" applyAlignment="1">
      <alignment vertical="center"/>
    </xf>
    <xf numFmtId="10" fontId="15" fillId="0" borderId="0" xfId="1" applyNumberFormat="1"/>
    <xf numFmtId="0" fontId="36" fillId="0" borderId="11" xfId="0" applyFont="1" applyFill="1" applyBorder="1" applyAlignment="1">
      <alignment horizontal="left" vertical="center"/>
    </xf>
    <xf numFmtId="170" fontId="36" fillId="0" borderId="11" xfId="0" applyNumberFormat="1" applyFont="1" applyFill="1" applyBorder="1" applyAlignment="1">
      <alignment horizontal="center" vertical="center"/>
    </xf>
    <xf numFmtId="174" fontId="36" fillId="0" borderId="11" xfId="0" applyNumberFormat="1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left" vertical="center"/>
    </xf>
    <xf numFmtId="170" fontId="36" fillId="0" borderId="22" xfId="0" applyNumberFormat="1" applyFont="1" applyFill="1" applyBorder="1" applyAlignment="1">
      <alignment horizontal="center" vertical="center"/>
    </xf>
    <xf numFmtId="174" fontId="36" fillId="0" borderId="22" xfId="0" applyNumberFormat="1" applyFont="1" applyFill="1" applyBorder="1" applyAlignment="1">
      <alignment horizontal="center" vertical="center"/>
    </xf>
    <xf numFmtId="0" fontId="23" fillId="2" borderId="32" xfId="0" applyFont="1" applyFill="1" applyBorder="1" applyAlignment="1">
      <alignment horizontal="center" vertical="center"/>
    </xf>
    <xf numFmtId="3" fontId="23" fillId="2" borderId="32" xfId="0" applyNumberFormat="1" applyFont="1" applyFill="1" applyBorder="1" applyAlignment="1">
      <alignment horizontal="center" vertical="center"/>
    </xf>
    <xf numFmtId="0" fontId="0" fillId="0" borderId="34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3" fontId="19" fillId="5" borderId="0" xfId="0" applyNumberFormat="1" applyFont="1" applyFill="1" applyBorder="1" applyAlignment="1">
      <alignment horizontal="left" vertical="center"/>
    </xf>
    <xf numFmtId="0" fontId="37" fillId="5" borderId="4" xfId="0" applyFont="1" applyFill="1" applyBorder="1" applyAlignment="1">
      <alignment vertical="center"/>
    </xf>
    <xf numFmtId="0" fontId="23" fillId="5" borderId="5" xfId="0" applyFont="1" applyFill="1" applyBorder="1" applyAlignment="1">
      <alignment horizontal="center" vertical="center"/>
    </xf>
    <xf numFmtId="3" fontId="23" fillId="5" borderId="5" xfId="0" applyNumberFormat="1" applyFont="1" applyFill="1" applyBorder="1" applyAlignment="1">
      <alignment vertical="center"/>
    </xf>
    <xf numFmtId="4" fontId="23" fillId="5" borderId="5" xfId="0" applyNumberFormat="1" applyFont="1" applyFill="1" applyBorder="1" applyAlignment="1">
      <alignment vertical="center"/>
    </xf>
    <xf numFmtId="0" fontId="37" fillId="5" borderId="35" xfId="0" applyFont="1" applyFill="1" applyBorder="1" applyAlignment="1">
      <alignment vertical="center"/>
    </xf>
    <xf numFmtId="0" fontId="37" fillId="5" borderId="1" xfId="0" applyFont="1" applyFill="1" applyBorder="1" applyAlignment="1">
      <alignment vertical="center"/>
    </xf>
    <xf numFmtId="0" fontId="23" fillId="5" borderId="0" xfId="0" applyFont="1" applyFill="1" applyBorder="1" applyAlignment="1">
      <alignment horizontal="center" vertical="center"/>
    </xf>
    <xf numFmtId="4" fontId="23" fillId="5" borderId="0" xfId="0" applyNumberFormat="1" applyFont="1" applyFill="1" applyBorder="1" applyAlignment="1">
      <alignment vertical="center"/>
    </xf>
    <xf numFmtId="0" fontId="37" fillId="5" borderId="36" xfId="0" applyFont="1" applyFill="1" applyBorder="1" applyAlignment="1">
      <alignment vertical="center"/>
    </xf>
    <xf numFmtId="3" fontId="23" fillId="5" borderId="0" xfId="0" applyNumberFormat="1" applyFont="1" applyFill="1" applyBorder="1" applyAlignment="1">
      <alignment vertical="center"/>
    </xf>
    <xf numFmtId="3" fontId="23" fillId="5" borderId="0" xfId="0" applyNumberFormat="1" applyFont="1" applyFill="1" applyBorder="1" applyAlignment="1">
      <alignment horizontal="centerContinuous" vertical="center"/>
    </xf>
    <xf numFmtId="4" fontId="23" fillId="5" borderId="0" xfId="0" applyNumberFormat="1" applyFont="1" applyFill="1" applyBorder="1" applyAlignment="1">
      <alignment horizontal="centerContinuous" vertical="center"/>
    </xf>
    <xf numFmtId="0" fontId="37" fillId="0" borderId="1" xfId="0" applyFont="1" applyBorder="1" applyAlignment="1">
      <alignment vertical="center"/>
    </xf>
    <xf numFmtId="0" fontId="37" fillId="0" borderId="36" xfId="0" applyFont="1" applyBorder="1" applyAlignment="1">
      <alignment vertical="center"/>
    </xf>
    <xf numFmtId="0" fontId="38" fillId="0" borderId="36" xfId="0" applyFont="1" applyBorder="1" applyAlignment="1">
      <alignment vertical="center"/>
    </xf>
    <xf numFmtId="0" fontId="23" fillId="2" borderId="13" xfId="0" applyFont="1" applyFill="1" applyBorder="1" applyAlignment="1">
      <alignment horizontal="center" vertical="center"/>
    </xf>
    <xf numFmtId="3" fontId="23" fillId="2" borderId="13" xfId="0" applyNumberFormat="1" applyFont="1" applyFill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34" xfId="0" applyFont="1" applyBorder="1" applyAlignment="1">
      <alignment vertical="center"/>
    </xf>
    <xf numFmtId="3" fontId="37" fillId="0" borderId="0" xfId="0" applyNumberFormat="1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7" fillId="0" borderId="27" xfId="0" applyFont="1" applyBorder="1" applyAlignment="1">
      <alignment vertical="center"/>
    </xf>
    <xf numFmtId="0" fontId="37" fillId="0" borderId="32" xfId="0" applyFont="1" applyBorder="1" applyAlignment="1">
      <alignment vertical="center"/>
    </xf>
    <xf numFmtId="0" fontId="37" fillId="0" borderId="37" xfId="0" applyFont="1" applyBorder="1" applyAlignment="1">
      <alignment vertical="center"/>
    </xf>
    <xf numFmtId="0" fontId="13" fillId="5" borderId="0" xfId="0" applyFont="1" applyFill="1" applyBorder="1" applyAlignment="1">
      <alignment horizontal="right"/>
    </xf>
    <xf numFmtId="0" fontId="39" fillId="5" borderId="4" xfId="0" applyFont="1" applyFill="1" applyBorder="1" applyAlignment="1">
      <alignment vertical="center"/>
    </xf>
    <xf numFmtId="0" fontId="39" fillId="5" borderId="17" xfId="0" applyFont="1" applyFill="1" applyBorder="1" applyAlignment="1">
      <alignment vertical="center"/>
    </xf>
    <xf numFmtId="0" fontId="39" fillId="5" borderId="1" xfId="0" applyFont="1" applyFill="1" applyBorder="1" applyAlignment="1">
      <alignment vertical="center"/>
    </xf>
    <xf numFmtId="0" fontId="39" fillId="5" borderId="8" xfId="0" applyFont="1" applyFill="1" applyBorder="1" applyAlignment="1">
      <alignment vertical="center"/>
    </xf>
    <xf numFmtId="0" fontId="39" fillId="0" borderId="1" xfId="0" applyFont="1" applyBorder="1" applyAlignment="1">
      <alignment vertical="center"/>
    </xf>
    <xf numFmtId="0" fontId="39" fillId="0" borderId="8" xfId="0" applyFont="1" applyBorder="1" applyAlignment="1">
      <alignment vertical="center"/>
    </xf>
    <xf numFmtId="0" fontId="40" fillId="0" borderId="8" xfId="0" applyFont="1" applyBorder="1" applyAlignment="1">
      <alignment vertical="center"/>
    </xf>
    <xf numFmtId="174" fontId="36" fillId="0" borderId="7" xfId="0" applyNumberFormat="1" applyFont="1" applyFill="1" applyBorder="1" applyAlignment="1">
      <alignment horizontal="left" vertical="center"/>
    </xf>
    <xf numFmtId="0" fontId="23" fillId="2" borderId="12" xfId="0" applyFont="1" applyFill="1" applyBorder="1" applyAlignment="1">
      <alignment horizontal="center" vertical="center" wrapText="1"/>
    </xf>
    <xf numFmtId="170" fontId="37" fillId="0" borderId="7" xfId="0" applyNumberFormat="1" applyFont="1" applyBorder="1" applyAlignment="1">
      <alignment horizontal="left" vertical="center"/>
    </xf>
    <xf numFmtId="0" fontId="38" fillId="0" borderId="8" xfId="0" applyFont="1" applyBorder="1" applyAlignment="1">
      <alignment horizontal="center" vertical="center"/>
    </xf>
    <xf numFmtId="170" fontId="37" fillId="0" borderId="11" xfId="0" applyNumberFormat="1" applyFont="1" applyBorder="1" applyAlignment="1">
      <alignment horizontal="left" vertical="center"/>
    </xf>
    <xf numFmtId="170" fontId="37" fillId="0" borderId="0" xfId="0" applyNumberFormat="1" applyFont="1" applyBorder="1" applyAlignment="1">
      <alignment horizontal="left" vertical="center"/>
    </xf>
    <xf numFmtId="170" fontId="37" fillId="0" borderId="0" xfId="0" applyNumberFormat="1" applyFont="1" applyBorder="1" applyAlignment="1">
      <alignment horizontal="center" vertical="center"/>
    </xf>
    <xf numFmtId="174" fontId="37" fillId="0" borderId="0" xfId="0" applyNumberFormat="1" applyFont="1" applyBorder="1" applyAlignment="1">
      <alignment horizontal="center" vertical="center"/>
    </xf>
    <xf numFmtId="170" fontId="37" fillId="0" borderId="32" xfId="0" applyNumberFormat="1" applyFont="1" applyBorder="1" applyAlignment="1">
      <alignment horizontal="left" vertical="center"/>
    </xf>
    <xf numFmtId="170" fontId="37" fillId="0" borderId="32" xfId="0" applyNumberFormat="1" applyFont="1" applyBorder="1" applyAlignment="1">
      <alignment horizontal="center" vertical="center"/>
    </xf>
    <xf numFmtId="174" fontId="37" fillId="0" borderId="32" xfId="0" applyNumberFormat="1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170" fontId="37" fillId="0" borderId="22" xfId="0" applyNumberFormat="1" applyFont="1" applyBorder="1" applyAlignment="1">
      <alignment horizontal="left" vertical="center"/>
    </xf>
    <xf numFmtId="170" fontId="0" fillId="0" borderId="7" xfId="0" applyNumberFormat="1" applyFill="1" applyBorder="1" applyAlignment="1">
      <alignment horizontal="center" vertical="center"/>
    </xf>
    <xf numFmtId="168" fontId="0" fillId="0" borderId="7" xfId="0" applyNumberFormat="1" applyFill="1" applyBorder="1" applyAlignment="1">
      <alignment horizontal="center" vertical="center"/>
    </xf>
    <xf numFmtId="168" fontId="0" fillId="0" borderId="7" xfId="0" applyNumberFormat="1" applyFont="1" applyFill="1" applyBorder="1" applyAlignment="1">
      <alignment horizontal="center" vertical="center"/>
    </xf>
    <xf numFmtId="168" fontId="0" fillId="0" borderId="7" xfId="0" applyNumberFormat="1" applyFont="1" applyBorder="1" applyAlignment="1">
      <alignment horizontal="center" vertical="center"/>
    </xf>
    <xf numFmtId="168" fontId="0" fillId="0" borderId="11" xfId="0" applyNumberFormat="1" applyFont="1" applyBorder="1" applyAlignment="1">
      <alignment horizontal="center" vertical="center"/>
    </xf>
    <xf numFmtId="168" fontId="0" fillId="0" borderId="22" xfId="0" applyNumberFormat="1" applyFont="1" applyBorder="1" applyAlignment="1">
      <alignment horizontal="center" vertical="center"/>
    </xf>
    <xf numFmtId="4" fontId="36" fillId="0" borderId="0" xfId="0" applyNumberFormat="1" applyFont="1" applyFill="1" applyBorder="1" applyAlignment="1">
      <alignment horizontal="right" vertical="center"/>
    </xf>
    <xf numFmtId="0" fontId="16" fillId="2" borderId="12" xfId="0" applyFont="1" applyFill="1" applyBorder="1" applyAlignment="1">
      <alignment horizontal="center" vertical="center" wrapText="1"/>
    </xf>
    <xf numFmtId="175" fontId="23" fillId="2" borderId="32" xfId="0" applyNumberFormat="1" applyFont="1" applyFill="1" applyBorder="1" applyAlignment="1">
      <alignment horizontal="center" vertical="center"/>
    </xf>
    <xf numFmtId="3" fontId="0" fillId="0" borderId="9" xfId="0" applyNumberFormat="1" applyFont="1" applyFill="1" applyBorder="1" applyAlignment="1">
      <alignment horizontal="center" vertical="center"/>
    </xf>
    <xf numFmtId="3" fontId="0" fillId="0" borderId="10" xfId="0" applyNumberFormat="1" applyFont="1" applyFill="1" applyBorder="1" applyAlignment="1">
      <alignment horizontal="center" vertical="center"/>
    </xf>
    <xf numFmtId="3" fontId="0" fillId="0" borderId="33" xfId="0" applyNumberFormat="1" applyFont="1" applyFill="1" applyBorder="1" applyAlignment="1">
      <alignment horizontal="center" vertical="center"/>
    </xf>
    <xf numFmtId="4" fontId="0" fillId="0" borderId="9" xfId="0" applyNumberFormat="1" applyFont="1" applyFill="1" applyBorder="1" applyAlignment="1">
      <alignment horizontal="center" vertical="center"/>
    </xf>
    <xf numFmtId="4" fontId="0" fillId="0" borderId="10" xfId="0" applyNumberFormat="1" applyFont="1" applyFill="1" applyBorder="1" applyAlignment="1">
      <alignment horizontal="center" vertical="center"/>
    </xf>
    <xf numFmtId="4" fontId="0" fillId="0" borderId="33" xfId="0" applyNumberFormat="1" applyFont="1" applyFill="1" applyBorder="1" applyAlignment="1">
      <alignment horizontal="center" vertical="center"/>
    </xf>
    <xf numFmtId="4" fontId="0" fillId="0" borderId="7" xfId="0" applyNumberFormat="1" applyFill="1" applyBorder="1" applyAlignment="1">
      <alignment vertical="center"/>
    </xf>
    <xf numFmtId="3" fontId="0" fillId="0" borderId="7" xfId="0" applyNumberFormat="1" applyFill="1" applyBorder="1" applyAlignment="1">
      <alignment vertical="center"/>
    </xf>
    <xf numFmtId="3" fontId="0" fillId="0" borderId="22" xfId="0" applyNumberFormat="1" applyFill="1" applyBorder="1" applyAlignment="1">
      <alignment vertical="center"/>
    </xf>
    <xf numFmtId="4" fontId="0" fillId="0" borderId="22" xfId="0" applyNumberFormat="1" applyFill="1" applyBorder="1" applyAlignment="1">
      <alignment vertical="center"/>
    </xf>
    <xf numFmtId="170" fontId="0" fillId="0" borderId="11" xfId="0" applyNumberFormat="1" applyFont="1" applyFill="1" applyBorder="1" applyAlignment="1">
      <alignment horizontal="center" vertical="center"/>
    </xf>
    <xf numFmtId="0" fontId="0" fillId="0" borderId="22" xfId="0" applyNumberFormat="1" applyFont="1" applyFill="1" applyBorder="1" applyAlignment="1">
      <alignment vertical="center"/>
    </xf>
    <xf numFmtId="3" fontId="0" fillId="0" borderId="7" xfId="0" applyNumberFormat="1" applyFont="1" applyFill="1" applyBorder="1" applyAlignment="1">
      <alignment horizontal="center" vertical="center"/>
    </xf>
    <xf numFmtId="4" fontId="0" fillId="0" borderId="7" xfId="0" applyNumberFormat="1" applyFont="1" applyFill="1" applyBorder="1" applyAlignment="1">
      <alignment horizontal="center" vertical="center"/>
    </xf>
    <xf numFmtId="168" fontId="0" fillId="0" borderId="11" xfId="0" applyNumberFormat="1" applyFont="1" applyFill="1" applyBorder="1" applyAlignment="1">
      <alignment horizontal="center" vertical="center"/>
    </xf>
    <xf numFmtId="168" fontId="0" fillId="0" borderId="22" xfId="0" applyNumberFormat="1" applyFont="1" applyFill="1" applyBorder="1" applyAlignment="1">
      <alignment horizontal="center" vertical="center"/>
    </xf>
    <xf numFmtId="3" fontId="16" fillId="2" borderId="6" xfId="0" applyNumberFormat="1" applyFont="1" applyFill="1" applyBorder="1" applyAlignment="1">
      <alignment horizontal="center" vertical="center"/>
    </xf>
    <xf numFmtId="4" fontId="16" fillId="2" borderId="6" xfId="0" applyNumberFormat="1" applyFont="1" applyFill="1" applyBorder="1" applyAlignment="1">
      <alignment horizontal="center" vertical="center"/>
    </xf>
    <xf numFmtId="168" fontId="0" fillId="0" borderId="22" xfId="0" applyNumberFormat="1" applyFont="1" applyBorder="1" applyAlignment="1">
      <alignment vertical="center"/>
    </xf>
    <xf numFmtId="0" fontId="16" fillId="2" borderId="38" xfId="0" applyFont="1" applyFill="1" applyBorder="1" applyAlignment="1">
      <alignment horizontal="center" vertical="center" wrapText="1"/>
    </xf>
    <xf numFmtId="4" fontId="17" fillId="0" borderId="7" xfId="0" applyNumberFormat="1" applyFont="1" applyFill="1" applyBorder="1" applyAlignment="1">
      <alignment horizontal="center" vertical="center"/>
    </xf>
    <xf numFmtId="4" fontId="17" fillId="0" borderId="11" xfId="0" applyNumberFormat="1" applyFont="1" applyFill="1" applyBorder="1" applyAlignment="1">
      <alignment horizontal="center" vertical="center"/>
    </xf>
    <xf numFmtId="4" fontId="17" fillId="0" borderId="22" xfId="0" applyNumberFormat="1" applyFont="1" applyFill="1" applyBorder="1" applyAlignment="1">
      <alignment horizontal="center" vertical="center"/>
    </xf>
    <xf numFmtId="170" fontId="36" fillId="0" borderId="7" xfId="0" applyNumberFormat="1" applyFont="1" applyFill="1" applyBorder="1" applyAlignment="1">
      <alignment horizontal="left" vertical="center"/>
    </xf>
    <xf numFmtId="170" fontId="36" fillId="0" borderId="11" xfId="0" applyNumberFormat="1" applyFont="1" applyFill="1" applyBorder="1" applyAlignment="1">
      <alignment horizontal="left" vertical="center"/>
    </xf>
    <xf numFmtId="170" fontId="36" fillId="0" borderId="22" xfId="0" applyNumberFormat="1" applyFont="1" applyFill="1" applyBorder="1" applyAlignment="1">
      <alignment horizontal="left" vertical="center"/>
    </xf>
    <xf numFmtId="174" fontId="36" fillId="0" borderId="11" xfId="0" applyNumberFormat="1" applyFont="1" applyFill="1" applyBorder="1" applyAlignment="1">
      <alignment horizontal="left" vertical="center"/>
    </xf>
    <xf numFmtId="174" fontId="36" fillId="0" borderId="22" xfId="0" applyNumberFormat="1" applyFont="1" applyFill="1" applyBorder="1" applyAlignment="1">
      <alignment horizontal="left" vertical="center"/>
    </xf>
    <xf numFmtId="3" fontId="36" fillId="0" borderId="7" xfId="0" applyNumberFormat="1" applyFont="1" applyFill="1" applyBorder="1" applyAlignment="1">
      <alignment horizontal="center" vertical="center"/>
    </xf>
    <xf numFmtId="175" fontId="36" fillId="0" borderId="7" xfId="0" applyNumberFormat="1" applyFont="1" applyFill="1" applyBorder="1" applyAlignment="1">
      <alignment horizontal="center" vertical="center"/>
    </xf>
    <xf numFmtId="3" fontId="36" fillId="0" borderId="11" xfId="0" applyNumberFormat="1" applyFont="1" applyFill="1" applyBorder="1" applyAlignment="1">
      <alignment horizontal="center" vertical="center"/>
    </xf>
    <xf numFmtId="175" fontId="36" fillId="0" borderId="11" xfId="0" applyNumberFormat="1" applyFont="1" applyFill="1" applyBorder="1" applyAlignment="1">
      <alignment horizontal="center" vertical="center"/>
    </xf>
    <xf numFmtId="3" fontId="36" fillId="0" borderId="22" xfId="0" applyNumberFormat="1" applyFont="1" applyFill="1" applyBorder="1" applyAlignment="1">
      <alignment horizontal="center" vertical="center"/>
    </xf>
    <xf numFmtId="175" fontId="36" fillId="0" borderId="22" xfId="0" applyNumberFormat="1" applyFont="1" applyFill="1" applyBorder="1" applyAlignment="1">
      <alignment horizontal="center" vertical="center"/>
    </xf>
    <xf numFmtId="170" fontId="37" fillId="0" borderId="7" xfId="0" applyNumberFormat="1" applyFont="1" applyBorder="1" applyAlignment="1">
      <alignment horizontal="center" vertical="center"/>
    </xf>
    <xf numFmtId="170" fontId="37" fillId="0" borderId="11" xfId="0" applyNumberFormat="1" applyFont="1" applyBorder="1" applyAlignment="1">
      <alignment horizontal="center" vertical="center"/>
    </xf>
    <xf numFmtId="170" fontId="37" fillId="0" borderId="22" xfId="0" applyNumberFormat="1" applyFont="1" applyBorder="1" applyAlignment="1">
      <alignment horizontal="center" vertical="center"/>
    </xf>
    <xf numFmtId="3" fontId="17" fillId="0" borderId="7" xfId="0" applyNumberFormat="1" applyFont="1" applyFill="1" applyBorder="1" applyAlignment="1">
      <alignment horizontal="center" vertical="center"/>
    </xf>
    <xf numFmtId="3" fontId="17" fillId="0" borderId="11" xfId="0" applyNumberFormat="1" applyFont="1" applyFill="1" applyBorder="1" applyAlignment="1">
      <alignment horizontal="center" vertical="center"/>
    </xf>
    <xf numFmtId="3" fontId="17" fillId="0" borderId="22" xfId="0" applyNumberFormat="1" applyFont="1" applyFill="1" applyBorder="1" applyAlignment="1">
      <alignment horizontal="center" vertical="center"/>
    </xf>
    <xf numFmtId="175" fontId="17" fillId="0" borderId="7" xfId="0" applyNumberFormat="1" applyFont="1" applyFill="1" applyBorder="1" applyAlignment="1">
      <alignment horizontal="center" vertical="center"/>
    </xf>
    <xf numFmtId="175" fontId="17" fillId="0" borderId="11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left" vertical="center"/>
    </xf>
    <xf numFmtId="175" fontId="17" fillId="0" borderId="22" xfId="0" applyNumberFormat="1" applyFont="1" applyFill="1" applyBorder="1" applyAlignment="1">
      <alignment horizontal="center" vertical="center"/>
    </xf>
    <xf numFmtId="4" fontId="0" fillId="0" borderId="7" xfId="0" applyNumberFormat="1" applyFont="1" applyBorder="1" applyAlignment="1">
      <alignment horizontal="center" vertical="center"/>
    </xf>
    <xf numFmtId="3" fontId="0" fillId="0" borderId="7" xfId="0" applyNumberFormat="1" applyFont="1" applyBorder="1" applyAlignment="1">
      <alignment horizontal="center" vertical="center"/>
    </xf>
    <xf numFmtId="170" fontId="0" fillId="0" borderId="7" xfId="0" applyNumberFormat="1" applyFont="1" applyBorder="1" applyAlignment="1">
      <alignment horizontal="center" vertical="center"/>
    </xf>
    <xf numFmtId="170" fontId="0" fillId="0" borderId="9" xfId="0" applyNumberFormat="1" applyFont="1" applyBorder="1" applyAlignment="1">
      <alignment horizontal="center" vertical="center"/>
    </xf>
    <xf numFmtId="168" fontId="0" fillId="0" borderId="9" xfId="0" applyNumberFormat="1" applyFont="1" applyBorder="1" applyAlignment="1">
      <alignment horizontal="center" vertical="center"/>
    </xf>
    <xf numFmtId="3" fontId="13" fillId="3" borderId="20" xfId="0" applyNumberFormat="1" applyFont="1" applyFill="1" applyBorder="1" applyAlignment="1">
      <alignment horizontal="center" vertical="center"/>
    </xf>
    <xf numFmtId="4" fontId="13" fillId="3" borderId="20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vertical="center"/>
    </xf>
    <xf numFmtId="3" fontId="0" fillId="0" borderId="11" xfId="0" applyNumberFormat="1" applyFont="1" applyBorder="1" applyAlignment="1">
      <alignment horizontal="center" vertical="center"/>
    </xf>
    <xf numFmtId="4" fontId="0" fillId="0" borderId="11" xfId="0" applyNumberFormat="1" applyFont="1" applyBorder="1" applyAlignment="1">
      <alignment horizontal="center" vertical="center"/>
    </xf>
    <xf numFmtId="170" fontId="0" fillId="0" borderId="11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170" fontId="0" fillId="0" borderId="10" xfId="0" applyNumberFormat="1" applyFont="1" applyBorder="1" applyAlignment="1">
      <alignment horizontal="center" vertical="center"/>
    </xf>
    <xf numFmtId="168" fontId="0" fillId="0" borderId="10" xfId="0" applyNumberFormat="1" applyFont="1" applyBorder="1" applyAlignment="1">
      <alignment horizontal="center" vertical="center"/>
    </xf>
    <xf numFmtId="0" fontId="0" fillId="0" borderId="33" xfId="0" applyFont="1" applyBorder="1" applyAlignment="1">
      <alignment vertical="center"/>
    </xf>
    <xf numFmtId="170" fontId="0" fillId="0" borderId="33" xfId="0" applyNumberFormat="1" applyFont="1" applyBorder="1" applyAlignment="1">
      <alignment horizontal="center" vertical="center"/>
    </xf>
    <xf numFmtId="168" fontId="0" fillId="0" borderId="33" xfId="0" applyNumberFormat="1" applyFont="1" applyBorder="1" applyAlignment="1">
      <alignment horizontal="center" vertical="center"/>
    </xf>
    <xf numFmtId="0" fontId="26" fillId="0" borderId="33" xfId="0" applyNumberFormat="1" applyFont="1" applyFill="1" applyBorder="1" applyAlignment="1">
      <alignment vertical="center"/>
    </xf>
    <xf numFmtId="2" fontId="26" fillId="0" borderId="9" xfId="0" applyNumberFormat="1" applyFont="1" applyFill="1" applyBorder="1" applyAlignment="1">
      <alignment vertical="center"/>
    </xf>
    <xf numFmtId="2" fontId="26" fillId="0" borderId="10" xfId="0" applyNumberFormat="1" applyFont="1" applyFill="1" applyBorder="1" applyAlignment="1">
      <alignment vertical="center"/>
    </xf>
    <xf numFmtId="2" fontId="26" fillId="0" borderId="33" xfId="0" applyNumberFormat="1" applyFont="1" applyFill="1" applyBorder="1" applyAlignment="1">
      <alignment vertical="center"/>
    </xf>
    <xf numFmtId="2" fontId="28" fillId="0" borderId="9" xfId="0" applyNumberFormat="1" applyFont="1" applyFill="1" applyBorder="1" applyAlignment="1">
      <alignment horizontal="left" vertical="center"/>
    </xf>
    <xf numFmtId="2" fontId="28" fillId="0" borderId="10" xfId="0" applyNumberFormat="1" applyFont="1" applyFill="1" applyBorder="1" applyAlignment="1">
      <alignment horizontal="left" vertical="center"/>
    </xf>
    <xf numFmtId="2" fontId="28" fillId="0" borderId="33" xfId="0" applyNumberFormat="1" applyFont="1" applyFill="1" applyBorder="1" applyAlignment="1">
      <alignment horizontal="left" vertical="center"/>
    </xf>
    <xf numFmtId="2" fontId="28" fillId="0" borderId="9" xfId="0" applyNumberFormat="1" applyFont="1" applyFill="1" applyBorder="1" applyAlignment="1">
      <alignment horizontal="center" vertical="center"/>
    </xf>
    <xf numFmtId="2" fontId="28" fillId="0" borderId="10" xfId="0" applyNumberFormat="1" applyFont="1" applyFill="1" applyBorder="1" applyAlignment="1">
      <alignment horizontal="center" vertical="center"/>
    </xf>
    <xf numFmtId="2" fontId="28" fillId="0" borderId="33" xfId="0" applyNumberFormat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0" borderId="9" xfId="0" applyNumberFormat="1" applyFont="1" applyFill="1" applyBorder="1" applyAlignment="1">
      <alignment horizontal="left" vertical="center"/>
    </xf>
    <xf numFmtId="2" fontId="0" fillId="0" borderId="9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3" xfId="0" applyNumberFormat="1" applyFont="1" applyFill="1" applyBorder="1" applyAlignment="1">
      <alignment horizontal="center" vertical="center"/>
    </xf>
    <xf numFmtId="4" fontId="16" fillId="8" borderId="6" xfId="0" applyNumberFormat="1" applyFont="1" applyFill="1" applyBorder="1" applyAlignment="1">
      <alignment horizontal="center" vertical="center"/>
    </xf>
    <xf numFmtId="168" fontId="0" fillId="0" borderId="9" xfId="0" applyNumberFormat="1" applyFont="1" applyFill="1" applyBorder="1" applyAlignment="1">
      <alignment horizontal="center" vertical="center"/>
    </xf>
    <xf numFmtId="168" fontId="0" fillId="0" borderId="10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center" vertical="center"/>
    </xf>
    <xf numFmtId="0" fontId="17" fillId="0" borderId="22" xfId="0" applyNumberFormat="1" applyFont="1" applyFill="1" applyBorder="1" applyAlignment="1">
      <alignment horizontal="left" vertical="center"/>
    </xf>
    <xf numFmtId="0" fontId="0" fillId="0" borderId="39" xfId="0" applyFont="1" applyBorder="1" applyAlignment="1">
      <alignment vertical="center"/>
    </xf>
    <xf numFmtId="2" fontId="0" fillId="0" borderId="7" xfId="0" applyNumberFormat="1" applyFont="1" applyFill="1" applyBorder="1" applyAlignment="1">
      <alignment horizontal="center" vertical="center"/>
    </xf>
    <xf numFmtId="2" fontId="0" fillId="0" borderId="1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vertical="center"/>
    </xf>
    <xf numFmtId="2" fontId="16" fillId="4" borderId="6" xfId="0" applyNumberFormat="1" applyFont="1" applyFill="1" applyBorder="1" applyAlignment="1">
      <alignment horizontal="center" vertical="center"/>
    </xf>
    <xf numFmtId="168" fontId="26" fillId="0" borderId="7" xfId="0" applyNumberFormat="1" applyFont="1" applyFill="1" applyBorder="1" applyAlignment="1">
      <alignment vertical="center"/>
    </xf>
    <xf numFmtId="170" fontId="0" fillId="0" borderId="22" xfId="0" applyNumberFormat="1" applyFill="1" applyBorder="1" applyAlignment="1">
      <alignment horizontal="center" vertical="center"/>
    </xf>
    <xf numFmtId="168" fontId="0" fillId="0" borderId="22" xfId="0" applyNumberFormat="1" applyFill="1" applyBorder="1" applyAlignment="1">
      <alignment horizontal="center" vertical="center"/>
    </xf>
    <xf numFmtId="3" fontId="0" fillId="0" borderId="11" xfId="0" applyNumberFormat="1" applyFont="1" applyFill="1" applyBorder="1" applyAlignment="1">
      <alignment horizontal="center" vertical="center"/>
    </xf>
    <xf numFmtId="4" fontId="0" fillId="0" borderId="11" xfId="0" applyNumberFormat="1" applyFont="1" applyFill="1" applyBorder="1" applyAlignment="1">
      <alignment horizontal="center" vertical="center"/>
    </xf>
    <xf numFmtId="3" fontId="0" fillId="0" borderId="22" xfId="0" applyNumberFormat="1" applyFont="1" applyFill="1" applyBorder="1" applyAlignment="1">
      <alignment horizontal="center" vertical="center"/>
    </xf>
    <xf numFmtId="4" fontId="0" fillId="0" borderId="22" xfId="0" applyNumberFormat="1" applyFont="1" applyFill="1" applyBorder="1" applyAlignment="1">
      <alignment horizontal="center" vertical="center"/>
    </xf>
    <xf numFmtId="168" fontId="26" fillId="0" borderId="22" xfId="0" applyNumberFormat="1" applyFont="1" applyBorder="1" applyAlignment="1">
      <alignment vertical="center"/>
    </xf>
    <xf numFmtId="168" fontId="26" fillId="0" borderId="31" xfId="0" applyNumberFormat="1" applyFont="1" applyBorder="1" applyAlignment="1">
      <alignment vertical="center"/>
    </xf>
    <xf numFmtId="168" fontId="26" fillId="0" borderId="11" xfId="0" applyNumberFormat="1" applyFont="1" applyBorder="1" applyAlignment="1">
      <alignment vertical="center"/>
    </xf>
    <xf numFmtId="168" fontId="25" fillId="8" borderId="13" xfId="0" applyNumberFormat="1" applyFont="1" applyFill="1" applyBorder="1" applyAlignment="1">
      <alignment vertical="center"/>
    </xf>
    <xf numFmtId="0" fontId="0" fillId="0" borderId="26" xfId="0" applyNumberFormat="1" applyFont="1" applyFill="1" applyBorder="1" applyAlignment="1">
      <alignment horizontal="left" vertical="center"/>
    </xf>
    <xf numFmtId="9" fontId="0" fillId="0" borderId="9" xfId="1" applyFont="1" applyFill="1" applyBorder="1" applyAlignment="1" applyProtection="1">
      <alignment horizontal="center" vertical="center"/>
    </xf>
    <xf numFmtId="9" fontId="0" fillId="0" borderId="10" xfId="1" applyFont="1" applyFill="1" applyBorder="1" applyAlignment="1" applyProtection="1">
      <alignment horizontal="center" vertical="center"/>
    </xf>
    <xf numFmtId="9" fontId="0" fillId="0" borderId="33" xfId="1" applyFont="1" applyFill="1" applyBorder="1" applyAlignment="1" applyProtection="1">
      <alignment horizontal="center" vertical="center"/>
    </xf>
    <xf numFmtId="2" fontId="0" fillId="0" borderId="6" xfId="0" applyNumberFormat="1" applyFont="1" applyFill="1" applyBorder="1" applyAlignment="1">
      <alignment horizontal="center" vertical="center"/>
    </xf>
    <xf numFmtId="10" fontId="15" fillId="0" borderId="9" xfId="1" applyNumberFormat="1" applyFill="1" applyBorder="1"/>
    <xf numFmtId="10" fontId="15" fillId="0" borderId="10" xfId="1" applyNumberFormat="1" applyFill="1" applyBorder="1" applyProtection="1"/>
    <xf numFmtId="10" fontId="0" fillId="0" borderId="10" xfId="1" applyNumberFormat="1" applyFont="1" applyFill="1" applyBorder="1" applyProtection="1"/>
    <xf numFmtId="10" fontId="24" fillId="0" borderId="10" xfId="1" applyNumberFormat="1" applyFont="1" applyFill="1" applyBorder="1" applyProtection="1"/>
    <xf numFmtId="10" fontId="15" fillId="0" borderId="33" xfId="1" applyNumberFormat="1" applyFill="1" applyBorder="1"/>
    <xf numFmtId="4" fontId="16" fillId="8" borderId="6" xfId="0" applyNumberFormat="1" applyFont="1" applyFill="1" applyBorder="1" applyAlignment="1">
      <alignment vertical="center"/>
    </xf>
    <xf numFmtId="2" fontId="27" fillId="8" borderId="33" xfId="0" applyNumberFormat="1" applyFont="1" applyFill="1" applyBorder="1" applyAlignment="1">
      <alignment horizontal="left" vertical="center"/>
    </xf>
    <xf numFmtId="2" fontId="27" fillId="8" borderId="33" xfId="0" applyNumberFormat="1" applyFont="1" applyFill="1" applyBorder="1" applyAlignment="1">
      <alignment horizontal="center" vertical="center"/>
    </xf>
    <xf numFmtId="173" fontId="36" fillId="0" borderId="7" xfId="0" applyNumberFormat="1" applyFont="1" applyFill="1" applyBorder="1" applyAlignment="1">
      <alignment horizontal="center" vertical="center"/>
    </xf>
    <xf numFmtId="173" fontId="36" fillId="0" borderId="11" xfId="0" applyNumberFormat="1" applyFont="1" applyFill="1" applyBorder="1" applyAlignment="1">
      <alignment horizontal="center" vertical="center"/>
    </xf>
    <xf numFmtId="173" fontId="36" fillId="0" borderId="22" xfId="0" applyNumberFormat="1" applyFont="1" applyFill="1" applyBorder="1" applyAlignment="1">
      <alignment horizontal="center" vertical="center"/>
    </xf>
    <xf numFmtId="168" fontId="36" fillId="0" borderId="7" xfId="0" applyNumberFormat="1" applyFont="1" applyFill="1" applyBorder="1" applyAlignment="1">
      <alignment horizontal="center" vertical="center"/>
    </xf>
    <xf numFmtId="168" fontId="36" fillId="0" borderId="11" xfId="0" applyNumberFormat="1" applyFont="1" applyFill="1" applyBorder="1" applyAlignment="1">
      <alignment horizontal="center" vertical="center"/>
    </xf>
    <xf numFmtId="168" fontId="36" fillId="0" borderId="22" xfId="0" applyNumberFormat="1" applyFont="1" applyFill="1" applyBorder="1" applyAlignment="1">
      <alignment horizontal="center" vertical="center"/>
    </xf>
    <xf numFmtId="170" fontId="41" fillId="4" borderId="6" xfId="0" applyNumberFormat="1" applyFont="1" applyFill="1" applyBorder="1" applyAlignment="1">
      <alignment horizontal="center" vertical="center"/>
    </xf>
    <xf numFmtId="175" fontId="37" fillId="0" borderId="7" xfId="0" applyNumberFormat="1" applyFont="1" applyBorder="1" applyAlignment="1">
      <alignment horizontal="center" vertical="center"/>
    </xf>
    <xf numFmtId="175" fontId="37" fillId="0" borderId="11" xfId="0" applyNumberFormat="1" applyFont="1" applyBorder="1" applyAlignment="1">
      <alignment horizontal="center" vertical="center"/>
    </xf>
    <xf numFmtId="175" fontId="37" fillId="0" borderId="22" xfId="0" applyNumberFormat="1" applyFont="1" applyBorder="1" applyAlignment="1">
      <alignment horizontal="center" vertical="center"/>
    </xf>
    <xf numFmtId="175" fontId="41" fillId="4" borderId="6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1" xfId="0" applyNumberFormat="1" applyFont="1" applyFill="1" applyBorder="1" applyAlignment="1">
      <alignment horizontal="left" vertical="center"/>
    </xf>
    <xf numFmtId="164" fontId="0" fillId="0" borderId="0" xfId="27" applyFont="1" applyAlignment="1">
      <alignment vertical="center"/>
    </xf>
    <xf numFmtId="176" fontId="0" fillId="0" borderId="0" xfId="27" applyNumberFormat="1" applyFont="1" applyAlignment="1">
      <alignment vertical="center"/>
    </xf>
    <xf numFmtId="176" fontId="15" fillId="0" borderId="0" xfId="27" applyNumberFormat="1" applyFont="1" applyFill="1" applyBorder="1" applyAlignment="1">
      <alignment horizontal="center" vertical="center"/>
    </xf>
    <xf numFmtId="176" fontId="0" fillId="0" borderId="0" xfId="0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177" fontId="0" fillId="0" borderId="0" xfId="27" applyNumberFormat="1" applyFont="1"/>
    <xf numFmtId="4" fontId="44" fillId="0" borderId="0" xfId="0" applyNumberFormat="1" applyFont="1"/>
    <xf numFmtId="0" fontId="0" fillId="9" borderId="0" xfId="27" applyNumberFormat="1" applyFont="1" applyFill="1" applyAlignment="1">
      <alignment vertical="center"/>
    </xf>
    <xf numFmtId="3" fontId="36" fillId="9" borderId="7" xfId="0" applyNumberFormat="1" applyFont="1" applyFill="1" applyBorder="1" applyAlignment="1">
      <alignment horizontal="center" vertical="center"/>
    </xf>
    <xf numFmtId="176" fontId="0" fillId="9" borderId="0" xfId="27" applyNumberFormat="1" applyFont="1" applyFill="1" applyBorder="1" applyAlignment="1">
      <alignment horizontal="right" vertical="center"/>
    </xf>
    <xf numFmtId="3" fontId="36" fillId="9" borderId="11" xfId="0" applyNumberFormat="1" applyFont="1" applyFill="1" applyBorder="1" applyAlignment="1">
      <alignment horizontal="center" vertical="center"/>
    </xf>
    <xf numFmtId="176" fontId="0" fillId="9" borderId="0" xfId="27" applyNumberFormat="1" applyFont="1" applyFill="1" applyAlignment="1">
      <alignment vertical="center"/>
    </xf>
    <xf numFmtId="3" fontId="36" fillId="9" borderId="22" xfId="0" applyNumberFormat="1" applyFont="1" applyFill="1" applyBorder="1" applyAlignment="1">
      <alignment horizontal="center" vertical="center"/>
    </xf>
    <xf numFmtId="170" fontId="36" fillId="0" borderId="0" xfId="0" applyNumberFormat="1" applyFont="1" applyFill="1" applyBorder="1" applyAlignment="1">
      <alignment horizontal="center" vertical="center"/>
    </xf>
    <xf numFmtId="174" fontId="36" fillId="0" borderId="0" xfId="0" applyNumberFormat="1" applyFont="1" applyFill="1" applyBorder="1" applyAlignment="1">
      <alignment horizontal="center" vertical="center"/>
    </xf>
    <xf numFmtId="174" fontId="0" fillId="0" borderId="0" xfId="0" applyNumberFormat="1" applyFont="1" applyAlignment="1">
      <alignment vertical="center"/>
    </xf>
    <xf numFmtId="43" fontId="0" fillId="0" borderId="0" xfId="0" applyNumberFormat="1" applyFont="1" applyAlignment="1">
      <alignment vertical="center"/>
    </xf>
    <xf numFmtId="175" fontId="0" fillId="0" borderId="0" xfId="0" applyNumberFormat="1" applyAlignment="1">
      <alignment vertical="center"/>
    </xf>
    <xf numFmtId="175" fontId="0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75" fontId="13" fillId="0" borderId="0" xfId="0" applyNumberFormat="1" applyFont="1" applyAlignment="1">
      <alignment vertical="center"/>
    </xf>
    <xf numFmtId="176" fontId="23" fillId="0" borderId="0" xfId="0" applyNumberFormat="1" applyFont="1" applyFill="1" applyBorder="1" applyAlignment="1">
      <alignment horizontal="center" vertical="center"/>
    </xf>
    <xf numFmtId="176" fontId="37" fillId="0" borderId="0" xfId="0" applyNumberFormat="1" applyFont="1" applyAlignment="1">
      <alignment vertical="center"/>
    </xf>
    <xf numFmtId="170" fontId="37" fillId="0" borderId="0" xfId="0" applyNumberFormat="1" applyFont="1" applyAlignment="1">
      <alignment vertical="center"/>
    </xf>
    <xf numFmtId="3" fontId="15" fillId="9" borderId="0" xfId="27" applyNumberFormat="1" applyFill="1" applyAlignment="1">
      <alignment vertical="center"/>
    </xf>
    <xf numFmtId="3" fontId="0" fillId="0" borderId="0" xfId="0" applyNumberFormat="1" applyAlignment="1">
      <alignment vertical="center"/>
    </xf>
    <xf numFmtId="178" fontId="0" fillId="0" borderId="0" xfId="0" applyNumberFormat="1" applyFont="1" applyAlignment="1">
      <alignment vertical="center"/>
    </xf>
    <xf numFmtId="3" fontId="0" fillId="0" borderId="32" xfId="0" applyNumberFormat="1" applyFont="1" applyBorder="1" applyAlignment="1">
      <alignment vertical="center"/>
    </xf>
    <xf numFmtId="1" fontId="0" fillId="0" borderId="0" xfId="0" applyNumberFormat="1" applyFont="1" applyAlignment="1">
      <alignment vertical="center"/>
    </xf>
    <xf numFmtId="3" fontId="0" fillId="0" borderId="0" xfId="0" applyNumberFormat="1"/>
    <xf numFmtId="179" fontId="0" fillId="0" borderId="0" xfId="0" applyNumberFormat="1" applyFont="1" applyAlignment="1">
      <alignment vertical="center"/>
    </xf>
    <xf numFmtId="170" fontId="0" fillId="0" borderId="0" xfId="0" applyNumberFormat="1" applyFont="1" applyAlignment="1">
      <alignment vertical="center"/>
    </xf>
    <xf numFmtId="168" fontId="0" fillId="0" borderId="0" xfId="0" applyNumberFormat="1" applyAlignment="1">
      <alignment vertical="center"/>
    </xf>
    <xf numFmtId="170" fontId="0" fillId="0" borderId="0" xfId="0" applyNumberFormat="1" applyAlignment="1">
      <alignment vertical="center"/>
    </xf>
    <xf numFmtId="9" fontId="0" fillId="10" borderId="0" xfId="0" applyNumberFormat="1" applyFill="1" applyAlignment="1">
      <alignment vertical="center"/>
    </xf>
    <xf numFmtId="4" fontId="24" fillId="0" borderId="0" xfId="0" applyNumberFormat="1" applyFont="1" applyFill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0" fontId="15" fillId="0" borderId="0" xfId="1" applyNumberFormat="1"/>
    <xf numFmtId="3" fontId="13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 wrapText="1"/>
    </xf>
    <xf numFmtId="0" fontId="23" fillId="2" borderId="32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8" fillId="3" borderId="2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0" fontId="18" fillId="3" borderId="23" xfId="0" applyFont="1" applyFill="1" applyBorder="1" applyAlignment="1">
      <alignment horizontal="center" vertical="center" wrapText="1"/>
    </xf>
  </cellXfs>
  <cellStyles count="170">
    <cellStyle name="Comma" xfId="27" builtinId="3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Normal" xfId="0" builtinId="0"/>
    <cellStyle name="Normal 10" xfId="18" xr:uid="{00000000-0005-0000-0000-000090000000}"/>
    <cellStyle name="Normal 11" xfId="20" xr:uid="{00000000-0005-0000-0000-000091000000}"/>
    <cellStyle name="Normal 12" xfId="22" xr:uid="{00000000-0005-0000-0000-000092000000}"/>
    <cellStyle name="Normal 13" xfId="24" xr:uid="{00000000-0005-0000-0000-000093000000}"/>
    <cellStyle name="Normal 14" xfId="26" xr:uid="{00000000-0005-0000-0000-000094000000}"/>
    <cellStyle name="Normal 2" xfId="2" xr:uid="{00000000-0005-0000-0000-000095000000}"/>
    <cellStyle name="Normal 3" xfId="4" xr:uid="{00000000-0005-0000-0000-000096000000}"/>
    <cellStyle name="Normal 4" xfId="6" xr:uid="{00000000-0005-0000-0000-000097000000}"/>
    <cellStyle name="Normal 5" xfId="8" xr:uid="{00000000-0005-0000-0000-000098000000}"/>
    <cellStyle name="Normal 6" xfId="10" xr:uid="{00000000-0005-0000-0000-000099000000}"/>
    <cellStyle name="Normal 7" xfId="12" xr:uid="{00000000-0005-0000-0000-00009A000000}"/>
    <cellStyle name="Normal 8" xfId="14" xr:uid="{00000000-0005-0000-0000-00009B000000}"/>
    <cellStyle name="Normal 9" xfId="16" xr:uid="{00000000-0005-0000-0000-00009C000000}"/>
    <cellStyle name="Percent" xfId="1" builtinId="5"/>
    <cellStyle name="Porcentagem 2" xfId="3" xr:uid="{00000000-0005-0000-0000-00009E000000}"/>
    <cellStyle name="Vírgula 10" xfId="21" xr:uid="{00000000-0005-0000-0000-00009F000000}"/>
    <cellStyle name="Vírgula 11" xfId="23" xr:uid="{00000000-0005-0000-0000-0000A0000000}"/>
    <cellStyle name="Vírgula 12" xfId="25" xr:uid="{00000000-0005-0000-0000-0000A1000000}"/>
    <cellStyle name="Vírgula 2" xfId="5" xr:uid="{00000000-0005-0000-0000-0000A2000000}"/>
    <cellStyle name="Vírgula 3" xfId="7" xr:uid="{00000000-0005-0000-0000-0000A3000000}"/>
    <cellStyle name="Vírgula 4" xfId="9" xr:uid="{00000000-0005-0000-0000-0000A4000000}"/>
    <cellStyle name="Vírgula 5" xfId="11" xr:uid="{00000000-0005-0000-0000-0000A5000000}"/>
    <cellStyle name="Vírgula 6" xfId="13" xr:uid="{00000000-0005-0000-0000-0000A6000000}"/>
    <cellStyle name="Vírgula 7" xfId="15" xr:uid="{00000000-0005-0000-0000-0000A7000000}"/>
    <cellStyle name="Vírgula 8" xfId="17" xr:uid="{00000000-0005-0000-0000-0000A8000000}"/>
    <cellStyle name="Vírgula 9" xfId="19" xr:uid="{00000000-0005-0000-0000-0000A9000000}"/>
  </cellStyles>
  <dxfs count="2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CD5B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F1B1B"/>
      <color rgb="FFEE0C0C"/>
      <color rgb="FFF17D7D"/>
      <color rgb="FFCC3300"/>
      <color rgb="FFF75757"/>
      <color rgb="FF3276C8"/>
      <color rgb="FF9E3A38"/>
      <color rgb="FF522C2C"/>
      <color rgb="FF2A62A6"/>
      <color rgb="FF1422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247111706344603"/>
          <c:y val="7.7679914002417694E-2"/>
          <c:w val="0.34588865541367497"/>
          <c:h val="0.89524104743015298"/>
        </c:manualLayout>
      </c:layout>
      <c:doughnut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46"/>
        <c:holeSize val="36"/>
      </c:doughnutChart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8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125940</xdr:colOff>
      <xdr:row>3</xdr:row>
      <xdr:rowOff>113242</xdr:rowOff>
    </xdr:from>
    <xdr:to>
      <xdr:col>3</xdr:col>
      <xdr:colOff>359440</xdr:colOff>
      <xdr:row>7</xdr:row>
      <xdr:rowOff>48065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190" y="600075"/>
          <a:ext cx="1440000" cy="5698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3</xdr:row>
      <xdr:rowOff>38100</xdr:rowOff>
    </xdr:from>
    <xdr:to>
      <xdr:col>3</xdr:col>
      <xdr:colOff>333375</xdr:colOff>
      <xdr:row>7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619125"/>
          <a:ext cx="1438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</xdr:row>
      <xdr:rowOff>114300</xdr:rowOff>
    </xdr:from>
    <xdr:to>
      <xdr:col>3</xdr:col>
      <xdr:colOff>385233</xdr:colOff>
      <xdr:row>7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695325"/>
          <a:ext cx="14287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133349</xdr:colOff>
      <xdr:row>3</xdr:row>
      <xdr:rowOff>114298</xdr:rowOff>
    </xdr:from>
    <xdr:to>
      <xdr:col>3</xdr:col>
      <xdr:colOff>38306</xdr:colOff>
      <xdr:row>7</xdr:row>
      <xdr:rowOff>5764</xdr:rowOff>
    </xdr:to>
    <xdr:pic>
      <xdr:nvPicPr>
        <xdr:cNvPr id="3214" name="Imagem 1">
          <a:extLst>
            <a:ext uri="{FF2B5EF4-FFF2-40B4-BE49-F238E27FC236}">
              <a16:creationId xmlns:a16="http://schemas.microsoft.com/office/drawing/2014/main" id="{00000000-0008-0000-0B00-00008E0C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599" y="601131"/>
          <a:ext cx="143954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131233</xdr:colOff>
      <xdr:row>3</xdr:row>
      <xdr:rowOff>120649</xdr:rowOff>
    </xdr:from>
    <xdr:to>
      <xdr:col>2</xdr:col>
      <xdr:colOff>1348983</xdr:colOff>
      <xdr:row>6</xdr:row>
      <xdr:rowOff>54449</xdr:rowOff>
    </xdr:to>
    <xdr:pic>
      <xdr:nvPicPr>
        <xdr:cNvPr id="11364" name="Imagem 1">
          <a:extLst>
            <a:ext uri="{FF2B5EF4-FFF2-40B4-BE49-F238E27FC236}">
              <a16:creationId xmlns:a16="http://schemas.microsoft.com/office/drawing/2014/main" id="{00000000-0008-0000-0C00-0000642C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483" y="607482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135466</xdr:colOff>
      <xdr:row>3</xdr:row>
      <xdr:rowOff>115358</xdr:rowOff>
    </xdr:from>
    <xdr:to>
      <xdr:col>2</xdr:col>
      <xdr:colOff>1343808</xdr:colOff>
      <xdr:row>7</xdr:row>
      <xdr:rowOff>49158</xdr:rowOff>
    </xdr:to>
    <xdr:pic>
      <xdr:nvPicPr>
        <xdr:cNvPr id="4248" name="Imagem 1">
          <a:extLst>
            <a:ext uri="{FF2B5EF4-FFF2-40B4-BE49-F238E27FC236}">
              <a16:creationId xmlns:a16="http://schemas.microsoft.com/office/drawing/2014/main" id="{00000000-0008-0000-0D00-0000981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6" y="602191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167054</xdr:colOff>
      <xdr:row>3</xdr:row>
      <xdr:rowOff>117475</xdr:rowOff>
    </xdr:from>
    <xdr:to>
      <xdr:col>2</xdr:col>
      <xdr:colOff>1386589</xdr:colOff>
      <xdr:row>7</xdr:row>
      <xdr:rowOff>51275</xdr:rowOff>
    </xdr:to>
    <xdr:pic>
      <xdr:nvPicPr>
        <xdr:cNvPr id="12390" name="Imagem 1">
          <a:extLst>
            <a:ext uri="{FF2B5EF4-FFF2-40B4-BE49-F238E27FC236}">
              <a16:creationId xmlns:a16="http://schemas.microsoft.com/office/drawing/2014/main" id="{00000000-0008-0000-0E00-0000663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304" y="604308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143932</xdr:colOff>
      <xdr:row>3</xdr:row>
      <xdr:rowOff>122767</xdr:rowOff>
    </xdr:from>
    <xdr:to>
      <xdr:col>2</xdr:col>
      <xdr:colOff>1352274</xdr:colOff>
      <xdr:row>7</xdr:row>
      <xdr:rowOff>56567</xdr:rowOff>
    </xdr:to>
    <xdr:pic>
      <xdr:nvPicPr>
        <xdr:cNvPr id="13415" name="Imagem 1">
          <a:extLst>
            <a:ext uri="{FF2B5EF4-FFF2-40B4-BE49-F238E27FC236}">
              <a16:creationId xmlns:a16="http://schemas.microsoft.com/office/drawing/2014/main" id="{00000000-0008-0000-0F00-0000673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182" y="60960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123824</xdr:colOff>
      <xdr:row>3</xdr:row>
      <xdr:rowOff>114300</xdr:rowOff>
    </xdr:from>
    <xdr:to>
      <xdr:col>2</xdr:col>
      <xdr:colOff>849449</xdr:colOff>
      <xdr:row>7</xdr:row>
      <xdr:rowOff>35400</xdr:rowOff>
    </xdr:to>
    <xdr:pic>
      <xdr:nvPicPr>
        <xdr:cNvPr id="2178" name="Imagem 1">
          <a:extLst>
            <a:ext uri="{FF2B5EF4-FFF2-40B4-BE49-F238E27FC236}">
              <a16:creationId xmlns:a16="http://schemas.microsoft.com/office/drawing/2014/main" id="{00000000-0008-0000-1000-0000820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99" y="60960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15</xdr:row>
      <xdr:rowOff>42863</xdr:rowOff>
    </xdr:from>
    <xdr:to>
      <xdr:col>5</xdr:col>
      <xdr:colOff>180975</xdr:colOff>
      <xdr:row>29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3857625</xdr:colOff>
      <xdr:row>11</xdr:row>
      <xdr:rowOff>57150</xdr:rowOff>
    </xdr:from>
    <xdr:to>
      <xdr:col>3</xdr:col>
      <xdr:colOff>4276725</xdr:colOff>
      <xdr:row>11</xdr:row>
      <xdr:rowOff>209550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/>
      </xdr:nvSpPr>
      <xdr:spPr bwMode="auto">
        <a:xfrm>
          <a:off x="4791075" y="1933575"/>
          <a:ext cx="419100" cy="1524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w="63500"/>
        </a:sp3d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3</xdr:row>
      <xdr:rowOff>104775</xdr:rowOff>
    </xdr:from>
    <xdr:to>
      <xdr:col>2</xdr:col>
      <xdr:colOff>1278075</xdr:colOff>
      <xdr:row>7</xdr:row>
      <xdr:rowOff>25875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600075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133738</xdr:colOff>
      <xdr:row>3</xdr:row>
      <xdr:rowOff>143652</xdr:rowOff>
    </xdr:from>
    <xdr:to>
      <xdr:col>2</xdr:col>
      <xdr:colOff>1340473</xdr:colOff>
      <xdr:row>7</xdr:row>
      <xdr:rowOff>51533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284" y="64906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136524</xdr:colOff>
      <xdr:row>3</xdr:row>
      <xdr:rowOff>123824</xdr:rowOff>
    </xdr:from>
    <xdr:to>
      <xdr:col>3</xdr:col>
      <xdr:colOff>168941</xdr:colOff>
      <xdr:row>7</xdr:row>
      <xdr:rowOff>58647</xdr:rowOff>
    </xdr:to>
    <xdr:pic>
      <xdr:nvPicPr>
        <xdr:cNvPr id="1179" name="Imagem 1">
          <a:extLst>
            <a:ext uri="{FF2B5EF4-FFF2-40B4-BE49-F238E27FC236}">
              <a16:creationId xmlns:a16="http://schemas.microsoft.com/office/drawing/2014/main" id="{00000000-0008-0000-0100-00009B0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774" y="631824"/>
          <a:ext cx="1440000" cy="5698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161924</xdr:colOff>
      <xdr:row>3</xdr:row>
      <xdr:rowOff>133350</xdr:rowOff>
    </xdr:from>
    <xdr:to>
      <xdr:col>2</xdr:col>
      <xdr:colOff>1220924</xdr:colOff>
      <xdr:row>7</xdr:row>
      <xdr:rowOff>54450</xdr:rowOff>
    </xdr:to>
    <xdr:pic>
      <xdr:nvPicPr>
        <xdr:cNvPr id="5249" name="Imagem 1">
          <a:extLst>
            <a:ext uri="{FF2B5EF4-FFF2-40B4-BE49-F238E27FC236}">
              <a16:creationId xmlns:a16="http://schemas.microsoft.com/office/drawing/2014/main" id="{00000000-0008-0000-1300-0000811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9" y="62865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3</xdr:row>
      <xdr:rowOff>133350</xdr:rowOff>
    </xdr:from>
    <xdr:to>
      <xdr:col>2</xdr:col>
      <xdr:colOff>1201875</xdr:colOff>
      <xdr:row>7</xdr:row>
      <xdr:rowOff>54450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2865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3</xdr:row>
      <xdr:rowOff>133350</xdr:rowOff>
    </xdr:from>
    <xdr:to>
      <xdr:col>2</xdr:col>
      <xdr:colOff>1220925</xdr:colOff>
      <xdr:row>7</xdr:row>
      <xdr:rowOff>54450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62865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3</xdr:row>
      <xdr:rowOff>142875</xdr:rowOff>
    </xdr:from>
    <xdr:to>
      <xdr:col>2</xdr:col>
      <xdr:colOff>1201875</xdr:colOff>
      <xdr:row>7</xdr:row>
      <xdr:rowOff>63975</xdr:rowOff>
    </xdr:to>
    <xdr:pic>
      <xdr:nvPicPr>
        <xdr:cNvPr id="8298" name="Imagem 1">
          <a:extLst>
            <a:ext uri="{FF2B5EF4-FFF2-40B4-BE49-F238E27FC236}">
              <a16:creationId xmlns:a16="http://schemas.microsoft.com/office/drawing/2014/main" id="{00000000-0008-0000-1600-00006A2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38175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</xdr:row>
      <xdr:rowOff>133350</xdr:rowOff>
    </xdr:from>
    <xdr:to>
      <xdr:col>2</xdr:col>
      <xdr:colOff>1192350</xdr:colOff>
      <xdr:row>7</xdr:row>
      <xdr:rowOff>54450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2865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3</xdr:row>
      <xdr:rowOff>114300</xdr:rowOff>
    </xdr:from>
    <xdr:to>
      <xdr:col>2</xdr:col>
      <xdr:colOff>1182825</xdr:colOff>
      <xdr:row>7</xdr:row>
      <xdr:rowOff>35400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60960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136524</xdr:colOff>
      <xdr:row>3</xdr:row>
      <xdr:rowOff>102658</xdr:rowOff>
    </xdr:from>
    <xdr:to>
      <xdr:col>3</xdr:col>
      <xdr:colOff>370024</xdr:colOff>
      <xdr:row>7</xdr:row>
      <xdr:rowOff>37481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774" y="589491"/>
          <a:ext cx="1440000" cy="5698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3</xdr:row>
      <xdr:rowOff>121707</xdr:rowOff>
    </xdr:from>
    <xdr:to>
      <xdr:col>3</xdr:col>
      <xdr:colOff>434583</xdr:colOff>
      <xdr:row>7</xdr:row>
      <xdr:rowOff>55507</xdr:rowOff>
    </xdr:to>
    <xdr:pic>
      <xdr:nvPicPr>
        <xdr:cNvPr id="10341" name="Imagem 1">
          <a:extLst>
            <a:ext uri="{FF2B5EF4-FFF2-40B4-BE49-F238E27FC236}">
              <a16:creationId xmlns:a16="http://schemas.microsoft.com/office/drawing/2014/main" id="{00000000-0008-0000-0300-0000652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0" y="60854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137932</xdr:colOff>
      <xdr:row>3</xdr:row>
      <xdr:rowOff>111589</xdr:rowOff>
    </xdr:from>
    <xdr:to>
      <xdr:col>2</xdr:col>
      <xdr:colOff>1358125</xdr:colOff>
      <xdr:row>6</xdr:row>
      <xdr:rowOff>115868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40" y="593073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</xdr:row>
      <xdr:rowOff>114300</xdr:rowOff>
    </xdr:from>
    <xdr:to>
      <xdr:col>3</xdr:col>
      <xdr:colOff>342900</xdr:colOff>
      <xdr:row>7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695325"/>
          <a:ext cx="14287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</xdr:row>
      <xdr:rowOff>114300</xdr:rowOff>
    </xdr:from>
    <xdr:to>
      <xdr:col>2</xdr:col>
      <xdr:colOff>1095375</xdr:colOff>
      <xdr:row>7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695325"/>
          <a:ext cx="1447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3</xdr:row>
      <xdr:rowOff>47625</xdr:rowOff>
    </xdr:from>
    <xdr:to>
      <xdr:col>4</xdr:col>
      <xdr:colOff>247650</xdr:colOff>
      <xdr:row>7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628650"/>
          <a:ext cx="1447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</xdr:row>
      <xdr:rowOff>57150</xdr:rowOff>
    </xdr:from>
    <xdr:to>
      <xdr:col>2</xdr:col>
      <xdr:colOff>1047750</xdr:colOff>
      <xdr:row>7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638175"/>
          <a:ext cx="14478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morgan/Google%20Drive/PhD/Brazil/Income%20distribution/WID/Data/Tabulations_surveys/PNAD2012_tab6_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morgan/Dropbox/Brazil_MMorgan/Data/DIRPF_2007-2014/gn-irpf-ac-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 6.2"/>
    </sheetNames>
    <sheetDataSet>
      <sheetData sheetId="0">
        <row r="41">
          <cell r="J41">
            <v>0.28742301799852643</v>
          </cell>
        </row>
        <row r="42">
          <cell r="J42">
            <v>0.29934799049482824</v>
          </cell>
        </row>
        <row r="43">
          <cell r="J43">
            <v>0.31320372265631846</v>
          </cell>
        </row>
        <row r="44">
          <cell r="J44">
            <v>0.3599213021861068</v>
          </cell>
        </row>
        <row r="45">
          <cell r="J45">
            <v>0.37504366387140159</v>
          </cell>
        </row>
        <row r="46">
          <cell r="J46">
            <v>0.3830814378600983</v>
          </cell>
        </row>
        <row r="47">
          <cell r="J47">
            <v>0.40519754673965303</v>
          </cell>
        </row>
        <row r="48">
          <cell r="J48">
            <v>0.42075817956134154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_T1"/>
      <sheetName val="P2_T2"/>
      <sheetName val="P3_T3"/>
      <sheetName val="P4_P5_T4"/>
      <sheetName val="P6_P7_T5"/>
      <sheetName val="P8_P9_T6"/>
      <sheetName val="P10_P11_T7"/>
      <sheetName val="P12_P13_T8"/>
      <sheetName val="P14_P15_T9"/>
      <sheetName val="P16_P17_T10"/>
      <sheetName val="P18_T11"/>
      <sheetName val="P19-26_T12"/>
      <sheetName val="P27_40_T13"/>
      <sheetName val="P41_T14"/>
      <sheetName val="P42_T14"/>
      <sheetName val="P43_T14"/>
      <sheetName val="P44_T15"/>
      <sheetName val="P45_T16"/>
      <sheetName val="P46_T17"/>
      <sheetName val="P47_T18"/>
      <sheetName val="P48_T19"/>
      <sheetName val="P49_T20"/>
      <sheetName val="P50_T21"/>
      <sheetName val="P51_T22"/>
      <sheetName val="P52_T23"/>
    </sheetNames>
    <sheetDataSet>
      <sheetData sheetId="0"/>
      <sheetData sheetId="1"/>
      <sheetData sheetId="2">
        <row r="15">
          <cell r="D15">
            <v>10710255</v>
          </cell>
        </row>
      </sheetData>
      <sheetData sheetId="3"/>
      <sheetData sheetId="4"/>
      <sheetData sheetId="5">
        <row r="12">
          <cell r="D12">
            <v>2304850</v>
          </cell>
        </row>
      </sheetData>
      <sheetData sheetId="6">
        <row r="12">
          <cell r="D12">
            <v>2116579</v>
          </cell>
        </row>
      </sheetData>
      <sheetData sheetId="7">
        <row r="12">
          <cell r="D12">
            <v>1955156</v>
          </cell>
        </row>
      </sheetData>
      <sheetData sheetId="8">
        <row r="12">
          <cell r="E12">
            <v>187.10513202999999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>
        <row r="13">
          <cell r="D13">
            <v>566.36896396958002</v>
          </cell>
        </row>
      </sheetData>
      <sheetData sheetId="17"/>
      <sheetData sheetId="18"/>
      <sheetData sheetId="19"/>
      <sheetData sheetId="20">
        <row r="14">
          <cell r="D14">
            <v>59.918882116569996</v>
          </cell>
        </row>
        <row r="18">
          <cell r="D18">
            <v>10.186978050840001</v>
          </cell>
        </row>
        <row r="22">
          <cell r="D22">
            <v>0.14663827021999998</v>
          </cell>
        </row>
        <row r="23">
          <cell r="D23">
            <v>6.9363401215258316</v>
          </cell>
        </row>
      </sheetData>
      <sheetData sheetId="21">
        <row r="13">
          <cell r="D13">
            <v>3.1433071412600002</v>
          </cell>
        </row>
      </sheetData>
      <sheetData sheetId="22">
        <row r="15">
          <cell r="D15">
            <v>471.82368431471002</v>
          </cell>
        </row>
      </sheetData>
      <sheetData sheetId="23"/>
      <sheetData sheetId="2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A2:AH44"/>
  <sheetViews>
    <sheetView showGridLines="0" workbookViewId="0">
      <selection activeCell="F2" sqref="F2"/>
    </sheetView>
  </sheetViews>
  <sheetFormatPr baseColWidth="10" defaultColWidth="8.83203125" defaultRowHeight="13"/>
  <cols>
    <col min="1" max="2" width="3.33203125" style="3" customWidth="1"/>
    <col min="3" max="3" width="14.6640625" style="3" customWidth="1"/>
    <col min="4" max="4" width="11.6640625" style="3" customWidth="1"/>
    <col min="5" max="19" width="8.6640625" style="3" customWidth="1"/>
    <col min="20" max="21" width="9.6640625" style="3" customWidth="1"/>
    <col min="22" max="22" width="3.33203125" style="3" customWidth="1"/>
    <col min="23" max="23" width="8.83203125" style="3"/>
    <col min="24" max="24" width="9.1640625" style="3" customWidth="1"/>
    <col min="25" max="25" width="12.83203125" style="3" bestFit="1" customWidth="1"/>
    <col min="26" max="30" width="8.83203125" style="3"/>
    <col min="31" max="32" width="14.33203125" style="3" customWidth="1"/>
    <col min="33" max="16384" width="8.83203125" style="3"/>
  </cols>
  <sheetData>
    <row r="2" spans="1:34">
      <c r="B2" s="16"/>
    </row>
    <row r="3" spans="1:34" ht="14" thickBot="1">
      <c r="A3" s="15"/>
      <c r="B3" s="248">
        <v>2.5</v>
      </c>
      <c r="C3" s="15"/>
      <c r="D3" s="15">
        <v>11</v>
      </c>
      <c r="E3" s="15">
        <v>8</v>
      </c>
      <c r="F3" s="15">
        <v>8</v>
      </c>
      <c r="G3" s="15">
        <v>8</v>
      </c>
      <c r="H3" s="15">
        <v>8</v>
      </c>
      <c r="I3" s="15">
        <v>8</v>
      </c>
      <c r="J3" s="15">
        <v>8</v>
      </c>
      <c r="K3" s="15">
        <v>8</v>
      </c>
      <c r="L3" s="15">
        <v>8</v>
      </c>
      <c r="M3" s="15">
        <v>8</v>
      </c>
      <c r="N3" s="15">
        <v>8</v>
      </c>
      <c r="O3" s="15">
        <v>8</v>
      </c>
      <c r="P3" s="15">
        <v>8</v>
      </c>
      <c r="Q3" s="15">
        <v>8</v>
      </c>
      <c r="R3" s="15">
        <v>8</v>
      </c>
      <c r="S3" s="15">
        <v>8</v>
      </c>
      <c r="T3" s="1">
        <v>9</v>
      </c>
      <c r="U3" s="1">
        <v>9</v>
      </c>
      <c r="V3" s="249">
        <v>2.5</v>
      </c>
      <c r="W3" s="17"/>
      <c r="X3" s="15"/>
      <c r="Y3" s="15"/>
      <c r="Z3" s="15"/>
      <c r="AA3" s="15"/>
      <c r="AB3" s="15"/>
      <c r="AC3" s="15"/>
    </row>
    <row r="4" spans="1:34" ht="13" customHeight="1">
      <c r="A4" s="15"/>
      <c r="B4" s="91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3"/>
      <c r="W4" s="17"/>
      <c r="X4" s="15"/>
      <c r="Y4" s="15"/>
      <c r="Z4" s="15"/>
      <c r="AA4" s="15"/>
      <c r="AB4" s="15"/>
      <c r="AC4" s="15"/>
    </row>
    <row r="5" spans="1:34" ht="13" customHeight="1">
      <c r="A5" s="15"/>
      <c r="B5" s="94"/>
      <c r="C5" s="95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 t="s">
        <v>468</v>
      </c>
      <c r="V5" s="97"/>
      <c r="W5" s="17"/>
      <c r="X5" s="15"/>
      <c r="Y5" s="15"/>
      <c r="Z5" s="15"/>
      <c r="AA5" s="15"/>
      <c r="AB5" s="15"/>
      <c r="AC5" s="15"/>
    </row>
    <row r="6" spans="1:34" ht="13" customHeight="1">
      <c r="A6" s="15"/>
      <c r="B6" s="94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7"/>
      <c r="W6" s="17"/>
      <c r="X6" s="15"/>
      <c r="Y6" s="15"/>
      <c r="Z6" s="15"/>
      <c r="AA6" s="15"/>
      <c r="AB6" s="15"/>
      <c r="AC6" s="15"/>
    </row>
    <row r="7" spans="1:34" ht="13" customHeight="1">
      <c r="A7" s="15"/>
      <c r="B7" s="94"/>
      <c r="C7" s="98"/>
      <c r="D7" s="99" t="s">
        <v>439</v>
      </c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7"/>
      <c r="W7" s="17"/>
      <c r="X7" s="15"/>
      <c r="Y7" s="15"/>
      <c r="Z7" s="15"/>
      <c r="AA7" s="15"/>
      <c r="AB7" s="15"/>
      <c r="AC7" s="15"/>
    </row>
    <row r="8" spans="1:34" ht="13" customHeight="1">
      <c r="A8" s="15"/>
      <c r="B8" s="94"/>
      <c r="C8" s="100"/>
      <c r="D8" s="100"/>
      <c r="E8" s="100"/>
      <c r="F8" s="100"/>
      <c r="G8" s="95"/>
      <c r="H8" s="100"/>
      <c r="I8" s="100"/>
      <c r="J8" s="100"/>
      <c r="K8" s="100"/>
      <c r="L8" s="100"/>
      <c r="M8" s="100"/>
      <c r="N8" s="100"/>
      <c r="O8" s="101"/>
      <c r="P8" s="100"/>
      <c r="Q8" s="100"/>
      <c r="R8" s="100"/>
      <c r="S8" s="100"/>
      <c r="T8" s="100"/>
      <c r="U8" s="100"/>
      <c r="V8" s="97"/>
      <c r="W8" s="17"/>
      <c r="X8" s="15"/>
      <c r="Y8" s="15"/>
      <c r="Z8" s="15"/>
      <c r="AA8" s="15"/>
      <c r="AB8" s="15"/>
      <c r="AC8" s="15"/>
    </row>
    <row r="9" spans="1:34" ht="15" customHeight="1">
      <c r="A9" s="15"/>
      <c r="B9" s="2"/>
      <c r="C9" s="30"/>
      <c r="D9" s="1"/>
      <c r="E9" s="17"/>
      <c r="F9" s="17"/>
      <c r="G9" s="17"/>
      <c r="H9" s="1"/>
      <c r="I9" s="1"/>
      <c r="J9" s="1"/>
      <c r="K9" s="1"/>
      <c r="L9" s="1"/>
      <c r="M9" s="1"/>
      <c r="N9" s="1"/>
      <c r="O9" s="17"/>
      <c r="P9" s="1"/>
      <c r="Q9" s="160"/>
      <c r="R9" s="1"/>
      <c r="S9" s="160"/>
      <c r="T9" s="1"/>
      <c r="U9" s="1"/>
      <c r="V9" s="31"/>
      <c r="W9" s="17"/>
      <c r="X9" s="15"/>
      <c r="Y9" s="15"/>
      <c r="Z9" s="15"/>
      <c r="AA9" s="15"/>
      <c r="AB9" s="15"/>
      <c r="AC9" s="15"/>
    </row>
    <row r="10" spans="1:34" ht="15" customHeight="1">
      <c r="A10" s="15"/>
      <c r="B10" s="2"/>
      <c r="C10" s="30" t="s">
        <v>10</v>
      </c>
      <c r="D10" s="1"/>
      <c r="E10" s="17"/>
      <c r="F10" s="17"/>
      <c r="G10" s="17"/>
      <c r="H10" s="1"/>
      <c r="I10" s="160"/>
      <c r="J10" s="1"/>
      <c r="K10" s="1"/>
      <c r="L10" s="1"/>
      <c r="M10" s="1"/>
      <c r="N10" s="1"/>
      <c r="O10" s="152"/>
      <c r="P10" s="1"/>
      <c r="Q10" s="1"/>
      <c r="R10" s="1"/>
      <c r="S10" s="1"/>
      <c r="T10" s="1"/>
      <c r="U10" s="1"/>
      <c r="V10" s="31"/>
      <c r="W10" s="17"/>
      <c r="X10" s="15"/>
      <c r="Y10" s="15"/>
      <c r="Z10" s="15"/>
      <c r="AA10" s="15"/>
      <c r="AB10" s="15"/>
      <c r="AC10" s="15"/>
    </row>
    <row r="11" spans="1:34" ht="15" customHeight="1" thickBot="1">
      <c r="A11" s="15"/>
      <c r="B11" s="2"/>
      <c r="C11" s="30"/>
      <c r="D11" s="1"/>
      <c r="E11" s="17"/>
      <c r="F11" s="17"/>
      <c r="G11" s="17"/>
      <c r="H11" s="1"/>
      <c r="I11" s="1"/>
      <c r="J11" s="1"/>
      <c r="K11" s="1"/>
      <c r="L11" s="1"/>
      <c r="M11" s="1"/>
      <c r="N11" s="1"/>
      <c r="O11" s="1"/>
      <c r="P11" s="14"/>
      <c r="Q11" s="14"/>
      <c r="R11" s="14"/>
      <c r="S11" s="14"/>
      <c r="T11" s="14"/>
      <c r="U11" s="14" t="s">
        <v>39</v>
      </c>
      <c r="V11" s="31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</row>
    <row r="12" spans="1:34" ht="15" customHeight="1" thickBot="1">
      <c r="A12" s="15"/>
      <c r="B12" s="2"/>
      <c r="C12" s="528" t="s">
        <v>63</v>
      </c>
      <c r="D12" s="528" t="s">
        <v>68</v>
      </c>
      <c r="E12" s="528" t="s">
        <v>365</v>
      </c>
      <c r="F12" s="528" t="s">
        <v>376</v>
      </c>
      <c r="G12" s="528" t="s">
        <v>0</v>
      </c>
      <c r="H12" s="532" t="s">
        <v>7</v>
      </c>
      <c r="I12" s="532"/>
      <c r="J12" s="532"/>
      <c r="K12" s="532"/>
      <c r="L12" s="532"/>
      <c r="M12" s="532"/>
      <c r="N12" s="532"/>
      <c r="O12" s="528" t="s">
        <v>66</v>
      </c>
      <c r="P12" s="528" t="s">
        <v>40</v>
      </c>
      <c r="Q12" s="528" t="s">
        <v>362</v>
      </c>
      <c r="R12" s="528" t="s">
        <v>363</v>
      </c>
      <c r="S12" s="528" t="s">
        <v>364</v>
      </c>
      <c r="T12" s="528" t="s">
        <v>44</v>
      </c>
      <c r="U12" s="528" t="s">
        <v>46</v>
      </c>
      <c r="V12" s="31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ht="37.5" customHeight="1" thickBot="1">
      <c r="A13" s="15"/>
      <c r="B13" s="2"/>
      <c r="C13" s="529"/>
      <c r="D13" s="529"/>
      <c r="E13" s="529"/>
      <c r="F13" s="529"/>
      <c r="G13" s="529"/>
      <c r="H13" s="36" t="s">
        <v>1</v>
      </c>
      <c r="I13" s="36" t="s">
        <v>366</v>
      </c>
      <c r="J13" s="36" t="s">
        <v>367</v>
      </c>
      <c r="K13" s="36" t="s">
        <v>4</v>
      </c>
      <c r="L13" s="36" t="s">
        <v>5</v>
      </c>
      <c r="M13" s="36" t="s">
        <v>67</v>
      </c>
      <c r="N13" s="36" t="s">
        <v>6</v>
      </c>
      <c r="O13" s="529"/>
      <c r="P13" s="529"/>
      <c r="Q13" s="529"/>
      <c r="R13" s="529"/>
      <c r="S13" s="529"/>
      <c r="T13" s="529"/>
      <c r="U13" s="529"/>
      <c r="V13" s="31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spans="1:34" ht="18" customHeight="1">
      <c r="A14" s="15"/>
      <c r="B14" s="2"/>
      <c r="C14" s="56" t="s">
        <v>9</v>
      </c>
      <c r="D14" s="353">
        <v>10821787</v>
      </c>
      <c r="E14" s="354">
        <v>667.69098794175</v>
      </c>
      <c r="F14" s="354">
        <v>114.36461466967</v>
      </c>
      <c r="G14" s="354">
        <v>294.75986764971003</v>
      </c>
      <c r="H14" s="355">
        <v>55.276207619030004</v>
      </c>
      <c r="I14" s="355">
        <v>29.033137151040002</v>
      </c>
      <c r="J14" s="355">
        <v>18.008000750279997</v>
      </c>
      <c r="K14" s="355">
        <v>45.924195390720001</v>
      </c>
      <c r="L14" s="355">
        <v>15.47572336658</v>
      </c>
      <c r="M14" s="355">
        <v>11.86396353686</v>
      </c>
      <c r="N14" s="355">
        <v>0</v>
      </c>
      <c r="O14" s="355">
        <v>496.27315308436999</v>
      </c>
      <c r="P14" s="355">
        <v>71.729396791960014</v>
      </c>
      <c r="Q14" s="355">
        <v>74.059899398679988</v>
      </c>
      <c r="R14" s="355">
        <v>6.9580716010299994</v>
      </c>
      <c r="S14" s="355">
        <v>9.2885742077500009</v>
      </c>
      <c r="T14" s="355">
        <v>2784.4632573730601</v>
      </c>
      <c r="U14" s="355">
        <v>269.45043790493997</v>
      </c>
      <c r="V14" s="112">
        <v>0</v>
      </c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ht="18" customHeight="1" thickBot="1">
      <c r="A15" s="15"/>
      <c r="B15" s="2"/>
      <c r="C15" s="267" t="s">
        <v>8</v>
      </c>
      <c r="D15" s="451">
        <v>15052069</v>
      </c>
      <c r="E15" s="452">
        <v>529.06504151309002</v>
      </c>
      <c r="F15" s="452">
        <v>67.062920415410005</v>
      </c>
      <c r="G15" s="452">
        <v>271.60909631986999</v>
      </c>
      <c r="H15" s="377">
        <v>0</v>
      </c>
      <c r="I15" s="377">
        <v>0</v>
      </c>
      <c r="J15" s="377">
        <v>0</v>
      </c>
      <c r="K15" s="377">
        <v>0</v>
      </c>
      <c r="L15" s="377">
        <v>0</v>
      </c>
      <c r="M15" s="377">
        <v>0</v>
      </c>
      <c r="N15" s="377">
        <v>93.964231987830004</v>
      </c>
      <c r="O15" s="377">
        <v>435.10080952525999</v>
      </c>
      <c r="P15" s="377">
        <v>35.016251115019998</v>
      </c>
      <c r="Q15" s="377">
        <v>32.032084224030001</v>
      </c>
      <c r="R15" s="377">
        <v>6.8013199323100002</v>
      </c>
      <c r="S15" s="377">
        <v>5.0860949167200005</v>
      </c>
      <c r="T15" s="377">
        <v>2299.1503774879302</v>
      </c>
      <c r="U15" s="377">
        <v>188.56369000392999</v>
      </c>
      <c r="V15" s="112">
        <v>1</v>
      </c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spans="1:34" ht="16.5" customHeight="1" thickBot="1">
      <c r="A16" s="15"/>
      <c r="B16" s="2"/>
      <c r="C16" s="22" t="s">
        <v>64</v>
      </c>
      <c r="D16" s="378">
        <v>25873856</v>
      </c>
      <c r="E16" s="379">
        <v>1196.75602945484</v>
      </c>
      <c r="F16" s="379">
        <v>181.42753508508002</v>
      </c>
      <c r="G16" s="379">
        <v>566.36896396958002</v>
      </c>
      <c r="H16" s="379">
        <v>55.276207619030004</v>
      </c>
      <c r="I16" s="379">
        <v>29.033137151040002</v>
      </c>
      <c r="J16" s="379">
        <v>18.008000750279997</v>
      </c>
      <c r="K16" s="379">
        <v>45.924195390720001</v>
      </c>
      <c r="L16" s="379">
        <v>15.47572336658</v>
      </c>
      <c r="M16" s="379">
        <v>11.86396353686</v>
      </c>
      <c r="N16" s="379">
        <v>93.964231987830004</v>
      </c>
      <c r="O16" s="379">
        <v>931.37396260962998</v>
      </c>
      <c r="P16" s="379">
        <v>106.74564790698001</v>
      </c>
      <c r="Q16" s="379">
        <v>106.09198362270999</v>
      </c>
      <c r="R16" s="379">
        <v>13.759391533340001</v>
      </c>
      <c r="S16" s="379">
        <v>14.374669124470001</v>
      </c>
      <c r="T16" s="379">
        <v>5083.6136348609907</v>
      </c>
      <c r="U16" s="379">
        <v>458.01412790886997</v>
      </c>
      <c r="V16" s="31"/>
      <c r="W16" s="17"/>
      <c r="X16" s="15"/>
      <c r="Y16" s="15"/>
      <c r="Z16" s="15"/>
      <c r="AA16" s="15"/>
      <c r="AB16" s="15"/>
    </row>
    <row r="17" spans="1:29">
      <c r="A17" s="15"/>
      <c r="B17" s="2"/>
      <c r="C17" s="25"/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1"/>
      <c r="Q17" s="1"/>
      <c r="R17" s="1"/>
      <c r="S17" s="1"/>
      <c r="T17" s="1"/>
      <c r="U17" s="1"/>
      <c r="V17" s="31"/>
      <c r="W17" s="17"/>
      <c r="X17" s="15"/>
      <c r="Y17" s="15"/>
      <c r="Z17" s="15"/>
      <c r="AA17" s="15"/>
      <c r="AB17" s="15"/>
      <c r="AC17" s="15"/>
    </row>
    <row r="18" spans="1:29">
      <c r="A18" s="15"/>
      <c r="B18" s="2"/>
      <c r="C18" s="25"/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1"/>
      <c r="Q18" s="1"/>
      <c r="R18" s="1"/>
      <c r="S18" s="1"/>
      <c r="T18" s="1"/>
      <c r="U18" s="1"/>
      <c r="V18" s="31"/>
      <c r="W18" s="17"/>
      <c r="X18" s="15"/>
      <c r="Y18" s="15"/>
      <c r="Z18" s="15"/>
      <c r="AA18" s="15"/>
      <c r="AB18" s="15"/>
      <c r="AC18" s="15"/>
    </row>
    <row r="19" spans="1:29">
      <c r="A19" s="15"/>
      <c r="B19" s="2"/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31"/>
      <c r="W19" s="17"/>
      <c r="X19" s="15"/>
      <c r="Y19" s="15"/>
      <c r="Z19" s="15"/>
      <c r="AA19" s="15"/>
      <c r="AB19" s="15"/>
      <c r="AC19" s="15"/>
    </row>
    <row r="20" spans="1:29">
      <c r="A20" s="15"/>
      <c r="B20" s="2"/>
      <c r="C20" s="25"/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9"/>
      <c r="Q20" s="9"/>
      <c r="R20" s="9"/>
      <c r="S20" s="9"/>
      <c r="T20" s="9"/>
      <c r="U20" s="9"/>
      <c r="V20" s="31"/>
      <c r="W20" s="17"/>
      <c r="X20" s="15"/>
      <c r="Y20" s="15"/>
      <c r="Z20" s="15"/>
      <c r="AA20" s="15"/>
      <c r="AB20" s="15"/>
      <c r="AC20" s="15"/>
    </row>
    <row r="21" spans="1:29">
      <c r="A21" s="15"/>
      <c r="B21" s="2"/>
      <c r="C21" s="18"/>
      <c r="D21" s="9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9"/>
      <c r="Q21" s="9"/>
      <c r="R21" s="9"/>
      <c r="S21" s="9"/>
      <c r="T21" s="9"/>
      <c r="U21" s="9"/>
      <c r="V21" s="31"/>
      <c r="W21" s="17"/>
      <c r="X21" s="15"/>
      <c r="Y21" s="15"/>
      <c r="Z21" s="15"/>
      <c r="AA21" s="15"/>
      <c r="AB21" s="15"/>
      <c r="AC21" s="15"/>
    </row>
    <row r="22" spans="1:29">
      <c r="A22" s="15"/>
      <c r="B22" s="2"/>
      <c r="C22" s="18"/>
      <c r="D22" s="9"/>
      <c r="E22" s="57"/>
      <c r="F22" s="57"/>
      <c r="G22" s="57"/>
      <c r="H22" s="9"/>
      <c r="I22" s="9"/>
      <c r="J22" s="9"/>
      <c r="K22" s="9"/>
      <c r="L22" s="9"/>
      <c r="M22" s="9"/>
      <c r="N22" s="9"/>
      <c r="O22" s="9"/>
      <c r="P22" s="148"/>
      <c r="Q22" s="148"/>
      <c r="R22" s="148"/>
      <c r="S22" s="148"/>
      <c r="T22" s="148"/>
      <c r="U22" s="148"/>
      <c r="V22" s="31"/>
      <c r="W22" s="17"/>
      <c r="X22" s="15"/>
      <c r="Y22" s="15"/>
      <c r="Z22" s="15"/>
      <c r="AA22" s="15"/>
      <c r="AB22" s="15"/>
      <c r="AC22" s="15"/>
    </row>
    <row r="23" spans="1:29" ht="18" customHeight="1">
      <c r="A23" s="15"/>
      <c r="B23" s="2"/>
      <c r="C23" s="530"/>
      <c r="D23" s="530"/>
      <c r="E23" s="530"/>
      <c r="F23" s="530"/>
      <c r="G23" s="530"/>
      <c r="H23" s="531"/>
      <c r="I23" s="531"/>
      <c r="J23" s="531"/>
      <c r="K23" s="531"/>
      <c r="L23" s="531"/>
      <c r="M23" s="531"/>
      <c r="N23" s="531"/>
      <c r="O23" s="530"/>
      <c r="P23" s="530"/>
      <c r="Q23" s="243"/>
      <c r="R23" s="243"/>
      <c r="S23" s="243"/>
      <c r="T23" s="530"/>
      <c r="U23" s="530"/>
      <c r="V23" s="31"/>
      <c r="W23" s="17"/>
      <c r="X23" s="15"/>
      <c r="Y23" s="15"/>
      <c r="Z23" s="15"/>
      <c r="AA23" s="15"/>
      <c r="AB23" s="15"/>
      <c r="AC23" s="15"/>
    </row>
    <row r="24" spans="1:29" ht="37.5" customHeight="1">
      <c r="A24" s="15"/>
      <c r="B24" s="2"/>
      <c r="C24" s="530"/>
      <c r="D24" s="530"/>
      <c r="E24" s="530"/>
      <c r="F24" s="530"/>
      <c r="G24" s="530"/>
      <c r="H24" s="149"/>
      <c r="I24" s="149"/>
      <c r="J24" s="149"/>
      <c r="K24" s="149"/>
      <c r="L24" s="149"/>
      <c r="M24" s="149"/>
      <c r="N24" s="149"/>
      <c r="O24" s="530"/>
      <c r="P24" s="530"/>
      <c r="Q24" s="243"/>
      <c r="R24" s="243"/>
      <c r="S24" s="243"/>
      <c r="T24" s="530"/>
      <c r="U24" s="530"/>
      <c r="V24" s="31"/>
      <c r="W24" s="17"/>
      <c r="X24" s="15"/>
      <c r="Y24" s="15"/>
      <c r="Z24" s="15"/>
      <c r="AA24" s="15"/>
      <c r="AB24" s="15"/>
      <c r="AC24" s="15"/>
    </row>
    <row r="25" spans="1:29" ht="37.5" customHeight="1">
      <c r="A25" s="15"/>
      <c r="B25" s="193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43"/>
      <c r="R25" s="243"/>
      <c r="S25" s="243"/>
      <c r="T25" s="237"/>
      <c r="U25" s="237"/>
      <c r="V25" s="31"/>
      <c r="W25" s="17"/>
      <c r="X25" s="15"/>
      <c r="Y25" s="15"/>
      <c r="Z25" s="15"/>
      <c r="AA25" s="15"/>
      <c r="AB25" s="15"/>
      <c r="AC25" s="15"/>
    </row>
    <row r="26" spans="1:29" ht="22.5" customHeight="1">
      <c r="A26" s="15"/>
      <c r="B26" s="193"/>
      <c r="C26" s="237"/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  <c r="O26" s="237"/>
      <c r="P26" s="237"/>
      <c r="Q26" s="243"/>
      <c r="R26" s="243"/>
      <c r="S26" s="243"/>
      <c r="T26" s="237"/>
      <c r="U26" s="237"/>
      <c r="V26" s="31"/>
      <c r="W26" s="17"/>
      <c r="X26" s="15"/>
      <c r="Y26" s="15"/>
      <c r="Z26" s="15"/>
      <c r="AA26" s="15"/>
      <c r="AB26" s="15"/>
      <c r="AC26" s="15"/>
    </row>
    <row r="27" spans="1:29" ht="18" customHeight="1">
      <c r="A27" s="15"/>
      <c r="B27" s="2"/>
      <c r="C27" s="25"/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31"/>
      <c r="W27" s="17"/>
      <c r="X27" s="15"/>
      <c r="Y27" s="15"/>
      <c r="Z27" s="15"/>
      <c r="AA27" s="15"/>
      <c r="AB27" s="15"/>
      <c r="AC27" s="15"/>
    </row>
    <row r="28" spans="1:29">
      <c r="A28" s="15"/>
      <c r="B28" s="2"/>
      <c r="C28" s="18"/>
      <c r="D28" s="9"/>
      <c r="E28" s="57"/>
      <c r="F28" s="57"/>
      <c r="G28" s="57"/>
      <c r="H28" s="9"/>
      <c r="I28" s="9"/>
      <c r="J28" s="9"/>
      <c r="K28" s="9"/>
      <c r="L28" s="9"/>
      <c r="M28" s="9"/>
      <c r="N28" s="9"/>
      <c r="O28" s="57"/>
      <c r="P28" s="9"/>
      <c r="Q28" s="9"/>
      <c r="R28" s="9"/>
      <c r="S28" s="9"/>
      <c r="T28" s="9"/>
      <c r="U28" s="9"/>
      <c r="V28" s="31"/>
      <c r="W28" s="17"/>
      <c r="X28" s="15"/>
      <c r="Y28" s="15"/>
      <c r="Z28" s="15"/>
      <c r="AA28" s="15"/>
      <c r="AB28" s="15"/>
      <c r="AC28" s="15"/>
    </row>
    <row r="29" spans="1:29">
      <c r="A29" s="15"/>
      <c r="B29" s="2"/>
      <c r="C29" s="18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31"/>
      <c r="W29" s="17"/>
      <c r="X29" s="15"/>
      <c r="Y29" s="15"/>
      <c r="Z29" s="15"/>
      <c r="AA29" s="15"/>
      <c r="AB29" s="15"/>
      <c r="AC29" s="15"/>
    </row>
    <row r="30" spans="1:29">
      <c r="A30" s="15"/>
      <c r="B30" s="2"/>
      <c r="C30" s="30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31"/>
      <c r="W30" s="17"/>
      <c r="X30" s="15"/>
      <c r="Y30" s="15"/>
      <c r="Z30" s="15"/>
      <c r="AA30" s="15"/>
      <c r="AB30" s="15"/>
      <c r="AC30" s="15"/>
    </row>
    <row r="31" spans="1:29" ht="56.25" customHeight="1">
      <c r="A31" s="15"/>
      <c r="B31" s="2"/>
      <c r="C31" s="1"/>
      <c r="D31" s="1"/>
      <c r="E31" s="17"/>
      <c r="F31" s="17"/>
      <c r="G31" s="17"/>
      <c r="H31" s="1"/>
      <c r="I31" s="1"/>
      <c r="J31" s="1"/>
      <c r="K31" s="1"/>
      <c r="L31" s="1"/>
      <c r="M31" s="1"/>
      <c r="N31" s="1"/>
      <c r="O31" s="17"/>
      <c r="P31" s="1"/>
      <c r="Q31" s="1"/>
      <c r="R31" s="1"/>
      <c r="S31" s="1"/>
      <c r="T31" s="1"/>
      <c r="U31" s="1"/>
      <c r="V31" s="31"/>
      <c r="W31" s="17"/>
      <c r="X31" s="15"/>
      <c r="Y31" s="15"/>
      <c r="Z31" s="15"/>
      <c r="AA31" s="15"/>
      <c r="AB31" s="15"/>
      <c r="AC31" s="15"/>
    </row>
    <row r="32" spans="1:29">
      <c r="A32" s="15"/>
      <c r="B32" s="2"/>
      <c r="C32" s="18"/>
      <c r="D32" s="9"/>
      <c r="E32" s="57"/>
      <c r="F32" s="57"/>
      <c r="G32" s="57"/>
      <c r="H32" s="9"/>
      <c r="I32" s="9"/>
      <c r="J32" s="9"/>
      <c r="K32" s="9"/>
      <c r="L32" s="9"/>
      <c r="M32" s="9"/>
      <c r="N32" s="9"/>
      <c r="O32" s="57"/>
      <c r="P32" s="9"/>
      <c r="Q32" s="9"/>
      <c r="R32" s="9"/>
      <c r="S32" s="9"/>
      <c r="T32" s="9"/>
      <c r="U32" s="9"/>
      <c r="V32" s="31"/>
      <c r="W32" s="17"/>
      <c r="X32" s="15"/>
      <c r="Y32" s="15"/>
      <c r="Z32" s="15"/>
      <c r="AA32" s="15"/>
      <c r="AB32" s="15"/>
      <c r="AC32" s="15"/>
    </row>
    <row r="33" spans="1:29">
      <c r="A33" s="15"/>
      <c r="B33" s="2"/>
      <c r="C33" s="18"/>
      <c r="D33" s="9"/>
      <c r="E33" s="57"/>
      <c r="F33" s="57"/>
      <c r="G33" s="57"/>
      <c r="H33" s="9"/>
      <c r="I33" s="9"/>
      <c r="J33" s="9"/>
      <c r="K33" s="9"/>
      <c r="L33" s="9"/>
      <c r="M33" s="9"/>
      <c r="N33" s="9"/>
      <c r="O33" s="9"/>
      <c r="P33" s="148"/>
      <c r="Q33" s="148"/>
      <c r="R33" s="148"/>
      <c r="S33" s="148"/>
      <c r="T33" s="148"/>
      <c r="U33" s="148"/>
      <c r="V33" s="31"/>
      <c r="W33" s="17"/>
      <c r="X33" s="15"/>
      <c r="Y33" s="15"/>
      <c r="Z33" s="15"/>
      <c r="AA33" s="15"/>
      <c r="AB33" s="15"/>
      <c r="AC33" s="15"/>
    </row>
    <row r="34" spans="1:29" ht="18" customHeight="1">
      <c r="A34" s="15"/>
      <c r="B34" s="2"/>
      <c r="C34" s="530"/>
      <c r="D34" s="530"/>
      <c r="E34" s="530"/>
      <c r="F34" s="530"/>
      <c r="G34" s="530"/>
      <c r="H34" s="531"/>
      <c r="I34" s="531"/>
      <c r="J34" s="531"/>
      <c r="K34" s="531"/>
      <c r="L34" s="531"/>
      <c r="M34" s="531"/>
      <c r="N34" s="531"/>
      <c r="O34" s="530"/>
      <c r="P34" s="530"/>
      <c r="Q34" s="243"/>
      <c r="R34" s="243"/>
      <c r="S34" s="243"/>
      <c r="T34" s="530"/>
      <c r="U34" s="530"/>
      <c r="V34" s="31"/>
      <c r="W34" s="17"/>
      <c r="X34" s="15"/>
      <c r="Y34" s="15"/>
      <c r="Z34" s="15"/>
      <c r="AA34" s="15"/>
      <c r="AB34" s="15"/>
      <c r="AC34" s="15"/>
    </row>
    <row r="35" spans="1:29" ht="39" customHeight="1">
      <c r="A35" s="15"/>
      <c r="B35" s="2"/>
      <c r="C35" s="530"/>
      <c r="D35" s="530"/>
      <c r="E35" s="530"/>
      <c r="F35" s="530"/>
      <c r="G35" s="530"/>
      <c r="H35" s="149"/>
      <c r="I35" s="149"/>
      <c r="J35" s="149"/>
      <c r="K35" s="149"/>
      <c r="L35" s="149"/>
      <c r="M35" s="149"/>
      <c r="N35" s="149"/>
      <c r="O35" s="530"/>
      <c r="P35" s="530"/>
      <c r="Q35" s="243"/>
      <c r="R35" s="243"/>
      <c r="S35" s="243"/>
      <c r="T35" s="530"/>
      <c r="U35" s="530"/>
      <c r="V35" s="31"/>
      <c r="W35" s="17"/>
      <c r="X35" s="15"/>
      <c r="Y35" s="15"/>
      <c r="Z35" s="15"/>
      <c r="AA35" s="15"/>
      <c r="AB35" s="15"/>
      <c r="AC35" s="15"/>
    </row>
    <row r="36" spans="1:29" ht="18" customHeight="1">
      <c r="A36" s="15"/>
      <c r="B36" s="2"/>
      <c r="C36" s="28"/>
      <c r="D36" s="85"/>
      <c r="E36" s="84"/>
      <c r="F36" s="84"/>
      <c r="G36" s="84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12">
        <v>0</v>
      </c>
      <c r="W36" s="17"/>
      <c r="X36" s="15"/>
      <c r="Y36" s="15"/>
      <c r="Z36" s="15"/>
      <c r="AA36" s="15"/>
      <c r="AB36" s="15"/>
      <c r="AC36" s="15"/>
    </row>
    <row r="37" spans="1:29" ht="18" customHeight="1">
      <c r="A37" s="15"/>
      <c r="B37" s="2"/>
      <c r="C37" s="258"/>
      <c r="D37" s="151"/>
      <c r="E37" s="154"/>
      <c r="F37" s="154"/>
      <c r="G37" s="154"/>
      <c r="H37" s="153"/>
      <c r="I37" s="153"/>
      <c r="J37" s="153"/>
      <c r="K37" s="153"/>
      <c r="L37" s="153"/>
      <c r="M37" s="153"/>
      <c r="N37" s="153"/>
      <c r="O37" s="153"/>
      <c r="P37" s="154"/>
      <c r="Q37" s="154"/>
      <c r="R37" s="154"/>
      <c r="S37" s="154"/>
      <c r="T37" s="154"/>
      <c r="U37" s="154"/>
      <c r="V37" s="112">
        <v>1</v>
      </c>
      <c r="W37" s="17"/>
      <c r="X37" s="15"/>
      <c r="Y37" s="15"/>
      <c r="Z37" s="15"/>
      <c r="AA37" s="15"/>
      <c r="AB37" s="15"/>
      <c r="AC37" s="15"/>
    </row>
    <row r="38" spans="1:29" ht="18" customHeight="1">
      <c r="A38" s="15"/>
      <c r="B38" s="2"/>
      <c r="C38" s="79"/>
      <c r="D38" s="151"/>
      <c r="E38" s="154"/>
      <c r="F38" s="154"/>
      <c r="G38" s="154"/>
      <c r="H38" s="153"/>
      <c r="I38" s="153"/>
      <c r="J38" s="153"/>
      <c r="K38" s="153"/>
      <c r="L38" s="153"/>
      <c r="M38" s="153"/>
      <c r="N38" s="153"/>
      <c r="O38" s="153"/>
      <c r="P38" s="154"/>
      <c r="Q38" s="154"/>
      <c r="R38" s="154"/>
      <c r="S38" s="154"/>
      <c r="T38" s="154"/>
      <c r="U38" s="154"/>
      <c r="V38" s="112">
        <v>2</v>
      </c>
      <c r="W38" s="17"/>
      <c r="X38" s="15"/>
      <c r="Y38" s="15"/>
      <c r="Z38" s="15"/>
      <c r="AA38" s="15"/>
      <c r="AB38" s="15"/>
      <c r="AC38" s="15"/>
    </row>
    <row r="39" spans="1:29" ht="17.25" customHeight="1">
      <c r="A39" s="15"/>
      <c r="B39" s="2"/>
      <c r="C39" s="25"/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31"/>
      <c r="W39" s="17"/>
      <c r="X39" s="15"/>
      <c r="Y39" s="15"/>
      <c r="Z39" s="15"/>
      <c r="AA39" s="15"/>
      <c r="AB39" s="15"/>
      <c r="AC39" s="15"/>
    </row>
    <row r="40" spans="1:29" ht="14" thickBot="1">
      <c r="A40" s="15"/>
      <c r="B40" s="41"/>
      <c r="C40" s="42"/>
      <c r="D40" s="43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0"/>
      <c r="W40" s="17"/>
      <c r="X40" s="15"/>
      <c r="Y40" s="15"/>
      <c r="Z40" s="15"/>
      <c r="AA40" s="15"/>
      <c r="AB40" s="15"/>
      <c r="AC40" s="15"/>
    </row>
    <row r="41" spans="1:29">
      <c r="A41" s="15"/>
      <c r="B41" s="33"/>
      <c r="C41" s="25"/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33"/>
      <c r="W41" s="17"/>
      <c r="X41" s="15"/>
      <c r="Y41" s="15"/>
      <c r="Z41" s="15"/>
      <c r="AA41" s="15"/>
      <c r="AB41" s="15"/>
      <c r="AC41" s="15"/>
    </row>
    <row r="43" spans="1:29"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9"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</row>
  </sheetData>
  <sheetProtection selectLockedCells="1" selectUnlockedCells="1"/>
  <mergeCells count="33">
    <mergeCell ref="C34:C35"/>
    <mergeCell ref="D34:D35"/>
    <mergeCell ref="E34:E35"/>
    <mergeCell ref="F34:F35"/>
    <mergeCell ref="G34:G35"/>
    <mergeCell ref="T12:T13"/>
    <mergeCell ref="U12:U13"/>
    <mergeCell ref="H23:N23"/>
    <mergeCell ref="H12:N12"/>
    <mergeCell ref="O34:O35"/>
    <mergeCell ref="P34:P35"/>
    <mergeCell ref="T34:T35"/>
    <mergeCell ref="U34:U35"/>
    <mergeCell ref="O23:O24"/>
    <mergeCell ref="P23:P24"/>
    <mergeCell ref="T23:T24"/>
    <mergeCell ref="U23:U24"/>
    <mergeCell ref="Q12:Q13"/>
    <mergeCell ref="R12:R13"/>
    <mergeCell ref="S12:S13"/>
    <mergeCell ref="H34:N34"/>
    <mergeCell ref="O12:O13"/>
    <mergeCell ref="P12:P13"/>
    <mergeCell ref="C23:C24"/>
    <mergeCell ref="D23:D24"/>
    <mergeCell ref="E23:E24"/>
    <mergeCell ref="F23:F24"/>
    <mergeCell ref="G23:G24"/>
    <mergeCell ref="C12:C13"/>
    <mergeCell ref="D12:D13"/>
    <mergeCell ref="E12:E13"/>
    <mergeCell ref="F12:F13"/>
    <mergeCell ref="G12:G13"/>
  </mergeCells>
  <printOptions horizontalCentered="1"/>
  <pageMargins left="0.39370078740157483" right="0.39370078740157483" top="0.59055118110236227" bottom="0.59055118110236227" header="0.51181102362204722" footer="0.31496062992125984"/>
  <pageSetup paperSize="9" scale="75" firstPageNumber="0" orientation="landscape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G45"/>
  <sheetViews>
    <sheetView showGridLines="0" workbookViewId="0">
      <selection activeCell="H20" sqref="H20"/>
    </sheetView>
  </sheetViews>
  <sheetFormatPr baseColWidth="10" defaultColWidth="8.83203125" defaultRowHeight="13"/>
  <cols>
    <col min="1" max="1" width="6" style="3" customWidth="1"/>
    <col min="2" max="2" width="2.33203125" style="3" customWidth="1"/>
    <col min="3" max="3" width="17.83203125" style="3" customWidth="1"/>
    <col min="4" max="4" width="10.5" style="3" customWidth="1"/>
    <col min="5" max="5" width="8.5" style="3" customWidth="1"/>
    <col min="6" max="6" width="8" style="3" customWidth="1"/>
    <col min="7" max="7" width="9" style="3" customWidth="1"/>
    <col min="8" max="8" width="8.83203125" style="3" customWidth="1"/>
    <col min="9" max="9" width="9" style="3" customWidth="1"/>
    <col min="10" max="10" width="8.5" style="3" customWidth="1"/>
    <col min="11" max="11" width="7.5" style="3" customWidth="1"/>
    <col min="12" max="12" width="7" style="3" customWidth="1"/>
    <col min="13" max="13" width="7.6640625" style="3" customWidth="1"/>
    <col min="14" max="14" width="7.83203125" style="3" bestFit="1" customWidth="1"/>
    <col min="15" max="15" width="9" style="3" customWidth="1"/>
    <col min="16" max="16" width="7.83203125" style="3" customWidth="1"/>
    <col min="17" max="17" width="7.5" style="3" customWidth="1"/>
    <col min="18" max="18" width="6.83203125" style="3" customWidth="1"/>
    <col min="19" max="19" width="7.5" style="3" customWidth="1"/>
    <col min="20" max="20" width="10.6640625" style="3" customWidth="1"/>
    <col min="21" max="21" width="8.5" style="3" customWidth="1"/>
    <col min="22" max="22" width="2.33203125" style="3" customWidth="1"/>
    <col min="23" max="23" width="9.1640625" style="3" customWidth="1"/>
    <col min="24" max="24" width="4.5" style="3" customWidth="1"/>
    <col min="25" max="25" width="5.83203125" style="3" customWidth="1"/>
    <col min="26" max="30" width="8.83203125" style="3"/>
    <col min="31" max="31" width="17.1640625" style="3" customWidth="1"/>
    <col min="32" max="32" width="16" style="3" customWidth="1"/>
    <col min="33" max="33" width="9.6640625" style="3" customWidth="1"/>
    <col min="34" max="256" width="8.83203125" style="3"/>
    <col min="257" max="257" width="2.5" style="3" customWidth="1"/>
    <col min="258" max="258" width="2.33203125" style="3" customWidth="1"/>
    <col min="259" max="259" width="17.83203125" style="3" customWidth="1"/>
    <col min="260" max="260" width="10.5" style="3" customWidth="1"/>
    <col min="261" max="262" width="8" style="3" customWidth="1"/>
    <col min="263" max="263" width="9" style="3" customWidth="1"/>
    <col min="264" max="264" width="8.33203125" style="3" customWidth="1"/>
    <col min="265" max="265" width="11.5" style="3" customWidth="1"/>
    <col min="266" max="266" width="8.5" style="3" customWidth="1"/>
    <col min="267" max="267" width="7.5" style="3" customWidth="1"/>
    <col min="268" max="268" width="7" style="3" customWidth="1"/>
    <col min="269" max="269" width="7.6640625" style="3" customWidth="1"/>
    <col min="270" max="270" width="7.33203125" style="3" customWidth="1"/>
    <col min="271" max="271" width="8.1640625" style="3" customWidth="1"/>
    <col min="272" max="273" width="7.33203125" style="3" customWidth="1"/>
    <col min="274" max="275" width="7.5" style="3" customWidth="1"/>
    <col min="276" max="276" width="10.5" style="3" customWidth="1"/>
    <col min="277" max="277" width="8.1640625" style="3" customWidth="1"/>
    <col min="278" max="278" width="2.33203125" style="3" customWidth="1"/>
    <col min="279" max="279" width="15.5" style="3" customWidth="1"/>
    <col min="280" max="280" width="8.5" style="3" customWidth="1"/>
    <col min="281" max="281" width="15" style="3" customWidth="1"/>
    <col min="282" max="286" width="8.83203125" style="3"/>
    <col min="287" max="287" width="17.1640625" style="3" customWidth="1"/>
    <col min="288" max="288" width="16" style="3" customWidth="1"/>
    <col min="289" max="289" width="9.6640625" style="3" customWidth="1"/>
    <col min="290" max="512" width="8.83203125" style="3"/>
    <col min="513" max="513" width="2.5" style="3" customWidth="1"/>
    <col min="514" max="514" width="2.33203125" style="3" customWidth="1"/>
    <col min="515" max="515" width="17.83203125" style="3" customWidth="1"/>
    <col min="516" max="516" width="10.5" style="3" customWidth="1"/>
    <col min="517" max="518" width="8" style="3" customWidth="1"/>
    <col min="519" max="519" width="9" style="3" customWidth="1"/>
    <col min="520" max="520" width="8.33203125" style="3" customWidth="1"/>
    <col min="521" max="521" width="11.5" style="3" customWidth="1"/>
    <col min="522" max="522" width="8.5" style="3" customWidth="1"/>
    <col min="523" max="523" width="7.5" style="3" customWidth="1"/>
    <col min="524" max="524" width="7" style="3" customWidth="1"/>
    <col min="525" max="525" width="7.6640625" style="3" customWidth="1"/>
    <col min="526" max="526" width="7.33203125" style="3" customWidth="1"/>
    <col min="527" max="527" width="8.1640625" style="3" customWidth="1"/>
    <col min="528" max="529" width="7.33203125" style="3" customWidth="1"/>
    <col min="530" max="531" width="7.5" style="3" customWidth="1"/>
    <col min="532" max="532" width="10.5" style="3" customWidth="1"/>
    <col min="533" max="533" width="8.1640625" style="3" customWidth="1"/>
    <col min="534" max="534" width="2.33203125" style="3" customWidth="1"/>
    <col min="535" max="535" width="15.5" style="3" customWidth="1"/>
    <col min="536" max="536" width="8.5" style="3" customWidth="1"/>
    <col min="537" max="537" width="15" style="3" customWidth="1"/>
    <col min="538" max="542" width="8.83203125" style="3"/>
    <col min="543" max="543" width="17.1640625" style="3" customWidth="1"/>
    <col min="544" max="544" width="16" style="3" customWidth="1"/>
    <col min="545" max="545" width="9.6640625" style="3" customWidth="1"/>
    <col min="546" max="768" width="8.83203125" style="3"/>
    <col min="769" max="769" width="2.5" style="3" customWidth="1"/>
    <col min="770" max="770" width="2.33203125" style="3" customWidth="1"/>
    <col min="771" max="771" width="17.83203125" style="3" customWidth="1"/>
    <col min="772" max="772" width="10.5" style="3" customWidth="1"/>
    <col min="773" max="774" width="8" style="3" customWidth="1"/>
    <col min="775" max="775" width="9" style="3" customWidth="1"/>
    <col min="776" max="776" width="8.33203125" style="3" customWidth="1"/>
    <col min="777" max="777" width="11.5" style="3" customWidth="1"/>
    <col min="778" max="778" width="8.5" style="3" customWidth="1"/>
    <col min="779" max="779" width="7.5" style="3" customWidth="1"/>
    <col min="780" max="780" width="7" style="3" customWidth="1"/>
    <col min="781" max="781" width="7.6640625" style="3" customWidth="1"/>
    <col min="782" max="782" width="7.33203125" style="3" customWidth="1"/>
    <col min="783" max="783" width="8.1640625" style="3" customWidth="1"/>
    <col min="784" max="785" width="7.33203125" style="3" customWidth="1"/>
    <col min="786" max="787" width="7.5" style="3" customWidth="1"/>
    <col min="788" max="788" width="10.5" style="3" customWidth="1"/>
    <col min="789" max="789" width="8.1640625" style="3" customWidth="1"/>
    <col min="790" max="790" width="2.33203125" style="3" customWidth="1"/>
    <col min="791" max="791" width="15.5" style="3" customWidth="1"/>
    <col min="792" max="792" width="8.5" style="3" customWidth="1"/>
    <col min="793" max="793" width="15" style="3" customWidth="1"/>
    <col min="794" max="798" width="8.83203125" style="3"/>
    <col min="799" max="799" width="17.1640625" style="3" customWidth="1"/>
    <col min="800" max="800" width="16" style="3" customWidth="1"/>
    <col min="801" max="801" width="9.6640625" style="3" customWidth="1"/>
    <col min="802" max="1024" width="8.83203125" style="3"/>
    <col min="1025" max="1025" width="2.5" style="3" customWidth="1"/>
    <col min="1026" max="1026" width="2.33203125" style="3" customWidth="1"/>
    <col min="1027" max="1027" width="17.83203125" style="3" customWidth="1"/>
    <col min="1028" max="1028" width="10.5" style="3" customWidth="1"/>
    <col min="1029" max="1030" width="8" style="3" customWidth="1"/>
    <col min="1031" max="1031" width="9" style="3" customWidth="1"/>
    <col min="1032" max="1032" width="8.33203125" style="3" customWidth="1"/>
    <col min="1033" max="1033" width="11.5" style="3" customWidth="1"/>
    <col min="1034" max="1034" width="8.5" style="3" customWidth="1"/>
    <col min="1035" max="1035" width="7.5" style="3" customWidth="1"/>
    <col min="1036" max="1036" width="7" style="3" customWidth="1"/>
    <col min="1037" max="1037" width="7.6640625" style="3" customWidth="1"/>
    <col min="1038" max="1038" width="7.33203125" style="3" customWidth="1"/>
    <col min="1039" max="1039" width="8.1640625" style="3" customWidth="1"/>
    <col min="1040" max="1041" width="7.33203125" style="3" customWidth="1"/>
    <col min="1042" max="1043" width="7.5" style="3" customWidth="1"/>
    <col min="1044" max="1044" width="10.5" style="3" customWidth="1"/>
    <col min="1045" max="1045" width="8.1640625" style="3" customWidth="1"/>
    <col min="1046" max="1046" width="2.33203125" style="3" customWidth="1"/>
    <col min="1047" max="1047" width="15.5" style="3" customWidth="1"/>
    <col min="1048" max="1048" width="8.5" style="3" customWidth="1"/>
    <col min="1049" max="1049" width="15" style="3" customWidth="1"/>
    <col min="1050" max="1054" width="8.83203125" style="3"/>
    <col min="1055" max="1055" width="17.1640625" style="3" customWidth="1"/>
    <col min="1056" max="1056" width="16" style="3" customWidth="1"/>
    <col min="1057" max="1057" width="9.6640625" style="3" customWidth="1"/>
    <col min="1058" max="1280" width="8.83203125" style="3"/>
    <col min="1281" max="1281" width="2.5" style="3" customWidth="1"/>
    <col min="1282" max="1282" width="2.33203125" style="3" customWidth="1"/>
    <col min="1283" max="1283" width="17.83203125" style="3" customWidth="1"/>
    <col min="1284" max="1284" width="10.5" style="3" customWidth="1"/>
    <col min="1285" max="1286" width="8" style="3" customWidth="1"/>
    <col min="1287" max="1287" width="9" style="3" customWidth="1"/>
    <col min="1288" max="1288" width="8.33203125" style="3" customWidth="1"/>
    <col min="1289" max="1289" width="11.5" style="3" customWidth="1"/>
    <col min="1290" max="1290" width="8.5" style="3" customWidth="1"/>
    <col min="1291" max="1291" width="7.5" style="3" customWidth="1"/>
    <col min="1292" max="1292" width="7" style="3" customWidth="1"/>
    <col min="1293" max="1293" width="7.6640625" style="3" customWidth="1"/>
    <col min="1294" max="1294" width="7.33203125" style="3" customWidth="1"/>
    <col min="1295" max="1295" width="8.1640625" style="3" customWidth="1"/>
    <col min="1296" max="1297" width="7.33203125" style="3" customWidth="1"/>
    <col min="1298" max="1299" width="7.5" style="3" customWidth="1"/>
    <col min="1300" max="1300" width="10.5" style="3" customWidth="1"/>
    <col min="1301" max="1301" width="8.1640625" style="3" customWidth="1"/>
    <col min="1302" max="1302" width="2.33203125" style="3" customWidth="1"/>
    <col min="1303" max="1303" width="15.5" style="3" customWidth="1"/>
    <col min="1304" max="1304" width="8.5" style="3" customWidth="1"/>
    <col min="1305" max="1305" width="15" style="3" customWidth="1"/>
    <col min="1306" max="1310" width="8.83203125" style="3"/>
    <col min="1311" max="1311" width="17.1640625" style="3" customWidth="1"/>
    <col min="1312" max="1312" width="16" style="3" customWidth="1"/>
    <col min="1313" max="1313" width="9.6640625" style="3" customWidth="1"/>
    <col min="1314" max="1536" width="8.83203125" style="3"/>
    <col min="1537" max="1537" width="2.5" style="3" customWidth="1"/>
    <col min="1538" max="1538" width="2.33203125" style="3" customWidth="1"/>
    <col min="1539" max="1539" width="17.83203125" style="3" customWidth="1"/>
    <col min="1540" max="1540" width="10.5" style="3" customWidth="1"/>
    <col min="1541" max="1542" width="8" style="3" customWidth="1"/>
    <col min="1543" max="1543" width="9" style="3" customWidth="1"/>
    <col min="1544" max="1544" width="8.33203125" style="3" customWidth="1"/>
    <col min="1545" max="1545" width="11.5" style="3" customWidth="1"/>
    <col min="1546" max="1546" width="8.5" style="3" customWidth="1"/>
    <col min="1547" max="1547" width="7.5" style="3" customWidth="1"/>
    <col min="1548" max="1548" width="7" style="3" customWidth="1"/>
    <col min="1549" max="1549" width="7.6640625" style="3" customWidth="1"/>
    <col min="1550" max="1550" width="7.33203125" style="3" customWidth="1"/>
    <col min="1551" max="1551" width="8.1640625" style="3" customWidth="1"/>
    <col min="1552" max="1553" width="7.33203125" style="3" customWidth="1"/>
    <col min="1554" max="1555" width="7.5" style="3" customWidth="1"/>
    <col min="1556" max="1556" width="10.5" style="3" customWidth="1"/>
    <col min="1557" max="1557" width="8.1640625" style="3" customWidth="1"/>
    <col min="1558" max="1558" width="2.33203125" style="3" customWidth="1"/>
    <col min="1559" max="1559" width="15.5" style="3" customWidth="1"/>
    <col min="1560" max="1560" width="8.5" style="3" customWidth="1"/>
    <col min="1561" max="1561" width="15" style="3" customWidth="1"/>
    <col min="1562" max="1566" width="8.83203125" style="3"/>
    <col min="1567" max="1567" width="17.1640625" style="3" customWidth="1"/>
    <col min="1568" max="1568" width="16" style="3" customWidth="1"/>
    <col min="1569" max="1569" width="9.6640625" style="3" customWidth="1"/>
    <col min="1570" max="1792" width="8.83203125" style="3"/>
    <col min="1793" max="1793" width="2.5" style="3" customWidth="1"/>
    <col min="1794" max="1794" width="2.33203125" style="3" customWidth="1"/>
    <col min="1795" max="1795" width="17.83203125" style="3" customWidth="1"/>
    <col min="1796" max="1796" width="10.5" style="3" customWidth="1"/>
    <col min="1797" max="1798" width="8" style="3" customWidth="1"/>
    <col min="1799" max="1799" width="9" style="3" customWidth="1"/>
    <col min="1800" max="1800" width="8.33203125" style="3" customWidth="1"/>
    <col min="1801" max="1801" width="11.5" style="3" customWidth="1"/>
    <col min="1802" max="1802" width="8.5" style="3" customWidth="1"/>
    <col min="1803" max="1803" width="7.5" style="3" customWidth="1"/>
    <col min="1804" max="1804" width="7" style="3" customWidth="1"/>
    <col min="1805" max="1805" width="7.6640625" style="3" customWidth="1"/>
    <col min="1806" max="1806" width="7.33203125" style="3" customWidth="1"/>
    <col min="1807" max="1807" width="8.1640625" style="3" customWidth="1"/>
    <col min="1808" max="1809" width="7.33203125" style="3" customWidth="1"/>
    <col min="1810" max="1811" width="7.5" style="3" customWidth="1"/>
    <col min="1812" max="1812" width="10.5" style="3" customWidth="1"/>
    <col min="1813" max="1813" width="8.1640625" style="3" customWidth="1"/>
    <col min="1814" max="1814" width="2.33203125" style="3" customWidth="1"/>
    <col min="1815" max="1815" width="15.5" style="3" customWidth="1"/>
    <col min="1816" max="1816" width="8.5" style="3" customWidth="1"/>
    <col min="1817" max="1817" width="15" style="3" customWidth="1"/>
    <col min="1818" max="1822" width="8.83203125" style="3"/>
    <col min="1823" max="1823" width="17.1640625" style="3" customWidth="1"/>
    <col min="1824" max="1824" width="16" style="3" customWidth="1"/>
    <col min="1825" max="1825" width="9.6640625" style="3" customWidth="1"/>
    <col min="1826" max="2048" width="8.83203125" style="3"/>
    <col min="2049" max="2049" width="2.5" style="3" customWidth="1"/>
    <col min="2050" max="2050" width="2.33203125" style="3" customWidth="1"/>
    <col min="2051" max="2051" width="17.83203125" style="3" customWidth="1"/>
    <col min="2052" max="2052" width="10.5" style="3" customWidth="1"/>
    <col min="2053" max="2054" width="8" style="3" customWidth="1"/>
    <col min="2055" max="2055" width="9" style="3" customWidth="1"/>
    <col min="2056" max="2056" width="8.33203125" style="3" customWidth="1"/>
    <col min="2057" max="2057" width="11.5" style="3" customWidth="1"/>
    <col min="2058" max="2058" width="8.5" style="3" customWidth="1"/>
    <col min="2059" max="2059" width="7.5" style="3" customWidth="1"/>
    <col min="2060" max="2060" width="7" style="3" customWidth="1"/>
    <col min="2061" max="2061" width="7.6640625" style="3" customWidth="1"/>
    <col min="2062" max="2062" width="7.33203125" style="3" customWidth="1"/>
    <col min="2063" max="2063" width="8.1640625" style="3" customWidth="1"/>
    <col min="2064" max="2065" width="7.33203125" style="3" customWidth="1"/>
    <col min="2066" max="2067" width="7.5" style="3" customWidth="1"/>
    <col min="2068" max="2068" width="10.5" style="3" customWidth="1"/>
    <col min="2069" max="2069" width="8.1640625" style="3" customWidth="1"/>
    <col min="2070" max="2070" width="2.33203125" style="3" customWidth="1"/>
    <col min="2071" max="2071" width="15.5" style="3" customWidth="1"/>
    <col min="2072" max="2072" width="8.5" style="3" customWidth="1"/>
    <col min="2073" max="2073" width="15" style="3" customWidth="1"/>
    <col min="2074" max="2078" width="8.83203125" style="3"/>
    <col min="2079" max="2079" width="17.1640625" style="3" customWidth="1"/>
    <col min="2080" max="2080" width="16" style="3" customWidth="1"/>
    <col min="2081" max="2081" width="9.6640625" style="3" customWidth="1"/>
    <col min="2082" max="2304" width="8.83203125" style="3"/>
    <col min="2305" max="2305" width="2.5" style="3" customWidth="1"/>
    <col min="2306" max="2306" width="2.33203125" style="3" customWidth="1"/>
    <col min="2307" max="2307" width="17.83203125" style="3" customWidth="1"/>
    <col min="2308" max="2308" width="10.5" style="3" customWidth="1"/>
    <col min="2309" max="2310" width="8" style="3" customWidth="1"/>
    <col min="2311" max="2311" width="9" style="3" customWidth="1"/>
    <col min="2312" max="2312" width="8.33203125" style="3" customWidth="1"/>
    <col min="2313" max="2313" width="11.5" style="3" customWidth="1"/>
    <col min="2314" max="2314" width="8.5" style="3" customWidth="1"/>
    <col min="2315" max="2315" width="7.5" style="3" customWidth="1"/>
    <col min="2316" max="2316" width="7" style="3" customWidth="1"/>
    <col min="2317" max="2317" width="7.6640625" style="3" customWidth="1"/>
    <col min="2318" max="2318" width="7.33203125" style="3" customWidth="1"/>
    <col min="2319" max="2319" width="8.1640625" style="3" customWidth="1"/>
    <col min="2320" max="2321" width="7.33203125" style="3" customWidth="1"/>
    <col min="2322" max="2323" width="7.5" style="3" customWidth="1"/>
    <col min="2324" max="2324" width="10.5" style="3" customWidth="1"/>
    <col min="2325" max="2325" width="8.1640625" style="3" customWidth="1"/>
    <col min="2326" max="2326" width="2.33203125" style="3" customWidth="1"/>
    <col min="2327" max="2327" width="15.5" style="3" customWidth="1"/>
    <col min="2328" max="2328" width="8.5" style="3" customWidth="1"/>
    <col min="2329" max="2329" width="15" style="3" customWidth="1"/>
    <col min="2330" max="2334" width="8.83203125" style="3"/>
    <col min="2335" max="2335" width="17.1640625" style="3" customWidth="1"/>
    <col min="2336" max="2336" width="16" style="3" customWidth="1"/>
    <col min="2337" max="2337" width="9.6640625" style="3" customWidth="1"/>
    <col min="2338" max="2560" width="8.83203125" style="3"/>
    <col min="2561" max="2561" width="2.5" style="3" customWidth="1"/>
    <col min="2562" max="2562" width="2.33203125" style="3" customWidth="1"/>
    <col min="2563" max="2563" width="17.83203125" style="3" customWidth="1"/>
    <col min="2564" max="2564" width="10.5" style="3" customWidth="1"/>
    <col min="2565" max="2566" width="8" style="3" customWidth="1"/>
    <col min="2567" max="2567" width="9" style="3" customWidth="1"/>
    <col min="2568" max="2568" width="8.33203125" style="3" customWidth="1"/>
    <col min="2569" max="2569" width="11.5" style="3" customWidth="1"/>
    <col min="2570" max="2570" width="8.5" style="3" customWidth="1"/>
    <col min="2571" max="2571" width="7.5" style="3" customWidth="1"/>
    <col min="2572" max="2572" width="7" style="3" customWidth="1"/>
    <col min="2573" max="2573" width="7.6640625" style="3" customWidth="1"/>
    <col min="2574" max="2574" width="7.33203125" style="3" customWidth="1"/>
    <col min="2575" max="2575" width="8.1640625" style="3" customWidth="1"/>
    <col min="2576" max="2577" width="7.33203125" style="3" customWidth="1"/>
    <col min="2578" max="2579" width="7.5" style="3" customWidth="1"/>
    <col min="2580" max="2580" width="10.5" style="3" customWidth="1"/>
    <col min="2581" max="2581" width="8.1640625" style="3" customWidth="1"/>
    <col min="2582" max="2582" width="2.33203125" style="3" customWidth="1"/>
    <col min="2583" max="2583" width="15.5" style="3" customWidth="1"/>
    <col min="2584" max="2584" width="8.5" style="3" customWidth="1"/>
    <col min="2585" max="2585" width="15" style="3" customWidth="1"/>
    <col min="2586" max="2590" width="8.83203125" style="3"/>
    <col min="2591" max="2591" width="17.1640625" style="3" customWidth="1"/>
    <col min="2592" max="2592" width="16" style="3" customWidth="1"/>
    <col min="2593" max="2593" width="9.6640625" style="3" customWidth="1"/>
    <col min="2594" max="2816" width="8.83203125" style="3"/>
    <col min="2817" max="2817" width="2.5" style="3" customWidth="1"/>
    <col min="2818" max="2818" width="2.33203125" style="3" customWidth="1"/>
    <col min="2819" max="2819" width="17.83203125" style="3" customWidth="1"/>
    <col min="2820" max="2820" width="10.5" style="3" customWidth="1"/>
    <col min="2821" max="2822" width="8" style="3" customWidth="1"/>
    <col min="2823" max="2823" width="9" style="3" customWidth="1"/>
    <col min="2824" max="2824" width="8.33203125" style="3" customWidth="1"/>
    <col min="2825" max="2825" width="11.5" style="3" customWidth="1"/>
    <col min="2826" max="2826" width="8.5" style="3" customWidth="1"/>
    <col min="2827" max="2827" width="7.5" style="3" customWidth="1"/>
    <col min="2828" max="2828" width="7" style="3" customWidth="1"/>
    <col min="2829" max="2829" width="7.6640625" style="3" customWidth="1"/>
    <col min="2830" max="2830" width="7.33203125" style="3" customWidth="1"/>
    <col min="2831" max="2831" width="8.1640625" style="3" customWidth="1"/>
    <col min="2832" max="2833" width="7.33203125" style="3" customWidth="1"/>
    <col min="2834" max="2835" width="7.5" style="3" customWidth="1"/>
    <col min="2836" max="2836" width="10.5" style="3" customWidth="1"/>
    <col min="2837" max="2837" width="8.1640625" style="3" customWidth="1"/>
    <col min="2838" max="2838" width="2.33203125" style="3" customWidth="1"/>
    <col min="2839" max="2839" width="15.5" style="3" customWidth="1"/>
    <col min="2840" max="2840" width="8.5" style="3" customWidth="1"/>
    <col min="2841" max="2841" width="15" style="3" customWidth="1"/>
    <col min="2842" max="2846" width="8.83203125" style="3"/>
    <col min="2847" max="2847" width="17.1640625" style="3" customWidth="1"/>
    <col min="2848" max="2848" width="16" style="3" customWidth="1"/>
    <col min="2849" max="2849" width="9.6640625" style="3" customWidth="1"/>
    <col min="2850" max="3072" width="8.83203125" style="3"/>
    <col min="3073" max="3073" width="2.5" style="3" customWidth="1"/>
    <col min="3074" max="3074" width="2.33203125" style="3" customWidth="1"/>
    <col min="3075" max="3075" width="17.83203125" style="3" customWidth="1"/>
    <col min="3076" max="3076" width="10.5" style="3" customWidth="1"/>
    <col min="3077" max="3078" width="8" style="3" customWidth="1"/>
    <col min="3079" max="3079" width="9" style="3" customWidth="1"/>
    <col min="3080" max="3080" width="8.33203125" style="3" customWidth="1"/>
    <col min="3081" max="3081" width="11.5" style="3" customWidth="1"/>
    <col min="3082" max="3082" width="8.5" style="3" customWidth="1"/>
    <col min="3083" max="3083" width="7.5" style="3" customWidth="1"/>
    <col min="3084" max="3084" width="7" style="3" customWidth="1"/>
    <col min="3085" max="3085" width="7.6640625" style="3" customWidth="1"/>
    <col min="3086" max="3086" width="7.33203125" style="3" customWidth="1"/>
    <col min="3087" max="3087" width="8.1640625" style="3" customWidth="1"/>
    <col min="3088" max="3089" width="7.33203125" style="3" customWidth="1"/>
    <col min="3090" max="3091" width="7.5" style="3" customWidth="1"/>
    <col min="3092" max="3092" width="10.5" style="3" customWidth="1"/>
    <col min="3093" max="3093" width="8.1640625" style="3" customWidth="1"/>
    <col min="3094" max="3094" width="2.33203125" style="3" customWidth="1"/>
    <col min="3095" max="3095" width="15.5" style="3" customWidth="1"/>
    <col min="3096" max="3096" width="8.5" style="3" customWidth="1"/>
    <col min="3097" max="3097" width="15" style="3" customWidth="1"/>
    <col min="3098" max="3102" width="8.83203125" style="3"/>
    <col min="3103" max="3103" width="17.1640625" style="3" customWidth="1"/>
    <col min="3104" max="3104" width="16" style="3" customWidth="1"/>
    <col min="3105" max="3105" width="9.6640625" style="3" customWidth="1"/>
    <col min="3106" max="3328" width="8.83203125" style="3"/>
    <col min="3329" max="3329" width="2.5" style="3" customWidth="1"/>
    <col min="3330" max="3330" width="2.33203125" style="3" customWidth="1"/>
    <col min="3331" max="3331" width="17.83203125" style="3" customWidth="1"/>
    <col min="3332" max="3332" width="10.5" style="3" customWidth="1"/>
    <col min="3333" max="3334" width="8" style="3" customWidth="1"/>
    <col min="3335" max="3335" width="9" style="3" customWidth="1"/>
    <col min="3336" max="3336" width="8.33203125" style="3" customWidth="1"/>
    <col min="3337" max="3337" width="11.5" style="3" customWidth="1"/>
    <col min="3338" max="3338" width="8.5" style="3" customWidth="1"/>
    <col min="3339" max="3339" width="7.5" style="3" customWidth="1"/>
    <col min="3340" max="3340" width="7" style="3" customWidth="1"/>
    <col min="3341" max="3341" width="7.6640625" style="3" customWidth="1"/>
    <col min="3342" max="3342" width="7.33203125" style="3" customWidth="1"/>
    <col min="3343" max="3343" width="8.1640625" style="3" customWidth="1"/>
    <col min="3344" max="3345" width="7.33203125" style="3" customWidth="1"/>
    <col min="3346" max="3347" width="7.5" style="3" customWidth="1"/>
    <col min="3348" max="3348" width="10.5" style="3" customWidth="1"/>
    <col min="3349" max="3349" width="8.1640625" style="3" customWidth="1"/>
    <col min="3350" max="3350" width="2.33203125" style="3" customWidth="1"/>
    <col min="3351" max="3351" width="15.5" style="3" customWidth="1"/>
    <col min="3352" max="3352" width="8.5" style="3" customWidth="1"/>
    <col min="3353" max="3353" width="15" style="3" customWidth="1"/>
    <col min="3354" max="3358" width="8.83203125" style="3"/>
    <col min="3359" max="3359" width="17.1640625" style="3" customWidth="1"/>
    <col min="3360" max="3360" width="16" style="3" customWidth="1"/>
    <col min="3361" max="3361" width="9.6640625" style="3" customWidth="1"/>
    <col min="3362" max="3584" width="8.83203125" style="3"/>
    <col min="3585" max="3585" width="2.5" style="3" customWidth="1"/>
    <col min="3586" max="3586" width="2.33203125" style="3" customWidth="1"/>
    <col min="3587" max="3587" width="17.83203125" style="3" customWidth="1"/>
    <col min="3588" max="3588" width="10.5" style="3" customWidth="1"/>
    <col min="3589" max="3590" width="8" style="3" customWidth="1"/>
    <col min="3591" max="3591" width="9" style="3" customWidth="1"/>
    <col min="3592" max="3592" width="8.33203125" style="3" customWidth="1"/>
    <col min="3593" max="3593" width="11.5" style="3" customWidth="1"/>
    <col min="3594" max="3594" width="8.5" style="3" customWidth="1"/>
    <col min="3595" max="3595" width="7.5" style="3" customWidth="1"/>
    <col min="3596" max="3596" width="7" style="3" customWidth="1"/>
    <col min="3597" max="3597" width="7.6640625" style="3" customWidth="1"/>
    <col min="3598" max="3598" width="7.33203125" style="3" customWidth="1"/>
    <col min="3599" max="3599" width="8.1640625" style="3" customWidth="1"/>
    <col min="3600" max="3601" width="7.33203125" style="3" customWidth="1"/>
    <col min="3602" max="3603" width="7.5" style="3" customWidth="1"/>
    <col min="3604" max="3604" width="10.5" style="3" customWidth="1"/>
    <col min="3605" max="3605" width="8.1640625" style="3" customWidth="1"/>
    <col min="3606" max="3606" width="2.33203125" style="3" customWidth="1"/>
    <col min="3607" max="3607" width="15.5" style="3" customWidth="1"/>
    <col min="3608" max="3608" width="8.5" style="3" customWidth="1"/>
    <col min="3609" max="3609" width="15" style="3" customWidth="1"/>
    <col min="3610" max="3614" width="8.83203125" style="3"/>
    <col min="3615" max="3615" width="17.1640625" style="3" customWidth="1"/>
    <col min="3616" max="3616" width="16" style="3" customWidth="1"/>
    <col min="3617" max="3617" width="9.6640625" style="3" customWidth="1"/>
    <col min="3618" max="3840" width="8.83203125" style="3"/>
    <col min="3841" max="3841" width="2.5" style="3" customWidth="1"/>
    <col min="3842" max="3842" width="2.33203125" style="3" customWidth="1"/>
    <col min="3843" max="3843" width="17.83203125" style="3" customWidth="1"/>
    <col min="3844" max="3844" width="10.5" style="3" customWidth="1"/>
    <col min="3845" max="3846" width="8" style="3" customWidth="1"/>
    <col min="3847" max="3847" width="9" style="3" customWidth="1"/>
    <col min="3848" max="3848" width="8.33203125" style="3" customWidth="1"/>
    <col min="3849" max="3849" width="11.5" style="3" customWidth="1"/>
    <col min="3850" max="3850" width="8.5" style="3" customWidth="1"/>
    <col min="3851" max="3851" width="7.5" style="3" customWidth="1"/>
    <col min="3852" max="3852" width="7" style="3" customWidth="1"/>
    <col min="3853" max="3853" width="7.6640625" style="3" customWidth="1"/>
    <col min="3854" max="3854" width="7.33203125" style="3" customWidth="1"/>
    <col min="3855" max="3855" width="8.1640625" style="3" customWidth="1"/>
    <col min="3856" max="3857" width="7.33203125" style="3" customWidth="1"/>
    <col min="3858" max="3859" width="7.5" style="3" customWidth="1"/>
    <col min="3860" max="3860" width="10.5" style="3" customWidth="1"/>
    <col min="3861" max="3861" width="8.1640625" style="3" customWidth="1"/>
    <col min="3862" max="3862" width="2.33203125" style="3" customWidth="1"/>
    <col min="3863" max="3863" width="15.5" style="3" customWidth="1"/>
    <col min="3864" max="3864" width="8.5" style="3" customWidth="1"/>
    <col min="3865" max="3865" width="15" style="3" customWidth="1"/>
    <col min="3866" max="3870" width="8.83203125" style="3"/>
    <col min="3871" max="3871" width="17.1640625" style="3" customWidth="1"/>
    <col min="3872" max="3872" width="16" style="3" customWidth="1"/>
    <col min="3873" max="3873" width="9.6640625" style="3" customWidth="1"/>
    <col min="3874" max="4096" width="8.83203125" style="3"/>
    <col min="4097" max="4097" width="2.5" style="3" customWidth="1"/>
    <col min="4098" max="4098" width="2.33203125" style="3" customWidth="1"/>
    <col min="4099" max="4099" width="17.83203125" style="3" customWidth="1"/>
    <col min="4100" max="4100" width="10.5" style="3" customWidth="1"/>
    <col min="4101" max="4102" width="8" style="3" customWidth="1"/>
    <col min="4103" max="4103" width="9" style="3" customWidth="1"/>
    <col min="4104" max="4104" width="8.33203125" style="3" customWidth="1"/>
    <col min="4105" max="4105" width="11.5" style="3" customWidth="1"/>
    <col min="4106" max="4106" width="8.5" style="3" customWidth="1"/>
    <col min="4107" max="4107" width="7.5" style="3" customWidth="1"/>
    <col min="4108" max="4108" width="7" style="3" customWidth="1"/>
    <col min="4109" max="4109" width="7.6640625" style="3" customWidth="1"/>
    <col min="4110" max="4110" width="7.33203125" style="3" customWidth="1"/>
    <col min="4111" max="4111" width="8.1640625" style="3" customWidth="1"/>
    <col min="4112" max="4113" width="7.33203125" style="3" customWidth="1"/>
    <col min="4114" max="4115" width="7.5" style="3" customWidth="1"/>
    <col min="4116" max="4116" width="10.5" style="3" customWidth="1"/>
    <col min="4117" max="4117" width="8.1640625" style="3" customWidth="1"/>
    <col min="4118" max="4118" width="2.33203125" style="3" customWidth="1"/>
    <col min="4119" max="4119" width="15.5" style="3" customWidth="1"/>
    <col min="4120" max="4120" width="8.5" style="3" customWidth="1"/>
    <col min="4121" max="4121" width="15" style="3" customWidth="1"/>
    <col min="4122" max="4126" width="8.83203125" style="3"/>
    <col min="4127" max="4127" width="17.1640625" style="3" customWidth="1"/>
    <col min="4128" max="4128" width="16" style="3" customWidth="1"/>
    <col min="4129" max="4129" width="9.6640625" style="3" customWidth="1"/>
    <col min="4130" max="4352" width="8.83203125" style="3"/>
    <col min="4353" max="4353" width="2.5" style="3" customWidth="1"/>
    <col min="4354" max="4354" width="2.33203125" style="3" customWidth="1"/>
    <col min="4355" max="4355" width="17.83203125" style="3" customWidth="1"/>
    <col min="4356" max="4356" width="10.5" style="3" customWidth="1"/>
    <col min="4357" max="4358" width="8" style="3" customWidth="1"/>
    <col min="4359" max="4359" width="9" style="3" customWidth="1"/>
    <col min="4360" max="4360" width="8.33203125" style="3" customWidth="1"/>
    <col min="4361" max="4361" width="11.5" style="3" customWidth="1"/>
    <col min="4362" max="4362" width="8.5" style="3" customWidth="1"/>
    <col min="4363" max="4363" width="7.5" style="3" customWidth="1"/>
    <col min="4364" max="4364" width="7" style="3" customWidth="1"/>
    <col min="4365" max="4365" width="7.6640625" style="3" customWidth="1"/>
    <col min="4366" max="4366" width="7.33203125" style="3" customWidth="1"/>
    <col min="4367" max="4367" width="8.1640625" style="3" customWidth="1"/>
    <col min="4368" max="4369" width="7.33203125" style="3" customWidth="1"/>
    <col min="4370" max="4371" width="7.5" style="3" customWidth="1"/>
    <col min="4372" max="4372" width="10.5" style="3" customWidth="1"/>
    <col min="4373" max="4373" width="8.1640625" style="3" customWidth="1"/>
    <col min="4374" max="4374" width="2.33203125" style="3" customWidth="1"/>
    <col min="4375" max="4375" width="15.5" style="3" customWidth="1"/>
    <col min="4376" max="4376" width="8.5" style="3" customWidth="1"/>
    <col min="4377" max="4377" width="15" style="3" customWidth="1"/>
    <col min="4378" max="4382" width="8.83203125" style="3"/>
    <col min="4383" max="4383" width="17.1640625" style="3" customWidth="1"/>
    <col min="4384" max="4384" width="16" style="3" customWidth="1"/>
    <col min="4385" max="4385" width="9.6640625" style="3" customWidth="1"/>
    <col min="4386" max="4608" width="8.83203125" style="3"/>
    <col min="4609" max="4609" width="2.5" style="3" customWidth="1"/>
    <col min="4610" max="4610" width="2.33203125" style="3" customWidth="1"/>
    <col min="4611" max="4611" width="17.83203125" style="3" customWidth="1"/>
    <col min="4612" max="4612" width="10.5" style="3" customWidth="1"/>
    <col min="4613" max="4614" width="8" style="3" customWidth="1"/>
    <col min="4615" max="4615" width="9" style="3" customWidth="1"/>
    <col min="4616" max="4616" width="8.33203125" style="3" customWidth="1"/>
    <col min="4617" max="4617" width="11.5" style="3" customWidth="1"/>
    <col min="4618" max="4618" width="8.5" style="3" customWidth="1"/>
    <col min="4619" max="4619" width="7.5" style="3" customWidth="1"/>
    <col min="4620" max="4620" width="7" style="3" customWidth="1"/>
    <col min="4621" max="4621" width="7.6640625" style="3" customWidth="1"/>
    <col min="4622" max="4622" width="7.33203125" style="3" customWidth="1"/>
    <col min="4623" max="4623" width="8.1640625" style="3" customWidth="1"/>
    <col min="4624" max="4625" width="7.33203125" style="3" customWidth="1"/>
    <col min="4626" max="4627" width="7.5" style="3" customWidth="1"/>
    <col min="4628" max="4628" width="10.5" style="3" customWidth="1"/>
    <col min="4629" max="4629" width="8.1640625" style="3" customWidth="1"/>
    <col min="4630" max="4630" width="2.33203125" style="3" customWidth="1"/>
    <col min="4631" max="4631" width="15.5" style="3" customWidth="1"/>
    <col min="4632" max="4632" width="8.5" style="3" customWidth="1"/>
    <col min="4633" max="4633" width="15" style="3" customWidth="1"/>
    <col min="4634" max="4638" width="8.83203125" style="3"/>
    <col min="4639" max="4639" width="17.1640625" style="3" customWidth="1"/>
    <col min="4640" max="4640" width="16" style="3" customWidth="1"/>
    <col min="4641" max="4641" width="9.6640625" style="3" customWidth="1"/>
    <col min="4642" max="4864" width="8.83203125" style="3"/>
    <col min="4865" max="4865" width="2.5" style="3" customWidth="1"/>
    <col min="4866" max="4866" width="2.33203125" style="3" customWidth="1"/>
    <col min="4867" max="4867" width="17.83203125" style="3" customWidth="1"/>
    <col min="4868" max="4868" width="10.5" style="3" customWidth="1"/>
    <col min="4869" max="4870" width="8" style="3" customWidth="1"/>
    <col min="4871" max="4871" width="9" style="3" customWidth="1"/>
    <col min="4872" max="4872" width="8.33203125" style="3" customWidth="1"/>
    <col min="4873" max="4873" width="11.5" style="3" customWidth="1"/>
    <col min="4874" max="4874" width="8.5" style="3" customWidth="1"/>
    <col min="4875" max="4875" width="7.5" style="3" customWidth="1"/>
    <col min="4876" max="4876" width="7" style="3" customWidth="1"/>
    <col min="4877" max="4877" width="7.6640625" style="3" customWidth="1"/>
    <col min="4878" max="4878" width="7.33203125" style="3" customWidth="1"/>
    <col min="4879" max="4879" width="8.1640625" style="3" customWidth="1"/>
    <col min="4880" max="4881" width="7.33203125" style="3" customWidth="1"/>
    <col min="4882" max="4883" width="7.5" style="3" customWidth="1"/>
    <col min="4884" max="4884" width="10.5" style="3" customWidth="1"/>
    <col min="4885" max="4885" width="8.1640625" style="3" customWidth="1"/>
    <col min="4886" max="4886" width="2.33203125" style="3" customWidth="1"/>
    <col min="4887" max="4887" width="15.5" style="3" customWidth="1"/>
    <col min="4888" max="4888" width="8.5" style="3" customWidth="1"/>
    <col min="4889" max="4889" width="15" style="3" customWidth="1"/>
    <col min="4890" max="4894" width="8.83203125" style="3"/>
    <col min="4895" max="4895" width="17.1640625" style="3" customWidth="1"/>
    <col min="4896" max="4896" width="16" style="3" customWidth="1"/>
    <col min="4897" max="4897" width="9.6640625" style="3" customWidth="1"/>
    <col min="4898" max="5120" width="8.83203125" style="3"/>
    <col min="5121" max="5121" width="2.5" style="3" customWidth="1"/>
    <col min="5122" max="5122" width="2.33203125" style="3" customWidth="1"/>
    <col min="5123" max="5123" width="17.83203125" style="3" customWidth="1"/>
    <col min="5124" max="5124" width="10.5" style="3" customWidth="1"/>
    <col min="5125" max="5126" width="8" style="3" customWidth="1"/>
    <col min="5127" max="5127" width="9" style="3" customWidth="1"/>
    <col min="5128" max="5128" width="8.33203125" style="3" customWidth="1"/>
    <col min="5129" max="5129" width="11.5" style="3" customWidth="1"/>
    <col min="5130" max="5130" width="8.5" style="3" customWidth="1"/>
    <col min="5131" max="5131" width="7.5" style="3" customWidth="1"/>
    <col min="5132" max="5132" width="7" style="3" customWidth="1"/>
    <col min="5133" max="5133" width="7.6640625" style="3" customWidth="1"/>
    <col min="5134" max="5134" width="7.33203125" style="3" customWidth="1"/>
    <col min="5135" max="5135" width="8.1640625" style="3" customWidth="1"/>
    <col min="5136" max="5137" width="7.33203125" style="3" customWidth="1"/>
    <col min="5138" max="5139" width="7.5" style="3" customWidth="1"/>
    <col min="5140" max="5140" width="10.5" style="3" customWidth="1"/>
    <col min="5141" max="5141" width="8.1640625" style="3" customWidth="1"/>
    <col min="5142" max="5142" width="2.33203125" style="3" customWidth="1"/>
    <col min="5143" max="5143" width="15.5" style="3" customWidth="1"/>
    <col min="5144" max="5144" width="8.5" style="3" customWidth="1"/>
    <col min="5145" max="5145" width="15" style="3" customWidth="1"/>
    <col min="5146" max="5150" width="8.83203125" style="3"/>
    <col min="5151" max="5151" width="17.1640625" style="3" customWidth="1"/>
    <col min="5152" max="5152" width="16" style="3" customWidth="1"/>
    <col min="5153" max="5153" width="9.6640625" style="3" customWidth="1"/>
    <col min="5154" max="5376" width="8.83203125" style="3"/>
    <col min="5377" max="5377" width="2.5" style="3" customWidth="1"/>
    <col min="5378" max="5378" width="2.33203125" style="3" customWidth="1"/>
    <col min="5379" max="5379" width="17.83203125" style="3" customWidth="1"/>
    <col min="5380" max="5380" width="10.5" style="3" customWidth="1"/>
    <col min="5381" max="5382" width="8" style="3" customWidth="1"/>
    <col min="5383" max="5383" width="9" style="3" customWidth="1"/>
    <col min="5384" max="5384" width="8.33203125" style="3" customWidth="1"/>
    <col min="5385" max="5385" width="11.5" style="3" customWidth="1"/>
    <col min="5386" max="5386" width="8.5" style="3" customWidth="1"/>
    <col min="5387" max="5387" width="7.5" style="3" customWidth="1"/>
    <col min="5388" max="5388" width="7" style="3" customWidth="1"/>
    <col min="5389" max="5389" width="7.6640625" style="3" customWidth="1"/>
    <col min="5390" max="5390" width="7.33203125" style="3" customWidth="1"/>
    <col min="5391" max="5391" width="8.1640625" style="3" customWidth="1"/>
    <col min="5392" max="5393" width="7.33203125" style="3" customWidth="1"/>
    <col min="5394" max="5395" width="7.5" style="3" customWidth="1"/>
    <col min="5396" max="5396" width="10.5" style="3" customWidth="1"/>
    <col min="5397" max="5397" width="8.1640625" style="3" customWidth="1"/>
    <col min="5398" max="5398" width="2.33203125" style="3" customWidth="1"/>
    <col min="5399" max="5399" width="15.5" style="3" customWidth="1"/>
    <col min="5400" max="5400" width="8.5" style="3" customWidth="1"/>
    <col min="5401" max="5401" width="15" style="3" customWidth="1"/>
    <col min="5402" max="5406" width="8.83203125" style="3"/>
    <col min="5407" max="5407" width="17.1640625" style="3" customWidth="1"/>
    <col min="5408" max="5408" width="16" style="3" customWidth="1"/>
    <col min="5409" max="5409" width="9.6640625" style="3" customWidth="1"/>
    <col min="5410" max="5632" width="8.83203125" style="3"/>
    <col min="5633" max="5633" width="2.5" style="3" customWidth="1"/>
    <col min="5634" max="5634" width="2.33203125" style="3" customWidth="1"/>
    <col min="5635" max="5635" width="17.83203125" style="3" customWidth="1"/>
    <col min="5636" max="5636" width="10.5" style="3" customWidth="1"/>
    <col min="5637" max="5638" width="8" style="3" customWidth="1"/>
    <col min="5639" max="5639" width="9" style="3" customWidth="1"/>
    <col min="5640" max="5640" width="8.33203125" style="3" customWidth="1"/>
    <col min="5641" max="5641" width="11.5" style="3" customWidth="1"/>
    <col min="5642" max="5642" width="8.5" style="3" customWidth="1"/>
    <col min="5643" max="5643" width="7.5" style="3" customWidth="1"/>
    <col min="5644" max="5644" width="7" style="3" customWidth="1"/>
    <col min="5645" max="5645" width="7.6640625" style="3" customWidth="1"/>
    <col min="5646" max="5646" width="7.33203125" style="3" customWidth="1"/>
    <col min="5647" max="5647" width="8.1640625" style="3" customWidth="1"/>
    <col min="5648" max="5649" width="7.33203125" style="3" customWidth="1"/>
    <col min="5650" max="5651" width="7.5" style="3" customWidth="1"/>
    <col min="5652" max="5652" width="10.5" style="3" customWidth="1"/>
    <col min="5653" max="5653" width="8.1640625" style="3" customWidth="1"/>
    <col min="5654" max="5654" width="2.33203125" style="3" customWidth="1"/>
    <col min="5655" max="5655" width="15.5" style="3" customWidth="1"/>
    <col min="5656" max="5656" width="8.5" style="3" customWidth="1"/>
    <col min="5657" max="5657" width="15" style="3" customWidth="1"/>
    <col min="5658" max="5662" width="8.83203125" style="3"/>
    <col min="5663" max="5663" width="17.1640625" style="3" customWidth="1"/>
    <col min="5664" max="5664" width="16" style="3" customWidth="1"/>
    <col min="5665" max="5665" width="9.6640625" style="3" customWidth="1"/>
    <col min="5666" max="5888" width="8.83203125" style="3"/>
    <col min="5889" max="5889" width="2.5" style="3" customWidth="1"/>
    <col min="5890" max="5890" width="2.33203125" style="3" customWidth="1"/>
    <col min="5891" max="5891" width="17.83203125" style="3" customWidth="1"/>
    <col min="5892" max="5892" width="10.5" style="3" customWidth="1"/>
    <col min="5893" max="5894" width="8" style="3" customWidth="1"/>
    <col min="5895" max="5895" width="9" style="3" customWidth="1"/>
    <col min="5896" max="5896" width="8.33203125" style="3" customWidth="1"/>
    <col min="5897" max="5897" width="11.5" style="3" customWidth="1"/>
    <col min="5898" max="5898" width="8.5" style="3" customWidth="1"/>
    <col min="5899" max="5899" width="7.5" style="3" customWidth="1"/>
    <col min="5900" max="5900" width="7" style="3" customWidth="1"/>
    <col min="5901" max="5901" width="7.6640625" style="3" customWidth="1"/>
    <col min="5902" max="5902" width="7.33203125" style="3" customWidth="1"/>
    <col min="5903" max="5903" width="8.1640625" style="3" customWidth="1"/>
    <col min="5904" max="5905" width="7.33203125" style="3" customWidth="1"/>
    <col min="5906" max="5907" width="7.5" style="3" customWidth="1"/>
    <col min="5908" max="5908" width="10.5" style="3" customWidth="1"/>
    <col min="5909" max="5909" width="8.1640625" style="3" customWidth="1"/>
    <col min="5910" max="5910" width="2.33203125" style="3" customWidth="1"/>
    <col min="5911" max="5911" width="15.5" style="3" customWidth="1"/>
    <col min="5912" max="5912" width="8.5" style="3" customWidth="1"/>
    <col min="5913" max="5913" width="15" style="3" customWidth="1"/>
    <col min="5914" max="5918" width="8.83203125" style="3"/>
    <col min="5919" max="5919" width="17.1640625" style="3" customWidth="1"/>
    <col min="5920" max="5920" width="16" style="3" customWidth="1"/>
    <col min="5921" max="5921" width="9.6640625" style="3" customWidth="1"/>
    <col min="5922" max="6144" width="8.83203125" style="3"/>
    <col min="6145" max="6145" width="2.5" style="3" customWidth="1"/>
    <col min="6146" max="6146" width="2.33203125" style="3" customWidth="1"/>
    <col min="6147" max="6147" width="17.83203125" style="3" customWidth="1"/>
    <col min="6148" max="6148" width="10.5" style="3" customWidth="1"/>
    <col min="6149" max="6150" width="8" style="3" customWidth="1"/>
    <col min="6151" max="6151" width="9" style="3" customWidth="1"/>
    <col min="6152" max="6152" width="8.33203125" style="3" customWidth="1"/>
    <col min="6153" max="6153" width="11.5" style="3" customWidth="1"/>
    <col min="6154" max="6154" width="8.5" style="3" customWidth="1"/>
    <col min="6155" max="6155" width="7.5" style="3" customWidth="1"/>
    <col min="6156" max="6156" width="7" style="3" customWidth="1"/>
    <col min="6157" max="6157" width="7.6640625" style="3" customWidth="1"/>
    <col min="6158" max="6158" width="7.33203125" style="3" customWidth="1"/>
    <col min="6159" max="6159" width="8.1640625" style="3" customWidth="1"/>
    <col min="6160" max="6161" width="7.33203125" style="3" customWidth="1"/>
    <col min="6162" max="6163" width="7.5" style="3" customWidth="1"/>
    <col min="6164" max="6164" width="10.5" style="3" customWidth="1"/>
    <col min="6165" max="6165" width="8.1640625" style="3" customWidth="1"/>
    <col min="6166" max="6166" width="2.33203125" style="3" customWidth="1"/>
    <col min="6167" max="6167" width="15.5" style="3" customWidth="1"/>
    <col min="6168" max="6168" width="8.5" style="3" customWidth="1"/>
    <col min="6169" max="6169" width="15" style="3" customWidth="1"/>
    <col min="6170" max="6174" width="8.83203125" style="3"/>
    <col min="6175" max="6175" width="17.1640625" style="3" customWidth="1"/>
    <col min="6176" max="6176" width="16" style="3" customWidth="1"/>
    <col min="6177" max="6177" width="9.6640625" style="3" customWidth="1"/>
    <col min="6178" max="6400" width="8.83203125" style="3"/>
    <col min="6401" max="6401" width="2.5" style="3" customWidth="1"/>
    <col min="6402" max="6402" width="2.33203125" style="3" customWidth="1"/>
    <col min="6403" max="6403" width="17.83203125" style="3" customWidth="1"/>
    <col min="6404" max="6404" width="10.5" style="3" customWidth="1"/>
    <col min="6405" max="6406" width="8" style="3" customWidth="1"/>
    <col min="6407" max="6407" width="9" style="3" customWidth="1"/>
    <col min="6408" max="6408" width="8.33203125" style="3" customWidth="1"/>
    <col min="6409" max="6409" width="11.5" style="3" customWidth="1"/>
    <col min="6410" max="6410" width="8.5" style="3" customWidth="1"/>
    <col min="6411" max="6411" width="7.5" style="3" customWidth="1"/>
    <col min="6412" max="6412" width="7" style="3" customWidth="1"/>
    <col min="6413" max="6413" width="7.6640625" style="3" customWidth="1"/>
    <col min="6414" max="6414" width="7.33203125" style="3" customWidth="1"/>
    <col min="6415" max="6415" width="8.1640625" style="3" customWidth="1"/>
    <col min="6416" max="6417" width="7.33203125" style="3" customWidth="1"/>
    <col min="6418" max="6419" width="7.5" style="3" customWidth="1"/>
    <col min="6420" max="6420" width="10.5" style="3" customWidth="1"/>
    <col min="6421" max="6421" width="8.1640625" style="3" customWidth="1"/>
    <col min="6422" max="6422" width="2.33203125" style="3" customWidth="1"/>
    <col min="6423" max="6423" width="15.5" style="3" customWidth="1"/>
    <col min="6424" max="6424" width="8.5" style="3" customWidth="1"/>
    <col min="6425" max="6425" width="15" style="3" customWidth="1"/>
    <col min="6426" max="6430" width="8.83203125" style="3"/>
    <col min="6431" max="6431" width="17.1640625" style="3" customWidth="1"/>
    <col min="6432" max="6432" width="16" style="3" customWidth="1"/>
    <col min="6433" max="6433" width="9.6640625" style="3" customWidth="1"/>
    <col min="6434" max="6656" width="8.83203125" style="3"/>
    <col min="6657" max="6657" width="2.5" style="3" customWidth="1"/>
    <col min="6658" max="6658" width="2.33203125" style="3" customWidth="1"/>
    <col min="6659" max="6659" width="17.83203125" style="3" customWidth="1"/>
    <col min="6660" max="6660" width="10.5" style="3" customWidth="1"/>
    <col min="6661" max="6662" width="8" style="3" customWidth="1"/>
    <col min="6663" max="6663" width="9" style="3" customWidth="1"/>
    <col min="6664" max="6664" width="8.33203125" style="3" customWidth="1"/>
    <col min="6665" max="6665" width="11.5" style="3" customWidth="1"/>
    <col min="6666" max="6666" width="8.5" style="3" customWidth="1"/>
    <col min="6667" max="6667" width="7.5" style="3" customWidth="1"/>
    <col min="6668" max="6668" width="7" style="3" customWidth="1"/>
    <col min="6669" max="6669" width="7.6640625" style="3" customWidth="1"/>
    <col min="6670" max="6670" width="7.33203125" style="3" customWidth="1"/>
    <col min="6671" max="6671" width="8.1640625" style="3" customWidth="1"/>
    <col min="6672" max="6673" width="7.33203125" style="3" customWidth="1"/>
    <col min="6674" max="6675" width="7.5" style="3" customWidth="1"/>
    <col min="6676" max="6676" width="10.5" style="3" customWidth="1"/>
    <col min="6677" max="6677" width="8.1640625" style="3" customWidth="1"/>
    <col min="6678" max="6678" width="2.33203125" style="3" customWidth="1"/>
    <col min="6679" max="6679" width="15.5" style="3" customWidth="1"/>
    <col min="6680" max="6680" width="8.5" style="3" customWidth="1"/>
    <col min="6681" max="6681" width="15" style="3" customWidth="1"/>
    <col min="6682" max="6686" width="8.83203125" style="3"/>
    <col min="6687" max="6687" width="17.1640625" style="3" customWidth="1"/>
    <col min="6688" max="6688" width="16" style="3" customWidth="1"/>
    <col min="6689" max="6689" width="9.6640625" style="3" customWidth="1"/>
    <col min="6690" max="6912" width="8.83203125" style="3"/>
    <col min="6913" max="6913" width="2.5" style="3" customWidth="1"/>
    <col min="6914" max="6914" width="2.33203125" style="3" customWidth="1"/>
    <col min="6915" max="6915" width="17.83203125" style="3" customWidth="1"/>
    <col min="6916" max="6916" width="10.5" style="3" customWidth="1"/>
    <col min="6917" max="6918" width="8" style="3" customWidth="1"/>
    <col min="6919" max="6919" width="9" style="3" customWidth="1"/>
    <col min="6920" max="6920" width="8.33203125" style="3" customWidth="1"/>
    <col min="6921" max="6921" width="11.5" style="3" customWidth="1"/>
    <col min="6922" max="6922" width="8.5" style="3" customWidth="1"/>
    <col min="6923" max="6923" width="7.5" style="3" customWidth="1"/>
    <col min="6924" max="6924" width="7" style="3" customWidth="1"/>
    <col min="6925" max="6925" width="7.6640625" style="3" customWidth="1"/>
    <col min="6926" max="6926" width="7.33203125" style="3" customWidth="1"/>
    <col min="6927" max="6927" width="8.1640625" style="3" customWidth="1"/>
    <col min="6928" max="6929" width="7.33203125" style="3" customWidth="1"/>
    <col min="6930" max="6931" width="7.5" style="3" customWidth="1"/>
    <col min="6932" max="6932" width="10.5" style="3" customWidth="1"/>
    <col min="6933" max="6933" width="8.1640625" style="3" customWidth="1"/>
    <col min="6934" max="6934" width="2.33203125" style="3" customWidth="1"/>
    <col min="6935" max="6935" width="15.5" style="3" customWidth="1"/>
    <col min="6936" max="6936" width="8.5" style="3" customWidth="1"/>
    <col min="6937" max="6937" width="15" style="3" customWidth="1"/>
    <col min="6938" max="6942" width="8.83203125" style="3"/>
    <col min="6943" max="6943" width="17.1640625" style="3" customWidth="1"/>
    <col min="6944" max="6944" width="16" style="3" customWidth="1"/>
    <col min="6945" max="6945" width="9.6640625" style="3" customWidth="1"/>
    <col min="6946" max="7168" width="8.83203125" style="3"/>
    <col min="7169" max="7169" width="2.5" style="3" customWidth="1"/>
    <col min="7170" max="7170" width="2.33203125" style="3" customWidth="1"/>
    <col min="7171" max="7171" width="17.83203125" style="3" customWidth="1"/>
    <col min="7172" max="7172" width="10.5" style="3" customWidth="1"/>
    <col min="7173" max="7174" width="8" style="3" customWidth="1"/>
    <col min="7175" max="7175" width="9" style="3" customWidth="1"/>
    <col min="7176" max="7176" width="8.33203125" style="3" customWidth="1"/>
    <col min="7177" max="7177" width="11.5" style="3" customWidth="1"/>
    <col min="7178" max="7178" width="8.5" style="3" customWidth="1"/>
    <col min="7179" max="7179" width="7.5" style="3" customWidth="1"/>
    <col min="7180" max="7180" width="7" style="3" customWidth="1"/>
    <col min="7181" max="7181" width="7.6640625" style="3" customWidth="1"/>
    <col min="7182" max="7182" width="7.33203125" style="3" customWidth="1"/>
    <col min="7183" max="7183" width="8.1640625" style="3" customWidth="1"/>
    <col min="7184" max="7185" width="7.33203125" style="3" customWidth="1"/>
    <col min="7186" max="7187" width="7.5" style="3" customWidth="1"/>
    <col min="7188" max="7188" width="10.5" style="3" customWidth="1"/>
    <col min="7189" max="7189" width="8.1640625" style="3" customWidth="1"/>
    <col min="7190" max="7190" width="2.33203125" style="3" customWidth="1"/>
    <col min="7191" max="7191" width="15.5" style="3" customWidth="1"/>
    <col min="7192" max="7192" width="8.5" style="3" customWidth="1"/>
    <col min="7193" max="7193" width="15" style="3" customWidth="1"/>
    <col min="7194" max="7198" width="8.83203125" style="3"/>
    <col min="7199" max="7199" width="17.1640625" style="3" customWidth="1"/>
    <col min="7200" max="7200" width="16" style="3" customWidth="1"/>
    <col min="7201" max="7201" width="9.6640625" style="3" customWidth="1"/>
    <col min="7202" max="7424" width="8.83203125" style="3"/>
    <col min="7425" max="7425" width="2.5" style="3" customWidth="1"/>
    <col min="7426" max="7426" width="2.33203125" style="3" customWidth="1"/>
    <col min="7427" max="7427" width="17.83203125" style="3" customWidth="1"/>
    <col min="7428" max="7428" width="10.5" style="3" customWidth="1"/>
    <col min="7429" max="7430" width="8" style="3" customWidth="1"/>
    <col min="7431" max="7431" width="9" style="3" customWidth="1"/>
    <col min="7432" max="7432" width="8.33203125" style="3" customWidth="1"/>
    <col min="7433" max="7433" width="11.5" style="3" customWidth="1"/>
    <col min="7434" max="7434" width="8.5" style="3" customWidth="1"/>
    <col min="7435" max="7435" width="7.5" style="3" customWidth="1"/>
    <col min="7436" max="7436" width="7" style="3" customWidth="1"/>
    <col min="7437" max="7437" width="7.6640625" style="3" customWidth="1"/>
    <col min="7438" max="7438" width="7.33203125" style="3" customWidth="1"/>
    <col min="7439" max="7439" width="8.1640625" style="3" customWidth="1"/>
    <col min="7440" max="7441" width="7.33203125" style="3" customWidth="1"/>
    <col min="7442" max="7443" width="7.5" style="3" customWidth="1"/>
    <col min="7444" max="7444" width="10.5" style="3" customWidth="1"/>
    <col min="7445" max="7445" width="8.1640625" style="3" customWidth="1"/>
    <col min="7446" max="7446" width="2.33203125" style="3" customWidth="1"/>
    <col min="7447" max="7447" width="15.5" style="3" customWidth="1"/>
    <col min="7448" max="7448" width="8.5" style="3" customWidth="1"/>
    <col min="7449" max="7449" width="15" style="3" customWidth="1"/>
    <col min="7450" max="7454" width="8.83203125" style="3"/>
    <col min="7455" max="7455" width="17.1640625" style="3" customWidth="1"/>
    <col min="7456" max="7456" width="16" style="3" customWidth="1"/>
    <col min="7457" max="7457" width="9.6640625" style="3" customWidth="1"/>
    <col min="7458" max="7680" width="8.83203125" style="3"/>
    <col min="7681" max="7681" width="2.5" style="3" customWidth="1"/>
    <col min="7682" max="7682" width="2.33203125" style="3" customWidth="1"/>
    <col min="7683" max="7683" width="17.83203125" style="3" customWidth="1"/>
    <col min="7684" max="7684" width="10.5" style="3" customWidth="1"/>
    <col min="7685" max="7686" width="8" style="3" customWidth="1"/>
    <col min="7687" max="7687" width="9" style="3" customWidth="1"/>
    <col min="7688" max="7688" width="8.33203125" style="3" customWidth="1"/>
    <col min="7689" max="7689" width="11.5" style="3" customWidth="1"/>
    <col min="7690" max="7690" width="8.5" style="3" customWidth="1"/>
    <col min="7691" max="7691" width="7.5" style="3" customWidth="1"/>
    <col min="7692" max="7692" width="7" style="3" customWidth="1"/>
    <col min="7693" max="7693" width="7.6640625" style="3" customWidth="1"/>
    <col min="7694" max="7694" width="7.33203125" style="3" customWidth="1"/>
    <col min="7695" max="7695" width="8.1640625" style="3" customWidth="1"/>
    <col min="7696" max="7697" width="7.33203125" style="3" customWidth="1"/>
    <col min="7698" max="7699" width="7.5" style="3" customWidth="1"/>
    <col min="7700" max="7700" width="10.5" style="3" customWidth="1"/>
    <col min="7701" max="7701" width="8.1640625" style="3" customWidth="1"/>
    <col min="7702" max="7702" width="2.33203125" style="3" customWidth="1"/>
    <col min="7703" max="7703" width="15.5" style="3" customWidth="1"/>
    <col min="7704" max="7704" width="8.5" style="3" customWidth="1"/>
    <col min="7705" max="7705" width="15" style="3" customWidth="1"/>
    <col min="7706" max="7710" width="8.83203125" style="3"/>
    <col min="7711" max="7711" width="17.1640625" style="3" customWidth="1"/>
    <col min="7712" max="7712" width="16" style="3" customWidth="1"/>
    <col min="7713" max="7713" width="9.6640625" style="3" customWidth="1"/>
    <col min="7714" max="7936" width="8.83203125" style="3"/>
    <col min="7937" max="7937" width="2.5" style="3" customWidth="1"/>
    <col min="7938" max="7938" width="2.33203125" style="3" customWidth="1"/>
    <col min="7939" max="7939" width="17.83203125" style="3" customWidth="1"/>
    <col min="7940" max="7940" width="10.5" style="3" customWidth="1"/>
    <col min="7941" max="7942" width="8" style="3" customWidth="1"/>
    <col min="7943" max="7943" width="9" style="3" customWidth="1"/>
    <col min="7944" max="7944" width="8.33203125" style="3" customWidth="1"/>
    <col min="7945" max="7945" width="11.5" style="3" customWidth="1"/>
    <col min="7946" max="7946" width="8.5" style="3" customWidth="1"/>
    <col min="7947" max="7947" width="7.5" style="3" customWidth="1"/>
    <col min="7948" max="7948" width="7" style="3" customWidth="1"/>
    <col min="7949" max="7949" width="7.6640625" style="3" customWidth="1"/>
    <col min="7950" max="7950" width="7.33203125" style="3" customWidth="1"/>
    <col min="7951" max="7951" width="8.1640625" style="3" customWidth="1"/>
    <col min="7952" max="7953" width="7.33203125" style="3" customWidth="1"/>
    <col min="7954" max="7955" width="7.5" style="3" customWidth="1"/>
    <col min="7956" max="7956" width="10.5" style="3" customWidth="1"/>
    <col min="7957" max="7957" width="8.1640625" style="3" customWidth="1"/>
    <col min="7958" max="7958" width="2.33203125" style="3" customWidth="1"/>
    <col min="7959" max="7959" width="15.5" style="3" customWidth="1"/>
    <col min="7960" max="7960" width="8.5" style="3" customWidth="1"/>
    <col min="7961" max="7961" width="15" style="3" customWidth="1"/>
    <col min="7962" max="7966" width="8.83203125" style="3"/>
    <col min="7967" max="7967" width="17.1640625" style="3" customWidth="1"/>
    <col min="7968" max="7968" width="16" style="3" customWidth="1"/>
    <col min="7969" max="7969" width="9.6640625" style="3" customWidth="1"/>
    <col min="7970" max="8192" width="8.83203125" style="3"/>
    <col min="8193" max="8193" width="2.5" style="3" customWidth="1"/>
    <col min="8194" max="8194" width="2.33203125" style="3" customWidth="1"/>
    <col min="8195" max="8195" width="17.83203125" style="3" customWidth="1"/>
    <col min="8196" max="8196" width="10.5" style="3" customWidth="1"/>
    <col min="8197" max="8198" width="8" style="3" customWidth="1"/>
    <col min="8199" max="8199" width="9" style="3" customWidth="1"/>
    <col min="8200" max="8200" width="8.33203125" style="3" customWidth="1"/>
    <col min="8201" max="8201" width="11.5" style="3" customWidth="1"/>
    <col min="8202" max="8202" width="8.5" style="3" customWidth="1"/>
    <col min="8203" max="8203" width="7.5" style="3" customWidth="1"/>
    <col min="8204" max="8204" width="7" style="3" customWidth="1"/>
    <col min="8205" max="8205" width="7.6640625" style="3" customWidth="1"/>
    <col min="8206" max="8206" width="7.33203125" style="3" customWidth="1"/>
    <col min="8207" max="8207" width="8.1640625" style="3" customWidth="1"/>
    <col min="8208" max="8209" width="7.33203125" style="3" customWidth="1"/>
    <col min="8210" max="8211" width="7.5" style="3" customWidth="1"/>
    <col min="8212" max="8212" width="10.5" style="3" customWidth="1"/>
    <col min="8213" max="8213" width="8.1640625" style="3" customWidth="1"/>
    <col min="8214" max="8214" width="2.33203125" style="3" customWidth="1"/>
    <col min="8215" max="8215" width="15.5" style="3" customWidth="1"/>
    <col min="8216" max="8216" width="8.5" style="3" customWidth="1"/>
    <col min="8217" max="8217" width="15" style="3" customWidth="1"/>
    <col min="8218" max="8222" width="8.83203125" style="3"/>
    <col min="8223" max="8223" width="17.1640625" style="3" customWidth="1"/>
    <col min="8224" max="8224" width="16" style="3" customWidth="1"/>
    <col min="8225" max="8225" width="9.6640625" style="3" customWidth="1"/>
    <col min="8226" max="8448" width="8.83203125" style="3"/>
    <col min="8449" max="8449" width="2.5" style="3" customWidth="1"/>
    <col min="8450" max="8450" width="2.33203125" style="3" customWidth="1"/>
    <col min="8451" max="8451" width="17.83203125" style="3" customWidth="1"/>
    <col min="8452" max="8452" width="10.5" style="3" customWidth="1"/>
    <col min="8453" max="8454" width="8" style="3" customWidth="1"/>
    <col min="8455" max="8455" width="9" style="3" customWidth="1"/>
    <col min="8456" max="8456" width="8.33203125" style="3" customWidth="1"/>
    <col min="8457" max="8457" width="11.5" style="3" customWidth="1"/>
    <col min="8458" max="8458" width="8.5" style="3" customWidth="1"/>
    <col min="8459" max="8459" width="7.5" style="3" customWidth="1"/>
    <col min="8460" max="8460" width="7" style="3" customWidth="1"/>
    <col min="8461" max="8461" width="7.6640625" style="3" customWidth="1"/>
    <col min="8462" max="8462" width="7.33203125" style="3" customWidth="1"/>
    <col min="8463" max="8463" width="8.1640625" style="3" customWidth="1"/>
    <col min="8464" max="8465" width="7.33203125" style="3" customWidth="1"/>
    <col min="8466" max="8467" width="7.5" style="3" customWidth="1"/>
    <col min="8468" max="8468" width="10.5" style="3" customWidth="1"/>
    <col min="8469" max="8469" width="8.1640625" style="3" customWidth="1"/>
    <col min="8470" max="8470" width="2.33203125" style="3" customWidth="1"/>
    <col min="8471" max="8471" width="15.5" style="3" customWidth="1"/>
    <col min="8472" max="8472" width="8.5" style="3" customWidth="1"/>
    <col min="8473" max="8473" width="15" style="3" customWidth="1"/>
    <col min="8474" max="8478" width="8.83203125" style="3"/>
    <col min="8479" max="8479" width="17.1640625" style="3" customWidth="1"/>
    <col min="8480" max="8480" width="16" style="3" customWidth="1"/>
    <col min="8481" max="8481" width="9.6640625" style="3" customWidth="1"/>
    <col min="8482" max="8704" width="8.83203125" style="3"/>
    <col min="8705" max="8705" width="2.5" style="3" customWidth="1"/>
    <col min="8706" max="8706" width="2.33203125" style="3" customWidth="1"/>
    <col min="8707" max="8707" width="17.83203125" style="3" customWidth="1"/>
    <col min="8708" max="8708" width="10.5" style="3" customWidth="1"/>
    <col min="8709" max="8710" width="8" style="3" customWidth="1"/>
    <col min="8711" max="8711" width="9" style="3" customWidth="1"/>
    <col min="8712" max="8712" width="8.33203125" style="3" customWidth="1"/>
    <col min="8713" max="8713" width="11.5" style="3" customWidth="1"/>
    <col min="8714" max="8714" width="8.5" style="3" customWidth="1"/>
    <col min="8715" max="8715" width="7.5" style="3" customWidth="1"/>
    <col min="8716" max="8716" width="7" style="3" customWidth="1"/>
    <col min="8717" max="8717" width="7.6640625" style="3" customWidth="1"/>
    <col min="8718" max="8718" width="7.33203125" style="3" customWidth="1"/>
    <col min="8719" max="8719" width="8.1640625" style="3" customWidth="1"/>
    <col min="8720" max="8721" width="7.33203125" style="3" customWidth="1"/>
    <col min="8722" max="8723" width="7.5" style="3" customWidth="1"/>
    <col min="8724" max="8724" width="10.5" style="3" customWidth="1"/>
    <col min="8725" max="8725" width="8.1640625" style="3" customWidth="1"/>
    <col min="8726" max="8726" width="2.33203125" style="3" customWidth="1"/>
    <col min="8727" max="8727" width="15.5" style="3" customWidth="1"/>
    <col min="8728" max="8728" width="8.5" style="3" customWidth="1"/>
    <col min="8729" max="8729" width="15" style="3" customWidth="1"/>
    <col min="8730" max="8734" width="8.83203125" style="3"/>
    <col min="8735" max="8735" width="17.1640625" style="3" customWidth="1"/>
    <col min="8736" max="8736" width="16" style="3" customWidth="1"/>
    <col min="8737" max="8737" width="9.6640625" style="3" customWidth="1"/>
    <col min="8738" max="8960" width="8.83203125" style="3"/>
    <col min="8961" max="8961" width="2.5" style="3" customWidth="1"/>
    <col min="8962" max="8962" width="2.33203125" style="3" customWidth="1"/>
    <col min="8963" max="8963" width="17.83203125" style="3" customWidth="1"/>
    <col min="8964" max="8964" width="10.5" style="3" customWidth="1"/>
    <col min="8965" max="8966" width="8" style="3" customWidth="1"/>
    <col min="8967" max="8967" width="9" style="3" customWidth="1"/>
    <col min="8968" max="8968" width="8.33203125" style="3" customWidth="1"/>
    <col min="8969" max="8969" width="11.5" style="3" customWidth="1"/>
    <col min="8970" max="8970" width="8.5" style="3" customWidth="1"/>
    <col min="8971" max="8971" width="7.5" style="3" customWidth="1"/>
    <col min="8972" max="8972" width="7" style="3" customWidth="1"/>
    <col min="8973" max="8973" width="7.6640625" style="3" customWidth="1"/>
    <col min="8974" max="8974" width="7.33203125" style="3" customWidth="1"/>
    <col min="8975" max="8975" width="8.1640625" style="3" customWidth="1"/>
    <col min="8976" max="8977" width="7.33203125" style="3" customWidth="1"/>
    <col min="8978" max="8979" width="7.5" style="3" customWidth="1"/>
    <col min="8980" max="8980" width="10.5" style="3" customWidth="1"/>
    <col min="8981" max="8981" width="8.1640625" style="3" customWidth="1"/>
    <col min="8982" max="8982" width="2.33203125" style="3" customWidth="1"/>
    <col min="8983" max="8983" width="15.5" style="3" customWidth="1"/>
    <col min="8984" max="8984" width="8.5" style="3" customWidth="1"/>
    <col min="8985" max="8985" width="15" style="3" customWidth="1"/>
    <col min="8986" max="8990" width="8.83203125" style="3"/>
    <col min="8991" max="8991" width="17.1640625" style="3" customWidth="1"/>
    <col min="8992" max="8992" width="16" style="3" customWidth="1"/>
    <col min="8993" max="8993" width="9.6640625" style="3" customWidth="1"/>
    <col min="8994" max="9216" width="8.83203125" style="3"/>
    <col min="9217" max="9217" width="2.5" style="3" customWidth="1"/>
    <col min="9218" max="9218" width="2.33203125" style="3" customWidth="1"/>
    <col min="9219" max="9219" width="17.83203125" style="3" customWidth="1"/>
    <col min="9220" max="9220" width="10.5" style="3" customWidth="1"/>
    <col min="9221" max="9222" width="8" style="3" customWidth="1"/>
    <col min="9223" max="9223" width="9" style="3" customWidth="1"/>
    <col min="9224" max="9224" width="8.33203125" style="3" customWidth="1"/>
    <col min="9225" max="9225" width="11.5" style="3" customWidth="1"/>
    <col min="9226" max="9226" width="8.5" style="3" customWidth="1"/>
    <col min="9227" max="9227" width="7.5" style="3" customWidth="1"/>
    <col min="9228" max="9228" width="7" style="3" customWidth="1"/>
    <col min="9229" max="9229" width="7.6640625" style="3" customWidth="1"/>
    <col min="9230" max="9230" width="7.33203125" style="3" customWidth="1"/>
    <col min="9231" max="9231" width="8.1640625" style="3" customWidth="1"/>
    <col min="9232" max="9233" width="7.33203125" style="3" customWidth="1"/>
    <col min="9234" max="9235" width="7.5" style="3" customWidth="1"/>
    <col min="9236" max="9236" width="10.5" style="3" customWidth="1"/>
    <col min="9237" max="9237" width="8.1640625" style="3" customWidth="1"/>
    <col min="9238" max="9238" width="2.33203125" style="3" customWidth="1"/>
    <col min="9239" max="9239" width="15.5" style="3" customWidth="1"/>
    <col min="9240" max="9240" width="8.5" style="3" customWidth="1"/>
    <col min="9241" max="9241" width="15" style="3" customWidth="1"/>
    <col min="9242" max="9246" width="8.83203125" style="3"/>
    <col min="9247" max="9247" width="17.1640625" style="3" customWidth="1"/>
    <col min="9248" max="9248" width="16" style="3" customWidth="1"/>
    <col min="9249" max="9249" width="9.6640625" style="3" customWidth="1"/>
    <col min="9250" max="9472" width="8.83203125" style="3"/>
    <col min="9473" max="9473" width="2.5" style="3" customWidth="1"/>
    <col min="9474" max="9474" width="2.33203125" style="3" customWidth="1"/>
    <col min="9475" max="9475" width="17.83203125" style="3" customWidth="1"/>
    <col min="9476" max="9476" width="10.5" style="3" customWidth="1"/>
    <col min="9477" max="9478" width="8" style="3" customWidth="1"/>
    <col min="9479" max="9479" width="9" style="3" customWidth="1"/>
    <col min="9480" max="9480" width="8.33203125" style="3" customWidth="1"/>
    <col min="9481" max="9481" width="11.5" style="3" customWidth="1"/>
    <col min="9482" max="9482" width="8.5" style="3" customWidth="1"/>
    <col min="9483" max="9483" width="7.5" style="3" customWidth="1"/>
    <col min="9484" max="9484" width="7" style="3" customWidth="1"/>
    <col min="9485" max="9485" width="7.6640625" style="3" customWidth="1"/>
    <col min="9486" max="9486" width="7.33203125" style="3" customWidth="1"/>
    <col min="9487" max="9487" width="8.1640625" style="3" customWidth="1"/>
    <col min="9488" max="9489" width="7.33203125" style="3" customWidth="1"/>
    <col min="9490" max="9491" width="7.5" style="3" customWidth="1"/>
    <col min="9492" max="9492" width="10.5" style="3" customWidth="1"/>
    <col min="9493" max="9493" width="8.1640625" style="3" customWidth="1"/>
    <col min="9494" max="9494" width="2.33203125" style="3" customWidth="1"/>
    <col min="9495" max="9495" width="15.5" style="3" customWidth="1"/>
    <col min="9496" max="9496" width="8.5" style="3" customWidth="1"/>
    <col min="9497" max="9497" width="15" style="3" customWidth="1"/>
    <col min="9498" max="9502" width="8.83203125" style="3"/>
    <col min="9503" max="9503" width="17.1640625" style="3" customWidth="1"/>
    <col min="9504" max="9504" width="16" style="3" customWidth="1"/>
    <col min="9505" max="9505" width="9.6640625" style="3" customWidth="1"/>
    <col min="9506" max="9728" width="8.83203125" style="3"/>
    <col min="9729" max="9729" width="2.5" style="3" customWidth="1"/>
    <col min="9730" max="9730" width="2.33203125" style="3" customWidth="1"/>
    <col min="9731" max="9731" width="17.83203125" style="3" customWidth="1"/>
    <col min="9732" max="9732" width="10.5" style="3" customWidth="1"/>
    <col min="9733" max="9734" width="8" style="3" customWidth="1"/>
    <col min="9735" max="9735" width="9" style="3" customWidth="1"/>
    <col min="9736" max="9736" width="8.33203125" style="3" customWidth="1"/>
    <col min="9737" max="9737" width="11.5" style="3" customWidth="1"/>
    <col min="9738" max="9738" width="8.5" style="3" customWidth="1"/>
    <col min="9739" max="9739" width="7.5" style="3" customWidth="1"/>
    <col min="9740" max="9740" width="7" style="3" customWidth="1"/>
    <col min="9741" max="9741" width="7.6640625" style="3" customWidth="1"/>
    <col min="9742" max="9742" width="7.33203125" style="3" customWidth="1"/>
    <col min="9743" max="9743" width="8.1640625" style="3" customWidth="1"/>
    <col min="9744" max="9745" width="7.33203125" style="3" customWidth="1"/>
    <col min="9746" max="9747" width="7.5" style="3" customWidth="1"/>
    <col min="9748" max="9748" width="10.5" style="3" customWidth="1"/>
    <col min="9749" max="9749" width="8.1640625" style="3" customWidth="1"/>
    <col min="9750" max="9750" width="2.33203125" style="3" customWidth="1"/>
    <col min="9751" max="9751" width="15.5" style="3" customWidth="1"/>
    <col min="9752" max="9752" width="8.5" style="3" customWidth="1"/>
    <col min="9753" max="9753" width="15" style="3" customWidth="1"/>
    <col min="9754" max="9758" width="8.83203125" style="3"/>
    <col min="9759" max="9759" width="17.1640625" style="3" customWidth="1"/>
    <col min="9760" max="9760" width="16" style="3" customWidth="1"/>
    <col min="9761" max="9761" width="9.6640625" style="3" customWidth="1"/>
    <col min="9762" max="9984" width="8.83203125" style="3"/>
    <col min="9985" max="9985" width="2.5" style="3" customWidth="1"/>
    <col min="9986" max="9986" width="2.33203125" style="3" customWidth="1"/>
    <col min="9987" max="9987" width="17.83203125" style="3" customWidth="1"/>
    <col min="9988" max="9988" width="10.5" style="3" customWidth="1"/>
    <col min="9989" max="9990" width="8" style="3" customWidth="1"/>
    <col min="9991" max="9991" width="9" style="3" customWidth="1"/>
    <col min="9992" max="9992" width="8.33203125" style="3" customWidth="1"/>
    <col min="9993" max="9993" width="11.5" style="3" customWidth="1"/>
    <col min="9994" max="9994" width="8.5" style="3" customWidth="1"/>
    <col min="9995" max="9995" width="7.5" style="3" customWidth="1"/>
    <col min="9996" max="9996" width="7" style="3" customWidth="1"/>
    <col min="9997" max="9997" width="7.6640625" style="3" customWidth="1"/>
    <col min="9998" max="9998" width="7.33203125" style="3" customWidth="1"/>
    <col min="9999" max="9999" width="8.1640625" style="3" customWidth="1"/>
    <col min="10000" max="10001" width="7.33203125" style="3" customWidth="1"/>
    <col min="10002" max="10003" width="7.5" style="3" customWidth="1"/>
    <col min="10004" max="10004" width="10.5" style="3" customWidth="1"/>
    <col min="10005" max="10005" width="8.1640625" style="3" customWidth="1"/>
    <col min="10006" max="10006" width="2.33203125" style="3" customWidth="1"/>
    <col min="10007" max="10007" width="15.5" style="3" customWidth="1"/>
    <col min="10008" max="10008" width="8.5" style="3" customWidth="1"/>
    <col min="10009" max="10009" width="15" style="3" customWidth="1"/>
    <col min="10010" max="10014" width="8.83203125" style="3"/>
    <col min="10015" max="10015" width="17.1640625" style="3" customWidth="1"/>
    <col min="10016" max="10016" width="16" style="3" customWidth="1"/>
    <col min="10017" max="10017" width="9.6640625" style="3" customWidth="1"/>
    <col min="10018" max="10240" width="8.83203125" style="3"/>
    <col min="10241" max="10241" width="2.5" style="3" customWidth="1"/>
    <col min="10242" max="10242" width="2.33203125" style="3" customWidth="1"/>
    <col min="10243" max="10243" width="17.83203125" style="3" customWidth="1"/>
    <col min="10244" max="10244" width="10.5" style="3" customWidth="1"/>
    <col min="10245" max="10246" width="8" style="3" customWidth="1"/>
    <col min="10247" max="10247" width="9" style="3" customWidth="1"/>
    <col min="10248" max="10248" width="8.33203125" style="3" customWidth="1"/>
    <col min="10249" max="10249" width="11.5" style="3" customWidth="1"/>
    <col min="10250" max="10250" width="8.5" style="3" customWidth="1"/>
    <col min="10251" max="10251" width="7.5" style="3" customWidth="1"/>
    <col min="10252" max="10252" width="7" style="3" customWidth="1"/>
    <col min="10253" max="10253" width="7.6640625" style="3" customWidth="1"/>
    <col min="10254" max="10254" width="7.33203125" style="3" customWidth="1"/>
    <col min="10255" max="10255" width="8.1640625" style="3" customWidth="1"/>
    <col min="10256" max="10257" width="7.33203125" style="3" customWidth="1"/>
    <col min="10258" max="10259" width="7.5" style="3" customWidth="1"/>
    <col min="10260" max="10260" width="10.5" style="3" customWidth="1"/>
    <col min="10261" max="10261" width="8.1640625" style="3" customWidth="1"/>
    <col min="10262" max="10262" width="2.33203125" style="3" customWidth="1"/>
    <col min="10263" max="10263" width="15.5" style="3" customWidth="1"/>
    <col min="10264" max="10264" width="8.5" style="3" customWidth="1"/>
    <col min="10265" max="10265" width="15" style="3" customWidth="1"/>
    <col min="10266" max="10270" width="8.83203125" style="3"/>
    <col min="10271" max="10271" width="17.1640625" style="3" customWidth="1"/>
    <col min="10272" max="10272" width="16" style="3" customWidth="1"/>
    <col min="10273" max="10273" width="9.6640625" style="3" customWidth="1"/>
    <col min="10274" max="10496" width="8.83203125" style="3"/>
    <col min="10497" max="10497" width="2.5" style="3" customWidth="1"/>
    <col min="10498" max="10498" width="2.33203125" style="3" customWidth="1"/>
    <col min="10499" max="10499" width="17.83203125" style="3" customWidth="1"/>
    <col min="10500" max="10500" width="10.5" style="3" customWidth="1"/>
    <col min="10501" max="10502" width="8" style="3" customWidth="1"/>
    <col min="10503" max="10503" width="9" style="3" customWidth="1"/>
    <col min="10504" max="10504" width="8.33203125" style="3" customWidth="1"/>
    <col min="10505" max="10505" width="11.5" style="3" customWidth="1"/>
    <col min="10506" max="10506" width="8.5" style="3" customWidth="1"/>
    <col min="10507" max="10507" width="7.5" style="3" customWidth="1"/>
    <col min="10508" max="10508" width="7" style="3" customWidth="1"/>
    <col min="10509" max="10509" width="7.6640625" style="3" customWidth="1"/>
    <col min="10510" max="10510" width="7.33203125" style="3" customWidth="1"/>
    <col min="10511" max="10511" width="8.1640625" style="3" customWidth="1"/>
    <col min="10512" max="10513" width="7.33203125" style="3" customWidth="1"/>
    <col min="10514" max="10515" width="7.5" style="3" customWidth="1"/>
    <col min="10516" max="10516" width="10.5" style="3" customWidth="1"/>
    <col min="10517" max="10517" width="8.1640625" style="3" customWidth="1"/>
    <col min="10518" max="10518" width="2.33203125" style="3" customWidth="1"/>
    <col min="10519" max="10519" width="15.5" style="3" customWidth="1"/>
    <col min="10520" max="10520" width="8.5" style="3" customWidth="1"/>
    <col min="10521" max="10521" width="15" style="3" customWidth="1"/>
    <col min="10522" max="10526" width="8.83203125" style="3"/>
    <col min="10527" max="10527" width="17.1640625" style="3" customWidth="1"/>
    <col min="10528" max="10528" width="16" style="3" customWidth="1"/>
    <col min="10529" max="10529" width="9.6640625" style="3" customWidth="1"/>
    <col min="10530" max="10752" width="8.83203125" style="3"/>
    <col min="10753" max="10753" width="2.5" style="3" customWidth="1"/>
    <col min="10754" max="10754" width="2.33203125" style="3" customWidth="1"/>
    <col min="10755" max="10755" width="17.83203125" style="3" customWidth="1"/>
    <col min="10756" max="10756" width="10.5" style="3" customWidth="1"/>
    <col min="10757" max="10758" width="8" style="3" customWidth="1"/>
    <col min="10759" max="10759" width="9" style="3" customWidth="1"/>
    <col min="10760" max="10760" width="8.33203125" style="3" customWidth="1"/>
    <col min="10761" max="10761" width="11.5" style="3" customWidth="1"/>
    <col min="10762" max="10762" width="8.5" style="3" customWidth="1"/>
    <col min="10763" max="10763" width="7.5" style="3" customWidth="1"/>
    <col min="10764" max="10764" width="7" style="3" customWidth="1"/>
    <col min="10765" max="10765" width="7.6640625" style="3" customWidth="1"/>
    <col min="10766" max="10766" width="7.33203125" style="3" customWidth="1"/>
    <col min="10767" max="10767" width="8.1640625" style="3" customWidth="1"/>
    <col min="10768" max="10769" width="7.33203125" style="3" customWidth="1"/>
    <col min="10770" max="10771" width="7.5" style="3" customWidth="1"/>
    <col min="10772" max="10772" width="10.5" style="3" customWidth="1"/>
    <col min="10773" max="10773" width="8.1640625" style="3" customWidth="1"/>
    <col min="10774" max="10774" width="2.33203125" style="3" customWidth="1"/>
    <col min="10775" max="10775" width="15.5" style="3" customWidth="1"/>
    <col min="10776" max="10776" width="8.5" style="3" customWidth="1"/>
    <col min="10777" max="10777" width="15" style="3" customWidth="1"/>
    <col min="10778" max="10782" width="8.83203125" style="3"/>
    <col min="10783" max="10783" width="17.1640625" style="3" customWidth="1"/>
    <col min="10784" max="10784" width="16" style="3" customWidth="1"/>
    <col min="10785" max="10785" width="9.6640625" style="3" customWidth="1"/>
    <col min="10786" max="11008" width="8.83203125" style="3"/>
    <col min="11009" max="11009" width="2.5" style="3" customWidth="1"/>
    <col min="11010" max="11010" width="2.33203125" style="3" customWidth="1"/>
    <col min="11011" max="11011" width="17.83203125" style="3" customWidth="1"/>
    <col min="11012" max="11012" width="10.5" style="3" customWidth="1"/>
    <col min="11013" max="11014" width="8" style="3" customWidth="1"/>
    <col min="11015" max="11015" width="9" style="3" customWidth="1"/>
    <col min="11016" max="11016" width="8.33203125" style="3" customWidth="1"/>
    <col min="11017" max="11017" width="11.5" style="3" customWidth="1"/>
    <col min="11018" max="11018" width="8.5" style="3" customWidth="1"/>
    <col min="11019" max="11019" width="7.5" style="3" customWidth="1"/>
    <col min="11020" max="11020" width="7" style="3" customWidth="1"/>
    <col min="11021" max="11021" width="7.6640625" style="3" customWidth="1"/>
    <col min="11022" max="11022" width="7.33203125" style="3" customWidth="1"/>
    <col min="11023" max="11023" width="8.1640625" style="3" customWidth="1"/>
    <col min="11024" max="11025" width="7.33203125" style="3" customWidth="1"/>
    <col min="11026" max="11027" width="7.5" style="3" customWidth="1"/>
    <col min="11028" max="11028" width="10.5" style="3" customWidth="1"/>
    <col min="11029" max="11029" width="8.1640625" style="3" customWidth="1"/>
    <col min="11030" max="11030" width="2.33203125" style="3" customWidth="1"/>
    <col min="11031" max="11031" width="15.5" style="3" customWidth="1"/>
    <col min="11032" max="11032" width="8.5" style="3" customWidth="1"/>
    <col min="11033" max="11033" width="15" style="3" customWidth="1"/>
    <col min="11034" max="11038" width="8.83203125" style="3"/>
    <col min="11039" max="11039" width="17.1640625" style="3" customWidth="1"/>
    <col min="11040" max="11040" width="16" style="3" customWidth="1"/>
    <col min="11041" max="11041" width="9.6640625" style="3" customWidth="1"/>
    <col min="11042" max="11264" width="8.83203125" style="3"/>
    <col min="11265" max="11265" width="2.5" style="3" customWidth="1"/>
    <col min="11266" max="11266" width="2.33203125" style="3" customWidth="1"/>
    <col min="11267" max="11267" width="17.83203125" style="3" customWidth="1"/>
    <col min="11268" max="11268" width="10.5" style="3" customWidth="1"/>
    <col min="11269" max="11270" width="8" style="3" customWidth="1"/>
    <col min="11271" max="11271" width="9" style="3" customWidth="1"/>
    <col min="11272" max="11272" width="8.33203125" style="3" customWidth="1"/>
    <col min="11273" max="11273" width="11.5" style="3" customWidth="1"/>
    <col min="11274" max="11274" width="8.5" style="3" customWidth="1"/>
    <col min="11275" max="11275" width="7.5" style="3" customWidth="1"/>
    <col min="11276" max="11276" width="7" style="3" customWidth="1"/>
    <col min="11277" max="11277" width="7.6640625" style="3" customWidth="1"/>
    <col min="11278" max="11278" width="7.33203125" style="3" customWidth="1"/>
    <col min="11279" max="11279" width="8.1640625" style="3" customWidth="1"/>
    <col min="11280" max="11281" width="7.33203125" style="3" customWidth="1"/>
    <col min="11282" max="11283" width="7.5" style="3" customWidth="1"/>
    <col min="11284" max="11284" width="10.5" style="3" customWidth="1"/>
    <col min="11285" max="11285" width="8.1640625" style="3" customWidth="1"/>
    <col min="11286" max="11286" width="2.33203125" style="3" customWidth="1"/>
    <col min="11287" max="11287" width="15.5" style="3" customWidth="1"/>
    <col min="11288" max="11288" width="8.5" style="3" customWidth="1"/>
    <col min="11289" max="11289" width="15" style="3" customWidth="1"/>
    <col min="11290" max="11294" width="8.83203125" style="3"/>
    <col min="11295" max="11295" width="17.1640625" style="3" customWidth="1"/>
    <col min="11296" max="11296" width="16" style="3" customWidth="1"/>
    <col min="11297" max="11297" width="9.6640625" style="3" customWidth="1"/>
    <col min="11298" max="11520" width="8.83203125" style="3"/>
    <col min="11521" max="11521" width="2.5" style="3" customWidth="1"/>
    <col min="11522" max="11522" width="2.33203125" style="3" customWidth="1"/>
    <col min="11523" max="11523" width="17.83203125" style="3" customWidth="1"/>
    <col min="11524" max="11524" width="10.5" style="3" customWidth="1"/>
    <col min="11525" max="11526" width="8" style="3" customWidth="1"/>
    <col min="11527" max="11527" width="9" style="3" customWidth="1"/>
    <col min="11528" max="11528" width="8.33203125" style="3" customWidth="1"/>
    <col min="11529" max="11529" width="11.5" style="3" customWidth="1"/>
    <col min="11530" max="11530" width="8.5" style="3" customWidth="1"/>
    <col min="11531" max="11531" width="7.5" style="3" customWidth="1"/>
    <col min="11532" max="11532" width="7" style="3" customWidth="1"/>
    <col min="11533" max="11533" width="7.6640625" style="3" customWidth="1"/>
    <col min="11534" max="11534" width="7.33203125" style="3" customWidth="1"/>
    <col min="11535" max="11535" width="8.1640625" style="3" customWidth="1"/>
    <col min="11536" max="11537" width="7.33203125" style="3" customWidth="1"/>
    <col min="11538" max="11539" width="7.5" style="3" customWidth="1"/>
    <col min="11540" max="11540" width="10.5" style="3" customWidth="1"/>
    <col min="11541" max="11541" width="8.1640625" style="3" customWidth="1"/>
    <col min="11542" max="11542" width="2.33203125" style="3" customWidth="1"/>
    <col min="11543" max="11543" width="15.5" style="3" customWidth="1"/>
    <col min="11544" max="11544" width="8.5" style="3" customWidth="1"/>
    <col min="11545" max="11545" width="15" style="3" customWidth="1"/>
    <col min="11546" max="11550" width="8.83203125" style="3"/>
    <col min="11551" max="11551" width="17.1640625" style="3" customWidth="1"/>
    <col min="11552" max="11552" width="16" style="3" customWidth="1"/>
    <col min="11553" max="11553" width="9.6640625" style="3" customWidth="1"/>
    <col min="11554" max="11776" width="8.83203125" style="3"/>
    <col min="11777" max="11777" width="2.5" style="3" customWidth="1"/>
    <col min="11778" max="11778" width="2.33203125" style="3" customWidth="1"/>
    <col min="11779" max="11779" width="17.83203125" style="3" customWidth="1"/>
    <col min="11780" max="11780" width="10.5" style="3" customWidth="1"/>
    <col min="11781" max="11782" width="8" style="3" customWidth="1"/>
    <col min="11783" max="11783" width="9" style="3" customWidth="1"/>
    <col min="11784" max="11784" width="8.33203125" style="3" customWidth="1"/>
    <col min="11785" max="11785" width="11.5" style="3" customWidth="1"/>
    <col min="11786" max="11786" width="8.5" style="3" customWidth="1"/>
    <col min="11787" max="11787" width="7.5" style="3" customWidth="1"/>
    <col min="11788" max="11788" width="7" style="3" customWidth="1"/>
    <col min="11789" max="11789" width="7.6640625" style="3" customWidth="1"/>
    <col min="11790" max="11790" width="7.33203125" style="3" customWidth="1"/>
    <col min="11791" max="11791" width="8.1640625" style="3" customWidth="1"/>
    <col min="11792" max="11793" width="7.33203125" style="3" customWidth="1"/>
    <col min="11794" max="11795" width="7.5" style="3" customWidth="1"/>
    <col min="11796" max="11796" width="10.5" style="3" customWidth="1"/>
    <col min="11797" max="11797" width="8.1640625" style="3" customWidth="1"/>
    <col min="11798" max="11798" width="2.33203125" style="3" customWidth="1"/>
    <col min="11799" max="11799" width="15.5" style="3" customWidth="1"/>
    <col min="11800" max="11800" width="8.5" style="3" customWidth="1"/>
    <col min="11801" max="11801" width="15" style="3" customWidth="1"/>
    <col min="11802" max="11806" width="8.83203125" style="3"/>
    <col min="11807" max="11807" width="17.1640625" style="3" customWidth="1"/>
    <col min="11808" max="11808" width="16" style="3" customWidth="1"/>
    <col min="11809" max="11809" width="9.6640625" style="3" customWidth="1"/>
    <col min="11810" max="12032" width="8.83203125" style="3"/>
    <col min="12033" max="12033" width="2.5" style="3" customWidth="1"/>
    <col min="12034" max="12034" width="2.33203125" style="3" customWidth="1"/>
    <col min="12035" max="12035" width="17.83203125" style="3" customWidth="1"/>
    <col min="12036" max="12036" width="10.5" style="3" customWidth="1"/>
    <col min="12037" max="12038" width="8" style="3" customWidth="1"/>
    <col min="12039" max="12039" width="9" style="3" customWidth="1"/>
    <col min="12040" max="12040" width="8.33203125" style="3" customWidth="1"/>
    <col min="12041" max="12041" width="11.5" style="3" customWidth="1"/>
    <col min="12042" max="12042" width="8.5" style="3" customWidth="1"/>
    <col min="12043" max="12043" width="7.5" style="3" customWidth="1"/>
    <col min="12044" max="12044" width="7" style="3" customWidth="1"/>
    <col min="12045" max="12045" width="7.6640625" style="3" customWidth="1"/>
    <col min="12046" max="12046" width="7.33203125" style="3" customWidth="1"/>
    <col min="12047" max="12047" width="8.1640625" style="3" customWidth="1"/>
    <col min="12048" max="12049" width="7.33203125" style="3" customWidth="1"/>
    <col min="12050" max="12051" width="7.5" style="3" customWidth="1"/>
    <col min="12052" max="12052" width="10.5" style="3" customWidth="1"/>
    <col min="12053" max="12053" width="8.1640625" style="3" customWidth="1"/>
    <col min="12054" max="12054" width="2.33203125" style="3" customWidth="1"/>
    <col min="12055" max="12055" width="15.5" style="3" customWidth="1"/>
    <col min="12056" max="12056" width="8.5" style="3" customWidth="1"/>
    <col min="12057" max="12057" width="15" style="3" customWidth="1"/>
    <col min="12058" max="12062" width="8.83203125" style="3"/>
    <col min="12063" max="12063" width="17.1640625" style="3" customWidth="1"/>
    <col min="12064" max="12064" width="16" style="3" customWidth="1"/>
    <col min="12065" max="12065" width="9.6640625" style="3" customWidth="1"/>
    <col min="12066" max="12288" width="8.83203125" style="3"/>
    <col min="12289" max="12289" width="2.5" style="3" customWidth="1"/>
    <col min="12290" max="12290" width="2.33203125" style="3" customWidth="1"/>
    <col min="12291" max="12291" width="17.83203125" style="3" customWidth="1"/>
    <col min="12292" max="12292" width="10.5" style="3" customWidth="1"/>
    <col min="12293" max="12294" width="8" style="3" customWidth="1"/>
    <col min="12295" max="12295" width="9" style="3" customWidth="1"/>
    <col min="12296" max="12296" width="8.33203125" style="3" customWidth="1"/>
    <col min="12297" max="12297" width="11.5" style="3" customWidth="1"/>
    <col min="12298" max="12298" width="8.5" style="3" customWidth="1"/>
    <col min="12299" max="12299" width="7.5" style="3" customWidth="1"/>
    <col min="12300" max="12300" width="7" style="3" customWidth="1"/>
    <col min="12301" max="12301" width="7.6640625" style="3" customWidth="1"/>
    <col min="12302" max="12302" width="7.33203125" style="3" customWidth="1"/>
    <col min="12303" max="12303" width="8.1640625" style="3" customWidth="1"/>
    <col min="12304" max="12305" width="7.33203125" style="3" customWidth="1"/>
    <col min="12306" max="12307" width="7.5" style="3" customWidth="1"/>
    <col min="12308" max="12308" width="10.5" style="3" customWidth="1"/>
    <col min="12309" max="12309" width="8.1640625" style="3" customWidth="1"/>
    <col min="12310" max="12310" width="2.33203125" style="3" customWidth="1"/>
    <col min="12311" max="12311" width="15.5" style="3" customWidth="1"/>
    <col min="12312" max="12312" width="8.5" style="3" customWidth="1"/>
    <col min="12313" max="12313" width="15" style="3" customWidth="1"/>
    <col min="12314" max="12318" width="8.83203125" style="3"/>
    <col min="12319" max="12319" width="17.1640625" style="3" customWidth="1"/>
    <col min="12320" max="12320" width="16" style="3" customWidth="1"/>
    <col min="12321" max="12321" width="9.6640625" style="3" customWidth="1"/>
    <col min="12322" max="12544" width="8.83203125" style="3"/>
    <col min="12545" max="12545" width="2.5" style="3" customWidth="1"/>
    <col min="12546" max="12546" width="2.33203125" style="3" customWidth="1"/>
    <col min="12547" max="12547" width="17.83203125" style="3" customWidth="1"/>
    <col min="12548" max="12548" width="10.5" style="3" customWidth="1"/>
    <col min="12549" max="12550" width="8" style="3" customWidth="1"/>
    <col min="12551" max="12551" width="9" style="3" customWidth="1"/>
    <col min="12552" max="12552" width="8.33203125" style="3" customWidth="1"/>
    <col min="12553" max="12553" width="11.5" style="3" customWidth="1"/>
    <col min="12554" max="12554" width="8.5" style="3" customWidth="1"/>
    <col min="12555" max="12555" width="7.5" style="3" customWidth="1"/>
    <col min="12556" max="12556" width="7" style="3" customWidth="1"/>
    <col min="12557" max="12557" width="7.6640625" style="3" customWidth="1"/>
    <col min="12558" max="12558" width="7.33203125" style="3" customWidth="1"/>
    <col min="12559" max="12559" width="8.1640625" style="3" customWidth="1"/>
    <col min="12560" max="12561" width="7.33203125" style="3" customWidth="1"/>
    <col min="12562" max="12563" width="7.5" style="3" customWidth="1"/>
    <col min="12564" max="12564" width="10.5" style="3" customWidth="1"/>
    <col min="12565" max="12565" width="8.1640625" style="3" customWidth="1"/>
    <col min="12566" max="12566" width="2.33203125" style="3" customWidth="1"/>
    <col min="12567" max="12567" width="15.5" style="3" customWidth="1"/>
    <col min="12568" max="12568" width="8.5" style="3" customWidth="1"/>
    <col min="12569" max="12569" width="15" style="3" customWidth="1"/>
    <col min="12570" max="12574" width="8.83203125" style="3"/>
    <col min="12575" max="12575" width="17.1640625" style="3" customWidth="1"/>
    <col min="12576" max="12576" width="16" style="3" customWidth="1"/>
    <col min="12577" max="12577" width="9.6640625" style="3" customWidth="1"/>
    <col min="12578" max="12800" width="8.83203125" style="3"/>
    <col min="12801" max="12801" width="2.5" style="3" customWidth="1"/>
    <col min="12802" max="12802" width="2.33203125" style="3" customWidth="1"/>
    <col min="12803" max="12803" width="17.83203125" style="3" customWidth="1"/>
    <col min="12804" max="12804" width="10.5" style="3" customWidth="1"/>
    <col min="12805" max="12806" width="8" style="3" customWidth="1"/>
    <col min="12807" max="12807" width="9" style="3" customWidth="1"/>
    <col min="12808" max="12808" width="8.33203125" style="3" customWidth="1"/>
    <col min="12809" max="12809" width="11.5" style="3" customWidth="1"/>
    <col min="12810" max="12810" width="8.5" style="3" customWidth="1"/>
    <col min="12811" max="12811" width="7.5" style="3" customWidth="1"/>
    <col min="12812" max="12812" width="7" style="3" customWidth="1"/>
    <col min="12813" max="12813" width="7.6640625" style="3" customWidth="1"/>
    <col min="12814" max="12814" width="7.33203125" style="3" customWidth="1"/>
    <col min="12815" max="12815" width="8.1640625" style="3" customWidth="1"/>
    <col min="12816" max="12817" width="7.33203125" style="3" customWidth="1"/>
    <col min="12818" max="12819" width="7.5" style="3" customWidth="1"/>
    <col min="12820" max="12820" width="10.5" style="3" customWidth="1"/>
    <col min="12821" max="12821" width="8.1640625" style="3" customWidth="1"/>
    <col min="12822" max="12822" width="2.33203125" style="3" customWidth="1"/>
    <col min="12823" max="12823" width="15.5" style="3" customWidth="1"/>
    <col min="12824" max="12824" width="8.5" style="3" customWidth="1"/>
    <col min="12825" max="12825" width="15" style="3" customWidth="1"/>
    <col min="12826" max="12830" width="8.83203125" style="3"/>
    <col min="12831" max="12831" width="17.1640625" style="3" customWidth="1"/>
    <col min="12832" max="12832" width="16" style="3" customWidth="1"/>
    <col min="12833" max="12833" width="9.6640625" style="3" customWidth="1"/>
    <col min="12834" max="13056" width="8.83203125" style="3"/>
    <col min="13057" max="13057" width="2.5" style="3" customWidth="1"/>
    <col min="13058" max="13058" width="2.33203125" style="3" customWidth="1"/>
    <col min="13059" max="13059" width="17.83203125" style="3" customWidth="1"/>
    <col min="13060" max="13060" width="10.5" style="3" customWidth="1"/>
    <col min="13061" max="13062" width="8" style="3" customWidth="1"/>
    <col min="13063" max="13063" width="9" style="3" customWidth="1"/>
    <col min="13064" max="13064" width="8.33203125" style="3" customWidth="1"/>
    <col min="13065" max="13065" width="11.5" style="3" customWidth="1"/>
    <col min="13066" max="13066" width="8.5" style="3" customWidth="1"/>
    <col min="13067" max="13067" width="7.5" style="3" customWidth="1"/>
    <col min="13068" max="13068" width="7" style="3" customWidth="1"/>
    <col min="13069" max="13069" width="7.6640625" style="3" customWidth="1"/>
    <col min="13070" max="13070" width="7.33203125" style="3" customWidth="1"/>
    <col min="13071" max="13071" width="8.1640625" style="3" customWidth="1"/>
    <col min="13072" max="13073" width="7.33203125" style="3" customWidth="1"/>
    <col min="13074" max="13075" width="7.5" style="3" customWidth="1"/>
    <col min="13076" max="13076" width="10.5" style="3" customWidth="1"/>
    <col min="13077" max="13077" width="8.1640625" style="3" customWidth="1"/>
    <col min="13078" max="13078" width="2.33203125" style="3" customWidth="1"/>
    <col min="13079" max="13079" width="15.5" style="3" customWidth="1"/>
    <col min="13080" max="13080" width="8.5" style="3" customWidth="1"/>
    <col min="13081" max="13081" width="15" style="3" customWidth="1"/>
    <col min="13082" max="13086" width="8.83203125" style="3"/>
    <col min="13087" max="13087" width="17.1640625" style="3" customWidth="1"/>
    <col min="13088" max="13088" width="16" style="3" customWidth="1"/>
    <col min="13089" max="13089" width="9.6640625" style="3" customWidth="1"/>
    <col min="13090" max="13312" width="8.83203125" style="3"/>
    <col min="13313" max="13313" width="2.5" style="3" customWidth="1"/>
    <col min="13314" max="13314" width="2.33203125" style="3" customWidth="1"/>
    <col min="13315" max="13315" width="17.83203125" style="3" customWidth="1"/>
    <col min="13316" max="13316" width="10.5" style="3" customWidth="1"/>
    <col min="13317" max="13318" width="8" style="3" customWidth="1"/>
    <col min="13319" max="13319" width="9" style="3" customWidth="1"/>
    <col min="13320" max="13320" width="8.33203125" style="3" customWidth="1"/>
    <col min="13321" max="13321" width="11.5" style="3" customWidth="1"/>
    <col min="13322" max="13322" width="8.5" style="3" customWidth="1"/>
    <col min="13323" max="13323" width="7.5" style="3" customWidth="1"/>
    <col min="13324" max="13324" width="7" style="3" customWidth="1"/>
    <col min="13325" max="13325" width="7.6640625" style="3" customWidth="1"/>
    <col min="13326" max="13326" width="7.33203125" style="3" customWidth="1"/>
    <col min="13327" max="13327" width="8.1640625" style="3" customWidth="1"/>
    <col min="13328" max="13329" width="7.33203125" style="3" customWidth="1"/>
    <col min="13330" max="13331" width="7.5" style="3" customWidth="1"/>
    <col min="13332" max="13332" width="10.5" style="3" customWidth="1"/>
    <col min="13333" max="13333" width="8.1640625" style="3" customWidth="1"/>
    <col min="13334" max="13334" width="2.33203125" style="3" customWidth="1"/>
    <col min="13335" max="13335" width="15.5" style="3" customWidth="1"/>
    <col min="13336" max="13336" width="8.5" style="3" customWidth="1"/>
    <col min="13337" max="13337" width="15" style="3" customWidth="1"/>
    <col min="13338" max="13342" width="8.83203125" style="3"/>
    <col min="13343" max="13343" width="17.1640625" style="3" customWidth="1"/>
    <col min="13344" max="13344" width="16" style="3" customWidth="1"/>
    <col min="13345" max="13345" width="9.6640625" style="3" customWidth="1"/>
    <col min="13346" max="13568" width="8.83203125" style="3"/>
    <col min="13569" max="13569" width="2.5" style="3" customWidth="1"/>
    <col min="13570" max="13570" width="2.33203125" style="3" customWidth="1"/>
    <col min="13571" max="13571" width="17.83203125" style="3" customWidth="1"/>
    <col min="13572" max="13572" width="10.5" style="3" customWidth="1"/>
    <col min="13573" max="13574" width="8" style="3" customWidth="1"/>
    <col min="13575" max="13575" width="9" style="3" customWidth="1"/>
    <col min="13576" max="13576" width="8.33203125" style="3" customWidth="1"/>
    <col min="13577" max="13577" width="11.5" style="3" customWidth="1"/>
    <col min="13578" max="13578" width="8.5" style="3" customWidth="1"/>
    <col min="13579" max="13579" width="7.5" style="3" customWidth="1"/>
    <col min="13580" max="13580" width="7" style="3" customWidth="1"/>
    <col min="13581" max="13581" width="7.6640625" style="3" customWidth="1"/>
    <col min="13582" max="13582" width="7.33203125" style="3" customWidth="1"/>
    <col min="13583" max="13583" width="8.1640625" style="3" customWidth="1"/>
    <col min="13584" max="13585" width="7.33203125" style="3" customWidth="1"/>
    <col min="13586" max="13587" width="7.5" style="3" customWidth="1"/>
    <col min="13588" max="13588" width="10.5" style="3" customWidth="1"/>
    <col min="13589" max="13589" width="8.1640625" style="3" customWidth="1"/>
    <col min="13590" max="13590" width="2.33203125" style="3" customWidth="1"/>
    <col min="13591" max="13591" width="15.5" style="3" customWidth="1"/>
    <col min="13592" max="13592" width="8.5" style="3" customWidth="1"/>
    <col min="13593" max="13593" width="15" style="3" customWidth="1"/>
    <col min="13594" max="13598" width="8.83203125" style="3"/>
    <col min="13599" max="13599" width="17.1640625" style="3" customWidth="1"/>
    <col min="13600" max="13600" width="16" style="3" customWidth="1"/>
    <col min="13601" max="13601" width="9.6640625" style="3" customWidth="1"/>
    <col min="13602" max="13824" width="8.83203125" style="3"/>
    <col min="13825" max="13825" width="2.5" style="3" customWidth="1"/>
    <col min="13826" max="13826" width="2.33203125" style="3" customWidth="1"/>
    <col min="13827" max="13827" width="17.83203125" style="3" customWidth="1"/>
    <col min="13828" max="13828" width="10.5" style="3" customWidth="1"/>
    <col min="13829" max="13830" width="8" style="3" customWidth="1"/>
    <col min="13831" max="13831" width="9" style="3" customWidth="1"/>
    <col min="13832" max="13832" width="8.33203125" style="3" customWidth="1"/>
    <col min="13833" max="13833" width="11.5" style="3" customWidth="1"/>
    <col min="13834" max="13834" width="8.5" style="3" customWidth="1"/>
    <col min="13835" max="13835" width="7.5" style="3" customWidth="1"/>
    <col min="13836" max="13836" width="7" style="3" customWidth="1"/>
    <col min="13837" max="13837" width="7.6640625" style="3" customWidth="1"/>
    <col min="13838" max="13838" width="7.33203125" style="3" customWidth="1"/>
    <col min="13839" max="13839" width="8.1640625" style="3" customWidth="1"/>
    <col min="13840" max="13841" width="7.33203125" style="3" customWidth="1"/>
    <col min="13842" max="13843" width="7.5" style="3" customWidth="1"/>
    <col min="13844" max="13844" width="10.5" style="3" customWidth="1"/>
    <col min="13845" max="13845" width="8.1640625" style="3" customWidth="1"/>
    <col min="13846" max="13846" width="2.33203125" style="3" customWidth="1"/>
    <col min="13847" max="13847" width="15.5" style="3" customWidth="1"/>
    <col min="13848" max="13848" width="8.5" style="3" customWidth="1"/>
    <col min="13849" max="13849" width="15" style="3" customWidth="1"/>
    <col min="13850" max="13854" width="8.83203125" style="3"/>
    <col min="13855" max="13855" width="17.1640625" style="3" customWidth="1"/>
    <col min="13856" max="13856" width="16" style="3" customWidth="1"/>
    <col min="13857" max="13857" width="9.6640625" style="3" customWidth="1"/>
    <col min="13858" max="14080" width="8.83203125" style="3"/>
    <col min="14081" max="14081" width="2.5" style="3" customWidth="1"/>
    <col min="14082" max="14082" width="2.33203125" style="3" customWidth="1"/>
    <col min="14083" max="14083" width="17.83203125" style="3" customWidth="1"/>
    <col min="14084" max="14084" width="10.5" style="3" customWidth="1"/>
    <col min="14085" max="14086" width="8" style="3" customWidth="1"/>
    <col min="14087" max="14087" width="9" style="3" customWidth="1"/>
    <col min="14088" max="14088" width="8.33203125" style="3" customWidth="1"/>
    <col min="14089" max="14089" width="11.5" style="3" customWidth="1"/>
    <col min="14090" max="14090" width="8.5" style="3" customWidth="1"/>
    <col min="14091" max="14091" width="7.5" style="3" customWidth="1"/>
    <col min="14092" max="14092" width="7" style="3" customWidth="1"/>
    <col min="14093" max="14093" width="7.6640625" style="3" customWidth="1"/>
    <col min="14094" max="14094" width="7.33203125" style="3" customWidth="1"/>
    <col min="14095" max="14095" width="8.1640625" style="3" customWidth="1"/>
    <col min="14096" max="14097" width="7.33203125" style="3" customWidth="1"/>
    <col min="14098" max="14099" width="7.5" style="3" customWidth="1"/>
    <col min="14100" max="14100" width="10.5" style="3" customWidth="1"/>
    <col min="14101" max="14101" width="8.1640625" style="3" customWidth="1"/>
    <col min="14102" max="14102" width="2.33203125" style="3" customWidth="1"/>
    <col min="14103" max="14103" width="15.5" style="3" customWidth="1"/>
    <col min="14104" max="14104" width="8.5" style="3" customWidth="1"/>
    <col min="14105" max="14105" width="15" style="3" customWidth="1"/>
    <col min="14106" max="14110" width="8.83203125" style="3"/>
    <col min="14111" max="14111" width="17.1640625" style="3" customWidth="1"/>
    <col min="14112" max="14112" width="16" style="3" customWidth="1"/>
    <col min="14113" max="14113" width="9.6640625" style="3" customWidth="1"/>
    <col min="14114" max="14336" width="8.83203125" style="3"/>
    <col min="14337" max="14337" width="2.5" style="3" customWidth="1"/>
    <col min="14338" max="14338" width="2.33203125" style="3" customWidth="1"/>
    <col min="14339" max="14339" width="17.83203125" style="3" customWidth="1"/>
    <col min="14340" max="14340" width="10.5" style="3" customWidth="1"/>
    <col min="14341" max="14342" width="8" style="3" customWidth="1"/>
    <col min="14343" max="14343" width="9" style="3" customWidth="1"/>
    <col min="14344" max="14344" width="8.33203125" style="3" customWidth="1"/>
    <col min="14345" max="14345" width="11.5" style="3" customWidth="1"/>
    <col min="14346" max="14346" width="8.5" style="3" customWidth="1"/>
    <col min="14347" max="14347" width="7.5" style="3" customWidth="1"/>
    <col min="14348" max="14348" width="7" style="3" customWidth="1"/>
    <col min="14349" max="14349" width="7.6640625" style="3" customWidth="1"/>
    <col min="14350" max="14350" width="7.33203125" style="3" customWidth="1"/>
    <col min="14351" max="14351" width="8.1640625" style="3" customWidth="1"/>
    <col min="14352" max="14353" width="7.33203125" style="3" customWidth="1"/>
    <col min="14354" max="14355" width="7.5" style="3" customWidth="1"/>
    <col min="14356" max="14356" width="10.5" style="3" customWidth="1"/>
    <col min="14357" max="14357" width="8.1640625" style="3" customWidth="1"/>
    <col min="14358" max="14358" width="2.33203125" style="3" customWidth="1"/>
    <col min="14359" max="14359" width="15.5" style="3" customWidth="1"/>
    <col min="14360" max="14360" width="8.5" style="3" customWidth="1"/>
    <col min="14361" max="14361" width="15" style="3" customWidth="1"/>
    <col min="14362" max="14366" width="8.83203125" style="3"/>
    <col min="14367" max="14367" width="17.1640625" style="3" customWidth="1"/>
    <col min="14368" max="14368" width="16" style="3" customWidth="1"/>
    <col min="14369" max="14369" width="9.6640625" style="3" customWidth="1"/>
    <col min="14370" max="14592" width="8.83203125" style="3"/>
    <col min="14593" max="14593" width="2.5" style="3" customWidth="1"/>
    <col min="14594" max="14594" width="2.33203125" style="3" customWidth="1"/>
    <col min="14595" max="14595" width="17.83203125" style="3" customWidth="1"/>
    <col min="14596" max="14596" width="10.5" style="3" customWidth="1"/>
    <col min="14597" max="14598" width="8" style="3" customWidth="1"/>
    <col min="14599" max="14599" width="9" style="3" customWidth="1"/>
    <col min="14600" max="14600" width="8.33203125" style="3" customWidth="1"/>
    <col min="14601" max="14601" width="11.5" style="3" customWidth="1"/>
    <col min="14602" max="14602" width="8.5" style="3" customWidth="1"/>
    <col min="14603" max="14603" width="7.5" style="3" customWidth="1"/>
    <col min="14604" max="14604" width="7" style="3" customWidth="1"/>
    <col min="14605" max="14605" width="7.6640625" style="3" customWidth="1"/>
    <col min="14606" max="14606" width="7.33203125" style="3" customWidth="1"/>
    <col min="14607" max="14607" width="8.1640625" style="3" customWidth="1"/>
    <col min="14608" max="14609" width="7.33203125" style="3" customWidth="1"/>
    <col min="14610" max="14611" width="7.5" style="3" customWidth="1"/>
    <col min="14612" max="14612" width="10.5" style="3" customWidth="1"/>
    <col min="14613" max="14613" width="8.1640625" style="3" customWidth="1"/>
    <col min="14614" max="14614" width="2.33203125" style="3" customWidth="1"/>
    <col min="14615" max="14615" width="15.5" style="3" customWidth="1"/>
    <col min="14616" max="14616" width="8.5" style="3" customWidth="1"/>
    <col min="14617" max="14617" width="15" style="3" customWidth="1"/>
    <col min="14618" max="14622" width="8.83203125" style="3"/>
    <col min="14623" max="14623" width="17.1640625" style="3" customWidth="1"/>
    <col min="14624" max="14624" width="16" style="3" customWidth="1"/>
    <col min="14625" max="14625" width="9.6640625" style="3" customWidth="1"/>
    <col min="14626" max="14848" width="8.83203125" style="3"/>
    <col min="14849" max="14849" width="2.5" style="3" customWidth="1"/>
    <col min="14850" max="14850" width="2.33203125" style="3" customWidth="1"/>
    <col min="14851" max="14851" width="17.83203125" style="3" customWidth="1"/>
    <col min="14852" max="14852" width="10.5" style="3" customWidth="1"/>
    <col min="14853" max="14854" width="8" style="3" customWidth="1"/>
    <col min="14855" max="14855" width="9" style="3" customWidth="1"/>
    <col min="14856" max="14856" width="8.33203125" style="3" customWidth="1"/>
    <col min="14857" max="14857" width="11.5" style="3" customWidth="1"/>
    <col min="14858" max="14858" width="8.5" style="3" customWidth="1"/>
    <col min="14859" max="14859" width="7.5" style="3" customWidth="1"/>
    <col min="14860" max="14860" width="7" style="3" customWidth="1"/>
    <col min="14861" max="14861" width="7.6640625" style="3" customWidth="1"/>
    <col min="14862" max="14862" width="7.33203125" style="3" customWidth="1"/>
    <col min="14863" max="14863" width="8.1640625" style="3" customWidth="1"/>
    <col min="14864" max="14865" width="7.33203125" style="3" customWidth="1"/>
    <col min="14866" max="14867" width="7.5" style="3" customWidth="1"/>
    <col min="14868" max="14868" width="10.5" style="3" customWidth="1"/>
    <col min="14869" max="14869" width="8.1640625" style="3" customWidth="1"/>
    <col min="14870" max="14870" width="2.33203125" style="3" customWidth="1"/>
    <col min="14871" max="14871" width="15.5" style="3" customWidth="1"/>
    <col min="14872" max="14872" width="8.5" style="3" customWidth="1"/>
    <col min="14873" max="14873" width="15" style="3" customWidth="1"/>
    <col min="14874" max="14878" width="8.83203125" style="3"/>
    <col min="14879" max="14879" width="17.1640625" style="3" customWidth="1"/>
    <col min="14880" max="14880" width="16" style="3" customWidth="1"/>
    <col min="14881" max="14881" width="9.6640625" style="3" customWidth="1"/>
    <col min="14882" max="15104" width="8.83203125" style="3"/>
    <col min="15105" max="15105" width="2.5" style="3" customWidth="1"/>
    <col min="15106" max="15106" width="2.33203125" style="3" customWidth="1"/>
    <col min="15107" max="15107" width="17.83203125" style="3" customWidth="1"/>
    <col min="15108" max="15108" width="10.5" style="3" customWidth="1"/>
    <col min="15109" max="15110" width="8" style="3" customWidth="1"/>
    <col min="15111" max="15111" width="9" style="3" customWidth="1"/>
    <col min="15112" max="15112" width="8.33203125" style="3" customWidth="1"/>
    <col min="15113" max="15113" width="11.5" style="3" customWidth="1"/>
    <col min="15114" max="15114" width="8.5" style="3" customWidth="1"/>
    <col min="15115" max="15115" width="7.5" style="3" customWidth="1"/>
    <col min="15116" max="15116" width="7" style="3" customWidth="1"/>
    <col min="15117" max="15117" width="7.6640625" style="3" customWidth="1"/>
    <col min="15118" max="15118" width="7.33203125" style="3" customWidth="1"/>
    <col min="15119" max="15119" width="8.1640625" style="3" customWidth="1"/>
    <col min="15120" max="15121" width="7.33203125" style="3" customWidth="1"/>
    <col min="15122" max="15123" width="7.5" style="3" customWidth="1"/>
    <col min="15124" max="15124" width="10.5" style="3" customWidth="1"/>
    <col min="15125" max="15125" width="8.1640625" style="3" customWidth="1"/>
    <col min="15126" max="15126" width="2.33203125" style="3" customWidth="1"/>
    <col min="15127" max="15127" width="15.5" style="3" customWidth="1"/>
    <col min="15128" max="15128" width="8.5" style="3" customWidth="1"/>
    <col min="15129" max="15129" width="15" style="3" customWidth="1"/>
    <col min="15130" max="15134" width="8.83203125" style="3"/>
    <col min="15135" max="15135" width="17.1640625" style="3" customWidth="1"/>
    <col min="15136" max="15136" width="16" style="3" customWidth="1"/>
    <col min="15137" max="15137" width="9.6640625" style="3" customWidth="1"/>
    <col min="15138" max="15360" width="8.83203125" style="3"/>
    <col min="15361" max="15361" width="2.5" style="3" customWidth="1"/>
    <col min="15362" max="15362" width="2.33203125" style="3" customWidth="1"/>
    <col min="15363" max="15363" width="17.83203125" style="3" customWidth="1"/>
    <col min="15364" max="15364" width="10.5" style="3" customWidth="1"/>
    <col min="15365" max="15366" width="8" style="3" customWidth="1"/>
    <col min="15367" max="15367" width="9" style="3" customWidth="1"/>
    <col min="15368" max="15368" width="8.33203125" style="3" customWidth="1"/>
    <col min="15369" max="15369" width="11.5" style="3" customWidth="1"/>
    <col min="15370" max="15370" width="8.5" style="3" customWidth="1"/>
    <col min="15371" max="15371" width="7.5" style="3" customWidth="1"/>
    <col min="15372" max="15372" width="7" style="3" customWidth="1"/>
    <col min="15373" max="15373" width="7.6640625" style="3" customWidth="1"/>
    <col min="15374" max="15374" width="7.33203125" style="3" customWidth="1"/>
    <col min="15375" max="15375" width="8.1640625" style="3" customWidth="1"/>
    <col min="15376" max="15377" width="7.33203125" style="3" customWidth="1"/>
    <col min="15378" max="15379" width="7.5" style="3" customWidth="1"/>
    <col min="15380" max="15380" width="10.5" style="3" customWidth="1"/>
    <col min="15381" max="15381" width="8.1640625" style="3" customWidth="1"/>
    <col min="15382" max="15382" width="2.33203125" style="3" customWidth="1"/>
    <col min="15383" max="15383" width="15.5" style="3" customWidth="1"/>
    <col min="15384" max="15384" width="8.5" style="3" customWidth="1"/>
    <col min="15385" max="15385" width="15" style="3" customWidth="1"/>
    <col min="15386" max="15390" width="8.83203125" style="3"/>
    <col min="15391" max="15391" width="17.1640625" style="3" customWidth="1"/>
    <col min="15392" max="15392" width="16" style="3" customWidth="1"/>
    <col min="15393" max="15393" width="9.6640625" style="3" customWidth="1"/>
    <col min="15394" max="15616" width="8.83203125" style="3"/>
    <col min="15617" max="15617" width="2.5" style="3" customWidth="1"/>
    <col min="15618" max="15618" width="2.33203125" style="3" customWidth="1"/>
    <col min="15619" max="15619" width="17.83203125" style="3" customWidth="1"/>
    <col min="15620" max="15620" width="10.5" style="3" customWidth="1"/>
    <col min="15621" max="15622" width="8" style="3" customWidth="1"/>
    <col min="15623" max="15623" width="9" style="3" customWidth="1"/>
    <col min="15624" max="15624" width="8.33203125" style="3" customWidth="1"/>
    <col min="15625" max="15625" width="11.5" style="3" customWidth="1"/>
    <col min="15626" max="15626" width="8.5" style="3" customWidth="1"/>
    <col min="15627" max="15627" width="7.5" style="3" customWidth="1"/>
    <col min="15628" max="15628" width="7" style="3" customWidth="1"/>
    <col min="15629" max="15629" width="7.6640625" style="3" customWidth="1"/>
    <col min="15630" max="15630" width="7.33203125" style="3" customWidth="1"/>
    <col min="15631" max="15631" width="8.1640625" style="3" customWidth="1"/>
    <col min="15632" max="15633" width="7.33203125" style="3" customWidth="1"/>
    <col min="15634" max="15635" width="7.5" style="3" customWidth="1"/>
    <col min="15636" max="15636" width="10.5" style="3" customWidth="1"/>
    <col min="15637" max="15637" width="8.1640625" style="3" customWidth="1"/>
    <col min="15638" max="15638" width="2.33203125" style="3" customWidth="1"/>
    <col min="15639" max="15639" width="15.5" style="3" customWidth="1"/>
    <col min="15640" max="15640" width="8.5" style="3" customWidth="1"/>
    <col min="15641" max="15641" width="15" style="3" customWidth="1"/>
    <col min="15642" max="15646" width="8.83203125" style="3"/>
    <col min="15647" max="15647" width="17.1640625" style="3" customWidth="1"/>
    <col min="15648" max="15648" width="16" style="3" customWidth="1"/>
    <col min="15649" max="15649" width="9.6640625" style="3" customWidth="1"/>
    <col min="15650" max="15872" width="8.83203125" style="3"/>
    <col min="15873" max="15873" width="2.5" style="3" customWidth="1"/>
    <col min="15874" max="15874" width="2.33203125" style="3" customWidth="1"/>
    <col min="15875" max="15875" width="17.83203125" style="3" customWidth="1"/>
    <col min="15876" max="15876" width="10.5" style="3" customWidth="1"/>
    <col min="15877" max="15878" width="8" style="3" customWidth="1"/>
    <col min="15879" max="15879" width="9" style="3" customWidth="1"/>
    <col min="15880" max="15880" width="8.33203125" style="3" customWidth="1"/>
    <col min="15881" max="15881" width="11.5" style="3" customWidth="1"/>
    <col min="15882" max="15882" width="8.5" style="3" customWidth="1"/>
    <col min="15883" max="15883" width="7.5" style="3" customWidth="1"/>
    <col min="15884" max="15884" width="7" style="3" customWidth="1"/>
    <col min="15885" max="15885" width="7.6640625" style="3" customWidth="1"/>
    <col min="15886" max="15886" width="7.33203125" style="3" customWidth="1"/>
    <col min="15887" max="15887" width="8.1640625" style="3" customWidth="1"/>
    <col min="15888" max="15889" width="7.33203125" style="3" customWidth="1"/>
    <col min="15890" max="15891" width="7.5" style="3" customWidth="1"/>
    <col min="15892" max="15892" width="10.5" style="3" customWidth="1"/>
    <col min="15893" max="15893" width="8.1640625" style="3" customWidth="1"/>
    <col min="15894" max="15894" width="2.33203125" style="3" customWidth="1"/>
    <col min="15895" max="15895" width="15.5" style="3" customWidth="1"/>
    <col min="15896" max="15896" width="8.5" style="3" customWidth="1"/>
    <col min="15897" max="15897" width="15" style="3" customWidth="1"/>
    <col min="15898" max="15902" width="8.83203125" style="3"/>
    <col min="15903" max="15903" width="17.1640625" style="3" customWidth="1"/>
    <col min="15904" max="15904" width="16" style="3" customWidth="1"/>
    <col min="15905" max="15905" width="9.6640625" style="3" customWidth="1"/>
    <col min="15906" max="16128" width="8.83203125" style="3"/>
    <col min="16129" max="16129" width="2.5" style="3" customWidth="1"/>
    <col min="16130" max="16130" width="2.33203125" style="3" customWidth="1"/>
    <col min="16131" max="16131" width="17.83203125" style="3" customWidth="1"/>
    <col min="16132" max="16132" width="10.5" style="3" customWidth="1"/>
    <col min="16133" max="16134" width="8" style="3" customWidth="1"/>
    <col min="16135" max="16135" width="9" style="3" customWidth="1"/>
    <col min="16136" max="16136" width="8.33203125" style="3" customWidth="1"/>
    <col min="16137" max="16137" width="11.5" style="3" customWidth="1"/>
    <col min="16138" max="16138" width="8.5" style="3" customWidth="1"/>
    <col min="16139" max="16139" width="7.5" style="3" customWidth="1"/>
    <col min="16140" max="16140" width="7" style="3" customWidth="1"/>
    <col min="16141" max="16141" width="7.6640625" style="3" customWidth="1"/>
    <col min="16142" max="16142" width="7.33203125" style="3" customWidth="1"/>
    <col min="16143" max="16143" width="8.1640625" style="3" customWidth="1"/>
    <col min="16144" max="16145" width="7.33203125" style="3" customWidth="1"/>
    <col min="16146" max="16147" width="7.5" style="3" customWidth="1"/>
    <col min="16148" max="16148" width="10.5" style="3" customWidth="1"/>
    <col min="16149" max="16149" width="8.1640625" style="3" customWidth="1"/>
    <col min="16150" max="16150" width="2.33203125" style="3" customWidth="1"/>
    <col min="16151" max="16151" width="15.5" style="3" customWidth="1"/>
    <col min="16152" max="16152" width="8.5" style="3" customWidth="1"/>
    <col min="16153" max="16153" width="15" style="3" customWidth="1"/>
    <col min="16154" max="16158" width="8.83203125" style="3"/>
    <col min="16159" max="16159" width="17.1640625" style="3" customWidth="1"/>
    <col min="16160" max="16160" width="16" style="3" customWidth="1"/>
    <col min="16161" max="16161" width="9.6640625" style="3" customWidth="1"/>
    <col min="16162" max="16384" width="8.83203125" style="3"/>
  </cols>
  <sheetData>
    <row r="2" spans="1:33" ht="15">
      <c r="C2" s="284"/>
      <c r="D2" s="285"/>
    </row>
    <row r="3" spans="1:33" ht="14" thickBot="1">
      <c r="B3" s="250">
        <v>2.5</v>
      </c>
      <c r="C3" s="247"/>
      <c r="D3" s="247">
        <v>11</v>
      </c>
      <c r="E3" s="247">
        <v>9</v>
      </c>
      <c r="F3" s="247">
        <v>8</v>
      </c>
      <c r="G3" s="247">
        <v>8</v>
      </c>
      <c r="H3" s="247">
        <v>8</v>
      </c>
      <c r="I3" s="247">
        <v>8</v>
      </c>
      <c r="J3" s="247">
        <v>8</v>
      </c>
      <c r="K3" s="247">
        <v>8</v>
      </c>
      <c r="L3" s="247">
        <v>8</v>
      </c>
      <c r="M3" s="247">
        <v>8</v>
      </c>
      <c r="N3" s="247">
        <v>8</v>
      </c>
      <c r="O3" s="247">
        <v>8</v>
      </c>
      <c r="P3" s="247">
        <v>8</v>
      </c>
      <c r="Q3" s="247">
        <v>8</v>
      </c>
      <c r="R3" s="247">
        <v>8</v>
      </c>
      <c r="S3" s="247">
        <v>8</v>
      </c>
      <c r="T3" s="247">
        <v>9</v>
      </c>
      <c r="U3" s="247">
        <v>9</v>
      </c>
      <c r="V3" s="250">
        <v>2.5</v>
      </c>
      <c r="W3" s="50"/>
      <c r="X3" s="50"/>
      <c r="Y3" s="251"/>
    </row>
    <row r="4" spans="1:33" ht="11" customHeight="1">
      <c r="A4" s="15"/>
      <c r="B4" s="332"/>
      <c r="C4" s="308"/>
      <c r="D4" s="309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33"/>
      <c r="W4" s="17"/>
      <c r="X4" s="15"/>
      <c r="Y4" s="15"/>
      <c r="Z4" s="15"/>
      <c r="AA4" s="15"/>
    </row>
    <row r="5" spans="1:33" ht="11" customHeight="1">
      <c r="A5" s="15"/>
      <c r="B5" s="334"/>
      <c r="C5" s="313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31" t="s">
        <v>457</v>
      </c>
      <c r="V5" s="335"/>
      <c r="W5" s="17"/>
      <c r="X5" s="15"/>
      <c r="Y5" s="15"/>
      <c r="Z5" s="15"/>
      <c r="AA5" s="15"/>
    </row>
    <row r="6" spans="1:33" ht="11" customHeight="1">
      <c r="A6" s="15"/>
      <c r="B6" s="334"/>
      <c r="C6" s="313"/>
      <c r="D6" s="316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35"/>
      <c r="W6" s="17"/>
      <c r="X6" s="15"/>
      <c r="Y6" s="15"/>
      <c r="Z6" s="15"/>
      <c r="AA6" s="15"/>
    </row>
    <row r="7" spans="1:33" ht="11" customHeight="1">
      <c r="A7" s="15"/>
      <c r="B7" s="334"/>
      <c r="C7" s="313"/>
      <c r="D7" s="99" t="s">
        <v>458</v>
      </c>
      <c r="E7" s="317"/>
      <c r="F7" s="317"/>
      <c r="G7" s="317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8"/>
      <c r="V7" s="335"/>
      <c r="W7" s="17"/>
      <c r="X7" s="15"/>
      <c r="Y7" s="15"/>
      <c r="Z7" s="15"/>
      <c r="AA7" s="15"/>
    </row>
    <row r="8" spans="1:33" ht="11" customHeight="1">
      <c r="A8" s="2"/>
      <c r="B8" s="334"/>
      <c r="C8" s="314"/>
      <c r="D8" s="314"/>
      <c r="E8" s="314"/>
      <c r="F8" s="314"/>
      <c r="G8" s="314"/>
      <c r="H8" s="314"/>
      <c r="I8" s="314"/>
      <c r="J8" s="314"/>
      <c r="K8" s="314"/>
      <c r="L8" s="314"/>
      <c r="M8" s="314"/>
      <c r="N8" s="314"/>
      <c r="O8" s="314"/>
      <c r="P8" s="314"/>
      <c r="Q8" s="314"/>
      <c r="R8" s="314"/>
      <c r="S8" s="314"/>
      <c r="T8" s="314"/>
      <c r="U8" s="314"/>
      <c r="V8" s="335"/>
      <c r="W8" s="17"/>
      <c r="X8" s="15"/>
      <c r="Y8" s="15"/>
      <c r="Z8" s="15"/>
      <c r="AA8" s="15"/>
    </row>
    <row r="9" spans="1:33" ht="14.5" customHeight="1" thickBot="1">
      <c r="A9" s="15"/>
      <c r="B9" s="336"/>
      <c r="C9" s="286" t="s">
        <v>404</v>
      </c>
      <c r="D9" s="287"/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9" t="s">
        <v>393</v>
      </c>
      <c r="V9" s="337"/>
      <c r="W9" s="294"/>
      <c r="X9" s="294"/>
      <c r="Y9" s="294"/>
      <c r="Z9" s="294"/>
      <c r="AA9" s="294"/>
      <c r="AB9" s="294"/>
      <c r="AC9" s="294"/>
      <c r="AD9" s="294"/>
      <c r="AE9" s="294"/>
      <c r="AF9" s="294"/>
      <c r="AG9" s="294"/>
    </row>
    <row r="10" spans="1:33" ht="14.5" customHeight="1" thickBot="1">
      <c r="A10" s="15"/>
      <c r="B10" s="336"/>
      <c r="C10" s="533" t="s">
        <v>399</v>
      </c>
      <c r="D10" s="533" t="s">
        <v>68</v>
      </c>
      <c r="E10" s="533" t="s">
        <v>365</v>
      </c>
      <c r="F10" s="533" t="s">
        <v>376</v>
      </c>
      <c r="G10" s="533" t="s">
        <v>0</v>
      </c>
      <c r="H10" s="535" t="s">
        <v>7</v>
      </c>
      <c r="I10" s="535"/>
      <c r="J10" s="535"/>
      <c r="K10" s="535"/>
      <c r="L10" s="535"/>
      <c r="M10" s="535"/>
      <c r="N10" s="535"/>
      <c r="O10" s="533" t="s">
        <v>66</v>
      </c>
      <c r="P10" s="533" t="s">
        <v>40</v>
      </c>
      <c r="Q10" s="533" t="s">
        <v>362</v>
      </c>
      <c r="R10" s="533" t="s">
        <v>363</v>
      </c>
      <c r="S10" s="533" t="s">
        <v>364</v>
      </c>
      <c r="T10" s="533" t="s">
        <v>44</v>
      </c>
      <c r="U10" s="533" t="s">
        <v>46</v>
      </c>
      <c r="V10" s="337"/>
      <c r="W10" s="294"/>
      <c r="X10" s="294"/>
      <c r="Y10" s="294"/>
      <c r="Z10" s="294"/>
      <c r="AA10" s="294"/>
      <c r="AB10" s="294"/>
      <c r="AC10" s="294"/>
      <c r="AD10" s="294"/>
      <c r="AE10" s="294"/>
      <c r="AF10" s="294"/>
      <c r="AG10" s="294"/>
    </row>
    <row r="11" spans="1:33" ht="32" customHeight="1" thickBot="1">
      <c r="A11" s="15"/>
      <c r="B11" s="336"/>
      <c r="C11" s="534"/>
      <c r="D11" s="534"/>
      <c r="E11" s="534"/>
      <c r="F11" s="534"/>
      <c r="G11" s="534"/>
      <c r="H11" s="290" t="s">
        <v>395</v>
      </c>
      <c r="I11" s="290" t="s">
        <v>2</v>
      </c>
      <c r="J11" s="290" t="s">
        <v>3</v>
      </c>
      <c r="K11" s="290" t="s">
        <v>4</v>
      </c>
      <c r="L11" s="290" t="s">
        <v>5</v>
      </c>
      <c r="M11" s="290" t="s">
        <v>67</v>
      </c>
      <c r="N11" s="290" t="s">
        <v>6</v>
      </c>
      <c r="O11" s="534"/>
      <c r="P11" s="534"/>
      <c r="Q11" s="534"/>
      <c r="R11" s="534"/>
      <c r="S11" s="534"/>
      <c r="T11" s="534"/>
      <c r="U11" s="534"/>
      <c r="V11" s="337"/>
      <c r="W11" s="294"/>
      <c r="X11" s="294"/>
      <c r="Y11" s="294"/>
      <c r="Z11" s="294"/>
      <c r="AA11" s="294"/>
      <c r="AB11" s="294"/>
      <c r="AC11" s="294"/>
      <c r="AD11" s="294"/>
      <c r="AE11" s="294"/>
      <c r="AF11" s="294"/>
      <c r="AG11" s="294"/>
    </row>
    <row r="12" spans="1:33" ht="14.5" customHeight="1">
      <c r="A12" s="15"/>
      <c r="B12" s="336"/>
      <c r="C12" s="291" t="s">
        <v>382</v>
      </c>
      <c r="D12" s="390">
        <v>15114</v>
      </c>
      <c r="E12" s="474">
        <v>2.2098392099999997</v>
      </c>
      <c r="F12" s="474">
        <v>1.8063556000000001</v>
      </c>
      <c r="G12" s="474">
        <v>18.119931569999999</v>
      </c>
      <c r="H12" s="477">
        <v>0.13178858999999998</v>
      </c>
      <c r="I12" s="293">
        <v>1.82464128</v>
      </c>
      <c r="J12" s="293">
        <v>0.32945053999999996</v>
      </c>
      <c r="K12" s="293">
        <v>2.0214786199999999</v>
      </c>
      <c r="L12" s="293">
        <v>0</v>
      </c>
      <c r="M12" s="293">
        <v>0.45407045000000001</v>
      </c>
      <c r="N12" s="293">
        <v>0.24419728000000074</v>
      </c>
      <c r="O12" s="293">
        <v>1.79657899</v>
      </c>
      <c r="P12" s="293">
        <v>5.5840000000000001E-5</v>
      </c>
      <c r="Q12" s="293">
        <v>1.7211669999999998E-2</v>
      </c>
      <c r="R12" s="293">
        <v>1.2330000000000001E-5</v>
      </c>
      <c r="S12" s="293">
        <v>1.7168160000000002E-2</v>
      </c>
      <c r="T12" s="293">
        <v>1672.6287887200001</v>
      </c>
      <c r="U12" s="293">
        <v>235.47838874999999</v>
      </c>
      <c r="V12" s="338">
        <v>0</v>
      </c>
      <c r="W12" s="294"/>
      <c r="X12" s="294"/>
      <c r="Y12" s="294"/>
      <c r="Z12" s="294"/>
      <c r="AA12" s="294"/>
      <c r="AB12" s="294"/>
      <c r="AC12" s="294"/>
      <c r="AD12" s="294"/>
      <c r="AE12" s="294"/>
      <c r="AF12" s="294"/>
      <c r="AG12" s="294"/>
    </row>
    <row r="13" spans="1:33" ht="14.5" customHeight="1">
      <c r="A13" s="15"/>
      <c r="B13" s="336"/>
      <c r="C13" s="296" t="s">
        <v>383</v>
      </c>
      <c r="D13" s="392">
        <v>11277</v>
      </c>
      <c r="E13" s="475">
        <v>15.38468421</v>
      </c>
      <c r="F13" s="475">
        <v>3.1239522099999997</v>
      </c>
      <c r="G13" s="475">
        <v>46.562655929999998</v>
      </c>
      <c r="H13" s="478">
        <v>0.57615300999999997</v>
      </c>
      <c r="I13" s="298">
        <v>1.5876748799999998</v>
      </c>
      <c r="J13" s="298">
        <v>0.31236602000000002</v>
      </c>
      <c r="K13" s="298">
        <v>1.3435264099999999</v>
      </c>
      <c r="L13" s="298">
        <v>5.8579999999999993E-4</v>
      </c>
      <c r="M13" s="298">
        <v>0.33871890999999998</v>
      </c>
      <c r="N13" s="298">
        <v>1.8170142299999998</v>
      </c>
      <c r="O13" s="298">
        <v>12.50266002</v>
      </c>
      <c r="P13" s="298">
        <v>5.1969000000000006E-4</v>
      </c>
      <c r="Q13" s="298">
        <v>5.0806359999999995E-2</v>
      </c>
      <c r="R13" s="298">
        <v>5.1570000000000001E-4</v>
      </c>
      <c r="S13" s="298">
        <v>5.0802369999999999E-2</v>
      </c>
      <c r="T13" s="298">
        <v>1311.6794128699999</v>
      </c>
      <c r="U13" s="298">
        <v>119.11296283999999</v>
      </c>
      <c r="V13" s="338">
        <v>1</v>
      </c>
      <c r="W13" s="294"/>
      <c r="X13" s="294"/>
      <c r="Y13" s="294"/>
      <c r="Z13" s="294"/>
      <c r="AA13" s="294"/>
      <c r="AB13" s="294"/>
      <c r="AC13" s="294"/>
      <c r="AD13" s="294"/>
      <c r="AE13" s="294"/>
      <c r="AF13" s="294"/>
      <c r="AG13" s="294"/>
    </row>
    <row r="14" spans="1:33" ht="14.5" customHeight="1">
      <c r="A14" s="15"/>
      <c r="B14" s="336"/>
      <c r="C14" s="296" t="s">
        <v>384</v>
      </c>
      <c r="D14" s="392">
        <v>55534</v>
      </c>
      <c r="E14" s="475">
        <v>325.24517227000001</v>
      </c>
      <c r="F14" s="475">
        <v>12.24966508</v>
      </c>
      <c r="G14" s="475">
        <v>283.57502914000003</v>
      </c>
      <c r="H14" s="478">
        <v>8.6849215200000014</v>
      </c>
      <c r="I14" s="298">
        <v>6.1946966400000001</v>
      </c>
      <c r="J14" s="298">
        <v>1.16036922</v>
      </c>
      <c r="K14" s="298">
        <v>4.3174753200000007</v>
      </c>
      <c r="L14" s="298">
        <v>3.1560539999999998E-2</v>
      </c>
      <c r="M14" s="298">
        <v>0.72800816000000002</v>
      </c>
      <c r="N14" s="298">
        <v>45.426608369999997</v>
      </c>
      <c r="O14" s="298">
        <v>265.69716452</v>
      </c>
      <c r="P14" s="298">
        <v>6.5074899999999995E-3</v>
      </c>
      <c r="Q14" s="298">
        <v>0.42279144000000002</v>
      </c>
      <c r="R14" s="298">
        <v>4.2474399999999999E-3</v>
      </c>
      <c r="S14" s="298">
        <v>0.42053138999999995</v>
      </c>
      <c r="T14" s="298">
        <v>3942.0112728399999</v>
      </c>
      <c r="U14" s="298">
        <v>665.86758140000006</v>
      </c>
      <c r="V14" s="338">
        <v>2</v>
      </c>
      <c r="W14" s="294"/>
      <c r="X14" s="294"/>
      <c r="Y14" s="294"/>
      <c r="Z14" s="294"/>
      <c r="AA14" s="294"/>
      <c r="AB14" s="294"/>
      <c r="AC14" s="294"/>
      <c r="AD14" s="294"/>
      <c r="AE14" s="294"/>
      <c r="AF14" s="294"/>
      <c r="AG14" s="294"/>
    </row>
    <row r="15" spans="1:33" ht="14.5" customHeight="1">
      <c r="A15" s="15"/>
      <c r="B15" s="336"/>
      <c r="C15" s="296" t="s">
        <v>385</v>
      </c>
      <c r="D15" s="392">
        <v>77436</v>
      </c>
      <c r="E15" s="475">
        <v>767.65126481999994</v>
      </c>
      <c r="F15" s="475">
        <v>26.865162699999999</v>
      </c>
      <c r="G15" s="475">
        <v>669.26501269000005</v>
      </c>
      <c r="H15" s="478">
        <v>13.74154351</v>
      </c>
      <c r="I15" s="298">
        <v>10.939948800000002</v>
      </c>
      <c r="J15" s="298">
        <v>2.3356445899999998</v>
      </c>
      <c r="K15" s="298">
        <v>9.1318798300000008</v>
      </c>
      <c r="L15" s="298">
        <v>0.15091585999999999</v>
      </c>
      <c r="M15" s="298">
        <v>1.0196460300000001</v>
      </c>
      <c r="N15" s="298">
        <v>112.49415409000001</v>
      </c>
      <c r="O15" s="298">
        <v>627.50826676999998</v>
      </c>
      <c r="P15" s="298">
        <v>6.0358100000000008E-3</v>
      </c>
      <c r="Q15" s="298">
        <v>1.3060631199999999</v>
      </c>
      <c r="R15" s="298">
        <v>2.0952800000000001E-3</v>
      </c>
      <c r="S15" s="298">
        <v>1.30212259</v>
      </c>
      <c r="T15" s="298">
        <v>6351.4418676700006</v>
      </c>
      <c r="U15" s="298">
        <v>704.53695528999992</v>
      </c>
      <c r="V15" s="338">
        <v>3</v>
      </c>
      <c r="W15" s="294"/>
      <c r="X15" s="294"/>
      <c r="Y15" s="294"/>
      <c r="Z15" s="294"/>
      <c r="AA15" s="294"/>
      <c r="AB15" s="294"/>
      <c r="AC15" s="294"/>
      <c r="AD15" s="294"/>
      <c r="AE15" s="294"/>
      <c r="AF15" s="294"/>
      <c r="AG15" s="294"/>
    </row>
    <row r="16" spans="1:33" ht="14.5" customHeight="1">
      <c r="A16" s="15"/>
      <c r="B16" s="336"/>
      <c r="C16" s="296" t="s">
        <v>386</v>
      </c>
      <c r="D16" s="392">
        <v>249136</v>
      </c>
      <c r="E16" s="475">
        <v>4382.1527285599996</v>
      </c>
      <c r="F16" s="475">
        <v>149.18538057000001</v>
      </c>
      <c r="G16" s="475">
        <v>2884.4099470300002</v>
      </c>
      <c r="H16" s="478">
        <v>57.439756500000009</v>
      </c>
      <c r="I16" s="298">
        <v>61.508578560000004</v>
      </c>
      <c r="J16" s="298">
        <v>20.5966667</v>
      </c>
      <c r="K16" s="298">
        <v>60.497803130000001</v>
      </c>
      <c r="L16" s="298">
        <v>4.1633328399999998</v>
      </c>
      <c r="M16" s="298">
        <v>7.3505663100000005</v>
      </c>
      <c r="N16" s="298">
        <v>718.88813087999995</v>
      </c>
      <c r="O16" s="298">
        <v>3475.2199755000001</v>
      </c>
      <c r="P16" s="298">
        <v>7.4752563500000004</v>
      </c>
      <c r="Q16" s="298">
        <v>16.520181400000002</v>
      </c>
      <c r="R16" s="298">
        <v>3.5251018299999997</v>
      </c>
      <c r="S16" s="298">
        <v>12.57002688</v>
      </c>
      <c r="T16" s="298">
        <v>27894.918910609998</v>
      </c>
      <c r="U16" s="298">
        <v>3040.99568924</v>
      </c>
      <c r="V16" s="338">
        <v>4</v>
      </c>
      <c r="W16" s="294"/>
      <c r="X16" s="294"/>
      <c r="Y16" s="294"/>
      <c r="Z16" s="294"/>
      <c r="AA16" s="294"/>
      <c r="AB16" s="294"/>
      <c r="AC16" s="294"/>
      <c r="AD16" s="294"/>
      <c r="AE16" s="294"/>
      <c r="AF16" s="294"/>
      <c r="AG16" s="294"/>
    </row>
    <row r="17" spans="1:33" ht="14.5" customHeight="1">
      <c r="A17" s="15"/>
      <c r="B17" s="336"/>
      <c r="C17" s="296" t="s">
        <v>387</v>
      </c>
      <c r="D17" s="392">
        <v>443085</v>
      </c>
      <c r="E17" s="475">
        <v>10851.395202420001</v>
      </c>
      <c r="F17" s="475">
        <v>672.23713643999997</v>
      </c>
      <c r="G17" s="475">
        <v>12535.273380540002</v>
      </c>
      <c r="H17" s="478">
        <v>261.62273935000002</v>
      </c>
      <c r="I17" s="298">
        <v>217.09084319999999</v>
      </c>
      <c r="J17" s="298">
        <v>126.54809324999999</v>
      </c>
      <c r="K17" s="298">
        <v>377.44884793</v>
      </c>
      <c r="L17" s="298">
        <v>62.267385420000004</v>
      </c>
      <c r="M17" s="298">
        <v>47.587682189999995</v>
      </c>
      <c r="N17" s="298">
        <v>1532.4497642700001</v>
      </c>
      <c r="O17" s="298">
        <v>8292.0739486799994</v>
      </c>
      <c r="P17" s="298">
        <v>192.89272721</v>
      </c>
      <c r="Q17" s="298">
        <v>212.03360226000001</v>
      </c>
      <c r="R17" s="298">
        <v>66.780722019999999</v>
      </c>
      <c r="S17" s="298">
        <v>85.92159706999999</v>
      </c>
      <c r="T17" s="298">
        <v>87239.425306389996</v>
      </c>
      <c r="U17" s="298">
        <v>8987.9499403199989</v>
      </c>
      <c r="V17" s="338">
        <v>5</v>
      </c>
      <c r="W17" s="294"/>
      <c r="X17" s="294"/>
      <c r="Y17" s="294"/>
      <c r="Z17" s="294"/>
      <c r="AA17" s="294"/>
      <c r="AB17" s="294"/>
      <c r="AC17" s="294"/>
      <c r="AD17" s="294"/>
      <c r="AE17" s="294"/>
      <c r="AF17" s="294"/>
      <c r="AG17" s="294"/>
    </row>
    <row r="18" spans="1:33" ht="14.5" customHeight="1">
      <c r="A18" s="15"/>
      <c r="B18" s="336"/>
      <c r="C18" s="296" t="s">
        <v>388</v>
      </c>
      <c r="D18" s="392">
        <v>440205</v>
      </c>
      <c r="E18" s="475">
        <v>17798.714202800002</v>
      </c>
      <c r="F18" s="475">
        <v>1888.6934672100001</v>
      </c>
      <c r="G18" s="475">
        <v>27297.552815890002</v>
      </c>
      <c r="H18" s="478">
        <v>602.41153583000005</v>
      </c>
      <c r="I18" s="298">
        <v>323.12738304000004</v>
      </c>
      <c r="J18" s="298">
        <v>241.63531268</v>
      </c>
      <c r="K18" s="298">
        <v>856.22478363000005</v>
      </c>
      <c r="L18" s="298">
        <v>262.79888714999998</v>
      </c>
      <c r="M18" s="298">
        <v>139.45613981</v>
      </c>
      <c r="N18" s="298">
        <v>1940.6981977599994</v>
      </c>
      <c r="O18" s="298">
        <v>13530.923901009999</v>
      </c>
      <c r="P18" s="298">
        <v>1189.36900836</v>
      </c>
      <c r="Q18" s="298">
        <v>1109.4837477800002</v>
      </c>
      <c r="R18" s="298">
        <v>284.52932405000001</v>
      </c>
      <c r="S18" s="298">
        <v>204.64406346999999</v>
      </c>
      <c r="T18" s="298">
        <v>168976.39779264</v>
      </c>
      <c r="U18" s="298">
        <v>16663.69961716</v>
      </c>
      <c r="V18" s="338">
        <v>6</v>
      </c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</row>
    <row r="19" spans="1:33" ht="14.5" customHeight="1">
      <c r="A19" s="15"/>
      <c r="B19" s="336"/>
      <c r="C19" s="296" t="s">
        <v>389</v>
      </c>
      <c r="D19" s="392">
        <v>353073</v>
      </c>
      <c r="E19" s="475">
        <v>27534.735811369999</v>
      </c>
      <c r="F19" s="475">
        <v>4275.1391343400001</v>
      </c>
      <c r="G19" s="475">
        <v>42868.237917500002</v>
      </c>
      <c r="H19" s="478">
        <v>1524.5216452700001</v>
      </c>
      <c r="I19" s="298">
        <v>379.62609695999998</v>
      </c>
      <c r="J19" s="298">
        <v>318.45269906999999</v>
      </c>
      <c r="K19" s="298">
        <v>1419.9947995099999</v>
      </c>
      <c r="L19" s="298">
        <v>676.12160988000005</v>
      </c>
      <c r="M19" s="298">
        <v>313.3954043</v>
      </c>
      <c r="N19" s="298">
        <v>1369.700744499999</v>
      </c>
      <c r="O19" s="298">
        <v>21685.54307326</v>
      </c>
      <c r="P19" s="298">
        <v>3628.8856141800006</v>
      </c>
      <c r="Q19" s="298">
        <v>3262.1010726700001</v>
      </c>
      <c r="R19" s="298">
        <v>630.21833973000003</v>
      </c>
      <c r="S19" s="298">
        <v>263.43379821999997</v>
      </c>
      <c r="T19" s="298">
        <v>252908.01785026002</v>
      </c>
      <c r="U19" s="298">
        <v>19975.284945630003</v>
      </c>
      <c r="V19" s="338">
        <v>7</v>
      </c>
      <c r="W19" s="294"/>
      <c r="X19" s="294"/>
      <c r="Y19" s="294"/>
      <c r="Z19" s="294"/>
      <c r="AA19" s="294"/>
      <c r="AB19" s="294"/>
      <c r="AC19" s="294"/>
      <c r="AD19" s="294"/>
      <c r="AE19" s="294"/>
      <c r="AF19" s="294"/>
      <c r="AG19" s="294"/>
    </row>
    <row r="20" spans="1:33" ht="14.5" customHeight="1">
      <c r="A20" s="15"/>
      <c r="B20" s="336"/>
      <c r="C20" s="296" t="s">
        <v>390</v>
      </c>
      <c r="D20" s="392">
        <v>211533</v>
      </c>
      <c r="E20" s="475">
        <v>28431.522151720001</v>
      </c>
      <c r="F20" s="475">
        <v>6615.0806881099998</v>
      </c>
      <c r="G20" s="475">
        <v>51855.137425740002</v>
      </c>
      <c r="H20" s="478">
        <v>1758.2279781299999</v>
      </c>
      <c r="I20" s="298">
        <v>287.64166463999999</v>
      </c>
      <c r="J20" s="298">
        <v>250.63640344999999</v>
      </c>
      <c r="K20" s="298">
        <v>1334.2619516900002</v>
      </c>
      <c r="L20" s="298">
        <v>943.77196978999996</v>
      </c>
      <c r="M20" s="298">
        <v>388.36056754000009</v>
      </c>
      <c r="N20" s="298">
        <v>680.662425909999</v>
      </c>
      <c r="O20" s="298">
        <v>22928.351869910002</v>
      </c>
      <c r="P20" s="298">
        <v>4817.3254898100004</v>
      </c>
      <c r="Q20" s="298">
        <v>4329.1712093300002</v>
      </c>
      <c r="R20" s="298">
        <v>730.85541351999996</v>
      </c>
      <c r="S20" s="298">
        <v>242.70113303999997</v>
      </c>
      <c r="T20" s="298">
        <v>297059.96156524005</v>
      </c>
      <c r="U20" s="298">
        <v>18817.51995623</v>
      </c>
      <c r="V20" s="338">
        <v>8</v>
      </c>
      <c r="W20" s="294"/>
      <c r="X20" s="294"/>
      <c r="Y20" s="294"/>
      <c r="Z20" s="294"/>
      <c r="AA20" s="294"/>
      <c r="AB20" s="294"/>
      <c r="AC20" s="294"/>
      <c r="AD20" s="294"/>
      <c r="AE20" s="294"/>
      <c r="AF20" s="294"/>
      <c r="AG20" s="294"/>
    </row>
    <row r="21" spans="1:33" ht="14.5" customHeight="1">
      <c r="A21" s="15"/>
      <c r="B21" s="336"/>
      <c r="C21" s="296" t="s">
        <v>391</v>
      </c>
      <c r="D21" s="392">
        <v>82138</v>
      </c>
      <c r="E21" s="475">
        <v>14649.73110157</v>
      </c>
      <c r="F21" s="475">
        <v>6704.9453036100003</v>
      </c>
      <c r="G21" s="475">
        <v>45311.00383627</v>
      </c>
      <c r="H21" s="478">
        <v>735.84744422999995</v>
      </c>
      <c r="I21" s="298">
        <v>112.16607071999999</v>
      </c>
      <c r="J21" s="298">
        <v>96.06854792</v>
      </c>
      <c r="K21" s="298">
        <v>630.09540828999991</v>
      </c>
      <c r="L21" s="298">
        <v>464.52835782</v>
      </c>
      <c r="M21" s="298">
        <v>210.23244786999999</v>
      </c>
      <c r="N21" s="298">
        <v>281.92037937000032</v>
      </c>
      <c r="O21" s="298">
        <v>12199.082927110001</v>
      </c>
      <c r="P21" s="298">
        <v>2792.7318028099999</v>
      </c>
      <c r="Q21" s="298">
        <v>2478.2637252100003</v>
      </c>
      <c r="R21" s="298">
        <v>437.78012842999999</v>
      </c>
      <c r="S21" s="298">
        <v>123.31205082999999</v>
      </c>
      <c r="T21" s="298">
        <v>252447.30003142997</v>
      </c>
      <c r="U21" s="298">
        <v>14722.80264188</v>
      </c>
      <c r="V21" s="338">
        <v>9</v>
      </c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</row>
    <row r="22" spans="1:33" ht="14.5" customHeight="1" thickBot="1">
      <c r="A22" s="15"/>
      <c r="B22" s="336"/>
      <c r="C22" s="299" t="s">
        <v>392</v>
      </c>
      <c r="D22" s="394">
        <v>52711</v>
      </c>
      <c r="E22" s="476">
        <v>20270.01383448</v>
      </c>
      <c r="F22" s="476">
        <v>55634.375034789999</v>
      </c>
      <c r="G22" s="476">
        <v>150911.88635690999</v>
      </c>
      <c r="H22" s="479">
        <v>607.30394984999998</v>
      </c>
      <c r="I22" s="301">
        <v>73.145603519999995</v>
      </c>
      <c r="J22" s="301">
        <v>60.559442789999999</v>
      </c>
      <c r="K22" s="301">
        <v>574.48217938000005</v>
      </c>
      <c r="L22" s="301">
        <v>1523.5528467399999</v>
      </c>
      <c r="M22" s="301">
        <v>248.83009754</v>
      </c>
      <c r="N22" s="301">
        <v>191.87395888000037</v>
      </c>
      <c r="O22" s="301">
        <v>17115.988681169998</v>
      </c>
      <c r="P22" s="301">
        <v>4326.5641885300001</v>
      </c>
      <c r="Q22" s="301">
        <v>3703.4144754999998</v>
      </c>
      <c r="R22" s="301">
        <v>751.90385356999991</v>
      </c>
      <c r="S22" s="301">
        <v>128.75414054000001</v>
      </c>
      <c r="T22" s="301">
        <v>1019730.2656535001</v>
      </c>
      <c r="U22" s="301">
        <v>42817.631404169995</v>
      </c>
      <c r="V22" s="338">
        <v>10</v>
      </c>
      <c r="W22" s="294"/>
      <c r="X22" s="294"/>
      <c r="Y22" s="294"/>
      <c r="Z22" s="294"/>
      <c r="AA22" s="294"/>
      <c r="AB22" s="294"/>
      <c r="AC22" s="294"/>
      <c r="AD22" s="294"/>
      <c r="AE22" s="294"/>
      <c r="AF22" s="294"/>
      <c r="AG22" s="294"/>
    </row>
    <row r="23" spans="1:33" ht="14.5" customHeight="1" thickBot="1">
      <c r="A23" s="15"/>
      <c r="B23" s="336"/>
      <c r="C23" s="302" t="s">
        <v>64</v>
      </c>
      <c r="D23" s="303">
        <v>1991242</v>
      </c>
      <c r="E23" s="361">
        <v>125028.75599343001</v>
      </c>
      <c r="F23" s="361">
        <v>75983.701280659996</v>
      </c>
      <c r="G23" s="361">
        <v>334681.02430921001</v>
      </c>
      <c r="H23" s="361">
        <v>5570.5094557900002</v>
      </c>
      <c r="I23" s="361">
        <v>1474.85320224</v>
      </c>
      <c r="J23" s="361">
        <v>1118.6349962300001</v>
      </c>
      <c r="K23" s="361">
        <v>5269.8201337400005</v>
      </c>
      <c r="L23" s="361">
        <v>3937.3874518399998</v>
      </c>
      <c r="M23" s="361">
        <v>1357.75334911</v>
      </c>
      <c r="N23" s="361">
        <v>6876.1755755399972</v>
      </c>
      <c r="O23" s="361">
        <v>100134.68904694</v>
      </c>
      <c r="P23" s="361">
        <v>16955.257206080001</v>
      </c>
      <c r="Q23" s="361">
        <v>15112.784886740001</v>
      </c>
      <c r="R23" s="361">
        <v>2905.5997539</v>
      </c>
      <c r="S23" s="361">
        <v>1063.12743456</v>
      </c>
      <c r="T23" s="361">
        <v>2119534.0484521701</v>
      </c>
      <c r="U23" s="361">
        <v>126750.88008290999</v>
      </c>
      <c r="V23" s="337"/>
      <c r="W23" s="294"/>
      <c r="X23" s="294"/>
      <c r="Y23" s="294"/>
      <c r="Z23" s="294"/>
      <c r="AA23" s="294"/>
      <c r="AB23" s="294"/>
      <c r="AC23" s="294"/>
      <c r="AD23" s="294"/>
      <c r="AE23" s="294"/>
      <c r="AF23" s="294"/>
      <c r="AG23" s="294"/>
    </row>
    <row r="24" spans="1:33" ht="15" customHeight="1">
      <c r="A24" s="15"/>
      <c r="B24" s="2"/>
      <c r="V24" s="31"/>
      <c r="W24" s="17"/>
      <c r="X24" s="15"/>
      <c r="Y24" s="15"/>
      <c r="Z24" s="15"/>
      <c r="AA24" s="15"/>
    </row>
    <row r="25" spans="1:33" ht="15" customHeight="1">
      <c r="A25" s="15"/>
      <c r="B25" s="304"/>
      <c r="V25" s="31"/>
      <c r="W25" s="17"/>
      <c r="X25" s="15"/>
      <c r="Y25" s="15"/>
      <c r="Z25" s="15"/>
      <c r="AA25" s="15"/>
    </row>
    <row r="26" spans="1:33" ht="15" customHeight="1">
      <c r="A26" s="15"/>
      <c r="B26" s="304"/>
      <c r="C26" s="283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31"/>
      <c r="W26" s="17"/>
      <c r="X26" s="15"/>
      <c r="Y26" s="15"/>
      <c r="Z26" s="15"/>
      <c r="AA26" s="15"/>
    </row>
    <row r="27" spans="1:33" ht="15" customHeight="1">
      <c r="B27" s="304"/>
      <c r="V27" s="31"/>
    </row>
    <row r="28" spans="1:33" ht="15" customHeight="1">
      <c r="B28" s="304"/>
      <c r="V28" s="31"/>
    </row>
    <row r="29" spans="1:33" ht="15" customHeight="1">
      <c r="B29" s="304"/>
      <c r="D29" s="102"/>
      <c r="E29" s="102"/>
      <c r="F29" s="102"/>
      <c r="G29" s="102"/>
      <c r="H29" s="102"/>
      <c r="J29" s="102"/>
      <c r="K29" s="102"/>
      <c r="M29" s="102"/>
      <c r="N29" s="102"/>
      <c r="O29" s="102"/>
      <c r="P29" s="102"/>
      <c r="Q29" s="102"/>
      <c r="R29" s="102"/>
      <c r="S29" s="102"/>
      <c r="T29" s="102"/>
      <c r="U29" s="102"/>
      <c r="V29" s="31"/>
      <c r="Z29" s="156"/>
    </row>
    <row r="30" spans="1:33" ht="15" customHeight="1">
      <c r="B30" s="304"/>
      <c r="V30" s="31"/>
    </row>
    <row r="31" spans="1:33" ht="15" customHeight="1">
      <c r="B31" s="304"/>
      <c r="V31" s="31"/>
    </row>
    <row r="32" spans="1:33" ht="15" customHeight="1">
      <c r="B32" s="304"/>
      <c r="V32" s="31"/>
    </row>
    <row r="33" spans="2:22" ht="15" customHeight="1">
      <c r="B33" s="304"/>
      <c r="V33" s="31"/>
    </row>
    <row r="34" spans="2:22" ht="15" customHeight="1">
      <c r="B34" s="304"/>
      <c r="V34" s="31"/>
    </row>
    <row r="35" spans="2:22" ht="15" customHeight="1">
      <c r="B35" s="304"/>
      <c r="V35" s="31"/>
    </row>
    <row r="36" spans="2:22" ht="15" customHeight="1">
      <c r="B36" s="304"/>
      <c r="V36" s="31"/>
    </row>
    <row r="37" spans="2:22" ht="15" customHeight="1">
      <c r="B37" s="304"/>
      <c r="V37" s="31"/>
    </row>
    <row r="38" spans="2:22" ht="15" customHeight="1">
      <c r="B38" s="304"/>
      <c r="V38" s="31"/>
    </row>
    <row r="39" spans="2:22" ht="15" customHeight="1">
      <c r="B39" s="304"/>
      <c r="V39" s="31"/>
    </row>
    <row r="40" spans="2:22" ht="15" customHeight="1">
      <c r="B40" s="304"/>
      <c r="V40" s="31"/>
    </row>
    <row r="41" spans="2:22" ht="15" customHeight="1">
      <c r="B41" s="304"/>
      <c r="C41" s="253"/>
      <c r="V41" s="31"/>
    </row>
    <row r="42" spans="2:22" ht="15" customHeight="1">
      <c r="B42" s="304"/>
      <c r="V42" s="31"/>
    </row>
    <row r="43" spans="2:22" ht="15" customHeight="1">
      <c r="B43" s="304"/>
      <c r="V43" s="31"/>
    </row>
    <row r="44" spans="2:22" ht="15" customHeight="1">
      <c r="B44" s="304"/>
      <c r="V44" s="31"/>
    </row>
    <row r="45" spans="2:22" ht="15" customHeight="1" thickBot="1">
      <c r="B45" s="188"/>
      <c r="C45" s="305"/>
      <c r="D45" s="305"/>
      <c r="E45" s="305"/>
      <c r="F45" s="305"/>
      <c r="G45" s="305"/>
      <c r="H45" s="305"/>
      <c r="I45" s="305"/>
      <c r="J45" s="305"/>
      <c r="K45" s="305"/>
      <c r="L45" s="305"/>
      <c r="M45" s="305"/>
      <c r="N45" s="305"/>
      <c r="O45" s="305"/>
      <c r="P45" s="305"/>
      <c r="Q45" s="305"/>
      <c r="R45" s="305"/>
      <c r="S45" s="305"/>
      <c r="T45" s="305"/>
      <c r="U45" s="305"/>
      <c r="V45" s="40"/>
    </row>
  </sheetData>
  <mergeCells count="13">
    <mergeCell ref="U10:U11"/>
    <mergeCell ref="T10:T11"/>
    <mergeCell ref="C10:C11"/>
    <mergeCell ref="D10:D11"/>
    <mergeCell ref="E10:E11"/>
    <mergeCell ref="F10:F11"/>
    <mergeCell ref="G10:G11"/>
    <mergeCell ref="H10:N10"/>
    <mergeCell ref="O10:O11"/>
    <mergeCell ref="P10:P11"/>
    <mergeCell ref="Q10:Q11"/>
    <mergeCell ref="R10:R11"/>
    <mergeCell ref="S10:S11"/>
  </mergeCells>
  <conditionalFormatting sqref="K29">
    <cfRule type="cellIs" dxfId="17" priority="5" stopIfTrue="1" operator="equal">
      <formula>0</formula>
    </cfRule>
  </conditionalFormatting>
  <pageMargins left="0.25" right="0.25" top="0.75" bottom="0.75" header="0.3" footer="0.3"/>
  <pageSetup paperSize="9" scale="80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W1311"/>
  <sheetViews>
    <sheetView showGridLines="0" topLeftCell="A7" zoomScale="90" zoomScaleNormal="90" zoomScalePageLayoutView="90" workbookViewId="0">
      <selection activeCell="H20" sqref="H20"/>
    </sheetView>
  </sheetViews>
  <sheetFormatPr baseColWidth="10" defaultColWidth="8.83203125" defaultRowHeight="13"/>
  <cols>
    <col min="1" max="1" width="2.5" style="3" customWidth="1"/>
    <col min="2" max="2" width="2.33203125" style="3" customWidth="1"/>
    <col min="3" max="3" width="48.5" style="3" customWidth="1"/>
    <col min="4" max="4" width="11.1640625" style="3" customWidth="1"/>
    <col min="5" max="5" width="9.1640625" style="3" customWidth="1"/>
    <col min="6" max="7" width="8.83203125" style="3" customWidth="1"/>
    <col min="8" max="8" width="9" style="3" customWidth="1"/>
    <col min="9" max="9" width="8.5" style="3" customWidth="1"/>
    <col min="10" max="10" width="9.1640625" style="3" customWidth="1"/>
    <col min="11" max="11" width="8.1640625" style="3" customWidth="1"/>
    <col min="12" max="12" width="7" style="3" customWidth="1"/>
    <col min="13" max="13" width="7.5" style="3" customWidth="1"/>
    <col min="14" max="14" width="7.83203125" style="3" bestFit="1" customWidth="1"/>
    <col min="15" max="15" width="8.83203125" style="3" customWidth="1"/>
    <col min="16" max="18" width="8.1640625" style="3" customWidth="1"/>
    <col min="19" max="19" width="8.33203125" style="3" customWidth="1"/>
    <col min="20" max="20" width="10.33203125" style="3" customWidth="1"/>
    <col min="21" max="21" width="9" style="3" customWidth="1"/>
    <col min="22" max="22" width="2.33203125" style="3" customWidth="1"/>
    <col min="23" max="256" width="8.83203125" style="3"/>
    <col min="257" max="257" width="2.5" style="3" customWidth="1"/>
    <col min="258" max="258" width="2.33203125" style="3" customWidth="1"/>
    <col min="259" max="259" width="49.1640625" style="3" customWidth="1"/>
    <col min="260" max="260" width="11.1640625" style="3" customWidth="1"/>
    <col min="261" max="261" width="8.33203125" style="3" customWidth="1"/>
    <col min="262" max="262" width="8.1640625" style="3" customWidth="1"/>
    <col min="263" max="263" width="9" style="3" customWidth="1"/>
    <col min="264" max="264" width="9.1640625" style="3" customWidth="1"/>
    <col min="265" max="265" width="6.5" style="3" customWidth="1"/>
    <col min="266" max="266" width="8.5" style="3" customWidth="1"/>
    <col min="267" max="267" width="7.83203125" style="3" customWidth="1"/>
    <col min="268" max="268" width="7" style="3" customWidth="1"/>
    <col min="269" max="269" width="7.5" style="3" customWidth="1"/>
    <col min="270" max="270" width="7.1640625" style="3" customWidth="1"/>
    <col min="271" max="271" width="8" style="3" customWidth="1"/>
    <col min="272" max="274" width="7.5" style="3" customWidth="1"/>
    <col min="275" max="275" width="8" style="3" customWidth="1"/>
    <col min="276" max="276" width="10.5" style="3" customWidth="1"/>
    <col min="277" max="277" width="8" style="3" customWidth="1"/>
    <col min="278" max="278" width="2.33203125" style="3" customWidth="1"/>
    <col min="279" max="512" width="8.83203125" style="3"/>
    <col min="513" max="513" width="2.5" style="3" customWidth="1"/>
    <col min="514" max="514" width="2.33203125" style="3" customWidth="1"/>
    <col min="515" max="515" width="49.1640625" style="3" customWidth="1"/>
    <col min="516" max="516" width="11.1640625" style="3" customWidth="1"/>
    <col min="517" max="517" width="8.33203125" style="3" customWidth="1"/>
    <col min="518" max="518" width="8.1640625" style="3" customWidth="1"/>
    <col min="519" max="519" width="9" style="3" customWidth="1"/>
    <col min="520" max="520" width="9.1640625" style="3" customWidth="1"/>
    <col min="521" max="521" width="6.5" style="3" customWidth="1"/>
    <col min="522" max="522" width="8.5" style="3" customWidth="1"/>
    <col min="523" max="523" width="7.83203125" style="3" customWidth="1"/>
    <col min="524" max="524" width="7" style="3" customWidth="1"/>
    <col min="525" max="525" width="7.5" style="3" customWidth="1"/>
    <col min="526" max="526" width="7.1640625" style="3" customWidth="1"/>
    <col min="527" max="527" width="8" style="3" customWidth="1"/>
    <col min="528" max="530" width="7.5" style="3" customWidth="1"/>
    <col min="531" max="531" width="8" style="3" customWidth="1"/>
    <col min="532" max="532" width="10.5" style="3" customWidth="1"/>
    <col min="533" max="533" width="8" style="3" customWidth="1"/>
    <col min="534" max="534" width="2.33203125" style="3" customWidth="1"/>
    <col min="535" max="768" width="8.83203125" style="3"/>
    <col min="769" max="769" width="2.5" style="3" customWidth="1"/>
    <col min="770" max="770" width="2.33203125" style="3" customWidth="1"/>
    <col min="771" max="771" width="49.1640625" style="3" customWidth="1"/>
    <col min="772" max="772" width="11.1640625" style="3" customWidth="1"/>
    <col min="773" max="773" width="8.33203125" style="3" customWidth="1"/>
    <col min="774" max="774" width="8.1640625" style="3" customWidth="1"/>
    <col min="775" max="775" width="9" style="3" customWidth="1"/>
    <col min="776" max="776" width="9.1640625" style="3" customWidth="1"/>
    <col min="777" max="777" width="6.5" style="3" customWidth="1"/>
    <col min="778" max="778" width="8.5" style="3" customWidth="1"/>
    <col min="779" max="779" width="7.83203125" style="3" customWidth="1"/>
    <col min="780" max="780" width="7" style="3" customWidth="1"/>
    <col min="781" max="781" width="7.5" style="3" customWidth="1"/>
    <col min="782" max="782" width="7.1640625" style="3" customWidth="1"/>
    <col min="783" max="783" width="8" style="3" customWidth="1"/>
    <col min="784" max="786" width="7.5" style="3" customWidth="1"/>
    <col min="787" max="787" width="8" style="3" customWidth="1"/>
    <col min="788" max="788" width="10.5" style="3" customWidth="1"/>
    <col min="789" max="789" width="8" style="3" customWidth="1"/>
    <col min="790" max="790" width="2.33203125" style="3" customWidth="1"/>
    <col min="791" max="1024" width="8.83203125" style="3"/>
    <col min="1025" max="1025" width="2.5" style="3" customWidth="1"/>
    <col min="1026" max="1026" width="2.33203125" style="3" customWidth="1"/>
    <col min="1027" max="1027" width="49.1640625" style="3" customWidth="1"/>
    <col min="1028" max="1028" width="11.1640625" style="3" customWidth="1"/>
    <col min="1029" max="1029" width="8.33203125" style="3" customWidth="1"/>
    <col min="1030" max="1030" width="8.1640625" style="3" customWidth="1"/>
    <col min="1031" max="1031" width="9" style="3" customWidth="1"/>
    <col min="1032" max="1032" width="9.1640625" style="3" customWidth="1"/>
    <col min="1033" max="1033" width="6.5" style="3" customWidth="1"/>
    <col min="1034" max="1034" width="8.5" style="3" customWidth="1"/>
    <col min="1035" max="1035" width="7.83203125" style="3" customWidth="1"/>
    <col min="1036" max="1036" width="7" style="3" customWidth="1"/>
    <col min="1037" max="1037" width="7.5" style="3" customWidth="1"/>
    <col min="1038" max="1038" width="7.1640625" style="3" customWidth="1"/>
    <col min="1039" max="1039" width="8" style="3" customWidth="1"/>
    <col min="1040" max="1042" width="7.5" style="3" customWidth="1"/>
    <col min="1043" max="1043" width="8" style="3" customWidth="1"/>
    <col min="1044" max="1044" width="10.5" style="3" customWidth="1"/>
    <col min="1045" max="1045" width="8" style="3" customWidth="1"/>
    <col min="1046" max="1046" width="2.33203125" style="3" customWidth="1"/>
    <col min="1047" max="1280" width="8.83203125" style="3"/>
    <col min="1281" max="1281" width="2.5" style="3" customWidth="1"/>
    <col min="1282" max="1282" width="2.33203125" style="3" customWidth="1"/>
    <col min="1283" max="1283" width="49.1640625" style="3" customWidth="1"/>
    <col min="1284" max="1284" width="11.1640625" style="3" customWidth="1"/>
    <col min="1285" max="1285" width="8.33203125" style="3" customWidth="1"/>
    <col min="1286" max="1286" width="8.1640625" style="3" customWidth="1"/>
    <col min="1287" max="1287" width="9" style="3" customWidth="1"/>
    <col min="1288" max="1288" width="9.1640625" style="3" customWidth="1"/>
    <col min="1289" max="1289" width="6.5" style="3" customWidth="1"/>
    <col min="1290" max="1290" width="8.5" style="3" customWidth="1"/>
    <col min="1291" max="1291" width="7.83203125" style="3" customWidth="1"/>
    <col min="1292" max="1292" width="7" style="3" customWidth="1"/>
    <col min="1293" max="1293" width="7.5" style="3" customWidth="1"/>
    <col min="1294" max="1294" width="7.1640625" style="3" customWidth="1"/>
    <col min="1295" max="1295" width="8" style="3" customWidth="1"/>
    <col min="1296" max="1298" width="7.5" style="3" customWidth="1"/>
    <col min="1299" max="1299" width="8" style="3" customWidth="1"/>
    <col min="1300" max="1300" width="10.5" style="3" customWidth="1"/>
    <col min="1301" max="1301" width="8" style="3" customWidth="1"/>
    <col min="1302" max="1302" width="2.33203125" style="3" customWidth="1"/>
    <col min="1303" max="1536" width="8.83203125" style="3"/>
    <col min="1537" max="1537" width="2.5" style="3" customWidth="1"/>
    <col min="1538" max="1538" width="2.33203125" style="3" customWidth="1"/>
    <col min="1539" max="1539" width="49.1640625" style="3" customWidth="1"/>
    <col min="1540" max="1540" width="11.1640625" style="3" customWidth="1"/>
    <col min="1541" max="1541" width="8.33203125" style="3" customWidth="1"/>
    <col min="1542" max="1542" width="8.1640625" style="3" customWidth="1"/>
    <col min="1543" max="1543" width="9" style="3" customWidth="1"/>
    <col min="1544" max="1544" width="9.1640625" style="3" customWidth="1"/>
    <col min="1545" max="1545" width="6.5" style="3" customWidth="1"/>
    <col min="1546" max="1546" width="8.5" style="3" customWidth="1"/>
    <col min="1547" max="1547" width="7.83203125" style="3" customWidth="1"/>
    <col min="1548" max="1548" width="7" style="3" customWidth="1"/>
    <col min="1549" max="1549" width="7.5" style="3" customWidth="1"/>
    <col min="1550" max="1550" width="7.1640625" style="3" customWidth="1"/>
    <col min="1551" max="1551" width="8" style="3" customWidth="1"/>
    <col min="1552" max="1554" width="7.5" style="3" customWidth="1"/>
    <col min="1555" max="1555" width="8" style="3" customWidth="1"/>
    <col min="1556" max="1556" width="10.5" style="3" customWidth="1"/>
    <col min="1557" max="1557" width="8" style="3" customWidth="1"/>
    <col min="1558" max="1558" width="2.33203125" style="3" customWidth="1"/>
    <col min="1559" max="1792" width="8.83203125" style="3"/>
    <col min="1793" max="1793" width="2.5" style="3" customWidth="1"/>
    <col min="1794" max="1794" width="2.33203125" style="3" customWidth="1"/>
    <col min="1795" max="1795" width="49.1640625" style="3" customWidth="1"/>
    <col min="1796" max="1796" width="11.1640625" style="3" customWidth="1"/>
    <col min="1797" max="1797" width="8.33203125" style="3" customWidth="1"/>
    <col min="1798" max="1798" width="8.1640625" style="3" customWidth="1"/>
    <col min="1799" max="1799" width="9" style="3" customWidth="1"/>
    <col min="1800" max="1800" width="9.1640625" style="3" customWidth="1"/>
    <col min="1801" max="1801" width="6.5" style="3" customWidth="1"/>
    <col min="1802" max="1802" width="8.5" style="3" customWidth="1"/>
    <col min="1803" max="1803" width="7.83203125" style="3" customWidth="1"/>
    <col min="1804" max="1804" width="7" style="3" customWidth="1"/>
    <col min="1805" max="1805" width="7.5" style="3" customWidth="1"/>
    <col min="1806" max="1806" width="7.1640625" style="3" customWidth="1"/>
    <col min="1807" max="1807" width="8" style="3" customWidth="1"/>
    <col min="1808" max="1810" width="7.5" style="3" customWidth="1"/>
    <col min="1811" max="1811" width="8" style="3" customWidth="1"/>
    <col min="1812" max="1812" width="10.5" style="3" customWidth="1"/>
    <col min="1813" max="1813" width="8" style="3" customWidth="1"/>
    <col min="1814" max="1814" width="2.33203125" style="3" customWidth="1"/>
    <col min="1815" max="2048" width="8.83203125" style="3"/>
    <col min="2049" max="2049" width="2.5" style="3" customWidth="1"/>
    <col min="2050" max="2050" width="2.33203125" style="3" customWidth="1"/>
    <col min="2051" max="2051" width="49.1640625" style="3" customWidth="1"/>
    <col min="2052" max="2052" width="11.1640625" style="3" customWidth="1"/>
    <col min="2053" max="2053" width="8.33203125" style="3" customWidth="1"/>
    <col min="2054" max="2054" width="8.1640625" style="3" customWidth="1"/>
    <col min="2055" max="2055" width="9" style="3" customWidth="1"/>
    <col min="2056" max="2056" width="9.1640625" style="3" customWidth="1"/>
    <col min="2057" max="2057" width="6.5" style="3" customWidth="1"/>
    <col min="2058" max="2058" width="8.5" style="3" customWidth="1"/>
    <col min="2059" max="2059" width="7.83203125" style="3" customWidth="1"/>
    <col min="2060" max="2060" width="7" style="3" customWidth="1"/>
    <col min="2061" max="2061" width="7.5" style="3" customWidth="1"/>
    <col min="2062" max="2062" width="7.1640625" style="3" customWidth="1"/>
    <col min="2063" max="2063" width="8" style="3" customWidth="1"/>
    <col min="2064" max="2066" width="7.5" style="3" customWidth="1"/>
    <col min="2067" max="2067" width="8" style="3" customWidth="1"/>
    <col min="2068" max="2068" width="10.5" style="3" customWidth="1"/>
    <col min="2069" max="2069" width="8" style="3" customWidth="1"/>
    <col min="2070" max="2070" width="2.33203125" style="3" customWidth="1"/>
    <col min="2071" max="2304" width="8.83203125" style="3"/>
    <col min="2305" max="2305" width="2.5" style="3" customWidth="1"/>
    <col min="2306" max="2306" width="2.33203125" style="3" customWidth="1"/>
    <col min="2307" max="2307" width="49.1640625" style="3" customWidth="1"/>
    <col min="2308" max="2308" width="11.1640625" style="3" customWidth="1"/>
    <col min="2309" max="2309" width="8.33203125" style="3" customWidth="1"/>
    <col min="2310" max="2310" width="8.1640625" style="3" customWidth="1"/>
    <col min="2311" max="2311" width="9" style="3" customWidth="1"/>
    <col min="2312" max="2312" width="9.1640625" style="3" customWidth="1"/>
    <col min="2313" max="2313" width="6.5" style="3" customWidth="1"/>
    <col min="2314" max="2314" width="8.5" style="3" customWidth="1"/>
    <col min="2315" max="2315" width="7.83203125" style="3" customWidth="1"/>
    <col min="2316" max="2316" width="7" style="3" customWidth="1"/>
    <col min="2317" max="2317" width="7.5" style="3" customWidth="1"/>
    <col min="2318" max="2318" width="7.1640625" style="3" customWidth="1"/>
    <col min="2319" max="2319" width="8" style="3" customWidth="1"/>
    <col min="2320" max="2322" width="7.5" style="3" customWidth="1"/>
    <col min="2323" max="2323" width="8" style="3" customWidth="1"/>
    <col min="2324" max="2324" width="10.5" style="3" customWidth="1"/>
    <col min="2325" max="2325" width="8" style="3" customWidth="1"/>
    <col min="2326" max="2326" width="2.33203125" style="3" customWidth="1"/>
    <col min="2327" max="2560" width="8.83203125" style="3"/>
    <col min="2561" max="2561" width="2.5" style="3" customWidth="1"/>
    <col min="2562" max="2562" width="2.33203125" style="3" customWidth="1"/>
    <col min="2563" max="2563" width="49.1640625" style="3" customWidth="1"/>
    <col min="2564" max="2564" width="11.1640625" style="3" customWidth="1"/>
    <col min="2565" max="2565" width="8.33203125" style="3" customWidth="1"/>
    <col min="2566" max="2566" width="8.1640625" style="3" customWidth="1"/>
    <col min="2567" max="2567" width="9" style="3" customWidth="1"/>
    <col min="2568" max="2568" width="9.1640625" style="3" customWidth="1"/>
    <col min="2569" max="2569" width="6.5" style="3" customWidth="1"/>
    <col min="2570" max="2570" width="8.5" style="3" customWidth="1"/>
    <col min="2571" max="2571" width="7.83203125" style="3" customWidth="1"/>
    <col min="2572" max="2572" width="7" style="3" customWidth="1"/>
    <col min="2573" max="2573" width="7.5" style="3" customWidth="1"/>
    <col min="2574" max="2574" width="7.1640625" style="3" customWidth="1"/>
    <col min="2575" max="2575" width="8" style="3" customWidth="1"/>
    <col min="2576" max="2578" width="7.5" style="3" customWidth="1"/>
    <col min="2579" max="2579" width="8" style="3" customWidth="1"/>
    <col min="2580" max="2580" width="10.5" style="3" customWidth="1"/>
    <col min="2581" max="2581" width="8" style="3" customWidth="1"/>
    <col min="2582" max="2582" width="2.33203125" style="3" customWidth="1"/>
    <col min="2583" max="2816" width="8.83203125" style="3"/>
    <col min="2817" max="2817" width="2.5" style="3" customWidth="1"/>
    <col min="2818" max="2818" width="2.33203125" style="3" customWidth="1"/>
    <col min="2819" max="2819" width="49.1640625" style="3" customWidth="1"/>
    <col min="2820" max="2820" width="11.1640625" style="3" customWidth="1"/>
    <col min="2821" max="2821" width="8.33203125" style="3" customWidth="1"/>
    <col min="2822" max="2822" width="8.1640625" style="3" customWidth="1"/>
    <col min="2823" max="2823" width="9" style="3" customWidth="1"/>
    <col min="2824" max="2824" width="9.1640625" style="3" customWidth="1"/>
    <col min="2825" max="2825" width="6.5" style="3" customWidth="1"/>
    <col min="2826" max="2826" width="8.5" style="3" customWidth="1"/>
    <col min="2827" max="2827" width="7.83203125" style="3" customWidth="1"/>
    <col min="2828" max="2828" width="7" style="3" customWidth="1"/>
    <col min="2829" max="2829" width="7.5" style="3" customWidth="1"/>
    <col min="2830" max="2830" width="7.1640625" style="3" customWidth="1"/>
    <col min="2831" max="2831" width="8" style="3" customWidth="1"/>
    <col min="2832" max="2834" width="7.5" style="3" customWidth="1"/>
    <col min="2835" max="2835" width="8" style="3" customWidth="1"/>
    <col min="2836" max="2836" width="10.5" style="3" customWidth="1"/>
    <col min="2837" max="2837" width="8" style="3" customWidth="1"/>
    <col min="2838" max="2838" width="2.33203125" style="3" customWidth="1"/>
    <col min="2839" max="3072" width="8.83203125" style="3"/>
    <col min="3073" max="3073" width="2.5" style="3" customWidth="1"/>
    <col min="3074" max="3074" width="2.33203125" style="3" customWidth="1"/>
    <col min="3075" max="3075" width="49.1640625" style="3" customWidth="1"/>
    <col min="3076" max="3076" width="11.1640625" style="3" customWidth="1"/>
    <col min="3077" max="3077" width="8.33203125" style="3" customWidth="1"/>
    <col min="3078" max="3078" width="8.1640625" style="3" customWidth="1"/>
    <col min="3079" max="3079" width="9" style="3" customWidth="1"/>
    <col min="3080" max="3080" width="9.1640625" style="3" customWidth="1"/>
    <col min="3081" max="3081" width="6.5" style="3" customWidth="1"/>
    <col min="3082" max="3082" width="8.5" style="3" customWidth="1"/>
    <col min="3083" max="3083" width="7.83203125" style="3" customWidth="1"/>
    <col min="3084" max="3084" width="7" style="3" customWidth="1"/>
    <col min="3085" max="3085" width="7.5" style="3" customWidth="1"/>
    <col min="3086" max="3086" width="7.1640625" style="3" customWidth="1"/>
    <col min="3087" max="3087" width="8" style="3" customWidth="1"/>
    <col min="3088" max="3090" width="7.5" style="3" customWidth="1"/>
    <col min="3091" max="3091" width="8" style="3" customWidth="1"/>
    <col min="3092" max="3092" width="10.5" style="3" customWidth="1"/>
    <col min="3093" max="3093" width="8" style="3" customWidth="1"/>
    <col min="3094" max="3094" width="2.33203125" style="3" customWidth="1"/>
    <col min="3095" max="3328" width="8.83203125" style="3"/>
    <col min="3329" max="3329" width="2.5" style="3" customWidth="1"/>
    <col min="3330" max="3330" width="2.33203125" style="3" customWidth="1"/>
    <col min="3331" max="3331" width="49.1640625" style="3" customWidth="1"/>
    <col min="3332" max="3332" width="11.1640625" style="3" customWidth="1"/>
    <col min="3333" max="3333" width="8.33203125" style="3" customWidth="1"/>
    <col min="3334" max="3334" width="8.1640625" style="3" customWidth="1"/>
    <col min="3335" max="3335" width="9" style="3" customWidth="1"/>
    <col min="3336" max="3336" width="9.1640625" style="3" customWidth="1"/>
    <col min="3337" max="3337" width="6.5" style="3" customWidth="1"/>
    <col min="3338" max="3338" width="8.5" style="3" customWidth="1"/>
    <col min="3339" max="3339" width="7.83203125" style="3" customWidth="1"/>
    <col min="3340" max="3340" width="7" style="3" customWidth="1"/>
    <col min="3341" max="3341" width="7.5" style="3" customWidth="1"/>
    <col min="3342" max="3342" width="7.1640625" style="3" customWidth="1"/>
    <col min="3343" max="3343" width="8" style="3" customWidth="1"/>
    <col min="3344" max="3346" width="7.5" style="3" customWidth="1"/>
    <col min="3347" max="3347" width="8" style="3" customWidth="1"/>
    <col min="3348" max="3348" width="10.5" style="3" customWidth="1"/>
    <col min="3349" max="3349" width="8" style="3" customWidth="1"/>
    <col min="3350" max="3350" width="2.33203125" style="3" customWidth="1"/>
    <col min="3351" max="3584" width="8.83203125" style="3"/>
    <col min="3585" max="3585" width="2.5" style="3" customWidth="1"/>
    <col min="3586" max="3586" width="2.33203125" style="3" customWidth="1"/>
    <col min="3587" max="3587" width="49.1640625" style="3" customWidth="1"/>
    <col min="3588" max="3588" width="11.1640625" style="3" customWidth="1"/>
    <col min="3589" max="3589" width="8.33203125" style="3" customWidth="1"/>
    <col min="3590" max="3590" width="8.1640625" style="3" customWidth="1"/>
    <col min="3591" max="3591" width="9" style="3" customWidth="1"/>
    <col min="3592" max="3592" width="9.1640625" style="3" customWidth="1"/>
    <col min="3593" max="3593" width="6.5" style="3" customWidth="1"/>
    <col min="3594" max="3594" width="8.5" style="3" customWidth="1"/>
    <col min="3595" max="3595" width="7.83203125" style="3" customWidth="1"/>
    <col min="3596" max="3596" width="7" style="3" customWidth="1"/>
    <col min="3597" max="3597" width="7.5" style="3" customWidth="1"/>
    <col min="3598" max="3598" width="7.1640625" style="3" customWidth="1"/>
    <col min="3599" max="3599" width="8" style="3" customWidth="1"/>
    <col min="3600" max="3602" width="7.5" style="3" customWidth="1"/>
    <col min="3603" max="3603" width="8" style="3" customWidth="1"/>
    <col min="3604" max="3604" width="10.5" style="3" customWidth="1"/>
    <col min="3605" max="3605" width="8" style="3" customWidth="1"/>
    <col min="3606" max="3606" width="2.33203125" style="3" customWidth="1"/>
    <col min="3607" max="3840" width="8.83203125" style="3"/>
    <col min="3841" max="3841" width="2.5" style="3" customWidth="1"/>
    <col min="3842" max="3842" width="2.33203125" style="3" customWidth="1"/>
    <col min="3843" max="3843" width="49.1640625" style="3" customWidth="1"/>
    <col min="3844" max="3844" width="11.1640625" style="3" customWidth="1"/>
    <col min="3845" max="3845" width="8.33203125" style="3" customWidth="1"/>
    <col min="3846" max="3846" width="8.1640625" style="3" customWidth="1"/>
    <col min="3847" max="3847" width="9" style="3" customWidth="1"/>
    <col min="3848" max="3848" width="9.1640625" style="3" customWidth="1"/>
    <col min="3849" max="3849" width="6.5" style="3" customWidth="1"/>
    <col min="3850" max="3850" width="8.5" style="3" customWidth="1"/>
    <col min="3851" max="3851" width="7.83203125" style="3" customWidth="1"/>
    <col min="3852" max="3852" width="7" style="3" customWidth="1"/>
    <col min="3853" max="3853" width="7.5" style="3" customWidth="1"/>
    <col min="3854" max="3854" width="7.1640625" style="3" customWidth="1"/>
    <col min="3855" max="3855" width="8" style="3" customWidth="1"/>
    <col min="3856" max="3858" width="7.5" style="3" customWidth="1"/>
    <col min="3859" max="3859" width="8" style="3" customWidth="1"/>
    <col min="3860" max="3860" width="10.5" style="3" customWidth="1"/>
    <col min="3861" max="3861" width="8" style="3" customWidth="1"/>
    <col min="3862" max="3862" width="2.33203125" style="3" customWidth="1"/>
    <col min="3863" max="4096" width="8.83203125" style="3"/>
    <col min="4097" max="4097" width="2.5" style="3" customWidth="1"/>
    <col min="4098" max="4098" width="2.33203125" style="3" customWidth="1"/>
    <col min="4099" max="4099" width="49.1640625" style="3" customWidth="1"/>
    <col min="4100" max="4100" width="11.1640625" style="3" customWidth="1"/>
    <col min="4101" max="4101" width="8.33203125" style="3" customWidth="1"/>
    <col min="4102" max="4102" width="8.1640625" style="3" customWidth="1"/>
    <col min="4103" max="4103" width="9" style="3" customWidth="1"/>
    <col min="4104" max="4104" width="9.1640625" style="3" customWidth="1"/>
    <col min="4105" max="4105" width="6.5" style="3" customWidth="1"/>
    <col min="4106" max="4106" width="8.5" style="3" customWidth="1"/>
    <col min="4107" max="4107" width="7.83203125" style="3" customWidth="1"/>
    <col min="4108" max="4108" width="7" style="3" customWidth="1"/>
    <col min="4109" max="4109" width="7.5" style="3" customWidth="1"/>
    <col min="4110" max="4110" width="7.1640625" style="3" customWidth="1"/>
    <col min="4111" max="4111" width="8" style="3" customWidth="1"/>
    <col min="4112" max="4114" width="7.5" style="3" customWidth="1"/>
    <col min="4115" max="4115" width="8" style="3" customWidth="1"/>
    <col min="4116" max="4116" width="10.5" style="3" customWidth="1"/>
    <col min="4117" max="4117" width="8" style="3" customWidth="1"/>
    <col min="4118" max="4118" width="2.33203125" style="3" customWidth="1"/>
    <col min="4119" max="4352" width="8.83203125" style="3"/>
    <col min="4353" max="4353" width="2.5" style="3" customWidth="1"/>
    <col min="4354" max="4354" width="2.33203125" style="3" customWidth="1"/>
    <col min="4355" max="4355" width="49.1640625" style="3" customWidth="1"/>
    <col min="4356" max="4356" width="11.1640625" style="3" customWidth="1"/>
    <col min="4357" max="4357" width="8.33203125" style="3" customWidth="1"/>
    <col min="4358" max="4358" width="8.1640625" style="3" customWidth="1"/>
    <col min="4359" max="4359" width="9" style="3" customWidth="1"/>
    <col min="4360" max="4360" width="9.1640625" style="3" customWidth="1"/>
    <col min="4361" max="4361" width="6.5" style="3" customWidth="1"/>
    <col min="4362" max="4362" width="8.5" style="3" customWidth="1"/>
    <col min="4363" max="4363" width="7.83203125" style="3" customWidth="1"/>
    <col min="4364" max="4364" width="7" style="3" customWidth="1"/>
    <col min="4365" max="4365" width="7.5" style="3" customWidth="1"/>
    <col min="4366" max="4366" width="7.1640625" style="3" customWidth="1"/>
    <col min="4367" max="4367" width="8" style="3" customWidth="1"/>
    <col min="4368" max="4370" width="7.5" style="3" customWidth="1"/>
    <col min="4371" max="4371" width="8" style="3" customWidth="1"/>
    <col min="4372" max="4372" width="10.5" style="3" customWidth="1"/>
    <col min="4373" max="4373" width="8" style="3" customWidth="1"/>
    <col min="4374" max="4374" width="2.33203125" style="3" customWidth="1"/>
    <col min="4375" max="4608" width="8.83203125" style="3"/>
    <col min="4609" max="4609" width="2.5" style="3" customWidth="1"/>
    <col min="4610" max="4610" width="2.33203125" style="3" customWidth="1"/>
    <col min="4611" max="4611" width="49.1640625" style="3" customWidth="1"/>
    <col min="4612" max="4612" width="11.1640625" style="3" customWidth="1"/>
    <col min="4613" max="4613" width="8.33203125" style="3" customWidth="1"/>
    <col min="4614" max="4614" width="8.1640625" style="3" customWidth="1"/>
    <col min="4615" max="4615" width="9" style="3" customWidth="1"/>
    <col min="4616" max="4616" width="9.1640625" style="3" customWidth="1"/>
    <col min="4617" max="4617" width="6.5" style="3" customWidth="1"/>
    <col min="4618" max="4618" width="8.5" style="3" customWidth="1"/>
    <col min="4619" max="4619" width="7.83203125" style="3" customWidth="1"/>
    <col min="4620" max="4620" width="7" style="3" customWidth="1"/>
    <col min="4621" max="4621" width="7.5" style="3" customWidth="1"/>
    <col min="4622" max="4622" width="7.1640625" style="3" customWidth="1"/>
    <col min="4623" max="4623" width="8" style="3" customWidth="1"/>
    <col min="4624" max="4626" width="7.5" style="3" customWidth="1"/>
    <col min="4627" max="4627" width="8" style="3" customWidth="1"/>
    <col min="4628" max="4628" width="10.5" style="3" customWidth="1"/>
    <col min="4629" max="4629" width="8" style="3" customWidth="1"/>
    <col min="4630" max="4630" width="2.33203125" style="3" customWidth="1"/>
    <col min="4631" max="4864" width="8.83203125" style="3"/>
    <col min="4865" max="4865" width="2.5" style="3" customWidth="1"/>
    <col min="4866" max="4866" width="2.33203125" style="3" customWidth="1"/>
    <col min="4867" max="4867" width="49.1640625" style="3" customWidth="1"/>
    <col min="4868" max="4868" width="11.1640625" style="3" customWidth="1"/>
    <col min="4869" max="4869" width="8.33203125" style="3" customWidth="1"/>
    <col min="4870" max="4870" width="8.1640625" style="3" customWidth="1"/>
    <col min="4871" max="4871" width="9" style="3" customWidth="1"/>
    <col min="4872" max="4872" width="9.1640625" style="3" customWidth="1"/>
    <col min="4873" max="4873" width="6.5" style="3" customWidth="1"/>
    <col min="4874" max="4874" width="8.5" style="3" customWidth="1"/>
    <col min="4875" max="4875" width="7.83203125" style="3" customWidth="1"/>
    <col min="4876" max="4876" width="7" style="3" customWidth="1"/>
    <col min="4877" max="4877" width="7.5" style="3" customWidth="1"/>
    <col min="4878" max="4878" width="7.1640625" style="3" customWidth="1"/>
    <col min="4879" max="4879" width="8" style="3" customWidth="1"/>
    <col min="4880" max="4882" width="7.5" style="3" customWidth="1"/>
    <col min="4883" max="4883" width="8" style="3" customWidth="1"/>
    <col min="4884" max="4884" width="10.5" style="3" customWidth="1"/>
    <col min="4885" max="4885" width="8" style="3" customWidth="1"/>
    <col min="4886" max="4886" width="2.33203125" style="3" customWidth="1"/>
    <col min="4887" max="5120" width="8.83203125" style="3"/>
    <col min="5121" max="5121" width="2.5" style="3" customWidth="1"/>
    <col min="5122" max="5122" width="2.33203125" style="3" customWidth="1"/>
    <col min="5123" max="5123" width="49.1640625" style="3" customWidth="1"/>
    <col min="5124" max="5124" width="11.1640625" style="3" customWidth="1"/>
    <col min="5125" max="5125" width="8.33203125" style="3" customWidth="1"/>
    <col min="5126" max="5126" width="8.1640625" style="3" customWidth="1"/>
    <col min="5127" max="5127" width="9" style="3" customWidth="1"/>
    <col min="5128" max="5128" width="9.1640625" style="3" customWidth="1"/>
    <col min="5129" max="5129" width="6.5" style="3" customWidth="1"/>
    <col min="5130" max="5130" width="8.5" style="3" customWidth="1"/>
    <col min="5131" max="5131" width="7.83203125" style="3" customWidth="1"/>
    <col min="5132" max="5132" width="7" style="3" customWidth="1"/>
    <col min="5133" max="5133" width="7.5" style="3" customWidth="1"/>
    <col min="5134" max="5134" width="7.1640625" style="3" customWidth="1"/>
    <col min="5135" max="5135" width="8" style="3" customWidth="1"/>
    <col min="5136" max="5138" width="7.5" style="3" customWidth="1"/>
    <col min="5139" max="5139" width="8" style="3" customWidth="1"/>
    <col min="5140" max="5140" width="10.5" style="3" customWidth="1"/>
    <col min="5141" max="5141" width="8" style="3" customWidth="1"/>
    <col min="5142" max="5142" width="2.33203125" style="3" customWidth="1"/>
    <col min="5143" max="5376" width="8.83203125" style="3"/>
    <col min="5377" max="5377" width="2.5" style="3" customWidth="1"/>
    <col min="5378" max="5378" width="2.33203125" style="3" customWidth="1"/>
    <col min="5379" max="5379" width="49.1640625" style="3" customWidth="1"/>
    <col min="5380" max="5380" width="11.1640625" style="3" customWidth="1"/>
    <col min="5381" max="5381" width="8.33203125" style="3" customWidth="1"/>
    <col min="5382" max="5382" width="8.1640625" style="3" customWidth="1"/>
    <col min="5383" max="5383" width="9" style="3" customWidth="1"/>
    <col min="5384" max="5384" width="9.1640625" style="3" customWidth="1"/>
    <col min="5385" max="5385" width="6.5" style="3" customWidth="1"/>
    <col min="5386" max="5386" width="8.5" style="3" customWidth="1"/>
    <col min="5387" max="5387" width="7.83203125" style="3" customWidth="1"/>
    <col min="5388" max="5388" width="7" style="3" customWidth="1"/>
    <col min="5389" max="5389" width="7.5" style="3" customWidth="1"/>
    <col min="5390" max="5390" width="7.1640625" style="3" customWidth="1"/>
    <col min="5391" max="5391" width="8" style="3" customWidth="1"/>
    <col min="5392" max="5394" width="7.5" style="3" customWidth="1"/>
    <col min="5395" max="5395" width="8" style="3" customWidth="1"/>
    <col min="5396" max="5396" width="10.5" style="3" customWidth="1"/>
    <col min="5397" max="5397" width="8" style="3" customWidth="1"/>
    <col min="5398" max="5398" width="2.33203125" style="3" customWidth="1"/>
    <col min="5399" max="5632" width="8.83203125" style="3"/>
    <col min="5633" max="5633" width="2.5" style="3" customWidth="1"/>
    <col min="5634" max="5634" width="2.33203125" style="3" customWidth="1"/>
    <col min="5635" max="5635" width="49.1640625" style="3" customWidth="1"/>
    <col min="5636" max="5636" width="11.1640625" style="3" customWidth="1"/>
    <col min="5637" max="5637" width="8.33203125" style="3" customWidth="1"/>
    <col min="5638" max="5638" width="8.1640625" style="3" customWidth="1"/>
    <col min="5639" max="5639" width="9" style="3" customWidth="1"/>
    <col min="5640" max="5640" width="9.1640625" style="3" customWidth="1"/>
    <col min="5641" max="5641" width="6.5" style="3" customWidth="1"/>
    <col min="5642" max="5642" width="8.5" style="3" customWidth="1"/>
    <col min="5643" max="5643" width="7.83203125" style="3" customWidth="1"/>
    <col min="5644" max="5644" width="7" style="3" customWidth="1"/>
    <col min="5645" max="5645" width="7.5" style="3" customWidth="1"/>
    <col min="5646" max="5646" width="7.1640625" style="3" customWidth="1"/>
    <col min="5647" max="5647" width="8" style="3" customWidth="1"/>
    <col min="5648" max="5650" width="7.5" style="3" customWidth="1"/>
    <col min="5651" max="5651" width="8" style="3" customWidth="1"/>
    <col min="5652" max="5652" width="10.5" style="3" customWidth="1"/>
    <col min="5653" max="5653" width="8" style="3" customWidth="1"/>
    <col min="5654" max="5654" width="2.33203125" style="3" customWidth="1"/>
    <col min="5655" max="5888" width="8.83203125" style="3"/>
    <col min="5889" max="5889" width="2.5" style="3" customWidth="1"/>
    <col min="5890" max="5890" width="2.33203125" style="3" customWidth="1"/>
    <col min="5891" max="5891" width="49.1640625" style="3" customWidth="1"/>
    <col min="5892" max="5892" width="11.1640625" style="3" customWidth="1"/>
    <col min="5893" max="5893" width="8.33203125" style="3" customWidth="1"/>
    <col min="5894" max="5894" width="8.1640625" style="3" customWidth="1"/>
    <col min="5895" max="5895" width="9" style="3" customWidth="1"/>
    <col min="5896" max="5896" width="9.1640625" style="3" customWidth="1"/>
    <col min="5897" max="5897" width="6.5" style="3" customWidth="1"/>
    <col min="5898" max="5898" width="8.5" style="3" customWidth="1"/>
    <col min="5899" max="5899" width="7.83203125" style="3" customWidth="1"/>
    <col min="5900" max="5900" width="7" style="3" customWidth="1"/>
    <col min="5901" max="5901" width="7.5" style="3" customWidth="1"/>
    <col min="5902" max="5902" width="7.1640625" style="3" customWidth="1"/>
    <col min="5903" max="5903" width="8" style="3" customWidth="1"/>
    <col min="5904" max="5906" width="7.5" style="3" customWidth="1"/>
    <col min="5907" max="5907" width="8" style="3" customWidth="1"/>
    <col min="5908" max="5908" width="10.5" style="3" customWidth="1"/>
    <col min="5909" max="5909" width="8" style="3" customWidth="1"/>
    <col min="5910" max="5910" width="2.33203125" style="3" customWidth="1"/>
    <col min="5911" max="6144" width="8.83203125" style="3"/>
    <col min="6145" max="6145" width="2.5" style="3" customWidth="1"/>
    <col min="6146" max="6146" width="2.33203125" style="3" customWidth="1"/>
    <col min="6147" max="6147" width="49.1640625" style="3" customWidth="1"/>
    <col min="6148" max="6148" width="11.1640625" style="3" customWidth="1"/>
    <col min="6149" max="6149" width="8.33203125" style="3" customWidth="1"/>
    <col min="6150" max="6150" width="8.1640625" style="3" customWidth="1"/>
    <col min="6151" max="6151" width="9" style="3" customWidth="1"/>
    <col min="6152" max="6152" width="9.1640625" style="3" customWidth="1"/>
    <col min="6153" max="6153" width="6.5" style="3" customWidth="1"/>
    <col min="6154" max="6154" width="8.5" style="3" customWidth="1"/>
    <col min="6155" max="6155" width="7.83203125" style="3" customWidth="1"/>
    <col min="6156" max="6156" width="7" style="3" customWidth="1"/>
    <col min="6157" max="6157" width="7.5" style="3" customWidth="1"/>
    <col min="6158" max="6158" width="7.1640625" style="3" customWidth="1"/>
    <col min="6159" max="6159" width="8" style="3" customWidth="1"/>
    <col min="6160" max="6162" width="7.5" style="3" customWidth="1"/>
    <col min="6163" max="6163" width="8" style="3" customWidth="1"/>
    <col min="6164" max="6164" width="10.5" style="3" customWidth="1"/>
    <col min="6165" max="6165" width="8" style="3" customWidth="1"/>
    <col min="6166" max="6166" width="2.33203125" style="3" customWidth="1"/>
    <col min="6167" max="6400" width="8.83203125" style="3"/>
    <col min="6401" max="6401" width="2.5" style="3" customWidth="1"/>
    <col min="6402" max="6402" width="2.33203125" style="3" customWidth="1"/>
    <col min="6403" max="6403" width="49.1640625" style="3" customWidth="1"/>
    <col min="6404" max="6404" width="11.1640625" style="3" customWidth="1"/>
    <col min="6405" max="6405" width="8.33203125" style="3" customWidth="1"/>
    <col min="6406" max="6406" width="8.1640625" style="3" customWidth="1"/>
    <col min="6407" max="6407" width="9" style="3" customWidth="1"/>
    <col min="6408" max="6408" width="9.1640625" style="3" customWidth="1"/>
    <col min="6409" max="6409" width="6.5" style="3" customWidth="1"/>
    <col min="6410" max="6410" width="8.5" style="3" customWidth="1"/>
    <col min="6411" max="6411" width="7.83203125" style="3" customWidth="1"/>
    <col min="6412" max="6412" width="7" style="3" customWidth="1"/>
    <col min="6413" max="6413" width="7.5" style="3" customWidth="1"/>
    <col min="6414" max="6414" width="7.1640625" style="3" customWidth="1"/>
    <col min="6415" max="6415" width="8" style="3" customWidth="1"/>
    <col min="6416" max="6418" width="7.5" style="3" customWidth="1"/>
    <col min="6419" max="6419" width="8" style="3" customWidth="1"/>
    <col min="6420" max="6420" width="10.5" style="3" customWidth="1"/>
    <col min="6421" max="6421" width="8" style="3" customWidth="1"/>
    <col min="6422" max="6422" width="2.33203125" style="3" customWidth="1"/>
    <col min="6423" max="6656" width="8.83203125" style="3"/>
    <col min="6657" max="6657" width="2.5" style="3" customWidth="1"/>
    <col min="6658" max="6658" width="2.33203125" style="3" customWidth="1"/>
    <col min="6659" max="6659" width="49.1640625" style="3" customWidth="1"/>
    <col min="6660" max="6660" width="11.1640625" style="3" customWidth="1"/>
    <col min="6661" max="6661" width="8.33203125" style="3" customWidth="1"/>
    <col min="6662" max="6662" width="8.1640625" style="3" customWidth="1"/>
    <col min="6663" max="6663" width="9" style="3" customWidth="1"/>
    <col min="6664" max="6664" width="9.1640625" style="3" customWidth="1"/>
    <col min="6665" max="6665" width="6.5" style="3" customWidth="1"/>
    <col min="6666" max="6666" width="8.5" style="3" customWidth="1"/>
    <col min="6667" max="6667" width="7.83203125" style="3" customWidth="1"/>
    <col min="6668" max="6668" width="7" style="3" customWidth="1"/>
    <col min="6669" max="6669" width="7.5" style="3" customWidth="1"/>
    <col min="6670" max="6670" width="7.1640625" style="3" customWidth="1"/>
    <col min="6671" max="6671" width="8" style="3" customWidth="1"/>
    <col min="6672" max="6674" width="7.5" style="3" customWidth="1"/>
    <col min="6675" max="6675" width="8" style="3" customWidth="1"/>
    <col min="6676" max="6676" width="10.5" style="3" customWidth="1"/>
    <col min="6677" max="6677" width="8" style="3" customWidth="1"/>
    <col min="6678" max="6678" width="2.33203125" style="3" customWidth="1"/>
    <col min="6679" max="6912" width="8.83203125" style="3"/>
    <col min="6913" max="6913" width="2.5" style="3" customWidth="1"/>
    <col min="6914" max="6914" width="2.33203125" style="3" customWidth="1"/>
    <col min="6915" max="6915" width="49.1640625" style="3" customWidth="1"/>
    <col min="6916" max="6916" width="11.1640625" style="3" customWidth="1"/>
    <col min="6917" max="6917" width="8.33203125" style="3" customWidth="1"/>
    <col min="6918" max="6918" width="8.1640625" style="3" customWidth="1"/>
    <col min="6919" max="6919" width="9" style="3" customWidth="1"/>
    <col min="6920" max="6920" width="9.1640625" style="3" customWidth="1"/>
    <col min="6921" max="6921" width="6.5" style="3" customWidth="1"/>
    <col min="6922" max="6922" width="8.5" style="3" customWidth="1"/>
    <col min="6923" max="6923" width="7.83203125" style="3" customWidth="1"/>
    <col min="6924" max="6924" width="7" style="3" customWidth="1"/>
    <col min="6925" max="6925" width="7.5" style="3" customWidth="1"/>
    <col min="6926" max="6926" width="7.1640625" style="3" customWidth="1"/>
    <col min="6927" max="6927" width="8" style="3" customWidth="1"/>
    <col min="6928" max="6930" width="7.5" style="3" customWidth="1"/>
    <col min="6931" max="6931" width="8" style="3" customWidth="1"/>
    <col min="6932" max="6932" width="10.5" style="3" customWidth="1"/>
    <col min="6933" max="6933" width="8" style="3" customWidth="1"/>
    <col min="6934" max="6934" width="2.33203125" style="3" customWidth="1"/>
    <col min="6935" max="7168" width="8.83203125" style="3"/>
    <col min="7169" max="7169" width="2.5" style="3" customWidth="1"/>
    <col min="7170" max="7170" width="2.33203125" style="3" customWidth="1"/>
    <col min="7171" max="7171" width="49.1640625" style="3" customWidth="1"/>
    <col min="7172" max="7172" width="11.1640625" style="3" customWidth="1"/>
    <col min="7173" max="7173" width="8.33203125" style="3" customWidth="1"/>
    <col min="7174" max="7174" width="8.1640625" style="3" customWidth="1"/>
    <col min="7175" max="7175" width="9" style="3" customWidth="1"/>
    <col min="7176" max="7176" width="9.1640625" style="3" customWidth="1"/>
    <col min="7177" max="7177" width="6.5" style="3" customWidth="1"/>
    <col min="7178" max="7178" width="8.5" style="3" customWidth="1"/>
    <col min="7179" max="7179" width="7.83203125" style="3" customWidth="1"/>
    <col min="7180" max="7180" width="7" style="3" customWidth="1"/>
    <col min="7181" max="7181" width="7.5" style="3" customWidth="1"/>
    <col min="7182" max="7182" width="7.1640625" style="3" customWidth="1"/>
    <col min="7183" max="7183" width="8" style="3" customWidth="1"/>
    <col min="7184" max="7186" width="7.5" style="3" customWidth="1"/>
    <col min="7187" max="7187" width="8" style="3" customWidth="1"/>
    <col min="7188" max="7188" width="10.5" style="3" customWidth="1"/>
    <col min="7189" max="7189" width="8" style="3" customWidth="1"/>
    <col min="7190" max="7190" width="2.33203125" style="3" customWidth="1"/>
    <col min="7191" max="7424" width="8.83203125" style="3"/>
    <col min="7425" max="7425" width="2.5" style="3" customWidth="1"/>
    <col min="7426" max="7426" width="2.33203125" style="3" customWidth="1"/>
    <col min="7427" max="7427" width="49.1640625" style="3" customWidth="1"/>
    <col min="7428" max="7428" width="11.1640625" style="3" customWidth="1"/>
    <col min="7429" max="7429" width="8.33203125" style="3" customWidth="1"/>
    <col min="7430" max="7430" width="8.1640625" style="3" customWidth="1"/>
    <col min="7431" max="7431" width="9" style="3" customWidth="1"/>
    <col min="7432" max="7432" width="9.1640625" style="3" customWidth="1"/>
    <col min="7433" max="7433" width="6.5" style="3" customWidth="1"/>
    <col min="7434" max="7434" width="8.5" style="3" customWidth="1"/>
    <col min="7435" max="7435" width="7.83203125" style="3" customWidth="1"/>
    <col min="7436" max="7436" width="7" style="3" customWidth="1"/>
    <col min="7437" max="7437" width="7.5" style="3" customWidth="1"/>
    <col min="7438" max="7438" width="7.1640625" style="3" customWidth="1"/>
    <col min="7439" max="7439" width="8" style="3" customWidth="1"/>
    <col min="7440" max="7442" width="7.5" style="3" customWidth="1"/>
    <col min="7443" max="7443" width="8" style="3" customWidth="1"/>
    <col min="7444" max="7444" width="10.5" style="3" customWidth="1"/>
    <col min="7445" max="7445" width="8" style="3" customWidth="1"/>
    <col min="7446" max="7446" width="2.33203125" style="3" customWidth="1"/>
    <col min="7447" max="7680" width="8.83203125" style="3"/>
    <col min="7681" max="7681" width="2.5" style="3" customWidth="1"/>
    <col min="7682" max="7682" width="2.33203125" style="3" customWidth="1"/>
    <col min="7683" max="7683" width="49.1640625" style="3" customWidth="1"/>
    <col min="7684" max="7684" width="11.1640625" style="3" customWidth="1"/>
    <col min="7685" max="7685" width="8.33203125" style="3" customWidth="1"/>
    <col min="7686" max="7686" width="8.1640625" style="3" customWidth="1"/>
    <col min="7687" max="7687" width="9" style="3" customWidth="1"/>
    <col min="7688" max="7688" width="9.1640625" style="3" customWidth="1"/>
    <col min="7689" max="7689" width="6.5" style="3" customWidth="1"/>
    <col min="7690" max="7690" width="8.5" style="3" customWidth="1"/>
    <col min="7691" max="7691" width="7.83203125" style="3" customWidth="1"/>
    <col min="7692" max="7692" width="7" style="3" customWidth="1"/>
    <col min="7693" max="7693" width="7.5" style="3" customWidth="1"/>
    <col min="7694" max="7694" width="7.1640625" style="3" customWidth="1"/>
    <col min="7695" max="7695" width="8" style="3" customWidth="1"/>
    <col min="7696" max="7698" width="7.5" style="3" customWidth="1"/>
    <col min="7699" max="7699" width="8" style="3" customWidth="1"/>
    <col min="7700" max="7700" width="10.5" style="3" customWidth="1"/>
    <col min="7701" max="7701" width="8" style="3" customWidth="1"/>
    <col min="7702" max="7702" width="2.33203125" style="3" customWidth="1"/>
    <col min="7703" max="7936" width="8.83203125" style="3"/>
    <col min="7937" max="7937" width="2.5" style="3" customWidth="1"/>
    <col min="7938" max="7938" width="2.33203125" style="3" customWidth="1"/>
    <col min="7939" max="7939" width="49.1640625" style="3" customWidth="1"/>
    <col min="7940" max="7940" width="11.1640625" style="3" customWidth="1"/>
    <col min="7941" max="7941" width="8.33203125" style="3" customWidth="1"/>
    <col min="7942" max="7942" width="8.1640625" style="3" customWidth="1"/>
    <col min="7943" max="7943" width="9" style="3" customWidth="1"/>
    <col min="7944" max="7944" width="9.1640625" style="3" customWidth="1"/>
    <col min="7945" max="7945" width="6.5" style="3" customWidth="1"/>
    <col min="7946" max="7946" width="8.5" style="3" customWidth="1"/>
    <col min="7947" max="7947" width="7.83203125" style="3" customWidth="1"/>
    <col min="7948" max="7948" width="7" style="3" customWidth="1"/>
    <col min="7949" max="7949" width="7.5" style="3" customWidth="1"/>
    <col min="7950" max="7950" width="7.1640625" style="3" customWidth="1"/>
    <col min="7951" max="7951" width="8" style="3" customWidth="1"/>
    <col min="7952" max="7954" width="7.5" style="3" customWidth="1"/>
    <col min="7955" max="7955" width="8" style="3" customWidth="1"/>
    <col min="7956" max="7956" width="10.5" style="3" customWidth="1"/>
    <col min="7957" max="7957" width="8" style="3" customWidth="1"/>
    <col min="7958" max="7958" width="2.33203125" style="3" customWidth="1"/>
    <col min="7959" max="8192" width="8.83203125" style="3"/>
    <col min="8193" max="8193" width="2.5" style="3" customWidth="1"/>
    <col min="8194" max="8194" width="2.33203125" style="3" customWidth="1"/>
    <col min="8195" max="8195" width="49.1640625" style="3" customWidth="1"/>
    <col min="8196" max="8196" width="11.1640625" style="3" customWidth="1"/>
    <col min="8197" max="8197" width="8.33203125" style="3" customWidth="1"/>
    <col min="8198" max="8198" width="8.1640625" style="3" customWidth="1"/>
    <col min="8199" max="8199" width="9" style="3" customWidth="1"/>
    <col min="8200" max="8200" width="9.1640625" style="3" customWidth="1"/>
    <col min="8201" max="8201" width="6.5" style="3" customWidth="1"/>
    <col min="8202" max="8202" width="8.5" style="3" customWidth="1"/>
    <col min="8203" max="8203" width="7.83203125" style="3" customWidth="1"/>
    <col min="8204" max="8204" width="7" style="3" customWidth="1"/>
    <col min="8205" max="8205" width="7.5" style="3" customWidth="1"/>
    <col min="8206" max="8206" width="7.1640625" style="3" customWidth="1"/>
    <col min="8207" max="8207" width="8" style="3" customWidth="1"/>
    <col min="8208" max="8210" width="7.5" style="3" customWidth="1"/>
    <col min="8211" max="8211" width="8" style="3" customWidth="1"/>
    <col min="8212" max="8212" width="10.5" style="3" customWidth="1"/>
    <col min="8213" max="8213" width="8" style="3" customWidth="1"/>
    <col min="8214" max="8214" width="2.33203125" style="3" customWidth="1"/>
    <col min="8215" max="8448" width="8.83203125" style="3"/>
    <col min="8449" max="8449" width="2.5" style="3" customWidth="1"/>
    <col min="8450" max="8450" width="2.33203125" style="3" customWidth="1"/>
    <col min="8451" max="8451" width="49.1640625" style="3" customWidth="1"/>
    <col min="8452" max="8452" width="11.1640625" style="3" customWidth="1"/>
    <col min="8453" max="8453" width="8.33203125" style="3" customWidth="1"/>
    <col min="8454" max="8454" width="8.1640625" style="3" customWidth="1"/>
    <col min="8455" max="8455" width="9" style="3" customWidth="1"/>
    <col min="8456" max="8456" width="9.1640625" style="3" customWidth="1"/>
    <col min="8457" max="8457" width="6.5" style="3" customWidth="1"/>
    <col min="8458" max="8458" width="8.5" style="3" customWidth="1"/>
    <col min="8459" max="8459" width="7.83203125" style="3" customWidth="1"/>
    <col min="8460" max="8460" width="7" style="3" customWidth="1"/>
    <col min="8461" max="8461" width="7.5" style="3" customWidth="1"/>
    <col min="8462" max="8462" width="7.1640625" style="3" customWidth="1"/>
    <col min="8463" max="8463" width="8" style="3" customWidth="1"/>
    <col min="8464" max="8466" width="7.5" style="3" customWidth="1"/>
    <col min="8467" max="8467" width="8" style="3" customWidth="1"/>
    <col min="8468" max="8468" width="10.5" style="3" customWidth="1"/>
    <col min="8469" max="8469" width="8" style="3" customWidth="1"/>
    <col min="8470" max="8470" width="2.33203125" style="3" customWidth="1"/>
    <col min="8471" max="8704" width="8.83203125" style="3"/>
    <col min="8705" max="8705" width="2.5" style="3" customWidth="1"/>
    <col min="8706" max="8706" width="2.33203125" style="3" customWidth="1"/>
    <col min="8707" max="8707" width="49.1640625" style="3" customWidth="1"/>
    <col min="8708" max="8708" width="11.1640625" style="3" customWidth="1"/>
    <col min="8709" max="8709" width="8.33203125" style="3" customWidth="1"/>
    <col min="8710" max="8710" width="8.1640625" style="3" customWidth="1"/>
    <col min="8711" max="8711" width="9" style="3" customWidth="1"/>
    <col min="8712" max="8712" width="9.1640625" style="3" customWidth="1"/>
    <col min="8713" max="8713" width="6.5" style="3" customWidth="1"/>
    <col min="8714" max="8714" width="8.5" style="3" customWidth="1"/>
    <col min="8715" max="8715" width="7.83203125" style="3" customWidth="1"/>
    <col min="8716" max="8716" width="7" style="3" customWidth="1"/>
    <col min="8717" max="8717" width="7.5" style="3" customWidth="1"/>
    <col min="8718" max="8718" width="7.1640625" style="3" customWidth="1"/>
    <col min="8719" max="8719" width="8" style="3" customWidth="1"/>
    <col min="8720" max="8722" width="7.5" style="3" customWidth="1"/>
    <col min="8723" max="8723" width="8" style="3" customWidth="1"/>
    <col min="8724" max="8724" width="10.5" style="3" customWidth="1"/>
    <col min="8725" max="8725" width="8" style="3" customWidth="1"/>
    <col min="8726" max="8726" width="2.33203125" style="3" customWidth="1"/>
    <col min="8727" max="8960" width="8.83203125" style="3"/>
    <col min="8961" max="8961" width="2.5" style="3" customWidth="1"/>
    <col min="8962" max="8962" width="2.33203125" style="3" customWidth="1"/>
    <col min="8963" max="8963" width="49.1640625" style="3" customWidth="1"/>
    <col min="8964" max="8964" width="11.1640625" style="3" customWidth="1"/>
    <col min="8965" max="8965" width="8.33203125" style="3" customWidth="1"/>
    <col min="8966" max="8966" width="8.1640625" style="3" customWidth="1"/>
    <col min="8967" max="8967" width="9" style="3" customWidth="1"/>
    <col min="8968" max="8968" width="9.1640625" style="3" customWidth="1"/>
    <col min="8969" max="8969" width="6.5" style="3" customWidth="1"/>
    <col min="8970" max="8970" width="8.5" style="3" customWidth="1"/>
    <col min="8971" max="8971" width="7.83203125" style="3" customWidth="1"/>
    <col min="8972" max="8972" width="7" style="3" customWidth="1"/>
    <col min="8973" max="8973" width="7.5" style="3" customWidth="1"/>
    <col min="8974" max="8974" width="7.1640625" style="3" customWidth="1"/>
    <col min="8975" max="8975" width="8" style="3" customWidth="1"/>
    <col min="8976" max="8978" width="7.5" style="3" customWidth="1"/>
    <col min="8979" max="8979" width="8" style="3" customWidth="1"/>
    <col min="8980" max="8980" width="10.5" style="3" customWidth="1"/>
    <col min="8981" max="8981" width="8" style="3" customWidth="1"/>
    <col min="8982" max="8982" width="2.33203125" style="3" customWidth="1"/>
    <col min="8983" max="9216" width="8.83203125" style="3"/>
    <col min="9217" max="9217" width="2.5" style="3" customWidth="1"/>
    <col min="9218" max="9218" width="2.33203125" style="3" customWidth="1"/>
    <col min="9219" max="9219" width="49.1640625" style="3" customWidth="1"/>
    <col min="9220" max="9220" width="11.1640625" style="3" customWidth="1"/>
    <col min="9221" max="9221" width="8.33203125" style="3" customWidth="1"/>
    <col min="9222" max="9222" width="8.1640625" style="3" customWidth="1"/>
    <col min="9223" max="9223" width="9" style="3" customWidth="1"/>
    <col min="9224" max="9224" width="9.1640625" style="3" customWidth="1"/>
    <col min="9225" max="9225" width="6.5" style="3" customWidth="1"/>
    <col min="9226" max="9226" width="8.5" style="3" customWidth="1"/>
    <col min="9227" max="9227" width="7.83203125" style="3" customWidth="1"/>
    <col min="9228" max="9228" width="7" style="3" customWidth="1"/>
    <col min="9229" max="9229" width="7.5" style="3" customWidth="1"/>
    <col min="9230" max="9230" width="7.1640625" style="3" customWidth="1"/>
    <col min="9231" max="9231" width="8" style="3" customWidth="1"/>
    <col min="9232" max="9234" width="7.5" style="3" customWidth="1"/>
    <col min="9235" max="9235" width="8" style="3" customWidth="1"/>
    <col min="9236" max="9236" width="10.5" style="3" customWidth="1"/>
    <col min="9237" max="9237" width="8" style="3" customWidth="1"/>
    <col min="9238" max="9238" width="2.33203125" style="3" customWidth="1"/>
    <col min="9239" max="9472" width="8.83203125" style="3"/>
    <col min="9473" max="9473" width="2.5" style="3" customWidth="1"/>
    <col min="9474" max="9474" width="2.33203125" style="3" customWidth="1"/>
    <col min="9475" max="9475" width="49.1640625" style="3" customWidth="1"/>
    <col min="9476" max="9476" width="11.1640625" style="3" customWidth="1"/>
    <col min="9477" max="9477" width="8.33203125" style="3" customWidth="1"/>
    <col min="9478" max="9478" width="8.1640625" style="3" customWidth="1"/>
    <col min="9479" max="9479" width="9" style="3" customWidth="1"/>
    <col min="9480" max="9480" width="9.1640625" style="3" customWidth="1"/>
    <col min="9481" max="9481" width="6.5" style="3" customWidth="1"/>
    <col min="9482" max="9482" width="8.5" style="3" customWidth="1"/>
    <col min="9483" max="9483" width="7.83203125" style="3" customWidth="1"/>
    <col min="9484" max="9484" width="7" style="3" customWidth="1"/>
    <col min="9485" max="9485" width="7.5" style="3" customWidth="1"/>
    <col min="9486" max="9486" width="7.1640625" style="3" customWidth="1"/>
    <col min="9487" max="9487" width="8" style="3" customWidth="1"/>
    <col min="9488" max="9490" width="7.5" style="3" customWidth="1"/>
    <col min="9491" max="9491" width="8" style="3" customWidth="1"/>
    <col min="9492" max="9492" width="10.5" style="3" customWidth="1"/>
    <col min="9493" max="9493" width="8" style="3" customWidth="1"/>
    <col min="9494" max="9494" width="2.33203125" style="3" customWidth="1"/>
    <col min="9495" max="9728" width="8.83203125" style="3"/>
    <col min="9729" max="9729" width="2.5" style="3" customWidth="1"/>
    <col min="9730" max="9730" width="2.33203125" style="3" customWidth="1"/>
    <col min="9731" max="9731" width="49.1640625" style="3" customWidth="1"/>
    <col min="9732" max="9732" width="11.1640625" style="3" customWidth="1"/>
    <col min="9733" max="9733" width="8.33203125" style="3" customWidth="1"/>
    <col min="9734" max="9734" width="8.1640625" style="3" customWidth="1"/>
    <col min="9735" max="9735" width="9" style="3" customWidth="1"/>
    <col min="9736" max="9736" width="9.1640625" style="3" customWidth="1"/>
    <col min="9737" max="9737" width="6.5" style="3" customWidth="1"/>
    <col min="9738" max="9738" width="8.5" style="3" customWidth="1"/>
    <col min="9739" max="9739" width="7.83203125" style="3" customWidth="1"/>
    <col min="9740" max="9740" width="7" style="3" customWidth="1"/>
    <col min="9741" max="9741" width="7.5" style="3" customWidth="1"/>
    <col min="9742" max="9742" width="7.1640625" style="3" customWidth="1"/>
    <col min="9743" max="9743" width="8" style="3" customWidth="1"/>
    <col min="9744" max="9746" width="7.5" style="3" customWidth="1"/>
    <col min="9747" max="9747" width="8" style="3" customWidth="1"/>
    <col min="9748" max="9748" width="10.5" style="3" customWidth="1"/>
    <col min="9749" max="9749" width="8" style="3" customWidth="1"/>
    <col min="9750" max="9750" width="2.33203125" style="3" customWidth="1"/>
    <col min="9751" max="9984" width="8.83203125" style="3"/>
    <col min="9985" max="9985" width="2.5" style="3" customWidth="1"/>
    <col min="9986" max="9986" width="2.33203125" style="3" customWidth="1"/>
    <col min="9987" max="9987" width="49.1640625" style="3" customWidth="1"/>
    <col min="9988" max="9988" width="11.1640625" style="3" customWidth="1"/>
    <col min="9989" max="9989" width="8.33203125" style="3" customWidth="1"/>
    <col min="9990" max="9990" width="8.1640625" style="3" customWidth="1"/>
    <col min="9991" max="9991" width="9" style="3" customWidth="1"/>
    <col min="9992" max="9992" width="9.1640625" style="3" customWidth="1"/>
    <col min="9993" max="9993" width="6.5" style="3" customWidth="1"/>
    <col min="9994" max="9994" width="8.5" style="3" customWidth="1"/>
    <col min="9995" max="9995" width="7.83203125" style="3" customWidth="1"/>
    <col min="9996" max="9996" width="7" style="3" customWidth="1"/>
    <col min="9997" max="9997" width="7.5" style="3" customWidth="1"/>
    <col min="9998" max="9998" width="7.1640625" style="3" customWidth="1"/>
    <col min="9999" max="9999" width="8" style="3" customWidth="1"/>
    <col min="10000" max="10002" width="7.5" style="3" customWidth="1"/>
    <col min="10003" max="10003" width="8" style="3" customWidth="1"/>
    <col min="10004" max="10004" width="10.5" style="3" customWidth="1"/>
    <col min="10005" max="10005" width="8" style="3" customWidth="1"/>
    <col min="10006" max="10006" width="2.33203125" style="3" customWidth="1"/>
    <col min="10007" max="10240" width="8.83203125" style="3"/>
    <col min="10241" max="10241" width="2.5" style="3" customWidth="1"/>
    <col min="10242" max="10242" width="2.33203125" style="3" customWidth="1"/>
    <col min="10243" max="10243" width="49.1640625" style="3" customWidth="1"/>
    <col min="10244" max="10244" width="11.1640625" style="3" customWidth="1"/>
    <col min="10245" max="10245" width="8.33203125" style="3" customWidth="1"/>
    <col min="10246" max="10246" width="8.1640625" style="3" customWidth="1"/>
    <col min="10247" max="10247" width="9" style="3" customWidth="1"/>
    <col min="10248" max="10248" width="9.1640625" style="3" customWidth="1"/>
    <col min="10249" max="10249" width="6.5" style="3" customWidth="1"/>
    <col min="10250" max="10250" width="8.5" style="3" customWidth="1"/>
    <col min="10251" max="10251" width="7.83203125" style="3" customWidth="1"/>
    <col min="10252" max="10252" width="7" style="3" customWidth="1"/>
    <col min="10253" max="10253" width="7.5" style="3" customWidth="1"/>
    <col min="10254" max="10254" width="7.1640625" style="3" customWidth="1"/>
    <col min="10255" max="10255" width="8" style="3" customWidth="1"/>
    <col min="10256" max="10258" width="7.5" style="3" customWidth="1"/>
    <col min="10259" max="10259" width="8" style="3" customWidth="1"/>
    <col min="10260" max="10260" width="10.5" style="3" customWidth="1"/>
    <col min="10261" max="10261" width="8" style="3" customWidth="1"/>
    <col min="10262" max="10262" width="2.33203125" style="3" customWidth="1"/>
    <col min="10263" max="10496" width="8.83203125" style="3"/>
    <col min="10497" max="10497" width="2.5" style="3" customWidth="1"/>
    <col min="10498" max="10498" width="2.33203125" style="3" customWidth="1"/>
    <col min="10499" max="10499" width="49.1640625" style="3" customWidth="1"/>
    <col min="10500" max="10500" width="11.1640625" style="3" customWidth="1"/>
    <col min="10501" max="10501" width="8.33203125" style="3" customWidth="1"/>
    <col min="10502" max="10502" width="8.1640625" style="3" customWidth="1"/>
    <col min="10503" max="10503" width="9" style="3" customWidth="1"/>
    <col min="10504" max="10504" width="9.1640625" style="3" customWidth="1"/>
    <col min="10505" max="10505" width="6.5" style="3" customWidth="1"/>
    <col min="10506" max="10506" width="8.5" style="3" customWidth="1"/>
    <col min="10507" max="10507" width="7.83203125" style="3" customWidth="1"/>
    <col min="10508" max="10508" width="7" style="3" customWidth="1"/>
    <col min="10509" max="10509" width="7.5" style="3" customWidth="1"/>
    <col min="10510" max="10510" width="7.1640625" style="3" customWidth="1"/>
    <col min="10511" max="10511" width="8" style="3" customWidth="1"/>
    <col min="10512" max="10514" width="7.5" style="3" customWidth="1"/>
    <col min="10515" max="10515" width="8" style="3" customWidth="1"/>
    <col min="10516" max="10516" width="10.5" style="3" customWidth="1"/>
    <col min="10517" max="10517" width="8" style="3" customWidth="1"/>
    <col min="10518" max="10518" width="2.33203125" style="3" customWidth="1"/>
    <col min="10519" max="10752" width="8.83203125" style="3"/>
    <col min="10753" max="10753" width="2.5" style="3" customWidth="1"/>
    <col min="10754" max="10754" width="2.33203125" style="3" customWidth="1"/>
    <col min="10755" max="10755" width="49.1640625" style="3" customWidth="1"/>
    <col min="10756" max="10756" width="11.1640625" style="3" customWidth="1"/>
    <col min="10757" max="10757" width="8.33203125" style="3" customWidth="1"/>
    <col min="10758" max="10758" width="8.1640625" style="3" customWidth="1"/>
    <col min="10759" max="10759" width="9" style="3" customWidth="1"/>
    <col min="10760" max="10760" width="9.1640625" style="3" customWidth="1"/>
    <col min="10761" max="10761" width="6.5" style="3" customWidth="1"/>
    <col min="10762" max="10762" width="8.5" style="3" customWidth="1"/>
    <col min="10763" max="10763" width="7.83203125" style="3" customWidth="1"/>
    <col min="10764" max="10764" width="7" style="3" customWidth="1"/>
    <col min="10765" max="10765" width="7.5" style="3" customWidth="1"/>
    <col min="10766" max="10766" width="7.1640625" style="3" customWidth="1"/>
    <col min="10767" max="10767" width="8" style="3" customWidth="1"/>
    <col min="10768" max="10770" width="7.5" style="3" customWidth="1"/>
    <col min="10771" max="10771" width="8" style="3" customWidth="1"/>
    <col min="10772" max="10772" width="10.5" style="3" customWidth="1"/>
    <col min="10773" max="10773" width="8" style="3" customWidth="1"/>
    <col min="10774" max="10774" width="2.33203125" style="3" customWidth="1"/>
    <col min="10775" max="11008" width="8.83203125" style="3"/>
    <col min="11009" max="11009" width="2.5" style="3" customWidth="1"/>
    <col min="11010" max="11010" width="2.33203125" style="3" customWidth="1"/>
    <col min="11011" max="11011" width="49.1640625" style="3" customWidth="1"/>
    <col min="11012" max="11012" width="11.1640625" style="3" customWidth="1"/>
    <col min="11013" max="11013" width="8.33203125" style="3" customWidth="1"/>
    <col min="11014" max="11014" width="8.1640625" style="3" customWidth="1"/>
    <col min="11015" max="11015" width="9" style="3" customWidth="1"/>
    <col min="11016" max="11016" width="9.1640625" style="3" customWidth="1"/>
    <col min="11017" max="11017" width="6.5" style="3" customWidth="1"/>
    <col min="11018" max="11018" width="8.5" style="3" customWidth="1"/>
    <col min="11019" max="11019" width="7.83203125" style="3" customWidth="1"/>
    <col min="11020" max="11020" width="7" style="3" customWidth="1"/>
    <col min="11021" max="11021" width="7.5" style="3" customWidth="1"/>
    <col min="11022" max="11022" width="7.1640625" style="3" customWidth="1"/>
    <col min="11023" max="11023" width="8" style="3" customWidth="1"/>
    <col min="11024" max="11026" width="7.5" style="3" customWidth="1"/>
    <col min="11027" max="11027" width="8" style="3" customWidth="1"/>
    <col min="11028" max="11028" width="10.5" style="3" customWidth="1"/>
    <col min="11029" max="11029" width="8" style="3" customWidth="1"/>
    <col min="11030" max="11030" width="2.33203125" style="3" customWidth="1"/>
    <col min="11031" max="11264" width="8.83203125" style="3"/>
    <col min="11265" max="11265" width="2.5" style="3" customWidth="1"/>
    <col min="11266" max="11266" width="2.33203125" style="3" customWidth="1"/>
    <col min="11267" max="11267" width="49.1640625" style="3" customWidth="1"/>
    <col min="11268" max="11268" width="11.1640625" style="3" customWidth="1"/>
    <col min="11269" max="11269" width="8.33203125" style="3" customWidth="1"/>
    <col min="11270" max="11270" width="8.1640625" style="3" customWidth="1"/>
    <col min="11271" max="11271" width="9" style="3" customWidth="1"/>
    <col min="11272" max="11272" width="9.1640625" style="3" customWidth="1"/>
    <col min="11273" max="11273" width="6.5" style="3" customWidth="1"/>
    <col min="11274" max="11274" width="8.5" style="3" customWidth="1"/>
    <col min="11275" max="11275" width="7.83203125" style="3" customWidth="1"/>
    <col min="11276" max="11276" width="7" style="3" customWidth="1"/>
    <col min="11277" max="11277" width="7.5" style="3" customWidth="1"/>
    <col min="11278" max="11278" width="7.1640625" style="3" customWidth="1"/>
    <col min="11279" max="11279" width="8" style="3" customWidth="1"/>
    <col min="11280" max="11282" width="7.5" style="3" customWidth="1"/>
    <col min="11283" max="11283" width="8" style="3" customWidth="1"/>
    <col min="11284" max="11284" width="10.5" style="3" customWidth="1"/>
    <col min="11285" max="11285" width="8" style="3" customWidth="1"/>
    <col min="11286" max="11286" width="2.33203125" style="3" customWidth="1"/>
    <col min="11287" max="11520" width="8.83203125" style="3"/>
    <col min="11521" max="11521" width="2.5" style="3" customWidth="1"/>
    <col min="11522" max="11522" width="2.33203125" style="3" customWidth="1"/>
    <col min="11523" max="11523" width="49.1640625" style="3" customWidth="1"/>
    <col min="11524" max="11524" width="11.1640625" style="3" customWidth="1"/>
    <col min="11525" max="11525" width="8.33203125" style="3" customWidth="1"/>
    <col min="11526" max="11526" width="8.1640625" style="3" customWidth="1"/>
    <col min="11527" max="11527" width="9" style="3" customWidth="1"/>
    <col min="11528" max="11528" width="9.1640625" style="3" customWidth="1"/>
    <col min="11529" max="11529" width="6.5" style="3" customWidth="1"/>
    <col min="11530" max="11530" width="8.5" style="3" customWidth="1"/>
    <col min="11531" max="11531" width="7.83203125" style="3" customWidth="1"/>
    <col min="11532" max="11532" width="7" style="3" customWidth="1"/>
    <col min="11533" max="11533" width="7.5" style="3" customWidth="1"/>
    <col min="11534" max="11534" width="7.1640625" style="3" customWidth="1"/>
    <col min="11535" max="11535" width="8" style="3" customWidth="1"/>
    <col min="11536" max="11538" width="7.5" style="3" customWidth="1"/>
    <col min="11539" max="11539" width="8" style="3" customWidth="1"/>
    <col min="11540" max="11540" width="10.5" style="3" customWidth="1"/>
    <col min="11541" max="11541" width="8" style="3" customWidth="1"/>
    <col min="11542" max="11542" width="2.33203125" style="3" customWidth="1"/>
    <col min="11543" max="11776" width="8.83203125" style="3"/>
    <col min="11777" max="11777" width="2.5" style="3" customWidth="1"/>
    <col min="11778" max="11778" width="2.33203125" style="3" customWidth="1"/>
    <col min="11779" max="11779" width="49.1640625" style="3" customWidth="1"/>
    <col min="11780" max="11780" width="11.1640625" style="3" customWidth="1"/>
    <col min="11781" max="11781" width="8.33203125" style="3" customWidth="1"/>
    <col min="11782" max="11782" width="8.1640625" style="3" customWidth="1"/>
    <col min="11783" max="11783" width="9" style="3" customWidth="1"/>
    <col min="11784" max="11784" width="9.1640625" style="3" customWidth="1"/>
    <col min="11785" max="11785" width="6.5" style="3" customWidth="1"/>
    <col min="11786" max="11786" width="8.5" style="3" customWidth="1"/>
    <col min="11787" max="11787" width="7.83203125" style="3" customWidth="1"/>
    <col min="11788" max="11788" width="7" style="3" customWidth="1"/>
    <col min="11789" max="11789" width="7.5" style="3" customWidth="1"/>
    <col min="11790" max="11790" width="7.1640625" style="3" customWidth="1"/>
    <col min="11791" max="11791" width="8" style="3" customWidth="1"/>
    <col min="11792" max="11794" width="7.5" style="3" customWidth="1"/>
    <col min="11795" max="11795" width="8" style="3" customWidth="1"/>
    <col min="11796" max="11796" width="10.5" style="3" customWidth="1"/>
    <col min="11797" max="11797" width="8" style="3" customWidth="1"/>
    <col min="11798" max="11798" width="2.33203125" style="3" customWidth="1"/>
    <col min="11799" max="12032" width="8.83203125" style="3"/>
    <col min="12033" max="12033" width="2.5" style="3" customWidth="1"/>
    <col min="12034" max="12034" width="2.33203125" style="3" customWidth="1"/>
    <col min="12035" max="12035" width="49.1640625" style="3" customWidth="1"/>
    <col min="12036" max="12036" width="11.1640625" style="3" customWidth="1"/>
    <col min="12037" max="12037" width="8.33203125" style="3" customWidth="1"/>
    <col min="12038" max="12038" width="8.1640625" style="3" customWidth="1"/>
    <col min="12039" max="12039" width="9" style="3" customWidth="1"/>
    <col min="12040" max="12040" width="9.1640625" style="3" customWidth="1"/>
    <col min="12041" max="12041" width="6.5" style="3" customWidth="1"/>
    <col min="12042" max="12042" width="8.5" style="3" customWidth="1"/>
    <col min="12043" max="12043" width="7.83203125" style="3" customWidth="1"/>
    <col min="12044" max="12044" width="7" style="3" customWidth="1"/>
    <col min="12045" max="12045" width="7.5" style="3" customWidth="1"/>
    <col min="12046" max="12046" width="7.1640625" style="3" customWidth="1"/>
    <col min="12047" max="12047" width="8" style="3" customWidth="1"/>
    <col min="12048" max="12050" width="7.5" style="3" customWidth="1"/>
    <col min="12051" max="12051" width="8" style="3" customWidth="1"/>
    <col min="12052" max="12052" width="10.5" style="3" customWidth="1"/>
    <col min="12053" max="12053" width="8" style="3" customWidth="1"/>
    <col min="12054" max="12054" width="2.33203125" style="3" customWidth="1"/>
    <col min="12055" max="12288" width="8.83203125" style="3"/>
    <col min="12289" max="12289" width="2.5" style="3" customWidth="1"/>
    <col min="12290" max="12290" width="2.33203125" style="3" customWidth="1"/>
    <col min="12291" max="12291" width="49.1640625" style="3" customWidth="1"/>
    <col min="12292" max="12292" width="11.1640625" style="3" customWidth="1"/>
    <col min="12293" max="12293" width="8.33203125" style="3" customWidth="1"/>
    <col min="12294" max="12294" width="8.1640625" style="3" customWidth="1"/>
    <col min="12295" max="12295" width="9" style="3" customWidth="1"/>
    <col min="12296" max="12296" width="9.1640625" style="3" customWidth="1"/>
    <col min="12297" max="12297" width="6.5" style="3" customWidth="1"/>
    <col min="12298" max="12298" width="8.5" style="3" customWidth="1"/>
    <col min="12299" max="12299" width="7.83203125" style="3" customWidth="1"/>
    <col min="12300" max="12300" width="7" style="3" customWidth="1"/>
    <col min="12301" max="12301" width="7.5" style="3" customWidth="1"/>
    <col min="12302" max="12302" width="7.1640625" style="3" customWidth="1"/>
    <col min="12303" max="12303" width="8" style="3" customWidth="1"/>
    <col min="12304" max="12306" width="7.5" style="3" customWidth="1"/>
    <col min="12307" max="12307" width="8" style="3" customWidth="1"/>
    <col min="12308" max="12308" width="10.5" style="3" customWidth="1"/>
    <col min="12309" max="12309" width="8" style="3" customWidth="1"/>
    <col min="12310" max="12310" width="2.33203125" style="3" customWidth="1"/>
    <col min="12311" max="12544" width="8.83203125" style="3"/>
    <col min="12545" max="12545" width="2.5" style="3" customWidth="1"/>
    <col min="12546" max="12546" width="2.33203125" style="3" customWidth="1"/>
    <col min="12547" max="12547" width="49.1640625" style="3" customWidth="1"/>
    <col min="12548" max="12548" width="11.1640625" style="3" customWidth="1"/>
    <col min="12549" max="12549" width="8.33203125" style="3" customWidth="1"/>
    <col min="12550" max="12550" width="8.1640625" style="3" customWidth="1"/>
    <col min="12551" max="12551" width="9" style="3" customWidth="1"/>
    <col min="12552" max="12552" width="9.1640625" style="3" customWidth="1"/>
    <col min="12553" max="12553" width="6.5" style="3" customWidth="1"/>
    <col min="12554" max="12554" width="8.5" style="3" customWidth="1"/>
    <col min="12555" max="12555" width="7.83203125" style="3" customWidth="1"/>
    <col min="12556" max="12556" width="7" style="3" customWidth="1"/>
    <col min="12557" max="12557" width="7.5" style="3" customWidth="1"/>
    <col min="12558" max="12558" width="7.1640625" style="3" customWidth="1"/>
    <col min="12559" max="12559" width="8" style="3" customWidth="1"/>
    <col min="12560" max="12562" width="7.5" style="3" customWidth="1"/>
    <col min="12563" max="12563" width="8" style="3" customWidth="1"/>
    <col min="12564" max="12564" width="10.5" style="3" customWidth="1"/>
    <col min="12565" max="12565" width="8" style="3" customWidth="1"/>
    <col min="12566" max="12566" width="2.33203125" style="3" customWidth="1"/>
    <col min="12567" max="12800" width="8.83203125" style="3"/>
    <col min="12801" max="12801" width="2.5" style="3" customWidth="1"/>
    <col min="12802" max="12802" width="2.33203125" style="3" customWidth="1"/>
    <col min="12803" max="12803" width="49.1640625" style="3" customWidth="1"/>
    <col min="12804" max="12804" width="11.1640625" style="3" customWidth="1"/>
    <col min="12805" max="12805" width="8.33203125" style="3" customWidth="1"/>
    <col min="12806" max="12806" width="8.1640625" style="3" customWidth="1"/>
    <col min="12807" max="12807" width="9" style="3" customWidth="1"/>
    <col min="12808" max="12808" width="9.1640625" style="3" customWidth="1"/>
    <col min="12809" max="12809" width="6.5" style="3" customWidth="1"/>
    <col min="12810" max="12810" width="8.5" style="3" customWidth="1"/>
    <col min="12811" max="12811" width="7.83203125" style="3" customWidth="1"/>
    <col min="12812" max="12812" width="7" style="3" customWidth="1"/>
    <col min="12813" max="12813" width="7.5" style="3" customWidth="1"/>
    <col min="12814" max="12814" width="7.1640625" style="3" customWidth="1"/>
    <col min="12815" max="12815" width="8" style="3" customWidth="1"/>
    <col min="12816" max="12818" width="7.5" style="3" customWidth="1"/>
    <col min="12819" max="12819" width="8" style="3" customWidth="1"/>
    <col min="12820" max="12820" width="10.5" style="3" customWidth="1"/>
    <col min="12821" max="12821" width="8" style="3" customWidth="1"/>
    <col min="12822" max="12822" width="2.33203125" style="3" customWidth="1"/>
    <col min="12823" max="13056" width="8.83203125" style="3"/>
    <col min="13057" max="13057" width="2.5" style="3" customWidth="1"/>
    <col min="13058" max="13058" width="2.33203125" style="3" customWidth="1"/>
    <col min="13059" max="13059" width="49.1640625" style="3" customWidth="1"/>
    <col min="13060" max="13060" width="11.1640625" style="3" customWidth="1"/>
    <col min="13061" max="13061" width="8.33203125" style="3" customWidth="1"/>
    <col min="13062" max="13062" width="8.1640625" style="3" customWidth="1"/>
    <col min="13063" max="13063" width="9" style="3" customWidth="1"/>
    <col min="13064" max="13064" width="9.1640625" style="3" customWidth="1"/>
    <col min="13065" max="13065" width="6.5" style="3" customWidth="1"/>
    <col min="13066" max="13066" width="8.5" style="3" customWidth="1"/>
    <col min="13067" max="13067" width="7.83203125" style="3" customWidth="1"/>
    <col min="13068" max="13068" width="7" style="3" customWidth="1"/>
    <col min="13069" max="13069" width="7.5" style="3" customWidth="1"/>
    <col min="13070" max="13070" width="7.1640625" style="3" customWidth="1"/>
    <col min="13071" max="13071" width="8" style="3" customWidth="1"/>
    <col min="13072" max="13074" width="7.5" style="3" customWidth="1"/>
    <col min="13075" max="13075" width="8" style="3" customWidth="1"/>
    <col min="13076" max="13076" width="10.5" style="3" customWidth="1"/>
    <col min="13077" max="13077" width="8" style="3" customWidth="1"/>
    <col min="13078" max="13078" width="2.33203125" style="3" customWidth="1"/>
    <col min="13079" max="13312" width="8.83203125" style="3"/>
    <col min="13313" max="13313" width="2.5" style="3" customWidth="1"/>
    <col min="13314" max="13314" width="2.33203125" style="3" customWidth="1"/>
    <col min="13315" max="13315" width="49.1640625" style="3" customWidth="1"/>
    <col min="13316" max="13316" width="11.1640625" style="3" customWidth="1"/>
    <col min="13317" max="13317" width="8.33203125" style="3" customWidth="1"/>
    <col min="13318" max="13318" width="8.1640625" style="3" customWidth="1"/>
    <col min="13319" max="13319" width="9" style="3" customWidth="1"/>
    <col min="13320" max="13320" width="9.1640625" style="3" customWidth="1"/>
    <col min="13321" max="13321" width="6.5" style="3" customWidth="1"/>
    <col min="13322" max="13322" width="8.5" style="3" customWidth="1"/>
    <col min="13323" max="13323" width="7.83203125" style="3" customWidth="1"/>
    <col min="13324" max="13324" width="7" style="3" customWidth="1"/>
    <col min="13325" max="13325" width="7.5" style="3" customWidth="1"/>
    <col min="13326" max="13326" width="7.1640625" style="3" customWidth="1"/>
    <col min="13327" max="13327" width="8" style="3" customWidth="1"/>
    <col min="13328" max="13330" width="7.5" style="3" customWidth="1"/>
    <col min="13331" max="13331" width="8" style="3" customWidth="1"/>
    <col min="13332" max="13332" width="10.5" style="3" customWidth="1"/>
    <col min="13333" max="13333" width="8" style="3" customWidth="1"/>
    <col min="13334" max="13334" width="2.33203125" style="3" customWidth="1"/>
    <col min="13335" max="13568" width="8.83203125" style="3"/>
    <col min="13569" max="13569" width="2.5" style="3" customWidth="1"/>
    <col min="13570" max="13570" width="2.33203125" style="3" customWidth="1"/>
    <col min="13571" max="13571" width="49.1640625" style="3" customWidth="1"/>
    <col min="13572" max="13572" width="11.1640625" style="3" customWidth="1"/>
    <col min="13573" max="13573" width="8.33203125" style="3" customWidth="1"/>
    <col min="13574" max="13574" width="8.1640625" style="3" customWidth="1"/>
    <col min="13575" max="13575" width="9" style="3" customWidth="1"/>
    <col min="13576" max="13576" width="9.1640625" style="3" customWidth="1"/>
    <col min="13577" max="13577" width="6.5" style="3" customWidth="1"/>
    <col min="13578" max="13578" width="8.5" style="3" customWidth="1"/>
    <col min="13579" max="13579" width="7.83203125" style="3" customWidth="1"/>
    <col min="13580" max="13580" width="7" style="3" customWidth="1"/>
    <col min="13581" max="13581" width="7.5" style="3" customWidth="1"/>
    <col min="13582" max="13582" width="7.1640625" style="3" customWidth="1"/>
    <col min="13583" max="13583" width="8" style="3" customWidth="1"/>
    <col min="13584" max="13586" width="7.5" style="3" customWidth="1"/>
    <col min="13587" max="13587" width="8" style="3" customWidth="1"/>
    <col min="13588" max="13588" width="10.5" style="3" customWidth="1"/>
    <col min="13589" max="13589" width="8" style="3" customWidth="1"/>
    <col min="13590" max="13590" width="2.33203125" style="3" customWidth="1"/>
    <col min="13591" max="13824" width="8.83203125" style="3"/>
    <col min="13825" max="13825" width="2.5" style="3" customWidth="1"/>
    <col min="13826" max="13826" width="2.33203125" style="3" customWidth="1"/>
    <col min="13827" max="13827" width="49.1640625" style="3" customWidth="1"/>
    <col min="13828" max="13828" width="11.1640625" style="3" customWidth="1"/>
    <col min="13829" max="13829" width="8.33203125" style="3" customWidth="1"/>
    <col min="13830" max="13830" width="8.1640625" style="3" customWidth="1"/>
    <col min="13831" max="13831" width="9" style="3" customWidth="1"/>
    <col min="13832" max="13832" width="9.1640625" style="3" customWidth="1"/>
    <col min="13833" max="13833" width="6.5" style="3" customWidth="1"/>
    <col min="13834" max="13834" width="8.5" style="3" customWidth="1"/>
    <col min="13835" max="13835" width="7.83203125" style="3" customWidth="1"/>
    <col min="13836" max="13836" width="7" style="3" customWidth="1"/>
    <col min="13837" max="13837" width="7.5" style="3" customWidth="1"/>
    <col min="13838" max="13838" width="7.1640625" style="3" customWidth="1"/>
    <col min="13839" max="13839" width="8" style="3" customWidth="1"/>
    <col min="13840" max="13842" width="7.5" style="3" customWidth="1"/>
    <col min="13843" max="13843" width="8" style="3" customWidth="1"/>
    <col min="13844" max="13844" width="10.5" style="3" customWidth="1"/>
    <col min="13845" max="13845" width="8" style="3" customWidth="1"/>
    <col min="13846" max="13846" width="2.33203125" style="3" customWidth="1"/>
    <col min="13847" max="14080" width="8.83203125" style="3"/>
    <col min="14081" max="14081" width="2.5" style="3" customWidth="1"/>
    <col min="14082" max="14082" width="2.33203125" style="3" customWidth="1"/>
    <col min="14083" max="14083" width="49.1640625" style="3" customWidth="1"/>
    <col min="14084" max="14084" width="11.1640625" style="3" customWidth="1"/>
    <col min="14085" max="14085" width="8.33203125" style="3" customWidth="1"/>
    <col min="14086" max="14086" width="8.1640625" style="3" customWidth="1"/>
    <col min="14087" max="14087" width="9" style="3" customWidth="1"/>
    <col min="14088" max="14088" width="9.1640625" style="3" customWidth="1"/>
    <col min="14089" max="14089" width="6.5" style="3" customWidth="1"/>
    <col min="14090" max="14090" width="8.5" style="3" customWidth="1"/>
    <col min="14091" max="14091" width="7.83203125" style="3" customWidth="1"/>
    <col min="14092" max="14092" width="7" style="3" customWidth="1"/>
    <col min="14093" max="14093" width="7.5" style="3" customWidth="1"/>
    <col min="14094" max="14094" width="7.1640625" style="3" customWidth="1"/>
    <col min="14095" max="14095" width="8" style="3" customWidth="1"/>
    <col min="14096" max="14098" width="7.5" style="3" customWidth="1"/>
    <col min="14099" max="14099" width="8" style="3" customWidth="1"/>
    <col min="14100" max="14100" width="10.5" style="3" customWidth="1"/>
    <col min="14101" max="14101" width="8" style="3" customWidth="1"/>
    <col min="14102" max="14102" width="2.33203125" style="3" customWidth="1"/>
    <col min="14103" max="14336" width="8.83203125" style="3"/>
    <col min="14337" max="14337" width="2.5" style="3" customWidth="1"/>
    <col min="14338" max="14338" width="2.33203125" style="3" customWidth="1"/>
    <col min="14339" max="14339" width="49.1640625" style="3" customWidth="1"/>
    <col min="14340" max="14340" width="11.1640625" style="3" customWidth="1"/>
    <col min="14341" max="14341" width="8.33203125" style="3" customWidth="1"/>
    <col min="14342" max="14342" width="8.1640625" style="3" customWidth="1"/>
    <col min="14343" max="14343" width="9" style="3" customWidth="1"/>
    <col min="14344" max="14344" width="9.1640625" style="3" customWidth="1"/>
    <col min="14345" max="14345" width="6.5" style="3" customWidth="1"/>
    <col min="14346" max="14346" width="8.5" style="3" customWidth="1"/>
    <col min="14347" max="14347" width="7.83203125" style="3" customWidth="1"/>
    <col min="14348" max="14348" width="7" style="3" customWidth="1"/>
    <col min="14349" max="14349" width="7.5" style="3" customWidth="1"/>
    <col min="14350" max="14350" width="7.1640625" style="3" customWidth="1"/>
    <col min="14351" max="14351" width="8" style="3" customWidth="1"/>
    <col min="14352" max="14354" width="7.5" style="3" customWidth="1"/>
    <col min="14355" max="14355" width="8" style="3" customWidth="1"/>
    <col min="14356" max="14356" width="10.5" style="3" customWidth="1"/>
    <col min="14357" max="14357" width="8" style="3" customWidth="1"/>
    <col min="14358" max="14358" width="2.33203125" style="3" customWidth="1"/>
    <col min="14359" max="14592" width="8.83203125" style="3"/>
    <col min="14593" max="14593" width="2.5" style="3" customWidth="1"/>
    <col min="14594" max="14594" width="2.33203125" style="3" customWidth="1"/>
    <col min="14595" max="14595" width="49.1640625" style="3" customWidth="1"/>
    <col min="14596" max="14596" width="11.1640625" style="3" customWidth="1"/>
    <col min="14597" max="14597" width="8.33203125" style="3" customWidth="1"/>
    <col min="14598" max="14598" width="8.1640625" style="3" customWidth="1"/>
    <col min="14599" max="14599" width="9" style="3" customWidth="1"/>
    <col min="14600" max="14600" width="9.1640625" style="3" customWidth="1"/>
    <col min="14601" max="14601" width="6.5" style="3" customWidth="1"/>
    <col min="14602" max="14602" width="8.5" style="3" customWidth="1"/>
    <col min="14603" max="14603" width="7.83203125" style="3" customWidth="1"/>
    <col min="14604" max="14604" width="7" style="3" customWidth="1"/>
    <col min="14605" max="14605" width="7.5" style="3" customWidth="1"/>
    <col min="14606" max="14606" width="7.1640625" style="3" customWidth="1"/>
    <col min="14607" max="14607" width="8" style="3" customWidth="1"/>
    <col min="14608" max="14610" width="7.5" style="3" customWidth="1"/>
    <col min="14611" max="14611" width="8" style="3" customWidth="1"/>
    <col min="14612" max="14612" width="10.5" style="3" customWidth="1"/>
    <col min="14613" max="14613" width="8" style="3" customWidth="1"/>
    <col min="14614" max="14614" width="2.33203125" style="3" customWidth="1"/>
    <col min="14615" max="14848" width="8.83203125" style="3"/>
    <col min="14849" max="14849" width="2.5" style="3" customWidth="1"/>
    <col min="14850" max="14850" width="2.33203125" style="3" customWidth="1"/>
    <col min="14851" max="14851" width="49.1640625" style="3" customWidth="1"/>
    <col min="14852" max="14852" width="11.1640625" style="3" customWidth="1"/>
    <col min="14853" max="14853" width="8.33203125" style="3" customWidth="1"/>
    <col min="14854" max="14854" width="8.1640625" style="3" customWidth="1"/>
    <col min="14855" max="14855" width="9" style="3" customWidth="1"/>
    <col min="14856" max="14856" width="9.1640625" style="3" customWidth="1"/>
    <col min="14857" max="14857" width="6.5" style="3" customWidth="1"/>
    <col min="14858" max="14858" width="8.5" style="3" customWidth="1"/>
    <col min="14859" max="14859" width="7.83203125" style="3" customWidth="1"/>
    <col min="14860" max="14860" width="7" style="3" customWidth="1"/>
    <col min="14861" max="14861" width="7.5" style="3" customWidth="1"/>
    <col min="14862" max="14862" width="7.1640625" style="3" customWidth="1"/>
    <col min="14863" max="14863" width="8" style="3" customWidth="1"/>
    <col min="14864" max="14866" width="7.5" style="3" customWidth="1"/>
    <col min="14867" max="14867" width="8" style="3" customWidth="1"/>
    <col min="14868" max="14868" width="10.5" style="3" customWidth="1"/>
    <col min="14869" max="14869" width="8" style="3" customWidth="1"/>
    <col min="14870" max="14870" width="2.33203125" style="3" customWidth="1"/>
    <col min="14871" max="15104" width="8.83203125" style="3"/>
    <col min="15105" max="15105" width="2.5" style="3" customWidth="1"/>
    <col min="15106" max="15106" width="2.33203125" style="3" customWidth="1"/>
    <col min="15107" max="15107" width="49.1640625" style="3" customWidth="1"/>
    <col min="15108" max="15108" width="11.1640625" style="3" customWidth="1"/>
    <col min="15109" max="15109" width="8.33203125" style="3" customWidth="1"/>
    <col min="15110" max="15110" width="8.1640625" style="3" customWidth="1"/>
    <col min="15111" max="15111" width="9" style="3" customWidth="1"/>
    <col min="15112" max="15112" width="9.1640625" style="3" customWidth="1"/>
    <col min="15113" max="15113" width="6.5" style="3" customWidth="1"/>
    <col min="15114" max="15114" width="8.5" style="3" customWidth="1"/>
    <col min="15115" max="15115" width="7.83203125" style="3" customWidth="1"/>
    <col min="15116" max="15116" width="7" style="3" customWidth="1"/>
    <col min="15117" max="15117" width="7.5" style="3" customWidth="1"/>
    <col min="15118" max="15118" width="7.1640625" style="3" customWidth="1"/>
    <col min="15119" max="15119" width="8" style="3" customWidth="1"/>
    <col min="15120" max="15122" width="7.5" style="3" customWidth="1"/>
    <col min="15123" max="15123" width="8" style="3" customWidth="1"/>
    <col min="15124" max="15124" width="10.5" style="3" customWidth="1"/>
    <col min="15125" max="15125" width="8" style="3" customWidth="1"/>
    <col min="15126" max="15126" width="2.33203125" style="3" customWidth="1"/>
    <col min="15127" max="15360" width="8.83203125" style="3"/>
    <col min="15361" max="15361" width="2.5" style="3" customWidth="1"/>
    <col min="15362" max="15362" width="2.33203125" style="3" customWidth="1"/>
    <col min="15363" max="15363" width="49.1640625" style="3" customWidth="1"/>
    <col min="15364" max="15364" width="11.1640625" style="3" customWidth="1"/>
    <col min="15365" max="15365" width="8.33203125" style="3" customWidth="1"/>
    <col min="15366" max="15366" width="8.1640625" style="3" customWidth="1"/>
    <col min="15367" max="15367" width="9" style="3" customWidth="1"/>
    <col min="15368" max="15368" width="9.1640625" style="3" customWidth="1"/>
    <col min="15369" max="15369" width="6.5" style="3" customWidth="1"/>
    <col min="15370" max="15370" width="8.5" style="3" customWidth="1"/>
    <col min="15371" max="15371" width="7.83203125" style="3" customWidth="1"/>
    <col min="15372" max="15372" width="7" style="3" customWidth="1"/>
    <col min="15373" max="15373" width="7.5" style="3" customWidth="1"/>
    <col min="15374" max="15374" width="7.1640625" style="3" customWidth="1"/>
    <col min="15375" max="15375" width="8" style="3" customWidth="1"/>
    <col min="15376" max="15378" width="7.5" style="3" customWidth="1"/>
    <col min="15379" max="15379" width="8" style="3" customWidth="1"/>
    <col min="15380" max="15380" width="10.5" style="3" customWidth="1"/>
    <col min="15381" max="15381" width="8" style="3" customWidth="1"/>
    <col min="15382" max="15382" width="2.33203125" style="3" customWidth="1"/>
    <col min="15383" max="15616" width="8.83203125" style="3"/>
    <col min="15617" max="15617" width="2.5" style="3" customWidth="1"/>
    <col min="15618" max="15618" width="2.33203125" style="3" customWidth="1"/>
    <col min="15619" max="15619" width="49.1640625" style="3" customWidth="1"/>
    <col min="15620" max="15620" width="11.1640625" style="3" customWidth="1"/>
    <col min="15621" max="15621" width="8.33203125" style="3" customWidth="1"/>
    <col min="15622" max="15622" width="8.1640625" style="3" customWidth="1"/>
    <col min="15623" max="15623" width="9" style="3" customWidth="1"/>
    <col min="15624" max="15624" width="9.1640625" style="3" customWidth="1"/>
    <col min="15625" max="15625" width="6.5" style="3" customWidth="1"/>
    <col min="15626" max="15626" width="8.5" style="3" customWidth="1"/>
    <col min="15627" max="15627" width="7.83203125" style="3" customWidth="1"/>
    <col min="15628" max="15628" width="7" style="3" customWidth="1"/>
    <col min="15629" max="15629" width="7.5" style="3" customWidth="1"/>
    <col min="15630" max="15630" width="7.1640625" style="3" customWidth="1"/>
    <col min="15631" max="15631" width="8" style="3" customWidth="1"/>
    <col min="15632" max="15634" width="7.5" style="3" customWidth="1"/>
    <col min="15635" max="15635" width="8" style="3" customWidth="1"/>
    <col min="15636" max="15636" width="10.5" style="3" customWidth="1"/>
    <col min="15637" max="15637" width="8" style="3" customWidth="1"/>
    <col min="15638" max="15638" width="2.33203125" style="3" customWidth="1"/>
    <col min="15639" max="15872" width="8.83203125" style="3"/>
    <col min="15873" max="15873" width="2.5" style="3" customWidth="1"/>
    <col min="15874" max="15874" width="2.33203125" style="3" customWidth="1"/>
    <col min="15875" max="15875" width="49.1640625" style="3" customWidth="1"/>
    <col min="15876" max="15876" width="11.1640625" style="3" customWidth="1"/>
    <col min="15877" max="15877" width="8.33203125" style="3" customWidth="1"/>
    <col min="15878" max="15878" width="8.1640625" style="3" customWidth="1"/>
    <col min="15879" max="15879" width="9" style="3" customWidth="1"/>
    <col min="15880" max="15880" width="9.1640625" style="3" customWidth="1"/>
    <col min="15881" max="15881" width="6.5" style="3" customWidth="1"/>
    <col min="15882" max="15882" width="8.5" style="3" customWidth="1"/>
    <col min="15883" max="15883" width="7.83203125" style="3" customWidth="1"/>
    <col min="15884" max="15884" width="7" style="3" customWidth="1"/>
    <col min="15885" max="15885" width="7.5" style="3" customWidth="1"/>
    <col min="15886" max="15886" width="7.1640625" style="3" customWidth="1"/>
    <col min="15887" max="15887" width="8" style="3" customWidth="1"/>
    <col min="15888" max="15890" width="7.5" style="3" customWidth="1"/>
    <col min="15891" max="15891" width="8" style="3" customWidth="1"/>
    <col min="15892" max="15892" width="10.5" style="3" customWidth="1"/>
    <col min="15893" max="15893" width="8" style="3" customWidth="1"/>
    <col min="15894" max="15894" width="2.33203125" style="3" customWidth="1"/>
    <col min="15895" max="16128" width="8.83203125" style="3"/>
    <col min="16129" max="16129" width="2.5" style="3" customWidth="1"/>
    <col min="16130" max="16130" width="2.33203125" style="3" customWidth="1"/>
    <col min="16131" max="16131" width="49.1640625" style="3" customWidth="1"/>
    <col min="16132" max="16132" width="11.1640625" style="3" customWidth="1"/>
    <col min="16133" max="16133" width="8.33203125" style="3" customWidth="1"/>
    <col min="16134" max="16134" width="8.1640625" style="3" customWidth="1"/>
    <col min="16135" max="16135" width="9" style="3" customWidth="1"/>
    <col min="16136" max="16136" width="9.1640625" style="3" customWidth="1"/>
    <col min="16137" max="16137" width="6.5" style="3" customWidth="1"/>
    <col min="16138" max="16138" width="8.5" style="3" customWidth="1"/>
    <col min="16139" max="16139" width="7.83203125" style="3" customWidth="1"/>
    <col min="16140" max="16140" width="7" style="3" customWidth="1"/>
    <col min="16141" max="16141" width="7.5" style="3" customWidth="1"/>
    <col min="16142" max="16142" width="7.1640625" style="3" customWidth="1"/>
    <col min="16143" max="16143" width="8" style="3" customWidth="1"/>
    <col min="16144" max="16146" width="7.5" style="3" customWidth="1"/>
    <col min="16147" max="16147" width="8" style="3" customWidth="1"/>
    <col min="16148" max="16148" width="10.5" style="3" customWidth="1"/>
    <col min="16149" max="16149" width="8" style="3" customWidth="1"/>
    <col min="16150" max="16150" width="2.33203125" style="3" customWidth="1"/>
    <col min="16151" max="16384" width="8.83203125" style="3"/>
  </cols>
  <sheetData>
    <row r="2" spans="1:23">
      <c r="D2" s="253"/>
    </row>
    <row r="3" spans="1:23" ht="14" thickBot="1">
      <c r="B3" s="250">
        <v>2.5</v>
      </c>
      <c r="C3" s="247"/>
      <c r="D3" s="247"/>
      <c r="E3" s="247">
        <v>9</v>
      </c>
      <c r="F3" s="247">
        <v>8</v>
      </c>
      <c r="G3" s="247">
        <v>8</v>
      </c>
      <c r="H3" s="247">
        <v>8</v>
      </c>
      <c r="I3" s="247">
        <v>8</v>
      </c>
      <c r="J3" s="247">
        <v>8</v>
      </c>
      <c r="K3" s="247">
        <v>8</v>
      </c>
      <c r="L3" s="247">
        <v>8</v>
      </c>
      <c r="M3" s="247">
        <v>8</v>
      </c>
      <c r="N3" s="247">
        <v>8</v>
      </c>
      <c r="O3" s="247">
        <v>8</v>
      </c>
      <c r="P3" s="247">
        <v>8</v>
      </c>
      <c r="Q3" s="247">
        <v>8</v>
      </c>
      <c r="R3" s="247">
        <v>8</v>
      </c>
      <c r="S3" s="247">
        <v>8</v>
      </c>
      <c r="T3" s="247">
        <v>9</v>
      </c>
      <c r="U3" s="247">
        <v>9</v>
      </c>
      <c r="V3" s="250">
        <v>2.5</v>
      </c>
    </row>
    <row r="4" spans="1:23" ht="13" customHeight="1">
      <c r="A4" s="15"/>
      <c r="B4" s="91"/>
      <c r="C4" s="92"/>
      <c r="D4" s="92"/>
      <c r="E4" s="92"/>
      <c r="F4" s="92"/>
      <c r="G4" s="92"/>
      <c r="H4" s="115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7"/>
      <c r="W4" s="1"/>
    </row>
    <row r="5" spans="1:23" ht="13" customHeight="1">
      <c r="A5" s="15"/>
      <c r="B5" s="189"/>
      <c r="C5" s="95"/>
      <c r="D5" s="96"/>
      <c r="E5" s="96"/>
      <c r="F5" s="96"/>
      <c r="G5" s="95"/>
      <c r="H5" s="100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331" t="s">
        <v>456</v>
      </c>
      <c r="V5" s="118"/>
      <c r="W5" s="1"/>
    </row>
    <row r="6" spans="1:23" ht="13" customHeight="1">
      <c r="A6" s="15"/>
      <c r="B6" s="189"/>
      <c r="C6" s="95"/>
      <c r="D6" s="95"/>
      <c r="E6" s="95"/>
      <c r="F6" s="95"/>
      <c r="G6" s="95"/>
      <c r="H6" s="100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18"/>
      <c r="W6" s="1"/>
    </row>
    <row r="7" spans="1:23" ht="13" customHeight="1">
      <c r="A7" s="15"/>
      <c r="B7" s="189"/>
      <c r="C7" s="99" t="s">
        <v>439</v>
      </c>
      <c r="D7" s="110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118"/>
      <c r="W7" s="1"/>
    </row>
    <row r="8" spans="1:23" ht="13" customHeight="1">
      <c r="A8" s="15"/>
      <c r="B8" s="189"/>
      <c r="C8" s="100"/>
      <c r="D8" s="100"/>
      <c r="E8" s="100"/>
      <c r="F8" s="101"/>
      <c r="G8" s="100"/>
      <c r="H8" s="100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18"/>
      <c r="W8" s="1"/>
    </row>
    <row r="9" spans="1:23" ht="15" customHeight="1" thickBot="1">
      <c r="A9" s="15"/>
      <c r="B9" s="193"/>
      <c r="C9" s="30" t="s">
        <v>421</v>
      </c>
      <c r="D9" s="30"/>
      <c r="E9" s="30"/>
      <c r="F9" s="30"/>
      <c r="G9" s="30"/>
      <c r="H9" s="1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359" t="s">
        <v>393</v>
      </c>
      <c r="V9" s="45"/>
      <c r="W9" s="1"/>
    </row>
    <row r="10" spans="1:23" ht="15" customHeight="1" thickBot="1">
      <c r="A10" s="15"/>
      <c r="B10" s="193"/>
      <c r="C10" s="533" t="s">
        <v>62</v>
      </c>
      <c r="D10" s="533" t="s">
        <v>68</v>
      </c>
      <c r="E10" s="533" t="s">
        <v>365</v>
      </c>
      <c r="F10" s="533" t="s">
        <v>376</v>
      </c>
      <c r="G10" s="533" t="s">
        <v>0</v>
      </c>
      <c r="H10" s="535" t="s">
        <v>7</v>
      </c>
      <c r="I10" s="535"/>
      <c r="J10" s="535"/>
      <c r="K10" s="535"/>
      <c r="L10" s="535"/>
      <c r="M10" s="535"/>
      <c r="N10" s="535"/>
      <c r="O10" s="533" t="s">
        <v>66</v>
      </c>
      <c r="P10" s="533" t="s">
        <v>40</v>
      </c>
      <c r="Q10" s="533" t="s">
        <v>362</v>
      </c>
      <c r="R10" s="533" t="s">
        <v>363</v>
      </c>
      <c r="S10" s="533" t="s">
        <v>364</v>
      </c>
      <c r="T10" s="533" t="s">
        <v>44</v>
      </c>
      <c r="U10" s="533" t="s">
        <v>46</v>
      </c>
      <c r="V10" s="337"/>
      <c r="W10" s="1"/>
    </row>
    <row r="11" spans="1:23" ht="36.75" customHeight="1" thickBot="1">
      <c r="A11" s="15"/>
      <c r="B11" s="193"/>
      <c r="C11" s="537"/>
      <c r="D11" s="537"/>
      <c r="E11" s="537"/>
      <c r="F11" s="537"/>
      <c r="G11" s="537"/>
      <c r="H11" s="340" t="s">
        <v>395</v>
      </c>
      <c r="I11" s="340" t="s">
        <v>2</v>
      </c>
      <c r="J11" s="340" t="s">
        <v>3</v>
      </c>
      <c r="K11" s="340" t="s">
        <v>4</v>
      </c>
      <c r="L11" s="340" t="s">
        <v>5</v>
      </c>
      <c r="M11" s="340" t="s">
        <v>67</v>
      </c>
      <c r="N11" s="340" t="s">
        <v>6</v>
      </c>
      <c r="O11" s="537"/>
      <c r="P11" s="537"/>
      <c r="Q11" s="537"/>
      <c r="R11" s="537"/>
      <c r="S11" s="537"/>
      <c r="T11" s="537"/>
      <c r="U11" s="537"/>
      <c r="V11" s="337"/>
    </row>
    <row r="12" spans="1:23" ht="14" customHeight="1">
      <c r="A12" s="15"/>
      <c r="B12" s="193"/>
      <c r="C12" s="341" t="s">
        <v>274</v>
      </c>
      <c r="D12" s="396">
        <v>667745</v>
      </c>
      <c r="E12" s="481">
        <v>30315.950006129999</v>
      </c>
      <c r="F12" s="481">
        <v>39228.140296730002</v>
      </c>
      <c r="G12" s="481">
        <v>162441.29973199003</v>
      </c>
      <c r="H12" s="481">
        <v>830.04900281000005</v>
      </c>
      <c r="I12" s="481">
        <v>348.70790592000003</v>
      </c>
      <c r="J12" s="481">
        <v>244.00779099000002</v>
      </c>
      <c r="K12" s="481">
        <v>1114.3690680999998</v>
      </c>
      <c r="L12" s="481">
        <v>110.12448472</v>
      </c>
      <c r="M12" s="481">
        <v>376.48273877999998</v>
      </c>
      <c r="N12" s="481">
        <v>2377.0584309899996</v>
      </c>
      <c r="O12" s="481">
        <v>25147.972057569998</v>
      </c>
      <c r="P12" s="481">
        <v>3772.83196189</v>
      </c>
      <c r="Q12" s="481">
        <v>3199.01666707</v>
      </c>
      <c r="R12" s="481">
        <v>777.89720848000002</v>
      </c>
      <c r="S12" s="481">
        <v>204.08191366</v>
      </c>
      <c r="T12" s="481">
        <v>1032548.0738534101</v>
      </c>
      <c r="U12" s="481">
        <v>61539.107937480003</v>
      </c>
      <c r="V12" s="342">
        <v>0</v>
      </c>
    </row>
    <row r="13" spans="1:23" ht="14" customHeight="1">
      <c r="A13" s="15"/>
      <c r="B13" s="193"/>
      <c r="C13" s="343" t="s">
        <v>272</v>
      </c>
      <c r="D13" s="397">
        <v>120354</v>
      </c>
      <c r="E13" s="482">
        <v>18895.73136482</v>
      </c>
      <c r="F13" s="482">
        <v>5183.0894348299998</v>
      </c>
      <c r="G13" s="482">
        <v>21168.960587609999</v>
      </c>
      <c r="H13" s="482">
        <v>1242.4545982500001</v>
      </c>
      <c r="I13" s="482">
        <v>193.02690527999999</v>
      </c>
      <c r="J13" s="482">
        <v>192.58563908000002</v>
      </c>
      <c r="K13" s="482">
        <v>744.76594867999995</v>
      </c>
      <c r="L13" s="482">
        <v>1432.02058358</v>
      </c>
      <c r="M13" s="482">
        <v>255.58711576000002</v>
      </c>
      <c r="N13" s="482">
        <v>310.55420057000038</v>
      </c>
      <c r="O13" s="482">
        <v>14557.314065909999</v>
      </c>
      <c r="P13" s="482">
        <v>3048.5741253699998</v>
      </c>
      <c r="Q13" s="482">
        <v>2642.6038334699997</v>
      </c>
      <c r="R13" s="482">
        <v>566.25291900000002</v>
      </c>
      <c r="S13" s="482">
        <v>160.28262710000001</v>
      </c>
      <c r="T13" s="482">
        <v>116972.65772022</v>
      </c>
      <c r="U13" s="482">
        <v>7470.0530900600006</v>
      </c>
      <c r="V13" s="342">
        <v>1</v>
      </c>
    </row>
    <row r="14" spans="1:23" ht="14" customHeight="1">
      <c r="A14" s="15"/>
      <c r="B14" s="193"/>
      <c r="C14" s="343" t="s">
        <v>270</v>
      </c>
      <c r="D14" s="397">
        <v>78932</v>
      </c>
      <c r="E14" s="482">
        <v>7834.2053586900001</v>
      </c>
      <c r="F14" s="482">
        <v>3861.20734834</v>
      </c>
      <c r="G14" s="482">
        <v>18259.292252079998</v>
      </c>
      <c r="H14" s="482">
        <v>428.97270635000001</v>
      </c>
      <c r="I14" s="482">
        <v>89.843835839999997</v>
      </c>
      <c r="J14" s="482">
        <v>74.008501069999994</v>
      </c>
      <c r="K14" s="482">
        <v>343.61791669999997</v>
      </c>
      <c r="L14" s="482">
        <v>25.233614940000002</v>
      </c>
      <c r="M14" s="482">
        <v>88.16026905999999</v>
      </c>
      <c r="N14" s="482">
        <v>283.40993624999987</v>
      </c>
      <c r="O14" s="482">
        <v>6547.8323428200001</v>
      </c>
      <c r="P14" s="482">
        <v>1310.6280206900001</v>
      </c>
      <c r="Q14" s="482">
        <v>1283.74602753</v>
      </c>
      <c r="R14" s="482">
        <v>100.54771028</v>
      </c>
      <c r="S14" s="482">
        <v>73.665717120000011</v>
      </c>
      <c r="T14" s="482">
        <v>112972.87508423001</v>
      </c>
      <c r="U14" s="482">
        <v>5685.33633921</v>
      </c>
      <c r="V14" s="342">
        <v>2</v>
      </c>
    </row>
    <row r="15" spans="1:23" ht="14" customHeight="1">
      <c r="A15" s="15"/>
      <c r="B15" s="193"/>
      <c r="C15" s="343" t="s">
        <v>275</v>
      </c>
      <c r="D15" s="397">
        <v>259356</v>
      </c>
      <c r="E15" s="482">
        <v>7587.7842668600006</v>
      </c>
      <c r="F15" s="482">
        <v>3349.1092333899996</v>
      </c>
      <c r="G15" s="482">
        <v>25823.68509726</v>
      </c>
      <c r="H15" s="482">
        <v>166.92950053999999</v>
      </c>
      <c r="I15" s="482">
        <v>98.850533760000005</v>
      </c>
      <c r="J15" s="482">
        <v>60.732239810000003</v>
      </c>
      <c r="K15" s="482">
        <v>250.21847231000001</v>
      </c>
      <c r="L15" s="482">
        <v>73.162032080000003</v>
      </c>
      <c r="M15" s="482">
        <v>46.859689530000004</v>
      </c>
      <c r="N15" s="482">
        <v>856.02281630999983</v>
      </c>
      <c r="O15" s="482">
        <v>6089.8880035399998</v>
      </c>
      <c r="P15" s="482">
        <v>584.92833330999997</v>
      </c>
      <c r="Q15" s="482">
        <v>475.28555828999998</v>
      </c>
      <c r="R15" s="482">
        <v>163.28220501999999</v>
      </c>
      <c r="S15" s="482">
        <v>53.639430000000004</v>
      </c>
      <c r="T15" s="482">
        <v>125517.91400008</v>
      </c>
      <c r="U15" s="482">
        <v>8317.5251740799995</v>
      </c>
      <c r="V15" s="342">
        <v>3</v>
      </c>
    </row>
    <row r="16" spans="1:23" ht="14" customHeight="1">
      <c r="A16" s="15"/>
      <c r="B16" s="193"/>
      <c r="C16" s="343" t="s">
        <v>113</v>
      </c>
      <c r="D16" s="397">
        <v>178274</v>
      </c>
      <c r="E16" s="482">
        <v>12147.264687319999</v>
      </c>
      <c r="F16" s="482">
        <v>9398.355000399999</v>
      </c>
      <c r="G16" s="482">
        <v>21053.375620130002</v>
      </c>
      <c r="H16" s="482">
        <v>470.22202465000004</v>
      </c>
      <c r="I16" s="482">
        <v>84.421254719999993</v>
      </c>
      <c r="J16" s="482">
        <v>33.120015819999999</v>
      </c>
      <c r="K16" s="482">
        <v>867.36436930999992</v>
      </c>
      <c r="L16" s="482">
        <v>29.913831200000001</v>
      </c>
      <c r="M16" s="482">
        <v>126.72747396000001</v>
      </c>
      <c r="N16" s="482">
        <v>665.35354417000008</v>
      </c>
      <c r="O16" s="482">
        <v>10005.16781596</v>
      </c>
      <c r="P16" s="482">
        <v>1781.9118161000001</v>
      </c>
      <c r="Q16" s="482">
        <v>1568.51616502</v>
      </c>
      <c r="R16" s="482">
        <v>334.99424074000001</v>
      </c>
      <c r="S16" s="482">
        <v>121.59858966</v>
      </c>
      <c r="T16" s="482">
        <v>221316.90700051002</v>
      </c>
      <c r="U16" s="482">
        <v>6248.57760409</v>
      </c>
      <c r="V16" s="342">
        <v>4</v>
      </c>
    </row>
    <row r="17" spans="1:23" ht="14" customHeight="1">
      <c r="A17" s="15"/>
      <c r="B17" s="193"/>
      <c r="C17" s="343" t="s">
        <v>258</v>
      </c>
      <c r="D17" s="397">
        <v>58587</v>
      </c>
      <c r="E17" s="482">
        <v>3337.4980664699997</v>
      </c>
      <c r="F17" s="482">
        <v>1949.8763255399999</v>
      </c>
      <c r="G17" s="482">
        <v>15031.341266449999</v>
      </c>
      <c r="H17" s="482">
        <v>136.60146263000001</v>
      </c>
      <c r="I17" s="482">
        <v>43.475435520000005</v>
      </c>
      <c r="J17" s="482">
        <v>36.521235650000001</v>
      </c>
      <c r="K17" s="482">
        <v>194.85313662999999</v>
      </c>
      <c r="L17" s="482">
        <v>108.82789397000001</v>
      </c>
      <c r="M17" s="482">
        <v>43.01029029</v>
      </c>
      <c r="N17" s="482">
        <v>186.55947062000007</v>
      </c>
      <c r="O17" s="482">
        <v>2629.7711113300002</v>
      </c>
      <c r="P17" s="482">
        <v>434.13804855000001</v>
      </c>
      <c r="Q17" s="482">
        <v>357.07837194000001</v>
      </c>
      <c r="R17" s="482">
        <v>105.88809956999999</v>
      </c>
      <c r="S17" s="482">
        <v>28.828422959999997</v>
      </c>
      <c r="T17" s="482">
        <v>73032.353796709998</v>
      </c>
      <c r="U17" s="482">
        <v>4822.2930777499996</v>
      </c>
      <c r="V17" s="342">
        <v>5</v>
      </c>
    </row>
    <row r="18" spans="1:23" ht="14" customHeight="1">
      <c r="A18" s="15"/>
      <c r="B18" s="193"/>
      <c r="C18" s="343" t="s">
        <v>271</v>
      </c>
      <c r="D18" s="397">
        <v>123186</v>
      </c>
      <c r="E18" s="482">
        <v>6951.6671747199998</v>
      </c>
      <c r="F18" s="482">
        <v>2227.53606924</v>
      </c>
      <c r="G18" s="482">
        <v>18352.093197800001</v>
      </c>
      <c r="H18" s="482">
        <v>274.89634956999998</v>
      </c>
      <c r="I18" s="482">
        <v>99.119095680000001</v>
      </c>
      <c r="J18" s="482">
        <v>78.807454239999998</v>
      </c>
      <c r="K18" s="482">
        <v>237.71136046000001</v>
      </c>
      <c r="L18" s="482">
        <v>12.99023027</v>
      </c>
      <c r="M18" s="482">
        <v>63.940567799999997</v>
      </c>
      <c r="N18" s="482">
        <v>459.31551108999997</v>
      </c>
      <c r="O18" s="482">
        <v>5750.8774336800006</v>
      </c>
      <c r="P18" s="482">
        <v>925.99707781999996</v>
      </c>
      <c r="Q18" s="482">
        <v>883.87986080999997</v>
      </c>
      <c r="R18" s="482">
        <v>107.40258403999999</v>
      </c>
      <c r="S18" s="482">
        <v>65.285367030000003</v>
      </c>
      <c r="T18" s="482">
        <v>93403.737601119996</v>
      </c>
      <c r="U18" s="482">
        <v>6049.5576279699999</v>
      </c>
      <c r="V18" s="342">
        <v>6</v>
      </c>
    </row>
    <row r="19" spans="1:23" ht="14" customHeight="1">
      <c r="A19" s="15"/>
      <c r="B19" s="193"/>
      <c r="C19" s="343" t="s">
        <v>268</v>
      </c>
      <c r="D19" s="397">
        <v>56215</v>
      </c>
      <c r="E19" s="482">
        <v>5160.5420336799998</v>
      </c>
      <c r="F19" s="482">
        <v>2934.30101444</v>
      </c>
      <c r="G19" s="482">
        <v>9787.15494803</v>
      </c>
      <c r="H19" s="482">
        <v>261.48345354999998</v>
      </c>
      <c r="I19" s="482">
        <v>69.300823680000008</v>
      </c>
      <c r="J19" s="482">
        <v>57.386087320000001</v>
      </c>
      <c r="K19" s="482">
        <v>210.71098646999999</v>
      </c>
      <c r="L19" s="482">
        <v>71.950542220000003</v>
      </c>
      <c r="M19" s="482">
        <v>56.439296420000005</v>
      </c>
      <c r="N19" s="482">
        <v>194.13341722000007</v>
      </c>
      <c r="O19" s="482">
        <v>4264.0194914599997</v>
      </c>
      <c r="P19" s="482">
        <v>825.89565654</v>
      </c>
      <c r="Q19" s="482">
        <v>812.92235243000005</v>
      </c>
      <c r="R19" s="482">
        <v>63.293302259999997</v>
      </c>
      <c r="S19" s="482">
        <v>50.319998150000004</v>
      </c>
      <c r="T19" s="482">
        <v>68160.768338830007</v>
      </c>
      <c r="U19" s="482">
        <v>4965.1753415000003</v>
      </c>
      <c r="V19" s="342">
        <v>7</v>
      </c>
    </row>
    <row r="20" spans="1:23" ht="14" customHeight="1">
      <c r="A20" s="15"/>
      <c r="B20" s="193"/>
      <c r="C20" s="343" t="s">
        <v>254</v>
      </c>
      <c r="D20" s="397">
        <v>33321</v>
      </c>
      <c r="E20" s="482">
        <v>2338.4150246300001</v>
      </c>
      <c r="F20" s="482">
        <v>1233.62530335</v>
      </c>
      <c r="G20" s="482">
        <v>7561.8846200300013</v>
      </c>
      <c r="H20" s="482">
        <v>27.28880582</v>
      </c>
      <c r="I20" s="482">
        <v>26.315118719999997</v>
      </c>
      <c r="J20" s="482">
        <v>13.15209576</v>
      </c>
      <c r="K20" s="482">
        <v>92.048369620000003</v>
      </c>
      <c r="L20" s="482">
        <v>4.7988981200000005</v>
      </c>
      <c r="M20" s="482">
        <v>14.800960179999999</v>
      </c>
      <c r="N20" s="482">
        <v>147.71576326000002</v>
      </c>
      <c r="O20" s="482">
        <v>2033.07206124</v>
      </c>
      <c r="P20" s="482">
        <v>367.54228153999998</v>
      </c>
      <c r="Q20" s="482">
        <v>64.142232449999995</v>
      </c>
      <c r="R20" s="482">
        <v>307.13820255999997</v>
      </c>
      <c r="S20" s="482">
        <v>3.7381534699999999</v>
      </c>
      <c r="T20" s="482">
        <v>58256.274548650006</v>
      </c>
      <c r="U20" s="482">
        <v>6487.8405654500002</v>
      </c>
      <c r="V20" s="342">
        <v>8</v>
      </c>
      <c r="W20" s="1"/>
    </row>
    <row r="21" spans="1:23" ht="14" customHeight="1">
      <c r="A21" s="15"/>
      <c r="B21" s="193"/>
      <c r="C21" s="343" t="s">
        <v>260</v>
      </c>
      <c r="D21" s="397">
        <v>38834</v>
      </c>
      <c r="E21" s="482">
        <v>2029.4931784600003</v>
      </c>
      <c r="F21" s="482">
        <v>462.44062940999999</v>
      </c>
      <c r="G21" s="482">
        <v>3417.92332489</v>
      </c>
      <c r="H21" s="482">
        <v>105.89672127999999</v>
      </c>
      <c r="I21" s="482">
        <v>38.94937728</v>
      </c>
      <c r="J21" s="482">
        <v>29.42000153</v>
      </c>
      <c r="K21" s="482">
        <v>74.857929720000001</v>
      </c>
      <c r="L21" s="482">
        <v>1.7564348700000001</v>
      </c>
      <c r="M21" s="482">
        <v>22.536900310000004</v>
      </c>
      <c r="N21" s="482">
        <v>127.57215389999999</v>
      </c>
      <c r="O21" s="482">
        <v>1644.49564205</v>
      </c>
      <c r="P21" s="482">
        <v>264.12679091000001</v>
      </c>
      <c r="Q21" s="482">
        <v>282.23996497999997</v>
      </c>
      <c r="R21" s="482">
        <v>13.89545693</v>
      </c>
      <c r="S21" s="482">
        <v>32.008631000000001</v>
      </c>
      <c r="T21" s="482">
        <v>14385.258989319998</v>
      </c>
      <c r="U21" s="482">
        <v>1089.5126625299999</v>
      </c>
      <c r="V21" s="342">
        <v>9</v>
      </c>
      <c r="W21" s="1"/>
    </row>
    <row r="22" spans="1:23" ht="14" customHeight="1">
      <c r="A22" s="15"/>
      <c r="B22" s="193"/>
      <c r="C22" s="343" t="s">
        <v>261</v>
      </c>
      <c r="D22" s="397">
        <v>15437</v>
      </c>
      <c r="E22" s="482">
        <v>2098.7556754299999</v>
      </c>
      <c r="F22" s="482">
        <v>593.22828995000009</v>
      </c>
      <c r="G22" s="482">
        <v>1649.99792125</v>
      </c>
      <c r="H22" s="482">
        <v>158.70303709000001</v>
      </c>
      <c r="I22" s="482">
        <v>22.051698239999997</v>
      </c>
      <c r="J22" s="482">
        <v>19.209733539999998</v>
      </c>
      <c r="K22" s="482">
        <v>116.80091460999999</v>
      </c>
      <c r="L22" s="482">
        <v>20.775465190000002</v>
      </c>
      <c r="M22" s="482">
        <v>23.817418059999998</v>
      </c>
      <c r="N22" s="482">
        <v>50.149665040000002</v>
      </c>
      <c r="O22" s="482">
        <v>1689.8964244399999</v>
      </c>
      <c r="P22" s="482">
        <v>335.16718691</v>
      </c>
      <c r="Q22" s="482">
        <v>318.43143511</v>
      </c>
      <c r="R22" s="482">
        <v>42.010474240000001</v>
      </c>
      <c r="S22" s="482">
        <v>25.274722440000001</v>
      </c>
      <c r="T22" s="482">
        <v>14043.449332220001</v>
      </c>
      <c r="U22" s="482">
        <v>597.01633169000002</v>
      </c>
      <c r="V22" s="342">
        <v>10</v>
      </c>
      <c r="W22" s="1"/>
    </row>
    <row r="23" spans="1:23" ht="14" customHeight="1">
      <c r="A23" s="15"/>
      <c r="B23" s="193"/>
      <c r="C23" s="343" t="s">
        <v>231</v>
      </c>
      <c r="D23" s="397">
        <v>10262</v>
      </c>
      <c r="E23" s="482">
        <v>462.03873274</v>
      </c>
      <c r="F23" s="482">
        <v>320.58624006000002</v>
      </c>
      <c r="G23" s="482">
        <v>1757.9957674100001</v>
      </c>
      <c r="H23" s="482">
        <v>15.670995810000001</v>
      </c>
      <c r="I23" s="482">
        <v>5.6082048000000002</v>
      </c>
      <c r="J23" s="482">
        <v>5.0149594500000001</v>
      </c>
      <c r="K23" s="482">
        <v>19.93858492</v>
      </c>
      <c r="L23" s="482">
        <v>1.0833264299999998</v>
      </c>
      <c r="M23" s="482">
        <v>5.0502721899999994</v>
      </c>
      <c r="N23" s="482">
        <v>33.973746389999995</v>
      </c>
      <c r="O23" s="482">
        <v>381.52375463999999</v>
      </c>
      <c r="P23" s="482">
        <v>60.438461529999998</v>
      </c>
      <c r="Q23" s="482">
        <v>63.973454539999992</v>
      </c>
      <c r="R23" s="482">
        <v>3.6130592100000003</v>
      </c>
      <c r="S23" s="482">
        <v>7.1480522200000003</v>
      </c>
      <c r="T23" s="482">
        <v>8324.43069216</v>
      </c>
      <c r="U23" s="482">
        <v>655.14850750999994</v>
      </c>
      <c r="V23" s="342">
        <v>11</v>
      </c>
      <c r="W23" s="1"/>
    </row>
    <row r="24" spans="1:23" ht="14" customHeight="1">
      <c r="A24" s="15"/>
      <c r="B24" s="193"/>
      <c r="C24" s="343" t="s">
        <v>252</v>
      </c>
      <c r="D24" s="397">
        <v>20414</v>
      </c>
      <c r="E24" s="482">
        <v>1656.3299122000001</v>
      </c>
      <c r="F24" s="482">
        <v>236.35979985999998</v>
      </c>
      <c r="G24" s="482">
        <v>1494.53854727</v>
      </c>
      <c r="H24" s="482">
        <v>70.24791110999999</v>
      </c>
      <c r="I24" s="482">
        <v>20.906360639999999</v>
      </c>
      <c r="J24" s="482">
        <v>21.77585298</v>
      </c>
      <c r="K24" s="482">
        <v>69.822880400000003</v>
      </c>
      <c r="L24" s="482">
        <v>505.76046601000002</v>
      </c>
      <c r="M24" s="482">
        <v>10.587786019999999</v>
      </c>
      <c r="N24" s="482">
        <v>54.092455749999999</v>
      </c>
      <c r="O24" s="482">
        <v>905.66532097000004</v>
      </c>
      <c r="P24" s="482">
        <v>108.06310253999999</v>
      </c>
      <c r="Q24" s="482">
        <v>85.068970829999984</v>
      </c>
      <c r="R24" s="482">
        <v>32.476209060000002</v>
      </c>
      <c r="S24" s="482">
        <v>9.4820773500000008</v>
      </c>
      <c r="T24" s="482">
        <v>10729.933769069999</v>
      </c>
      <c r="U24" s="482">
        <v>927.10183987999994</v>
      </c>
      <c r="V24" s="342">
        <v>12</v>
      </c>
      <c r="W24" s="1"/>
    </row>
    <row r="25" spans="1:23" ht="14" customHeight="1">
      <c r="A25" s="15"/>
      <c r="B25" s="193"/>
      <c r="C25" s="343" t="s">
        <v>273</v>
      </c>
      <c r="D25" s="397">
        <v>36593</v>
      </c>
      <c r="E25" s="482">
        <v>3033.6368221099997</v>
      </c>
      <c r="F25" s="482">
        <v>492.37312804999999</v>
      </c>
      <c r="G25" s="482">
        <v>1784.0804396800002</v>
      </c>
      <c r="H25" s="482">
        <v>183.92044867999999</v>
      </c>
      <c r="I25" s="482">
        <v>49.419342719999996</v>
      </c>
      <c r="J25" s="482">
        <v>43.762239619999995</v>
      </c>
      <c r="K25" s="482">
        <v>116.47919201000001</v>
      </c>
      <c r="L25" s="482">
        <v>3.1953184399999999</v>
      </c>
      <c r="M25" s="482">
        <v>17.426847099999996</v>
      </c>
      <c r="N25" s="482">
        <v>145.21754764000008</v>
      </c>
      <c r="O25" s="482">
        <v>2477.9566453100001</v>
      </c>
      <c r="P25" s="482">
        <v>419.34139664000003</v>
      </c>
      <c r="Q25" s="482">
        <v>414.15269182999998</v>
      </c>
      <c r="R25" s="482">
        <v>32.269038510000001</v>
      </c>
      <c r="S25" s="482">
        <v>27.080333699999997</v>
      </c>
      <c r="T25" s="482">
        <v>14756.342992579997</v>
      </c>
      <c r="U25" s="482">
        <v>1450.46697096</v>
      </c>
      <c r="V25" s="342">
        <v>13</v>
      </c>
      <c r="W25" s="1"/>
    </row>
    <row r="26" spans="1:23" ht="14" customHeight="1">
      <c r="A26" s="15"/>
      <c r="B26" s="193"/>
      <c r="C26" s="343" t="s">
        <v>221</v>
      </c>
      <c r="D26" s="397">
        <v>6968</v>
      </c>
      <c r="E26" s="482">
        <v>354.23942783999996</v>
      </c>
      <c r="F26" s="482">
        <v>247.4522972</v>
      </c>
      <c r="G26" s="482">
        <v>1445.7330510500001</v>
      </c>
      <c r="H26" s="482">
        <v>13.85602076</v>
      </c>
      <c r="I26" s="482">
        <v>3.9790607999999996</v>
      </c>
      <c r="J26" s="482">
        <v>3.3471046699999998</v>
      </c>
      <c r="K26" s="482">
        <v>18.635376219999998</v>
      </c>
      <c r="L26" s="482">
        <v>0.38094286999999999</v>
      </c>
      <c r="M26" s="482">
        <v>14.889238690000001</v>
      </c>
      <c r="N26" s="482">
        <v>22.69640742</v>
      </c>
      <c r="O26" s="482">
        <v>284.50587812999999</v>
      </c>
      <c r="P26" s="482">
        <v>45.600599520000003</v>
      </c>
      <c r="Q26" s="482">
        <v>46.419423570000006</v>
      </c>
      <c r="R26" s="482">
        <v>3.9354200600000002</v>
      </c>
      <c r="S26" s="482">
        <v>4.7542441100000001</v>
      </c>
      <c r="T26" s="482">
        <v>13933.044007120001</v>
      </c>
      <c r="U26" s="482">
        <v>271.17060206000002</v>
      </c>
      <c r="V26" s="342">
        <v>14</v>
      </c>
      <c r="W26" s="1"/>
    </row>
    <row r="27" spans="1:23" ht="14" customHeight="1">
      <c r="A27" s="15"/>
      <c r="B27" s="193"/>
      <c r="C27" s="343" t="s">
        <v>266</v>
      </c>
      <c r="D27" s="397">
        <v>39102</v>
      </c>
      <c r="E27" s="482">
        <v>1037.68192881</v>
      </c>
      <c r="F27" s="482">
        <v>116.85716092999999</v>
      </c>
      <c r="G27" s="482">
        <v>2450.7695845899998</v>
      </c>
      <c r="H27" s="482">
        <v>20.65172789</v>
      </c>
      <c r="I27" s="482">
        <v>18.696648960000001</v>
      </c>
      <c r="J27" s="482">
        <v>10.81858999</v>
      </c>
      <c r="K27" s="482">
        <v>27.458217000000001</v>
      </c>
      <c r="L27" s="482">
        <v>7.7018583400000002</v>
      </c>
      <c r="M27" s="482">
        <v>5.7455274799999998</v>
      </c>
      <c r="N27" s="482">
        <v>137.43153960000001</v>
      </c>
      <c r="O27" s="482">
        <v>815.68355438000003</v>
      </c>
      <c r="P27" s="482">
        <v>51.164164980000002</v>
      </c>
      <c r="Q27" s="482">
        <v>45.77872687</v>
      </c>
      <c r="R27" s="482">
        <v>12.79044833</v>
      </c>
      <c r="S27" s="482">
        <v>7.4050102200000012</v>
      </c>
      <c r="T27" s="482">
        <v>9667.1194672099991</v>
      </c>
      <c r="U27" s="482">
        <v>837.5226385599999</v>
      </c>
      <c r="V27" s="342">
        <v>15</v>
      </c>
      <c r="W27" s="1"/>
    </row>
    <row r="28" spans="1:23" ht="14" customHeight="1">
      <c r="A28" s="15"/>
      <c r="B28" s="193"/>
      <c r="C28" s="343" t="s">
        <v>215</v>
      </c>
      <c r="D28" s="397">
        <v>8250</v>
      </c>
      <c r="E28" s="482">
        <v>423.63683829999997</v>
      </c>
      <c r="F28" s="482">
        <v>143.57433391000001</v>
      </c>
      <c r="G28" s="482">
        <v>1102.6147025999999</v>
      </c>
      <c r="H28" s="482">
        <v>6.3530901100000001</v>
      </c>
      <c r="I28" s="482">
        <v>5.0829292800000001</v>
      </c>
      <c r="J28" s="482">
        <v>3.3466237900000002</v>
      </c>
      <c r="K28" s="482">
        <v>12.934328539999999</v>
      </c>
      <c r="L28" s="482">
        <v>135.59291146000001</v>
      </c>
      <c r="M28" s="482">
        <v>2.3345056900000003</v>
      </c>
      <c r="N28" s="482">
        <v>26.524026779999986</v>
      </c>
      <c r="O28" s="482">
        <v>233.69327654</v>
      </c>
      <c r="P28" s="482">
        <v>27.516037690000001</v>
      </c>
      <c r="Q28" s="482">
        <v>19.92097175</v>
      </c>
      <c r="R28" s="482">
        <v>9.657547730000001</v>
      </c>
      <c r="S28" s="482">
        <v>2.0624817900000001</v>
      </c>
      <c r="T28" s="482">
        <v>5048.0204339399997</v>
      </c>
      <c r="U28" s="482">
        <v>347.16987690999997</v>
      </c>
      <c r="V28" s="342">
        <v>16</v>
      </c>
      <c r="W28" s="1"/>
    </row>
    <row r="29" spans="1:23" ht="14" customHeight="1">
      <c r="A29" s="15"/>
      <c r="B29" s="193"/>
      <c r="C29" s="343" t="s">
        <v>234</v>
      </c>
      <c r="D29" s="397">
        <v>7624</v>
      </c>
      <c r="E29" s="482">
        <v>376.88702881999995</v>
      </c>
      <c r="F29" s="482">
        <v>172.77487069</v>
      </c>
      <c r="G29" s="482">
        <v>855.92781346999993</v>
      </c>
      <c r="H29" s="482">
        <v>14.40025292</v>
      </c>
      <c r="I29" s="482">
        <v>3.98695968</v>
      </c>
      <c r="J29" s="482">
        <v>4.0029169600000003</v>
      </c>
      <c r="K29" s="482">
        <v>26.566008159999999</v>
      </c>
      <c r="L29" s="482">
        <v>15.79413417</v>
      </c>
      <c r="M29" s="482">
        <v>0.67327943999999995</v>
      </c>
      <c r="N29" s="482">
        <v>26.226702459999998</v>
      </c>
      <c r="O29" s="482">
        <v>287.16110702000003</v>
      </c>
      <c r="P29" s="482">
        <v>35.485898230000004</v>
      </c>
      <c r="Q29" s="482">
        <v>30.971751189999996</v>
      </c>
      <c r="R29" s="482">
        <v>7.8608864900000004</v>
      </c>
      <c r="S29" s="482">
        <v>3.3467394499999998</v>
      </c>
      <c r="T29" s="482">
        <v>5388.2692587600004</v>
      </c>
      <c r="U29" s="482">
        <v>260.46408653000003</v>
      </c>
      <c r="V29" s="342">
        <v>17</v>
      </c>
      <c r="W29" s="1"/>
    </row>
    <row r="30" spans="1:23" ht="14" customHeight="1">
      <c r="A30" s="15"/>
      <c r="B30" s="193"/>
      <c r="C30" s="343" t="s">
        <v>242</v>
      </c>
      <c r="D30" s="397">
        <v>2536</v>
      </c>
      <c r="E30" s="482">
        <v>786.40214250999998</v>
      </c>
      <c r="F30" s="482">
        <v>355.24627558999998</v>
      </c>
      <c r="G30" s="482">
        <v>583.80212218999998</v>
      </c>
      <c r="H30" s="482">
        <v>85.778809260000003</v>
      </c>
      <c r="I30" s="482">
        <v>4.8874320000000004</v>
      </c>
      <c r="J30" s="482">
        <v>4.4554763099999999</v>
      </c>
      <c r="K30" s="482">
        <v>38.095486020000003</v>
      </c>
      <c r="L30" s="482">
        <v>2.33030202</v>
      </c>
      <c r="M30" s="482">
        <v>13.974010750000001</v>
      </c>
      <c r="N30" s="482">
        <v>0.57562998000000221</v>
      </c>
      <c r="O30" s="482">
        <v>638.95816281999998</v>
      </c>
      <c r="P30" s="482">
        <v>157.77458797</v>
      </c>
      <c r="Q30" s="482">
        <v>158.10350911999998</v>
      </c>
      <c r="R30" s="482">
        <v>8.5166611200000002</v>
      </c>
      <c r="S30" s="482">
        <v>8.8455822700000013</v>
      </c>
      <c r="T30" s="482">
        <v>5073.17555163</v>
      </c>
      <c r="U30" s="482">
        <v>225.99016589000001</v>
      </c>
      <c r="V30" s="342">
        <v>18</v>
      </c>
      <c r="W30" s="1"/>
    </row>
    <row r="31" spans="1:23" ht="14" customHeight="1">
      <c r="A31" s="15"/>
      <c r="B31" s="193"/>
      <c r="C31" s="343" t="s">
        <v>224</v>
      </c>
      <c r="D31" s="397">
        <v>4255</v>
      </c>
      <c r="E31" s="482">
        <v>365.1540253</v>
      </c>
      <c r="F31" s="482">
        <v>94.76184653</v>
      </c>
      <c r="G31" s="482">
        <v>575.53356717999998</v>
      </c>
      <c r="H31" s="482">
        <v>20.052570209999999</v>
      </c>
      <c r="I31" s="482">
        <v>6.5481715199999995</v>
      </c>
      <c r="J31" s="482">
        <v>4.8550938300000004</v>
      </c>
      <c r="K31" s="482">
        <v>15.918190170000001</v>
      </c>
      <c r="L31" s="482">
        <v>0.56149744999999995</v>
      </c>
      <c r="M31" s="482">
        <v>3.7958324599999997</v>
      </c>
      <c r="N31" s="482">
        <v>14.049574149999991</v>
      </c>
      <c r="O31" s="482">
        <v>300.65847135000001</v>
      </c>
      <c r="P31" s="482">
        <v>54.821441570000005</v>
      </c>
      <c r="Q31" s="482">
        <v>50.440711039999997</v>
      </c>
      <c r="R31" s="482">
        <v>8.004626309999999</v>
      </c>
      <c r="S31" s="482">
        <v>3.6238957799999998</v>
      </c>
      <c r="T31" s="482">
        <v>4583.5970797499995</v>
      </c>
      <c r="U31" s="482">
        <v>293.99204712</v>
      </c>
      <c r="V31" s="342">
        <v>19</v>
      </c>
      <c r="W31" s="1"/>
    </row>
    <row r="32" spans="1:23" ht="14" customHeight="1" thickBot="1">
      <c r="A32" s="15"/>
      <c r="B32" s="444"/>
      <c r="C32" s="352" t="s">
        <v>422</v>
      </c>
      <c r="D32" s="398">
        <v>224997</v>
      </c>
      <c r="E32" s="483">
        <v>17835.442297589994</v>
      </c>
      <c r="F32" s="483">
        <v>3382.8063822200011</v>
      </c>
      <c r="G32" s="483">
        <v>18083.020146250001</v>
      </c>
      <c r="H32" s="483">
        <v>1036.0799664999995</v>
      </c>
      <c r="I32" s="483">
        <v>241.67610720000008</v>
      </c>
      <c r="J32" s="483">
        <v>178.30534381999991</v>
      </c>
      <c r="K32" s="483">
        <v>676.65339768999991</v>
      </c>
      <c r="L32" s="483">
        <v>1373.4326834900005</v>
      </c>
      <c r="M32" s="483">
        <v>164.91332913999997</v>
      </c>
      <c r="N32" s="483">
        <v>757.5430359500001</v>
      </c>
      <c r="O32" s="483">
        <v>13448.576425780007</v>
      </c>
      <c r="P32" s="483">
        <v>2343.3102157800004</v>
      </c>
      <c r="Q32" s="483">
        <v>2310.0922068999998</v>
      </c>
      <c r="R32" s="483">
        <v>203.87345396000001</v>
      </c>
      <c r="S32" s="483">
        <v>170.65544507999999</v>
      </c>
      <c r="T32" s="483">
        <v>111419.84493464994</v>
      </c>
      <c r="U32" s="483">
        <v>8209.8575956799996</v>
      </c>
      <c r="V32" s="342"/>
      <c r="W32" s="1"/>
    </row>
    <row r="33" spans="1:23" ht="14" customHeight="1" thickBot="1">
      <c r="A33" s="15"/>
      <c r="B33" s="193"/>
      <c r="C33" s="480" t="s">
        <v>405</v>
      </c>
      <c r="D33" s="480">
        <v>1991242</v>
      </c>
      <c r="E33" s="484">
        <v>125028.75599342998</v>
      </c>
      <c r="F33" s="484">
        <v>75983.701280660025</v>
      </c>
      <c r="G33" s="484">
        <v>334681.02430921007</v>
      </c>
      <c r="H33" s="484">
        <v>5570.5094557900011</v>
      </c>
      <c r="I33" s="484">
        <v>1474.85320224</v>
      </c>
      <c r="J33" s="484">
        <v>1118.6349962299998</v>
      </c>
      <c r="K33" s="484">
        <v>5269.8201337399996</v>
      </c>
      <c r="L33" s="484">
        <v>3937.3874518400007</v>
      </c>
      <c r="M33" s="484">
        <v>1357.7533491099998</v>
      </c>
      <c r="N33" s="484">
        <v>6876.175575539999</v>
      </c>
      <c r="O33" s="484">
        <v>100134.68904694</v>
      </c>
      <c r="P33" s="484">
        <v>16955.257206080001</v>
      </c>
      <c r="Q33" s="484">
        <v>15112.784886739999</v>
      </c>
      <c r="R33" s="484">
        <v>2905.5997539</v>
      </c>
      <c r="S33" s="484">
        <v>1063.12743456</v>
      </c>
      <c r="T33" s="484">
        <v>2119534.0484521701</v>
      </c>
      <c r="U33" s="484">
        <v>126750.88008291001</v>
      </c>
      <c r="V33" s="342">
        <v>21</v>
      </c>
      <c r="W33" s="1"/>
    </row>
    <row r="34" spans="1:23" ht="14" customHeight="1">
      <c r="A34" s="15"/>
      <c r="B34" s="193"/>
      <c r="C34" s="344"/>
      <c r="D34" s="345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346"/>
      <c r="P34" s="346"/>
      <c r="Q34" s="346"/>
      <c r="R34" s="346"/>
      <c r="S34" s="346"/>
      <c r="T34" s="346"/>
      <c r="U34" s="346"/>
      <c r="V34" s="342">
        <v>22</v>
      </c>
      <c r="W34" s="1"/>
    </row>
    <row r="35" spans="1:23" ht="14" customHeight="1">
      <c r="B35" s="193"/>
      <c r="C35" s="344"/>
      <c r="D35" s="345"/>
      <c r="E35" s="346"/>
      <c r="F35" s="346"/>
      <c r="G35" s="346"/>
      <c r="H35" s="346"/>
      <c r="I35" s="346"/>
      <c r="J35" s="346"/>
      <c r="K35" s="346"/>
      <c r="L35" s="346"/>
      <c r="M35" s="346"/>
      <c r="N35" s="346"/>
      <c r="O35" s="346"/>
      <c r="P35" s="346"/>
      <c r="Q35" s="346"/>
      <c r="R35" s="346"/>
      <c r="S35" s="346"/>
      <c r="T35" s="346"/>
      <c r="U35" s="346"/>
      <c r="V35" s="342">
        <v>23</v>
      </c>
      <c r="W35" s="1"/>
    </row>
    <row r="36" spans="1:23" ht="14" customHeight="1">
      <c r="B36" s="193"/>
      <c r="C36" s="344"/>
      <c r="D36" s="345"/>
      <c r="E36" s="346"/>
      <c r="F36" s="346"/>
      <c r="G36" s="346"/>
      <c r="H36" s="346"/>
      <c r="I36" s="346"/>
      <c r="J36" s="346"/>
      <c r="K36" s="346"/>
      <c r="L36" s="346"/>
      <c r="M36" s="346"/>
      <c r="N36" s="346"/>
      <c r="O36" s="346"/>
      <c r="P36" s="346"/>
      <c r="Q36" s="346"/>
      <c r="R36" s="346"/>
      <c r="S36" s="346"/>
      <c r="T36" s="346"/>
      <c r="U36" s="346"/>
      <c r="V36" s="342">
        <v>24</v>
      </c>
      <c r="W36" s="1"/>
    </row>
    <row r="37" spans="1:23" ht="14" customHeight="1">
      <c r="B37" s="193"/>
      <c r="C37" s="344"/>
      <c r="D37" s="345"/>
      <c r="E37" s="346"/>
      <c r="F37" s="346"/>
      <c r="G37" s="346"/>
      <c r="H37" s="346"/>
      <c r="I37" s="346"/>
      <c r="J37" s="346"/>
      <c r="K37" s="346"/>
      <c r="L37" s="346"/>
      <c r="M37" s="346"/>
      <c r="N37" s="346"/>
      <c r="O37" s="346"/>
      <c r="P37" s="346"/>
      <c r="Q37" s="346"/>
      <c r="R37" s="346"/>
      <c r="S37" s="346"/>
      <c r="T37" s="346"/>
      <c r="U37" s="346"/>
      <c r="V37" s="342">
        <v>25</v>
      </c>
      <c r="W37" s="1"/>
    </row>
    <row r="38" spans="1:23" ht="14" customHeight="1">
      <c r="B38" s="193"/>
      <c r="C38" s="344"/>
      <c r="D38" s="345"/>
      <c r="E38" s="346"/>
      <c r="F38" s="346"/>
      <c r="G38" s="346"/>
      <c r="H38" s="346"/>
      <c r="I38" s="346"/>
      <c r="J38" s="346"/>
      <c r="K38" s="346"/>
      <c r="L38" s="346"/>
      <c r="M38" s="346"/>
      <c r="N38" s="346"/>
      <c r="O38" s="346"/>
      <c r="P38" s="346"/>
      <c r="Q38" s="346"/>
      <c r="R38" s="346"/>
      <c r="S38" s="346"/>
      <c r="T38" s="346"/>
      <c r="U38" s="346"/>
      <c r="V38" s="342">
        <v>26</v>
      </c>
      <c r="W38" s="1"/>
    </row>
    <row r="39" spans="1:23" ht="14" customHeight="1">
      <c r="B39" s="193"/>
      <c r="C39" s="344"/>
      <c r="D39" s="345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2">
        <v>27</v>
      </c>
      <c r="W39" s="1"/>
    </row>
    <row r="40" spans="1:23" ht="14" customHeight="1">
      <c r="B40" s="193"/>
      <c r="C40" s="344"/>
      <c r="D40" s="345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2">
        <v>28</v>
      </c>
      <c r="W40" s="1"/>
    </row>
    <row r="41" spans="1:23" ht="14" customHeight="1">
      <c r="B41" s="193"/>
      <c r="C41" s="344"/>
      <c r="D41" s="345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  <c r="S41" s="346"/>
      <c r="T41" s="346"/>
      <c r="U41" s="346"/>
      <c r="V41" s="342">
        <v>29</v>
      </c>
      <c r="W41" s="1"/>
    </row>
    <row r="42" spans="1:23" ht="14" customHeight="1">
      <c r="B42" s="193"/>
      <c r="C42" s="344"/>
      <c r="D42" s="345"/>
      <c r="E42" s="346"/>
      <c r="F42" s="346"/>
      <c r="G42" s="346"/>
      <c r="H42" s="346"/>
      <c r="I42" s="346"/>
      <c r="J42" s="346"/>
      <c r="K42" s="346"/>
      <c r="L42" s="346"/>
      <c r="M42" s="346"/>
      <c r="N42" s="346"/>
      <c r="O42" s="346"/>
      <c r="P42" s="346"/>
      <c r="Q42" s="346"/>
      <c r="R42" s="346"/>
      <c r="S42" s="346"/>
      <c r="T42" s="346"/>
      <c r="U42" s="346"/>
      <c r="V42" s="342">
        <v>30</v>
      </c>
      <c r="W42" s="1"/>
    </row>
    <row r="43" spans="1:23" ht="14" customHeight="1">
      <c r="B43" s="193"/>
      <c r="C43" s="344"/>
      <c r="D43" s="345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6"/>
      <c r="Q43" s="346"/>
      <c r="R43" s="346"/>
      <c r="S43" s="346"/>
      <c r="T43" s="346"/>
      <c r="U43" s="346"/>
      <c r="V43" s="342">
        <v>31</v>
      </c>
      <c r="W43" s="1"/>
    </row>
    <row r="44" spans="1:23" ht="14" customHeight="1">
      <c r="B44" s="193"/>
      <c r="C44" s="344"/>
      <c r="D44" s="345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6"/>
      <c r="Q44" s="346"/>
      <c r="R44" s="346"/>
      <c r="S44" s="346"/>
      <c r="T44" s="346"/>
      <c r="U44" s="346"/>
      <c r="V44" s="342">
        <v>32</v>
      </c>
      <c r="W44" s="1"/>
    </row>
    <row r="45" spans="1:23" ht="14" customHeight="1">
      <c r="B45" s="193"/>
      <c r="C45" s="344"/>
      <c r="D45" s="345"/>
      <c r="E45" s="346"/>
      <c r="F45" s="346"/>
      <c r="G45" s="346"/>
      <c r="H45" s="346"/>
      <c r="I45" s="346"/>
      <c r="J45" s="346"/>
      <c r="K45" s="346"/>
      <c r="L45" s="346"/>
      <c r="M45" s="346"/>
      <c r="N45" s="346"/>
      <c r="O45" s="346"/>
      <c r="P45" s="346"/>
      <c r="Q45" s="346"/>
      <c r="R45" s="346"/>
      <c r="S45" s="346"/>
      <c r="T45" s="346"/>
      <c r="U45" s="346"/>
      <c r="V45" s="342">
        <v>33</v>
      </c>
      <c r="W45" s="1"/>
    </row>
    <row r="46" spans="1:23" ht="14" customHeight="1">
      <c r="B46" s="193"/>
      <c r="C46" s="344"/>
      <c r="D46" s="345"/>
      <c r="E46" s="346"/>
      <c r="F46" s="346"/>
      <c r="G46" s="346"/>
      <c r="H46" s="346"/>
      <c r="I46" s="346"/>
      <c r="J46" s="346"/>
      <c r="K46" s="346"/>
      <c r="L46" s="346"/>
      <c r="M46" s="346"/>
      <c r="N46" s="346"/>
      <c r="O46" s="346"/>
      <c r="P46" s="346"/>
      <c r="Q46" s="346"/>
      <c r="R46" s="346"/>
      <c r="S46" s="346"/>
      <c r="T46" s="346"/>
      <c r="U46" s="346"/>
      <c r="V46" s="342">
        <v>34</v>
      </c>
      <c r="W46" s="1"/>
    </row>
    <row r="47" spans="1:23" ht="14" customHeight="1">
      <c r="B47" s="193"/>
      <c r="C47" s="344"/>
      <c r="D47" s="345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2">
        <v>35</v>
      </c>
      <c r="W47" s="1"/>
    </row>
    <row r="48" spans="1:23" ht="14" customHeight="1">
      <c r="B48" s="193"/>
      <c r="C48" s="344"/>
      <c r="D48" s="345"/>
      <c r="E48" s="346"/>
      <c r="F48" s="346"/>
      <c r="G48" s="346"/>
      <c r="H48" s="346"/>
      <c r="I48" s="346"/>
      <c r="J48" s="346"/>
      <c r="K48" s="346"/>
      <c r="L48" s="346"/>
      <c r="M48" s="346"/>
      <c r="N48" s="346"/>
      <c r="O48" s="346"/>
      <c r="P48" s="346"/>
      <c r="Q48" s="346"/>
      <c r="R48" s="346"/>
      <c r="S48" s="346"/>
      <c r="T48" s="346"/>
      <c r="U48" s="346"/>
      <c r="V48" s="342">
        <v>36</v>
      </c>
      <c r="W48" s="1"/>
    </row>
    <row r="49" spans="2:23" ht="14" customHeight="1">
      <c r="B49" s="193"/>
      <c r="C49" s="344"/>
      <c r="D49" s="345"/>
      <c r="E49" s="346"/>
      <c r="F49" s="346"/>
      <c r="G49" s="346"/>
      <c r="H49" s="346"/>
      <c r="I49" s="346"/>
      <c r="J49" s="346"/>
      <c r="K49" s="346"/>
      <c r="L49" s="346"/>
      <c r="M49" s="346"/>
      <c r="N49" s="346"/>
      <c r="O49" s="346"/>
      <c r="P49" s="346"/>
      <c r="Q49" s="346"/>
      <c r="R49" s="346"/>
      <c r="S49" s="346"/>
      <c r="T49" s="346"/>
      <c r="U49" s="346"/>
      <c r="V49" s="342">
        <v>37</v>
      </c>
      <c r="W49" s="1"/>
    </row>
    <row r="50" spans="2:23" ht="14" customHeight="1">
      <c r="B50" s="193"/>
      <c r="C50" s="344"/>
      <c r="D50" s="345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46"/>
      <c r="P50" s="346"/>
      <c r="Q50" s="346"/>
      <c r="R50" s="346"/>
      <c r="S50" s="346"/>
      <c r="T50" s="346"/>
      <c r="U50" s="346"/>
      <c r="V50" s="342">
        <v>38</v>
      </c>
      <c r="W50" s="1"/>
    </row>
    <row r="51" spans="2:23" ht="14" customHeight="1">
      <c r="B51" s="193"/>
      <c r="C51" s="344"/>
      <c r="D51" s="345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  <c r="V51" s="342">
        <v>39</v>
      </c>
      <c r="W51" s="1"/>
    </row>
    <row r="52" spans="2:23" ht="14" customHeight="1" thickBot="1">
      <c r="B52" s="41"/>
      <c r="C52" s="347"/>
      <c r="D52" s="348"/>
      <c r="E52" s="349"/>
      <c r="F52" s="349"/>
      <c r="G52" s="349"/>
      <c r="H52" s="349"/>
      <c r="I52" s="349"/>
      <c r="J52" s="349"/>
      <c r="K52" s="349"/>
      <c r="L52" s="349"/>
      <c r="M52" s="349"/>
      <c r="N52" s="349"/>
      <c r="O52" s="349"/>
      <c r="P52" s="349"/>
      <c r="Q52" s="349"/>
      <c r="R52" s="349"/>
      <c r="S52" s="349"/>
      <c r="T52" s="349"/>
      <c r="U52" s="349"/>
      <c r="V52" s="350">
        <v>40</v>
      </c>
      <c r="W52" s="1"/>
    </row>
    <row r="53" spans="2:23">
      <c r="B53" s="1"/>
      <c r="C53" s="50"/>
      <c r="D53" s="17"/>
      <c r="E53" s="60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351">
        <v>41</v>
      </c>
    </row>
    <row r="54" spans="2:23">
      <c r="V54" s="351">
        <v>42</v>
      </c>
      <c r="W54" s="1"/>
    </row>
    <row r="55" spans="2:23">
      <c r="V55" s="351">
        <v>43</v>
      </c>
      <c r="W55" s="1"/>
    </row>
    <row r="56" spans="2:23">
      <c r="V56" s="351">
        <v>44</v>
      </c>
    </row>
    <row r="57" spans="2:23">
      <c r="V57" s="351">
        <v>45</v>
      </c>
    </row>
    <row r="58" spans="2:23">
      <c r="V58" s="351">
        <v>46</v>
      </c>
    </row>
    <row r="59" spans="2:23">
      <c r="V59" s="351">
        <v>47</v>
      </c>
    </row>
    <row r="60" spans="2:23">
      <c r="V60" s="351">
        <v>48</v>
      </c>
    </row>
    <row r="61" spans="2:23">
      <c r="V61" s="351">
        <v>49</v>
      </c>
    </row>
    <row r="62" spans="2:23">
      <c r="V62" s="351">
        <v>50</v>
      </c>
    </row>
    <row r="63" spans="2:23">
      <c r="V63" s="351">
        <v>51</v>
      </c>
    </row>
    <row r="64" spans="2:23">
      <c r="V64" s="351">
        <v>52</v>
      </c>
    </row>
    <row r="65" spans="22:22">
      <c r="V65" s="351">
        <v>53</v>
      </c>
    </row>
    <row r="66" spans="22:22">
      <c r="V66" s="351">
        <v>54</v>
      </c>
    </row>
    <row r="67" spans="22:22">
      <c r="V67" s="351">
        <v>55</v>
      </c>
    </row>
    <row r="68" spans="22:22">
      <c r="V68" s="351">
        <v>56</v>
      </c>
    </row>
    <row r="69" spans="22:22">
      <c r="V69" s="351">
        <v>57</v>
      </c>
    </row>
    <row r="70" spans="22:22">
      <c r="V70" s="351">
        <v>58</v>
      </c>
    </row>
    <row r="71" spans="22:22">
      <c r="V71" s="351">
        <v>59</v>
      </c>
    </row>
    <row r="72" spans="22:22">
      <c r="V72" s="351">
        <v>60</v>
      </c>
    </row>
    <row r="73" spans="22:22">
      <c r="V73" s="351">
        <v>61</v>
      </c>
    </row>
    <row r="74" spans="22:22">
      <c r="V74" s="351">
        <v>62</v>
      </c>
    </row>
    <row r="75" spans="22:22">
      <c r="V75" s="351">
        <v>63</v>
      </c>
    </row>
    <row r="76" spans="22:22">
      <c r="V76" s="351">
        <v>64</v>
      </c>
    </row>
    <row r="77" spans="22:22">
      <c r="V77" s="351">
        <v>65</v>
      </c>
    </row>
    <row r="78" spans="22:22">
      <c r="V78" s="351">
        <v>66</v>
      </c>
    </row>
    <row r="79" spans="22:22">
      <c r="V79" s="351">
        <v>67</v>
      </c>
    </row>
    <row r="80" spans="22:22">
      <c r="V80" s="351">
        <v>68</v>
      </c>
    </row>
    <row r="81" spans="22:22">
      <c r="V81" s="351">
        <v>69</v>
      </c>
    </row>
    <row r="82" spans="22:22">
      <c r="V82" s="351">
        <v>70</v>
      </c>
    </row>
    <row r="83" spans="22:22">
      <c r="V83" s="351">
        <v>71</v>
      </c>
    </row>
    <row r="84" spans="22:22">
      <c r="V84" s="351">
        <v>72</v>
      </c>
    </row>
    <row r="85" spans="22:22">
      <c r="V85" s="351">
        <v>73</v>
      </c>
    </row>
    <row r="86" spans="22:22">
      <c r="V86" s="351">
        <v>74</v>
      </c>
    </row>
    <row r="87" spans="22:22">
      <c r="V87" s="351">
        <v>75</v>
      </c>
    </row>
    <row r="88" spans="22:22">
      <c r="V88" s="351">
        <v>76</v>
      </c>
    </row>
    <row r="89" spans="22:22">
      <c r="V89" s="351">
        <v>77</v>
      </c>
    </row>
    <row r="90" spans="22:22">
      <c r="V90" s="351">
        <v>78</v>
      </c>
    </row>
    <row r="91" spans="22:22">
      <c r="V91" s="351">
        <v>79</v>
      </c>
    </row>
    <row r="92" spans="22:22">
      <c r="V92" s="351">
        <v>80</v>
      </c>
    </row>
    <row r="93" spans="22:22">
      <c r="V93" s="351">
        <v>81</v>
      </c>
    </row>
    <row r="94" spans="22:22">
      <c r="V94" s="351">
        <v>82</v>
      </c>
    </row>
    <row r="95" spans="22:22">
      <c r="V95" s="351">
        <v>83</v>
      </c>
    </row>
    <row r="96" spans="22:22">
      <c r="V96" s="351">
        <v>84</v>
      </c>
    </row>
    <row r="97" spans="22:22">
      <c r="V97" s="351">
        <v>85</v>
      </c>
    </row>
    <row r="98" spans="22:22">
      <c r="V98" s="351">
        <v>86</v>
      </c>
    </row>
    <row r="99" spans="22:22">
      <c r="V99" s="351">
        <v>87</v>
      </c>
    </row>
    <row r="100" spans="22:22">
      <c r="V100" s="351">
        <v>88</v>
      </c>
    </row>
    <row r="101" spans="22:22">
      <c r="V101" s="351">
        <v>89</v>
      </c>
    </row>
    <row r="102" spans="22:22">
      <c r="V102" s="351">
        <v>90</v>
      </c>
    </row>
    <row r="103" spans="22:22">
      <c r="V103" s="351">
        <v>91</v>
      </c>
    </row>
    <row r="104" spans="22:22">
      <c r="V104" s="351">
        <v>92</v>
      </c>
    </row>
    <row r="105" spans="22:22">
      <c r="V105" s="351">
        <v>93</v>
      </c>
    </row>
    <row r="106" spans="22:22">
      <c r="V106" s="351">
        <v>94</v>
      </c>
    </row>
    <row r="107" spans="22:22">
      <c r="V107" s="351">
        <v>95</v>
      </c>
    </row>
    <row r="108" spans="22:22">
      <c r="V108" s="351">
        <v>96</v>
      </c>
    </row>
    <row r="109" spans="22:22">
      <c r="V109" s="351">
        <v>97</v>
      </c>
    </row>
    <row r="110" spans="22:22">
      <c r="V110" s="351">
        <v>98</v>
      </c>
    </row>
    <row r="111" spans="22:22">
      <c r="V111" s="351">
        <v>99</v>
      </c>
    </row>
    <row r="112" spans="22:22">
      <c r="V112" s="351">
        <v>100</v>
      </c>
    </row>
    <row r="113" spans="22:22">
      <c r="V113" s="351">
        <v>101</v>
      </c>
    </row>
    <row r="114" spans="22:22">
      <c r="V114" s="351">
        <v>102</v>
      </c>
    </row>
    <row r="115" spans="22:22">
      <c r="V115" s="351">
        <v>103</v>
      </c>
    </row>
    <row r="116" spans="22:22">
      <c r="V116" s="351">
        <v>104</v>
      </c>
    </row>
    <row r="117" spans="22:22">
      <c r="V117" s="351">
        <v>105</v>
      </c>
    </row>
    <row r="118" spans="22:22">
      <c r="V118" s="351">
        <v>106</v>
      </c>
    </row>
    <row r="119" spans="22:22">
      <c r="V119" s="351">
        <v>107</v>
      </c>
    </row>
    <row r="120" spans="22:22">
      <c r="V120" s="351">
        <v>108</v>
      </c>
    </row>
    <row r="121" spans="22:22">
      <c r="V121" s="351">
        <v>109</v>
      </c>
    </row>
    <row r="122" spans="22:22">
      <c r="V122" s="351">
        <v>110</v>
      </c>
    </row>
    <row r="123" spans="22:22">
      <c r="V123" s="351">
        <v>111</v>
      </c>
    </row>
    <row r="124" spans="22:22">
      <c r="V124" s="351">
        <v>112</v>
      </c>
    </row>
    <row r="125" spans="22:22">
      <c r="V125" s="351">
        <v>113</v>
      </c>
    </row>
    <row r="126" spans="22:22">
      <c r="V126" s="351">
        <v>114</v>
      </c>
    </row>
    <row r="127" spans="22:22">
      <c r="V127" s="351">
        <v>115</v>
      </c>
    </row>
    <row r="128" spans="22:22">
      <c r="V128" s="351">
        <v>116</v>
      </c>
    </row>
    <row r="129" spans="22:22">
      <c r="V129" s="351">
        <v>117</v>
      </c>
    </row>
    <row r="130" spans="22:22">
      <c r="V130" s="351">
        <v>118</v>
      </c>
    </row>
    <row r="131" spans="22:22">
      <c r="V131" s="351">
        <v>119</v>
      </c>
    </row>
    <row r="132" spans="22:22">
      <c r="V132" s="351">
        <v>120</v>
      </c>
    </row>
    <row r="133" spans="22:22">
      <c r="V133" s="351">
        <v>121</v>
      </c>
    </row>
    <row r="134" spans="22:22">
      <c r="V134" s="351">
        <v>122</v>
      </c>
    </row>
    <row r="135" spans="22:22">
      <c r="V135" s="351">
        <v>123</v>
      </c>
    </row>
    <row r="136" spans="22:22">
      <c r="V136" s="351">
        <v>124</v>
      </c>
    </row>
    <row r="137" spans="22:22">
      <c r="V137" s="351">
        <v>125</v>
      </c>
    </row>
    <row r="138" spans="22:22">
      <c r="V138" s="351">
        <v>126</v>
      </c>
    </row>
    <row r="139" spans="22:22">
      <c r="V139" s="351">
        <v>127</v>
      </c>
    </row>
    <row r="140" spans="22:22">
      <c r="V140" s="351">
        <v>128</v>
      </c>
    </row>
    <row r="141" spans="22:22">
      <c r="V141" s="351">
        <v>129</v>
      </c>
    </row>
    <row r="142" spans="22:22">
      <c r="V142" s="351">
        <v>130</v>
      </c>
    </row>
    <row r="143" spans="22:22">
      <c r="V143" s="351">
        <v>131</v>
      </c>
    </row>
    <row r="144" spans="22:22">
      <c r="V144" s="351">
        <v>132</v>
      </c>
    </row>
    <row r="145" spans="22:22">
      <c r="V145" s="351">
        <v>133</v>
      </c>
    </row>
    <row r="146" spans="22:22">
      <c r="V146" s="351">
        <v>134</v>
      </c>
    </row>
    <row r="147" spans="22:22">
      <c r="V147" s="351">
        <v>135</v>
      </c>
    </row>
    <row r="148" spans="22:22">
      <c r="V148" s="351">
        <v>136</v>
      </c>
    </row>
    <row r="149" spans="22:22">
      <c r="V149" s="351">
        <v>137</v>
      </c>
    </row>
    <row r="150" spans="22:22">
      <c r="V150" s="351">
        <v>138</v>
      </c>
    </row>
    <row r="151" spans="22:22">
      <c r="V151" s="351">
        <v>139</v>
      </c>
    </row>
    <row r="152" spans="22:22">
      <c r="V152" s="351">
        <v>140</v>
      </c>
    </row>
    <row r="153" spans="22:22">
      <c r="V153" s="351">
        <v>141</v>
      </c>
    </row>
    <row r="154" spans="22:22">
      <c r="V154" s="351">
        <v>142</v>
      </c>
    </row>
    <row r="155" spans="22:22">
      <c r="V155" s="351">
        <v>143</v>
      </c>
    </row>
    <row r="156" spans="22:22">
      <c r="V156" s="351">
        <v>144</v>
      </c>
    </row>
    <row r="157" spans="22:22">
      <c r="V157" s="351">
        <v>145</v>
      </c>
    </row>
    <row r="158" spans="22:22">
      <c r="V158" s="351">
        <v>146</v>
      </c>
    </row>
    <row r="159" spans="22:22">
      <c r="V159" s="351">
        <v>147</v>
      </c>
    </row>
    <row r="160" spans="22:22">
      <c r="V160" s="351">
        <v>148</v>
      </c>
    </row>
    <row r="161" spans="22:22">
      <c r="V161" s="351">
        <v>149</v>
      </c>
    </row>
    <row r="162" spans="22:22">
      <c r="V162" s="351">
        <v>150</v>
      </c>
    </row>
    <row r="163" spans="22:22">
      <c r="V163" s="351">
        <v>151</v>
      </c>
    </row>
    <row r="164" spans="22:22">
      <c r="V164" s="351">
        <v>152</v>
      </c>
    </row>
    <row r="165" spans="22:22">
      <c r="V165" s="351">
        <v>153</v>
      </c>
    </row>
    <row r="166" spans="22:22">
      <c r="V166" s="351">
        <v>154</v>
      </c>
    </row>
    <row r="167" spans="22:22">
      <c r="V167" s="351">
        <v>155</v>
      </c>
    </row>
    <row r="168" spans="22:22">
      <c r="V168" s="351">
        <v>156</v>
      </c>
    </row>
    <row r="169" spans="22:22">
      <c r="V169" s="351">
        <v>157</v>
      </c>
    </row>
    <row r="170" spans="22:22">
      <c r="V170" s="351">
        <v>158</v>
      </c>
    </row>
    <row r="171" spans="22:22">
      <c r="V171" s="351">
        <v>159</v>
      </c>
    </row>
    <row r="172" spans="22:22">
      <c r="V172" s="351">
        <v>160</v>
      </c>
    </row>
    <row r="173" spans="22:22">
      <c r="V173" s="351">
        <v>161</v>
      </c>
    </row>
    <row r="174" spans="22:22">
      <c r="V174" s="351">
        <v>162</v>
      </c>
    </row>
    <row r="175" spans="22:22">
      <c r="V175" s="351">
        <v>163</v>
      </c>
    </row>
    <row r="176" spans="22:22">
      <c r="V176" s="351">
        <v>164</v>
      </c>
    </row>
    <row r="177" spans="22:22">
      <c r="V177" s="351">
        <v>165</v>
      </c>
    </row>
    <row r="178" spans="22:22">
      <c r="V178" s="351">
        <v>166</v>
      </c>
    </row>
    <row r="179" spans="22:22">
      <c r="V179" s="351">
        <v>167</v>
      </c>
    </row>
    <row r="180" spans="22:22">
      <c r="V180" s="351">
        <v>168</v>
      </c>
    </row>
    <row r="181" spans="22:22">
      <c r="V181" s="351">
        <v>169</v>
      </c>
    </row>
    <row r="182" spans="22:22">
      <c r="V182" s="351">
        <v>170</v>
      </c>
    </row>
    <row r="183" spans="22:22">
      <c r="V183" s="351">
        <v>171</v>
      </c>
    </row>
    <row r="184" spans="22:22">
      <c r="V184" s="351">
        <v>172</v>
      </c>
    </row>
    <row r="185" spans="22:22">
      <c r="V185" s="351">
        <v>173</v>
      </c>
    </row>
    <row r="186" spans="22:22">
      <c r="V186" s="351">
        <v>174</v>
      </c>
    </row>
    <row r="187" spans="22:22">
      <c r="V187" s="351">
        <v>175</v>
      </c>
    </row>
    <row r="188" spans="22:22">
      <c r="V188" s="351">
        <v>176</v>
      </c>
    </row>
    <row r="189" spans="22:22">
      <c r="V189" s="351">
        <v>177</v>
      </c>
    </row>
    <row r="190" spans="22:22">
      <c r="V190" s="351">
        <v>178</v>
      </c>
    </row>
    <row r="191" spans="22:22">
      <c r="V191" s="351">
        <v>179</v>
      </c>
    </row>
    <row r="192" spans="22:22">
      <c r="V192" s="351">
        <v>180</v>
      </c>
    </row>
    <row r="193" spans="22:22">
      <c r="V193" s="351">
        <v>181</v>
      </c>
    </row>
    <row r="194" spans="22:22">
      <c r="V194" s="351">
        <v>182</v>
      </c>
    </row>
    <row r="195" spans="22:22">
      <c r="V195" s="351">
        <v>183</v>
      </c>
    </row>
    <row r="196" spans="22:22">
      <c r="V196" s="351">
        <v>184</v>
      </c>
    </row>
    <row r="197" spans="22:22">
      <c r="V197" s="351">
        <v>185</v>
      </c>
    </row>
    <row r="198" spans="22:22">
      <c r="V198" s="351">
        <v>186</v>
      </c>
    </row>
    <row r="199" spans="22:22">
      <c r="V199" s="351">
        <v>187</v>
      </c>
    </row>
    <row r="200" spans="22:22">
      <c r="V200" s="351">
        <v>188</v>
      </c>
    </row>
    <row r="201" spans="22:22">
      <c r="V201" s="351">
        <v>189</v>
      </c>
    </row>
    <row r="202" spans="22:22">
      <c r="V202" s="351">
        <v>190</v>
      </c>
    </row>
    <row r="203" spans="22:22">
      <c r="V203" s="351">
        <v>191</v>
      </c>
    </row>
    <row r="204" spans="22:22">
      <c r="V204" s="351">
        <v>192</v>
      </c>
    </row>
    <row r="205" spans="22:22">
      <c r="V205" s="351">
        <v>193</v>
      </c>
    </row>
    <row r="206" spans="22:22">
      <c r="V206" s="351">
        <v>194</v>
      </c>
    </row>
    <row r="207" spans="22:22">
      <c r="V207" s="351">
        <v>195</v>
      </c>
    </row>
    <row r="208" spans="22:22">
      <c r="V208" s="351">
        <v>196</v>
      </c>
    </row>
    <row r="209" spans="22:22">
      <c r="V209" s="351">
        <v>197</v>
      </c>
    </row>
    <row r="210" spans="22:22">
      <c r="V210" s="351">
        <v>198</v>
      </c>
    </row>
    <row r="211" spans="22:22">
      <c r="V211" s="351">
        <v>199</v>
      </c>
    </row>
    <row r="212" spans="22:22">
      <c r="V212" s="351">
        <v>200</v>
      </c>
    </row>
    <row r="213" spans="22:22">
      <c r="V213" s="351">
        <v>201</v>
      </c>
    </row>
    <row r="214" spans="22:22">
      <c r="V214" s="351">
        <v>202</v>
      </c>
    </row>
    <row r="215" spans="22:22">
      <c r="V215" s="351">
        <v>203</v>
      </c>
    </row>
    <row r="216" spans="22:22">
      <c r="V216" s="351">
        <v>204</v>
      </c>
    </row>
    <row r="217" spans="22:22">
      <c r="V217" s="351">
        <v>205</v>
      </c>
    </row>
    <row r="218" spans="22:22">
      <c r="V218" s="351">
        <v>206</v>
      </c>
    </row>
    <row r="219" spans="22:22">
      <c r="V219" s="351">
        <v>207</v>
      </c>
    </row>
    <row r="220" spans="22:22">
      <c r="V220" s="351">
        <v>208</v>
      </c>
    </row>
    <row r="221" spans="22:22">
      <c r="V221" s="351">
        <v>209</v>
      </c>
    </row>
    <row r="222" spans="22:22">
      <c r="V222" s="351">
        <v>210</v>
      </c>
    </row>
    <row r="223" spans="22:22">
      <c r="V223" s="351">
        <v>211</v>
      </c>
    </row>
    <row r="224" spans="22:22">
      <c r="V224" s="351">
        <v>212</v>
      </c>
    </row>
    <row r="225" spans="22:22">
      <c r="V225" s="351">
        <v>213</v>
      </c>
    </row>
    <row r="226" spans="22:22">
      <c r="V226" s="351">
        <v>214</v>
      </c>
    </row>
    <row r="227" spans="22:22">
      <c r="V227" s="351">
        <v>215</v>
      </c>
    </row>
    <row r="228" spans="22:22">
      <c r="V228" s="351">
        <v>216</v>
      </c>
    </row>
    <row r="229" spans="22:22">
      <c r="V229" s="351">
        <v>217</v>
      </c>
    </row>
    <row r="230" spans="22:22">
      <c r="V230" s="351">
        <v>218</v>
      </c>
    </row>
    <row r="231" spans="22:22">
      <c r="V231" s="351">
        <v>219</v>
      </c>
    </row>
    <row r="232" spans="22:22">
      <c r="V232" s="351">
        <v>220</v>
      </c>
    </row>
    <row r="233" spans="22:22">
      <c r="V233" s="351">
        <v>221</v>
      </c>
    </row>
    <row r="234" spans="22:22">
      <c r="V234" s="351">
        <v>222</v>
      </c>
    </row>
    <row r="235" spans="22:22">
      <c r="V235" s="351">
        <v>223</v>
      </c>
    </row>
    <row r="236" spans="22:22">
      <c r="V236" s="351">
        <v>224</v>
      </c>
    </row>
    <row r="237" spans="22:22">
      <c r="V237" s="351">
        <v>225</v>
      </c>
    </row>
    <row r="238" spans="22:22">
      <c r="V238" s="351">
        <v>226</v>
      </c>
    </row>
    <row r="239" spans="22:22">
      <c r="V239" s="351">
        <v>227</v>
      </c>
    </row>
    <row r="240" spans="22:22">
      <c r="V240" s="351">
        <v>228</v>
      </c>
    </row>
    <row r="241" spans="22:22">
      <c r="V241" s="351">
        <v>229</v>
      </c>
    </row>
    <row r="242" spans="22:22">
      <c r="V242" s="351">
        <v>230</v>
      </c>
    </row>
    <row r="243" spans="22:22">
      <c r="V243" s="351">
        <v>231</v>
      </c>
    </row>
    <row r="244" spans="22:22">
      <c r="V244" s="351">
        <v>232</v>
      </c>
    </row>
    <row r="245" spans="22:22">
      <c r="V245" s="351">
        <v>233</v>
      </c>
    </row>
    <row r="246" spans="22:22">
      <c r="V246" s="351">
        <v>234</v>
      </c>
    </row>
    <row r="247" spans="22:22">
      <c r="V247" s="351">
        <v>235</v>
      </c>
    </row>
    <row r="248" spans="22:22">
      <c r="V248" s="351">
        <v>236</v>
      </c>
    </row>
    <row r="249" spans="22:22">
      <c r="V249" s="351">
        <v>237</v>
      </c>
    </row>
    <row r="250" spans="22:22">
      <c r="V250" s="351">
        <v>238</v>
      </c>
    </row>
    <row r="251" spans="22:22">
      <c r="V251" s="351">
        <v>239</v>
      </c>
    </row>
    <row r="252" spans="22:22">
      <c r="V252" s="351">
        <v>240</v>
      </c>
    </row>
    <row r="253" spans="22:22">
      <c r="V253" s="351">
        <v>241</v>
      </c>
    </row>
    <row r="254" spans="22:22">
      <c r="V254" s="351">
        <v>242</v>
      </c>
    </row>
    <row r="255" spans="22:22">
      <c r="V255" s="351">
        <v>243</v>
      </c>
    </row>
    <row r="256" spans="22:22">
      <c r="V256" s="351">
        <v>244</v>
      </c>
    </row>
    <row r="257" spans="22:22">
      <c r="V257" s="351">
        <v>245</v>
      </c>
    </row>
    <row r="258" spans="22:22">
      <c r="V258" s="351">
        <v>246</v>
      </c>
    </row>
    <row r="259" spans="22:22">
      <c r="V259" s="351">
        <v>247</v>
      </c>
    </row>
    <row r="260" spans="22:22">
      <c r="V260" s="351">
        <v>248</v>
      </c>
    </row>
    <row r="261" spans="22:22">
      <c r="V261" s="351">
        <v>249</v>
      </c>
    </row>
    <row r="262" spans="22:22">
      <c r="V262" s="351">
        <v>250</v>
      </c>
    </row>
    <row r="263" spans="22:22">
      <c r="V263" s="351">
        <v>251</v>
      </c>
    </row>
    <row r="264" spans="22:22">
      <c r="V264" s="351">
        <v>252</v>
      </c>
    </row>
    <row r="265" spans="22:22">
      <c r="V265" s="351">
        <v>253</v>
      </c>
    </row>
    <row r="266" spans="22:22">
      <c r="V266" s="351">
        <v>254</v>
      </c>
    </row>
    <row r="267" spans="22:22">
      <c r="V267" s="351">
        <v>255</v>
      </c>
    </row>
    <row r="268" spans="22:22">
      <c r="V268" s="351">
        <v>256</v>
      </c>
    </row>
    <row r="269" spans="22:22">
      <c r="V269" s="351">
        <v>257</v>
      </c>
    </row>
    <row r="270" spans="22:22">
      <c r="V270" s="351">
        <v>258</v>
      </c>
    </row>
    <row r="271" spans="22:22">
      <c r="V271" s="351">
        <v>259</v>
      </c>
    </row>
    <row r="272" spans="22:22">
      <c r="V272" s="351">
        <v>260</v>
      </c>
    </row>
    <row r="273" spans="22:22">
      <c r="V273" s="351">
        <v>261</v>
      </c>
    </row>
    <row r="274" spans="22:22">
      <c r="V274" s="351">
        <v>262</v>
      </c>
    </row>
    <row r="275" spans="22:22">
      <c r="V275" s="351">
        <v>263</v>
      </c>
    </row>
    <row r="276" spans="22:22">
      <c r="V276" s="351">
        <v>264</v>
      </c>
    </row>
    <row r="277" spans="22:22">
      <c r="V277" s="351">
        <v>265</v>
      </c>
    </row>
    <row r="278" spans="22:22">
      <c r="V278" s="351">
        <v>266</v>
      </c>
    </row>
    <row r="279" spans="22:22">
      <c r="V279" s="351">
        <v>267</v>
      </c>
    </row>
    <row r="280" spans="22:22">
      <c r="V280" s="351">
        <v>268</v>
      </c>
    </row>
    <row r="281" spans="22:22">
      <c r="V281" s="351">
        <v>269</v>
      </c>
    </row>
    <row r="282" spans="22:22">
      <c r="V282" s="351">
        <v>270</v>
      </c>
    </row>
    <row r="283" spans="22:22">
      <c r="V283" s="351">
        <v>271</v>
      </c>
    </row>
    <row r="284" spans="22:22">
      <c r="V284" s="351">
        <v>272</v>
      </c>
    </row>
    <row r="285" spans="22:22">
      <c r="V285" s="351">
        <v>273</v>
      </c>
    </row>
    <row r="286" spans="22:22">
      <c r="V286" s="351">
        <v>274</v>
      </c>
    </row>
    <row r="287" spans="22:22">
      <c r="V287" s="351">
        <v>275</v>
      </c>
    </row>
    <row r="288" spans="22:22">
      <c r="V288" s="351">
        <v>276</v>
      </c>
    </row>
    <row r="289" spans="22:22">
      <c r="V289" s="351">
        <v>277</v>
      </c>
    </row>
    <row r="290" spans="22:22">
      <c r="V290" s="351">
        <v>278</v>
      </c>
    </row>
    <row r="291" spans="22:22">
      <c r="V291" s="351">
        <v>279</v>
      </c>
    </row>
    <row r="292" spans="22:22">
      <c r="V292" s="351">
        <v>280</v>
      </c>
    </row>
    <row r="293" spans="22:22">
      <c r="V293" s="351">
        <v>281</v>
      </c>
    </row>
    <row r="294" spans="22:22">
      <c r="V294" s="351">
        <v>282</v>
      </c>
    </row>
    <row r="295" spans="22:22">
      <c r="V295" s="351">
        <v>283</v>
      </c>
    </row>
    <row r="296" spans="22:22">
      <c r="V296" s="351">
        <v>284</v>
      </c>
    </row>
    <row r="297" spans="22:22">
      <c r="V297" s="351">
        <v>285</v>
      </c>
    </row>
    <row r="298" spans="22:22">
      <c r="V298" s="351">
        <v>286</v>
      </c>
    </row>
    <row r="299" spans="22:22">
      <c r="V299" s="351">
        <v>287</v>
      </c>
    </row>
    <row r="300" spans="22:22">
      <c r="V300" s="351">
        <v>288</v>
      </c>
    </row>
    <row r="301" spans="22:22">
      <c r="V301" s="351">
        <v>289</v>
      </c>
    </row>
    <row r="302" spans="22:22">
      <c r="V302" s="351">
        <v>290</v>
      </c>
    </row>
    <row r="303" spans="22:22">
      <c r="V303" s="351">
        <v>291</v>
      </c>
    </row>
    <row r="304" spans="22:22">
      <c r="V304" s="351">
        <v>292</v>
      </c>
    </row>
    <row r="305" spans="22:22">
      <c r="V305" s="351">
        <v>293</v>
      </c>
    </row>
    <row r="306" spans="22:22">
      <c r="V306" s="351">
        <v>294</v>
      </c>
    </row>
    <row r="307" spans="22:22">
      <c r="V307" s="351">
        <v>295</v>
      </c>
    </row>
    <row r="308" spans="22:22">
      <c r="V308" s="351">
        <v>296</v>
      </c>
    </row>
    <row r="309" spans="22:22">
      <c r="V309" s="351">
        <v>297</v>
      </c>
    </row>
    <row r="310" spans="22:22">
      <c r="V310" s="351">
        <v>298</v>
      </c>
    </row>
    <row r="311" spans="22:22">
      <c r="V311" s="351">
        <v>299</v>
      </c>
    </row>
    <row r="312" spans="22:22">
      <c r="V312" s="351">
        <v>300</v>
      </c>
    </row>
    <row r="313" spans="22:22">
      <c r="V313" s="351">
        <v>301</v>
      </c>
    </row>
    <row r="314" spans="22:22">
      <c r="V314" s="351">
        <v>302</v>
      </c>
    </row>
    <row r="315" spans="22:22">
      <c r="V315" s="351">
        <v>303</v>
      </c>
    </row>
    <row r="316" spans="22:22">
      <c r="V316" s="351">
        <v>304</v>
      </c>
    </row>
    <row r="317" spans="22:22">
      <c r="V317" s="351">
        <v>305</v>
      </c>
    </row>
    <row r="318" spans="22:22">
      <c r="V318" s="351">
        <v>306</v>
      </c>
    </row>
    <row r="319" spans="22:22">
      <c r="V319" s="351">
        <v>307</v>
      </c>
    </row>
    <row r="320" spans="22:22">
      <c r="V320" s="351">
        <v>308</v>
      </c>
    </row>
    <row r="321" spans="22:22">
      <c r="V321" s="351">
        <v>309</v>
      </c>
    </row>
    <row r="322" spans="22:22">
      <c r="V322" s="351">
        <v>310</v>
      </c>
    </row>
    <row r="323" spans="22:22">
      <c r="V323" s="351">
        <v>311</v>
      </c>
    </row>
    <row r="324" spans="22:22">
      <c r="V324" s="351">
        <v>312</v>
      </c>
    </row>
    <row r="325" spans="22:22">
      <c r="V325" s="351">
        <v>313</v>
      </c>
    </row>
    <row r="326" spans="22:22">
      <c r="V326" s="351">
        <v>314</v>
      </c>
    </row>
    <row r="327" spans="22:22">
      <c r="V327" s="351">
        <v>315</v>
      </c>
    </row>
    <row r="328" spans="22:22">
      <c r="V328" s="351">
        <v>316</v>
      </c>
    </row>
    <row r="329" spans="22:22">
      <c r="V329" s="351">
        <v>317</v>
      </c>
    </row>
    <row r="330" spans="22:22">
      <c r="V330" s="351">
        <v>318</v>
      </c>
    </row>
    <row r="331" spans="22:22">
      <c r="V331" s="351">
        <v>319</v>
      </c>
    </row>
    <row r="332" spans="22:22">
      <c r="V332" s="351">
        <v>320</v>
      </c>
    </row>
    <row r="333" spans="22:22">
      <c r="V333" s="351">
        <v>321</v>
      </c>
    </row>
    <row r="334" spans="22:22">
      <c r="V334" s="351">
        <v>322</v>
      </c>
    </row>
    <row r="335" spans="22:22">
      <c r="V335" s="351">
        <v>323</v>
      </c>
    </row>
    <row r="336" spans="22:22">
      <c r="V336" s="351">
        <v>324</v>
      </c>
    </row>
    <row r="337" spans="22:22">
      <c r="V337" s="351">
        <v>325</v>
      </c>
    </row>
    <row r="338" spans="22:22">
      <c r="V338" s="351">
        <v>326</v>
      </c>
    </row>
    <row r="339" spans="22:22">
      <c r="V339" s="351">
        <v>327</v>
      </c>
    </row>
    <row r="340" spans="22:22">
      <c r="V340" s="351">
        <v>328</v>
      </c>
    </row>
    <row r="341" spans="22:22">
      <c r="V341" s="351">
        <v>329</v>
      </c>
    </row>
    <row r="342" spans="22:22">
      <c r="V342" s="351">
        <v>330</v>
      </c>
    </row>
    <row r="343" spans="22:22">
      <c r="V343" s="351">
        <v>331</v>
      </c>
    </row>
    <row r="344" spans="22:22">
      <c r="V344" s="351">
        <v>332</v>
      </c>
    </row>
    <row r="345" spans="22:22">
      <c r="V345" s="351">
        <v>333</v>
      </c>
    </row>
    <row r="346" spans="22:22">
      <c r="V346" s="351">
        <v>334</v>
      </c>
    </row>
    <row r="347" spans="22:22">
      <c r="V347" s="351">
        <v>335</v>
      </c>
    </row>
    <row r="348" spans="22:22">
      <c r="V348" s="351">
        <v>336</v>
      </c>
    </row>
    <row r="349" spans="22:22">
      <c r="V349" s="351">
        <v>337</v>
      </c>
    </row>
    <row r="350" spans="22:22">
      <c r="V350" s="351">
        <v>338</v>
      </c>
    </row>
    <row r="351" spans="22:22">
      <c r="V351" s="351">
        <v>339</v>
      </c>
    </row>
    <row r="352" spans="22:22">
      <c r="V352" s="351">
        <v>340</v>
      </c>
    </row>
    <row r="353" spans="22:22">
      <c r="V353" s="351">
        <v>341</v>
      </c>
    </row>
    <row r="354" spans="22:22">
      <c r="V354" s="351">
        <v>342</v>
      </c>
    </row>
    <row r="355" spans="22:22">
      <c r="V355" s="351">
        <v>343</v>
      </c>
    </row>
    <row r="356" spans="22:22">
      <c r="V356" s="351">
        <v>344</v>
      </c>
    </row>
    <row r="357" spans="22:22">
      <c r="V357" s="351">
        <v>345</v>
      </c>
    </row>
    <row r="358" spans="22:22">
      <c r="V358" s="351">
        <v>346</v>
      </c>
    </row>
    <row r="359" spans="22:22">
      <c r="V359" s="351">
        <v>347</v>
      </c>
    </row>
    <row r="360" spans="22:22">
      <c r="V360" s="351">
        <v>348</v>
      </c>
    </row>
    <row r="361" spans="22:22">
      <c r="V361" s="351">
        <v>349</v>
      </c>
    </row>
    <row r="362" spans="22:22">
      <c r="V362" s="351">
        <v>350</v>
      </c>
    </row>
    <row r="363" spans="22:22">
      <c r="V363" s="351">
        <v>351</v>
      </c>
    </row>
    <row r="364" spans="22:22">
      <c r="V364" s="351">
        <v>352</v>
      </c>
    </row>
    <row r="365" spans="22:22">
      <c r="V365" s="351">
        <v>353</v>
      </c>
    </row>
    <row r="366" spans="22:22">
      <c r="V366" s="351">
        <v>354</v>
      </c>
    </row>
    <row r="367" spans="22:22">
      <c r="V367" s="351">
        <v>355</v>
      </c>
    </row>
    <row r="368" spans="22:22">
      <c r="V368" s="351">
        <v>356</v>
      </c>
    </row>
    <row r="369" spans="22:22">
      <c r="V369" s="351">
        <v>357</v>
      </c>
    </row>
    <row r="370" spans="22:22">
      <c r="V370" s="351">
        <v>358</v>
      </c>
    </row>
    <row r="371" spans="22:22">
      <c r="V371" s="351">
        <v>359</v>
      </c>
    </row>
    <row r="372" spans="22:22">
      <c r="V372" s="351">
        <v>360</v>
      </c>
    </row>
    <row r="373" spans="22:22">
      <c r="V373" s="351">
        <v>361</v>
      </c>
    </row>
    <row r="374" spans="22:22">
      <c r="V374" s="351">
        <v>362</v>
      </c>
    </row>
    <row r="375" spans="22:22">
      <c r="V375" s="351">
        <v>363</v>
      </c>
    </row>
    <row r="376" spans="22:22">
      <c r="V376" s="351">
        <v>364</v>
      </c>
    </row>
    <row r="377" spans="22:22">
      <c r="V377" s="351">
        <v>365</v>
      </c>
    </row>
    <row r="378" spans="22:22">
      <c r="V378" s="351">
        <v>366</v>
      </c>
    </row>
    <row r="379" spans="22:22">
      <c r="V379" s="351">
        <v>367</v>
      </c>
    </row>
    <row r="380" spans="22:22">
      <c r="V380" s="351">
        <v>368</v>
      </c>
    </row>
    <row r="381" spans="22:22">
      <c r="V381" s="351">
        <v>369</v>
      </c>
    </row>
    <row r="382" spans="22:22">
      <c r="V382" s="351">
        <v>370</v>
      </c>
    </row>
    <row r="383" spans="22:22">
      <c r="V383" s="351">
        <v>371</v>
      </c>
    </row>
    <row r="384" spans="22:22">
      <c r="V384" s="351">
        <v>372</v>
      </c>
    </row>
    <row r="385" spans="22:22">
      <c r="V385" s="351">
        <v>373</v>
      </c>
    </row>
    <row r="386" spans="22:22">
      <c r="V386" s="351">
        <v>374</v>
      </c>
    </row>
    <row r="387" spans="22:22">
      <c r="V387" s="351">
        <v>375</v>
      </c>
    </row>
    <row r="388" spans="22:22">
      <c r="V388" s="351">
        <v>376</v>
      </c>
    </row>
    <row r="389" spans="22:22">
      <c r="V389" s="351">
        <v>377</v>
      </c>
    </row>
    <row r="390" spans="22:22">
      <c r="V390" s="351">
        <v>378</v>
      </c>
    </row>
    <row r="391" spans="22:22">
      <c r="V391" s="351">
        <v>379</v>
      </c>
    </row>
    <row r="392" spans="22:22">
      <c r="V392" s="351">
        <v>380</v>
      </c>
    </row>
    <row r="393" spans="22:22">
      <c r="V393" s="351">
        <v>381</v>
      </c>
    </row>
    <row r="394" spans="22:22">
      <c r="V394" s="351">
        <v>382</v>
      </c>
    </row>
    <row r="395" spans="22:22">
      <c r="V395" s="351">
        <v>383</v>
      </c>
    </row>
    <row r="396" spans="22:22">
      <c r="V396" s="351">
        <v>384</v>
      </c>
    </row>
    <row r="397" spans="22:22">
      <c r="V397" s="351">
        <v>385</v>
      </c>
    </row>
    <row r="398" spans="22:22">
      <c r="V398" s="351">
        <v>386</v>
      </c>
    </row>
    <row r="399" spans="22:22">
      <c r="V399" s="351">
        <v>387</v>
      </c>
    </row>
    <row r="400" spans="22:22">
      <c r="V400" s="351">
        <v>388</v>
      </c>
    </row>
    <row r="401" spans="22:22">
      <c r="V401" s="351">
        <v>389</v>
      </c>
    </row>
    <row r="402" spans="22:22">
      <c r="V402" s="351">
        <v>390</v>
      </c>
    </row>
    <row r="403" spans="22:22">
      <c r="V403" s="351">
        <v>391</v>
      </c>
    </row>
    <row r="404" spans="22:22">
      <c r="V404" s="351">
        <v>392</v>
      </c>
    </row>
    <row r="405" spans="22:22">
      <c r="V405" s="351">
        <v>393</v>
      </c>
    </row>
    <row r="406" spans="22:22">
      <c r="V406" s="351">
        <v>394</v>
      </c>
    </row>
    <row r="407" spans="22:22">
      <c r="V407" s="351">
        <v>395</v>
      </c>
    </row>
    <row r="408" spans="22:22">
      <c r="V408" s="351">
        <v>396</v>
      </c>
    </row>
    <row r="409" spans="22:22">
      <c r="V409" s="351">
        <v>397</v>
      </c>
    </row>
    <row r="410" spans="22:22">
      <c r="V410" s="351">
        <v>398</v>
      </c>
    </row>
    <row r="411" spans="22:22">
      <c r="V411" s="351">
        <v>399</v>
      </c>
    </row>
    <row r="412" spans="22:22">
      <c r="V412" s="351">
        <v>400</v>
      </c>
    </row>
    <row r="413" spans="22:22">
      <c r="V413" s="351">
        <v>401</v>
      </c>
    </row>
    <row r="414" spans="22:22">
      <c r="V414" s="351">
        <v>402</v>
      </c>
    </row>
    <row r="415" spans="22:22">
      <c r="V415" s="351">
        <v>403</v>
      </c>
    </row>
    <row r="416" spans="22:22">
      <c r="V416" s="351">
        <v>404</v>
      </c>
    </row>
    <row r="417" spans="22:22">
      <c r="V417" s="351">
        <v>405</v>
      </c>
    </row>
    <row r="418" spans="22:22">
      <c r="V418" s="351">
        <v>406</v>
      </c>
    </row>
    <row r="419" spans="22:22">
      <c r="V419" s="351">
        <v>407</v>
      </c>
    </row>
    <row r="420" spans="22:22">
      <c r="V420" s="351">
        <v>408</v>
      </c>
    </row>
    <row r="421" spans="22:22">
      <c r="V421" s="351">
        <v>409</v>
      </c>
    </row>
    <row r="422" spans="22:22">
      <c r="V422" s="351">
        <v>410</v>
      </c>
    </row>
    <row r="423" spans="22:22">
      <c r="V423" s="351">
        <v>411</v>
      </c>
    </row>
    <row r="424" spans="22:22">
      <c r="V424" s="351">
        <v>412</v>
      </c>
    </row>
    <row r="425" spans="22:22">
      <c r="V425" s="351">
        <v>413</v>
      </c>
    </row>
    <row r="426" spans="22:22">
      <c r="V426" s="351">
        <v>414</v>
      </c>
    </row>
    <row r="427" spans="22:22">
      <c r="V427" s="351">
        <v>415</v>
      </c>
    </row>
    <row r="428" spans="22:22">
      <c r="V428" s="351">
        <v>416</v>
      </c>
    </row>
    <row r="429" spans="22:22">
      <c r="V429" s="351">
        <v>417</v>
      </c>
    </row>
    <row r="430" spans="22:22">
      <c r="V430" s="351">
        <v>418</v>
      </c>
    </row>
    <row r="431" spans="22:22">
      <c r="V431" s="351">
        <v>419</v>
      </c>
    </row>
    <row r="432" spans="22:22">
      <c r="V432" s="351">
        <v>420</v>
      </c>
    </row>
    <row r="433" spans="22:22">
      <c r="V433" s="351">
        <v>421</v>
      </c>
    </row>
    <row r="434" spans="22:22">
      <c r="V434" s="351">
        <v>422</v>
      </c>
    </row>
    <row r="435" spans="22:22">
      <c r="V435" s="351">
        <v>423</v>
      </c>
    </row>
    <row r="436" spans="22:22">
      <c r="V436" s="351">
        <v>424</v>
      </c>
    </row>
    <row r="437" spans="22:22">
      <c r="V437" s="351">
        <v>425</v>
      </c>
    </row>
    <row r="438" spans="22:22">
      <c r="V438" s="351">
        <v>426</v>
      </c>
    </row>
    <row r="439" spans="22:22">
      <c r="V439" s="351">
        <v>427</v>
      </c>
    </row>
    <row r="440" spans="22:22">
      <c r="V440" s="351">
        <v>428</v>
      </c>
    </row>
    <row r="441" spans="22:22">
      <c r="V441" s="351">
        <v>429</v>
      </c>
    </row>
    <row r="442" spans="22:22">
      <c r="V442" s="351">
        <v>430</v>
      </c>
    </row>
    <row r="443" spans="22:22">
      <c r="V443" s="351">
        <v>431</v>
      </c>
    </row>
    <row r="444" spans="22:22">
      <c r="V444" s="351">
        <v>432</v>
      </c>
    </row>
    <row r="445" spans="22:22">
      <c r="V445" s="351">
        <v>433</v>
      </c>
    </row>
    <row r="446" spans="22:22">
      <c r="V446" s="351">
        <v>434</v>
      </c>
    </row>
    <row r="447" spans="22:22">
      <c r="V447" s="351">
        <v>435</v>
      </c>
    </row>
    <row r="448" spans="22:22">
      <c r="V448" s="351">
        <v>436</v>
      </c>
    </row>
    <row r="449" spans="22:22">
      <c r="V449" s="351">
        <v>437</v>
      </c>
    </row>
    <row r="450" spans="22:22">
      <c r="V450" s="351">
        <v>438</v>
      </c>
    </row>
    <row r="451" spans="22:22">
      <c r="V451" s="351">
        <v>439</v>
      </c>
    </row>
    <row r="452" spans="22:22">
      <c r="V452" s="351">
        <v>440</v>
      </c>
    </row>
    <row r="453" spans="22:22">
      <c r="V453" s="351">
        <v>441</v>
      </c>
    </row>
    <row r="454" spans="22:22">
      <c r="V454" s="351">
        <v>442</v>
      </c>
    </row>
    <row r="455" spans="22:22">
      <c r="V455" s="351">
        <v>443</v>
      </c>
    </row>
    <row r="456" spans="22:22">
      <c r="V456" s="351">
        <v>444</v>
      </c>
    </row>
    <row r="457" spans="22:22">
      <c r="V457" s="351">
        <v>445</v>
      </c>
    </row>
    <row r="458" spans="22:22">
      <c r="V458" s="351">
        <v>446</v>
      </c>
    </row>
    <row r="459" spans="22:22">
      <c r="V459" s="351">
        <v>447</v>
      </c>
    </row>
    <row r="460" spans="22:22">
      <c r="V460" s="351">
        <v>448</v>
      </c>
    </row>
    <row r="461" spans="22:22">
      <c r="V461" s="351">
        <v>449</v>
      </c>
    </row>
    <row r="462" spans="22:22">
      <c r="V462" s="351">
        <v>450</v>
      </c>
    </row>
    <row r="463" spans="22:22">
      <c r="V463" s="351">
        <v>451</v>
      </c>
    </row>
    <row r="464" spans="22:22">
      <c r="V464" s="351">
        <v>452</v>
      </c>
    </row>
    <row r="465" spans="22:22">
      <c r="V465" s="351">
        <v>453</v>
      </c>
    </row>
    <row r="466" spans="22:22">
      <c r="V466" s="351">
        <v>454</v>
      </c>
    </row>
    <row r="467" spans="22:22">
      <c r="V467" s="351">
        <v>455</v>
      </c>
    </row>
    <row r="468" spans="22:22">
      <c r="V468" s="351">
        <v>456</v>
      </c>
    </row>
    <row r="469" spans="22:22">
      <c r="V469" s="351">
        <v>457</v>
      </c>
    </row>
    <row r="470" spans="22:22">
      <c r="V470" s="351">
        <v>458</v>
      </c>
    </row>
    <row r="471" spans="22:22">
      <c r="V471" s="351">
        <v>459</v>
      </c>
    </row>
    <row r="472" spans="22:22">
      <c r="V472" s="351">
        <v>460</v>
      </c>
    </row>
    <row r="473" spans="22:22">
      <c r="V473" s="351">
        <v>461</v>
      </c>
    </row>
    <row r="474" spans="22:22">
      <c r="V474" s="351">
        <v>462</v>
      </c>
    </row>
    <row r="475" spans="22:22">
      <c r="V475" s="351">
        <v>463</v>
      </c>
    </row>
    <row r="476" spans="22:22">
      <c r="V476" s="351">
        <v>464</v>
      </c>
    </row>
    <row r="477" spans="22:22">
      <c r="V477" s="351">
        <v>465</v>
      </c>
    </row>
    <row r="478" spans="22:22">
      <c r="V478" s="351">
        <v>466</v>
      </c>
    </row>
    <row r="479" spans="22:22">
      <c r="V479" s="351">
        <v>467</v>
      </c>
    </row>
    <row r="480" spans="22:22">
      <c r="V480" s="351">
        <v>468</v>
      </c>
    </row>
    <row r="481" spans="22:22">
      <c r="V481" s="351">
        <v>469</v>
      </c>
    </row>
    <row r="482" spans="22:22">
      <c r="V482" s="351">
        <v>470</v>
      </c>
    </row>
    <row r="483" spans="22:22">
      <c r="V483" s="351">
        <v>471</v>
      </c>
    </row>
    <row r="484" spans="22:22">
      <c r="V484" s="351">
        <v>472</v>
      </c>
    </row>
    <row r="485" spans="22:22">
      <c r="V485" s="351">
        <v>473</v>
      </c>
    </row>
    <row r="486" spans="22:22">
      <c r="V486" s="351">
        <v>474</v>
      </c>
    </row>
    <row r="487" spans="22:22">
      <c r="V487" s="351">
        <v>475</v>
      </c>
    </row>
    <row r="488" spans="22:22">
      <c r="V488" s="351">
        <v>476</v>
      </c>
    </row>
    <row r="489" spans="22:22">
      <c r="V489" s="351">
        <v>477</v>
      </c>
    </row>
    <row r="490" spans="22:22">
      <c r="V490" s="351">
        <v>478</v>
      </c>
    </row>
    <row r="491" spans="22:22">
      <c r="V491" s="351">
        <v>479</v>
      </c>
    </row>
    <row r="492" spans="22:22">
      <c r="V492" s="351">
        <v>480</v>
      </c>
    </row>
    <row r="493" spans="22:22">
      <c r="V493" s="351">
        <v>481</v>
      </c>
    </row>
    <row r="494" spans="22:22">
      <c r="V494" s="351">
        <v>482</v>
      </c>
    </row>
    <row r="495" spans="22:22">
      <c r="V495" s="351">
        <v>483</v>
      </c>
    </row>
    <row r="496" spans="22:22">
      <c r="V496" s="351">
        <v>484</v>
      </c>
    </row>
    <row r="497" spans="22:22">
      <c r="V497" s="351">
        <v>485</v>
      </c>
    </row>
    <row r="498" spans="22:22">
      <c r="V498" s="351">
        <v>486</v>
      </c>
    </row>
    <row r="499" spans="22:22">
      <c r="V499" s="351">
        <v>487</v>
      </c>
    </row>
    <row r="500" spans="22:22">
      <c r="V500" s="351">
        <v>488</v>
      </c>
    </row>
    <row r="501" spans="22:22">
      <c r="V501" s="351">
        <v>489</v>
      </c>
    </row>
    <row r="502" spans="22:22">
      <c r="V502" s="351">
        <v>490</v>
      </c>
    </row>
    <row r="503" spans="22:22">
      <c r="V503" s="351">
        <v>491</v>
      </c>
    </row>
    <row r="504" spans="22:22">
      <c r="V504" s="351">
        <v>492</v>
      </c>
    </row>
    <row r="505" spans="22:22">
      <c r="V505" s="351">
        <v>493</v>
      </c>
    </row>
    <row r="506" spans="22:22">
      <c r="V506" s="351">
        <v>494</v>
      </c>
    </row>
    <row r="507" spans="22:22">
      <c r="V507" s="351">
        <v>495</v>
      </c>
    </row>
    <row r="508" spans="22:22">
      <c r="V508" s="351">
        <v>496</v>
      </c>
    </row>
    <row r="509" spans="22:22">
      <c r="V509" s="351">
        <v>497</v>
      </c>
    </row>
    <row r="510" spans="22:22">
      <c r="V510" s="351">
        <v>498</v>
      </c>
    </row>
    <row r="511" spans="22:22">
      <c r="V511" s="351">
        <v>499</v>
      </c>
    </row>
    <row r="512" spans="22:22">
      <c r="V512" s="351">
        <v>500</v>
      </c>
    </row>
    <row r="513" spans="22:22">
      <c r="V513" s="351">
        <v>501</v>
      </c>
    </row>
    <row r="514" spans="22:22">
      <c r="V514" s="351">
        <v>502</v>
      </c>
    </row>
    <row r="515" spans="22:22">
      <c r="V515" s="351">
        <v>503</v>
      </c>
    </row>
    <row r="516" spans="22:22">
      <c r="V516" s="351">
        <v>504</v>
      </c>
    </row>
    <row r="517" spans="22:22">
      <c r="V517" s="351">
        <v>505</v>
      </c>
    </row>
    <row r="518" spans="22:22">
      <c r="V518" s="351">
        <v>506</v>
      </c>
    </row>
    <row r="519" spans="22:22">
      <c r="V519" s="351">
        <v>507</v>
      </c>
    </row>
    <row r="520" spans="22:22">
      <c r="V520" s="351">
        <v>508</v>
      </c>
    </row>
    <row r="521" spans="22:22">
      <c r="V521" s="351">
        <v>509</v>
      </c>
    </row>
    <row r="522" spans="22:22">
      <c r="V522" s="351">
        <v>510</v>
      </c>
    </row>
    <row r="523" spans="22:22">
      <c r="V523" s="351">
        <v>511</v>
      </c>
    </row>
    <row r="524" spans="22:22">
      <c r="V524" s="351">
        <v>512</v>
      </c>
    </row>
    <row r="525" spans="22:22">
      <c r="V525" s="351">
        <v>513</v>
      </c>
    </row>
    <row r="526" spans="22:22">
      <c r="V526" s="351">
        <v>514</v>
      </c>
    </row>
    <row r="527" spans="22:22">
      <c r="V527" s="351">
        <v>515</v>
      </c>
    </row>
    <row r="528" spans="22:22">
      <c r="V528" s="351">
        <v>516</v>
      </c>
    </row>
    <row r="529" spans="22:22">
      <c r="V529" s="351">
        <v>517</v>
      </c>
    </row>
    <row r="530" spans="22:22">
      <c r="V530" s="351">
        <v>518</v>
      </c>
    </row>
    <row r="531" spans="22:22">
      <c r="V531" s="351">
        <v>519</v>
      </c>
    </row>
    <row r="532" spans="22:22">
      <c r="V532" s="351">
        <v>520</v>
      </c>
    </row>
    <row r="533" spans="22:22">
      <c r="V533" s="351">
        <v>521</v>
      </c>
    </row>
    <row r="534" spans="22:22">
      <c r="V534" s="351">
        <v>522</v>
      </c>
    </row>
    <row r="535" spans="22:22">
      <c r="V535" s="351">
        <v>523</v>
      </c>
    </row>
    <row r="536" spans="22:22">
      <c r="V536" s="351">
        <v>524</v>
      </c>
    </row>
    <row r="537" spans="22:22">
      <c r="V537" s="351">
        <v>525</v>
      </c>
    </row>
    <row r="538" spans="22:22">
      <c r="V538" s="351">
        <v>526</v>
      </c>
    </row>
    <row r="539" spans="22:22">
      <c r="V539" s="351">
        <v>527</v>
      </c>
    </row>
    <row r="540" spans="22:22">
      <c r="V540" s="351">
        <v>528</v>
      </c>
    </row>
    <row r="541" spans="22:22">
      <c r="V541" s="351">
        <v>529</v>
      </c>
    </row>
    <row r="542" spans="22:22">
      <c r="V542" s="351">
        <v>530</v>
      </c>
    </row>
    <row r="543" spans="22:22">
      <c r="V543" s="351">
        <v>531</v>
      </c>
    </row>
    <row r="544" spans="22:22">
      <c r="V544" s="351">
        <v>532</v>
      </c>
    </row>
    <row r="545" spans="22:22">
      <c r="V545" s="351">
        <v>533</v>
      </c>
    </row>
    <row r="546" spans="22:22">
      <c r="V546" s="351">
        <v>534</v>
      </c>
    </row>
    <row r="547" spans="22:22">
      <c r="V547" s="351">
        <v>535</v>
      </c>
    </row>
    <row r="548" spans="22:22">
      <c r="V548" s="351">
        <v>536</v>
      </c>
    </row>
    <row r="549" spans="22:22">
      <c r="V549" s="351">
        <v>537</v>
      </c>
    </row>
    <row r="550" spans="22:22">
      <c r="V550" s="351">
        <v>538</v>
      </c>
    </row>
    <row r="551" spans="22:22">
      <c r="V551" s="351">
        <v>539</v>
      </c>
    </row>
    <row r="552" spans="22:22">
      <c r="V552" s="351">
        <v>540</v>
      </c>
    </row>
    <row r="553" spans="22:22">
      <c r="V553" s="351">
        <v>541</v>
      </c>
    </row>
    <row r="554" spans="22:22">
      <c r="V554" s="351">
        <v>542</v>
      </c>
    </row>
    <row r="555" spans="22:22">
      <c r="V555" s="351">
        <v>543</v>
      </c>
    </row>
    <row r="556" spans="22:22">
      <c r="V556" s="351">
        <v>544</v>
      </c>
    </row>
    <row r="557" spans="22:22">
      <c r="V557" s="351">
        <v>545</v>
      </c>
    </row>
    <row r="558" spans="22:22">
      <c r="V558" s="351">
        <v>546</v>
      </c>
    </row>
    <row r="559" spans="22:22">
      <c r="V559" s="351">
        <v>547</v>
      </c>
    </row>
    <row r="560" spans="22:22">
      <c r="V560" s="351">
        <v>548</v>
      </c>
    </row>
    <row r="561" spans="22:22">
      <c r="V561" s="351">
        <v>549</v>
      </c>
    </row>
    <row r="562" spans="22:22">
      <c r="V562" s="351">
        <v>550</v>
      </c>
    </row>
    <row r="563" spans="22:22">
      <c r="V563" s="351">
        <v>551</v>
      </c>
    </row>
    <row r="564" spans="22:22">
      <c r="V564" s="351">
        <v>552</v>
      </c>
    </row>
    <row r="565" spans="22:22">
      <c r="V565" s="351">
        <v>553</v>
      </c>
    </row>
    <row r="566" spans="22:22">
      <c r="V566" s="351">
        <v>554</v>
      </c>
    </row>
    <row r="567" spans="22:22">
      <c r="V567" s="351">
        <v>555</v>
      </c>
    </row>
    <row r="568" spans="22:22">
      <c r="V568" s="351">
        <v>556</v>
      </c>
    </row>
    <row r="569" spans="22:22">
      <c r="V569" s="351">
        <v>557</v>
      </c>
    </row>
    <row r="570" spans="22:22">
      <c r="V570" s="351">
        <v>558</v>
      </c>
    </row>
    <row r="571" spans="22:22">
      <c r="V571" s="351">
        <v>559</v>
      </c>
    </row>
    <row r="572" spans="22:22">
      <c r="V572" s="351">
        <v>560</v>
      </c>
    </row>
    <row r="573" spans="22:22">
      <c r="V573" s="351">
        <v>561</v>
      </c>
    </row>
    <row r="574" spans="22:22">
      <c r="V574" s="351">
        <v>562</v>
      </c>
    </row>
    <row r="575" spans="22:22">
      <c r="V575" s="351">
        <v>563</v>
      </c>
    </row>
    <row r="576" spans="22:22">
      <c r="V576" s="351">
        <v>564</v>
      </c>
    </row>
    <row r="577" spans="22:22">
      <c r="V577" s="351">
        <v>565</v>
      </c>
    </row>
    <row r="578" spans="22:22">
      <c r="V578" s="351">
        <v>566</v>
      </c>
    </row>
    <row r="579" spans="22:22">
      <c r="V579" s="351">
        <v>567</v>
      </c>
    </row>
    <row r="580" spans="22:22">
      <c r="V580" s="351">
        <v>568</v>
      </c>
    </row>
    <row r="581" spans="22:22">
      <c r="V581" s="351">
        <v>569</v>
      </c>
    </row>
    <row r="582" spans="22:22">
      <c r="V582" s="351">
        <v>570</v>
      </c>
    </row>
    <row r="583" spans="22:22">
      <c r="V583" s="351">
        <v>571</v>
      </c>
    </row>
    <row r="584" spans="22:22">
      <c r="V584" s="351">
        <v>572</v>
      </c>
    </row>
    <row r="585" spans="22:22">
      <c r="V585" s="351">
        <v>573</v>
      </c>
    </row>
    <row r="586" spans="22:22">
      <c r="V586" s="351">
        <v>574</v>
      </c>
    </row>
    <row r="587" spans="22:22">
      <c r="V587" s="351">
        <v>575</v>
      </c>
    </row>
    <row r="588" spans="22:22">
      <c r="V588" s="351">
        <v>576</v>
      </c>
    </row>
    <row r="589" spans="22:22">
      <c r="V589" s="351">
        <v>577</v>
      </c>
    </row>
    <row r="590" spans="22:22">
      <c r="V590" s="351">
        <v>578</v>
      </c>
    </row>
    <row r="591" spans="22:22">
      <c r="V591" s="351">
        <v>579</v>
      </c>
    </row>
    <row r="592" spans="22:22">
      <c r="V592" s="351">
        <v>580</v>
      </c>
    </row>
    <row r="593" spans="22:22">
      <c r="V593" s="351">
        <v>581</v>
      </c>
    </row>
    <row r="594" spans="22:22">
      <c r="V594" s="351">
        <v>582</v>
      </c>
    </row>
    <row r="595" spans="22:22">
      <c r="V595" s="351">
        <v>583</v>
      </c>
    </row>
    <row r="596" spans="22:22">
      <c r="V596" s="351">
        <v>584</v>
      </c>
    </row>
    <row r="597" spans="22:22">
      <c r="V597" s="351">
        <v>585</v>
      </c>
    </row>
    <row r="598" spans="22:22">
      <c r="V598" s="351">
        <v>586</v>
      </c>
    </row>
    <row r="599" spans="22:22">
      <c r="V599" s="351">
        <v>587</v>
      </c>
    </row>
    <row r="600" spans="22:22">
      <c r="V600" s="351">
        <v>588</v>
      </c>
    </row>
    <row r="601" spans="22:22">
      <c r="V601" s="351">
        <v>589</v>
      </c>
    </row>
    <row r="602" spans="22:22">
      <c r="V602" s="351">
        <v>590</v>
      </c>
    </row>
    <row r="603" spans="22:22">
      <c r="V603" s="351">
        <v>591</v>
      </c>
    </row>
    <row r="604" spans="22:22">
      <c r="V604" s="351">
        <v>592</v>
      </c>
    </row>
    <row r="605" spans="22:22">
      <c r="V605" s="351">
        <v>593</v>
      </c>
    </row>
    <row r="606" spans="22:22">
      <c r="V606" s="351">
        <v>594</v>
      </c>
    </row>
    <row r="607" spans="22:22">
      <c r="V607" s="351">
        <v>595</v>
      </c>
    </row>
    <row r="608" spans="22:22">
      <c r="V608" s="351">
        <v>596</v>
      </c>
    </row>
    <row r="609" spans="22:22">
      <c r="V609" s="351">
        <v>597</v>
      </c>
    </row>
    <row r="610" spans="22:22">
      <c r="V610" s="351">
        <v>598</v>
      </c>
    </row>
    <row r="611" spans="22:22">
      <c r="V611" s="351">
        <v>599</v>
      </c>
    </row>
    <row r="612" spans="22:22">
      <c r="V612" s="351">
        <v>600</v>
      </c>
    </row>
    <row r="613" spans="22:22">
      <c r="V613" s="351">
        <v>601</v>
      </c>
    </row>
    <row r="614" spans="22:22">
      <c r="V614" s="351">
        <v>602</v>
      </c>
    </row>
    <row r="615" spans="22:22">
      <c r="V615" s="351">
        <v>603</v>
      </c>
    </row>
    <row r="616" spans="22:22">
      <c r="V616" s="351">
        <v>604</v>
      </c>
    </row>
    <row r="617" spans="22:22">
      <c r="V617" s="351">
        <v>605</v>
      </c>
    </row>
    <row r="618" spans="22:22">
      <c r="V618" s="351">
        <v>606</v>
      </c>
    </row>
    <row r="619" spans="22:22">
      <c r="V619" s="351">
        <v>607</v>
      </c>
    </row>
    <row r="620" spans="22:22">
      <c r="V620" s="351">
        <v>608</v>
      </c>
    </row>
    <row r="621" spans="22:22">
      <c r="V621" s="351">
        <v>609</v>
      </c>
    </row>
    <row r="622" spans="22:22">
      <c r="V622" s="351">
        <v>610</v>
      </c>
    </row>
    <row r="623" spans="22:22">
      <c r="V623" s="351">
        <v>611</v>
      </c>
    </row>
    <row r="624" spans="22:22">
      <c r="V624" s="351">
        <v>612</v>
      </c>
    </row>
    <row r="625" spans="22:22">
      <c r="V625" s="351">
        <v>613</v>
      </c>
    </row>
    <row r="626" spans="22:22">
      <c r="V626" s="351">
        <v>614</v>
      </c>
    </row>
    <row r="627" spans="22:22">
      <c r="V627" s="351">
        <v>615</v>
      </c>
    </row>
    <row r="628" spans="22:22">
      <c r="V628" s="351">
        <v>616</v>
      </c>
    </row>
    <row r="629" spans="22:22">
      <c r="V629" s="351">
        <v>617</v>
      </c>
    </row>
    <row r="630" spans="22:22">
      <c r="V630" s="351">
        <v>618</v>
      </c>
    </row>
    <row r="631" spans="22:22">
      <c r="V631" s="351">
        <v>619</v>
      </c>
    </row>
    <row r="632" spans="22:22">
      <c r="V632" s="351">
        <v>620</v>
      </c>
    </row>
    <row r="633" spans="22:22">
      <c r="V633" s="351">
        <v>621</v>
      </c>
    </row>
    <row r="634" spans="22:22">
      <c r="V634" s="351">
        <v>622</v>
      </c>
    </row>
    <row r="635" spans="22:22">
      <c r="V635" s="351">
        <v>623</v>
      </c>
    </row>
    <row r="636" spans="22:22">
      <c r="V636" s="351">
        <v>624</v>
      </c>
    </row>
    <row r="637" spans="22:22">
      <c r="V637" s="351">
        <v>625</v>
      </c>
    </row>
    <row r="638" spans="22:22">
      <c r="V638" s="351">
        <v>626</v>
      </c>
    </row>
    <row r="639" spans="22:22">
      <c r="V639" s="351">
        <v>627</v>
      </c>
    </row>
    <row r="640" spans="22:22">
      <c r="V640" s="351">
        <v>628</v>
      </c>
    </row>
    <row r="641" spans="22:22">
      <c r="V641" s="351">
        <v>629</v>
      </c>
    </row>
    <row r="642" spans="22:22">
      <c r="V642" s="351">
        <v>630</v>
      </c>
    </row>
    <row r="643" spans="22:22">
      <c r="V643" s="351">
        <v>631</v>
      </c>
    </row>
    <row r="644" spans="22:22">
      <c r="V644" s="351">
        <v>632</v>
      </c>
    </row>
    <row r="645" spans="22:22">
      <c r="V645" s="351">
        <v>633</v>
      </c>
    </row>
    <row r="646" spans="22:22">
      <c r="V646" s="351">
        <v>634</v>
      </c>
    </row>
    <row r="647" spans="22:22">
      <c r="V647" s="351">
        <v>635</v>
      </c>
    </row>
    <row r="648" spans="22:22">
      <c r="V648" s="351">
        <v>636</v>
      </c>
    </row>
    <row r="649" spans="22:22">
      <c r="V649" s="351">
        <v>637</v>
      </c>
    </row>
    <row r="650" spans="22:22">
      <c r="V650" s="351">
        <v>638</v>
      </c>
    </row>
    <row r="651" spans="22:22">
      <c r="V651" s="351">
        <v>639</v>
      </c>
    </row>
    <row r="652" spans="22:22">
      <c r="V652" s="351">
        <v>640</v>
      </c>
    </row>
    <row r="653" spans="22:22">
      <c r="V653" s="351">
        <v>641</v>
      </c>
    </row>
    <row r="654" spans="22:22">
      <c r="V654" s="351">
        <v>642</v>
      </c>
    </row>
    <row r="655" spans="22:22">
      <c r="V655" s="351">
        <v>643</v>
      </c>
    </row>
    <row r="656" spans="22:22">
      <c r="V656" s="351">
        <v>644</v>
      </c>
    </row>
    <row r="657" spans="22:22">
      <c r="V657" s="351">
        <v>645</v>
      </c>
    </row>
    <row r="658" spans="22:22">
      <c r="V658" s="351">
        <v>646</v>
      </c>
    </row>
    <row r="659" spans="22:22">
      <c r="V659" s="351">
        <v>647</v>
      </c>
    </row>
    <row r="660" spans="22:22">
      <c r="V660" s="351">
        <v>648</v>
      </c>
    </row>
    <row r="661" spans="22:22">
      <c r="V661" s="351">
        <v>649</v>
      </c>
    </row>
    <row r="662" spans="22:22">
      <c r="V662" s="351">
        <v>650</v>
      </c>
    </row>
    <row r="663" spans="22:22">
      <c r="V663" s="351">
        <v>651</v>
      </c>
    </row>
    <row r="664" spans="22:22">
      <c r="V664" s="351">
        <v>652</v>
      </c>
    </row>
    <row r="665" spans="22:22">
      <c r="V665" s="351">
        <v>653</v>
      </c>
    </row>
    <row r="666" spans="22:22">
      <c r="V666" s="351">
        <v>654</v>
      </c>
    </row>
    <row r="667" spans="22:22">
      <c r="V667" s="351">
        <v>655</v>
      </c>
    </row>
    <row r="668" spans="22:22">
      <c r="V668" s="351">
        <v>656</v>
      </c>
    </row>
    <row r="669" spans="22:22">
      <c r="V669" s="351">
        <v>657</v>
      </c>
    </row>
    <row r="670" spans="22:22">
      <c r="V670" s="351">
        <v>658</v>
      </c>
    </row>
    <row r="671" spans="22:22">
      <c r="V671" s="351">
        <v>659</v>
      </c>
    </row>
    <row r="672" spans="22:22">
      <c r="V672" s="351">
        <v>660</v>
      </c>
    </row>
    <row r="673" spans="22:22">
      <c r="V673" s="351">
        <v>661</v>
      </c>
    </row>
    <row r="674" spans="22:22">
      <c r="V674" s="351">
        <v>662</v>
      </c>
    </row>
    <row r="675" spans="22:22">
      <c r="V675" s="351">
        <v>663</v>
      </c>
    </row>
    <row r="676" spans="22:22">
      <c r="V676" s="351">
        <v>664</v>
      </c>
    </row>
    <row r="677" spans="22:22">
      <c r="V677" s="351">
        <v>665</v>
      </c>
    </row>
    <row r="678" spans="22:22">
      <c r="V678" s="351">
        <v>666</v>
      </c>
    </row>
    <row r="679" spans="22:22">
      <c r="V679" s="351">
        <v>667</v>
      </c>
    </row>
    <row r="680" spans="22:22">
      <c r="V680" s="351">
        <v>668</v>
      </c>
    </row>
    <row r="681" spans="22:22">
      <c r="V681" s="351">
        <v>669</v>
      </c>
    </row>
    <row r="682" spans="22:22">
      <c r="V682" s="351">
        <v>670</v>
      </c>
    </row>
    <row r="683" spans="22:22">
      <c r="V683" s="351">
        <v>671</v>
      </c>
    </row>
    <row r="684" spans="22:22">
      <c r="V684" s="351">
        <v>672</v>
      </c>
    </row>
    <row r="685" spans="22:22">
      <c r="V685" s="351">
        <v>673</v>
      </c>
    </row>
    <row r="686" spans="22:22">
      <c r="V686" s="351">
        <v>674</v>
      </c>
    </row>
    <row r="687" spans="22:22">
      <c r="V687" s="351">
        <v>675</v>
      </c>
    </row>
    <row r="688" spans="22:22">
      <c r="V688" s="351">
        <v>676</v>
      </c>
    </row>
    <row r="689" spans="22:22">
      <c r="V689" s="351">
        <v>677</v>
      </c>
    </row>
    <row r="690" spans="22:22">
      <c r="V690" s="351">
        <v>678</v>
      </c>
    </row>
    <row r="691" spans="22:22">
      <c r="V691" s="351">
        <v>679</v>
      </c>
    </row>
    <row r="692" spans="22:22">
      <c r="V692" s="351">
        <v>680</v>
      </c>
    </row>
    <row r="693" spans="22:22">
      <c r="V693" s="351">
        <v>681</v>
      </c>
    </row>
    <row r="694" spans="22:22">
      <c r="V694" s="351">
        <v>682</v>
      </c>
    </row>
    <row r="695" spans="22:22">
      <c r="V695" s="351">
        <v>683</v>
      </c>
    </row>
    <row r="696" spans="22:22">
      <c r="V696" s="351">
        <v>684</v>
      </c>
    </row>
    <row r="697" spans="22:22">
      <c r="V697" s="351">
        <v>685</v>
      </c>
    </row>
    <row r="698" spans="22:22">
      <c r="V698" s="351">
        <v>686</v>
      </c>
    </row>
    <row r="699" spans="22:22">
      <c r="V699" s="351">
        <v>687</v>
      </c>
    </row>
    <row r="700" spans="22:22">
      <c r="V700" s="351">
        <v>688</v>
      </c>
    </row>
    <row r="701" spans="22:22">
      <c r="V701" s="351">
        <v>689</v>
      </c>
    </row>
    <row r="702" spans="22:22">
      <c r="V702" s="351">
        <v>690</v>
      </c>
    </row>
    <row r="703" spans="22:22">
      <c r="V703" s="351">
        <v>691</v>
      </c>
    </row>
    <row r="704" spans="22:22">
      <c r="V704" s="351">
        <v>692</v>
      </c>
    </row>
    <row r="705" spans="22:22">
      <c r="V705" s="351">
        <v>693</v>
      </c>
    </row>
    <row r="706" spans="22:22">
      <c r="V706" s="351">
        <v>694</v>
      </c>
    </row>
    <row r="707" spans="22:22">
      <c r="V707" s="351">
        <v>695</v>
      </c>
    </row>
    <row r="708" spans="22:22">
      <c r="V708" s="351">
        <v>696</v>
      </c>
    </row>
    <row r="709" spans="22:22">
      <c r="V709" s="351">
        <v>697</v>
      </c>
    </row>
    <row r="710" spans="22:22">
      <c r="V710" s="351">
        <v>698</v>
      </c>
    </row>
    <row r="711" spans="22:22">
      <c r="V711" s="351">
        <v>699</v>
      </c>
    </row>
    <row r="712" spans="22:22">
      <c r="V712" s="351">
        <v>700</v>
      </c>
    </row>
    <row r="713" spans="22:22">
      <c r="V713" s="351">
        <v>701</v>
      </c>
    </row>
    <row r="714" spans="22:22">
      <c r="V714" s="351">
        <v>702</v>
      </c>
    </row>
    <row r="715" spans="22:22">
      <c r="V715" s="351">
        <v>703</v>
      </c>
    </row>
    <row r="716" spans="22:22">
      <c r="V716" s="351">
        <v>704</v>
      </c>
    </row>
    <row r="717" spans="22:22">
      <c r="V717" s="351">
        <v>705</v>
      </c>
    </row>
    <row r="718" spans="22:22">
      <c r="V718" s="351">
        <v>706</v>
      </c>
    </row>
    <row r="719" spans="22:22">
      <c r="V719" s="351">
        <v>707</v>
      </c>
    </row>
    <row r="720" spans="22:22">
      <c r="V720" s="351">
        <v>708</v>
      </c>
    </row>
    <row r="721" spans="22:22">
      <c r="V721" s="351">
        <v>709</v>
      </c>
    </row>
    <row r="722" spans="22:22">
      <c r="V722" s="351">
        <v>710</v>
      </c>
    </row>
    <row r="723" spans="22:22">
      <c r="V723" s="351">
        <v>711</v>
      </c>
    </row>
    <row r="724" spans="22:22">
      <c r="V724" s="351">
        <v>712</v>
      </c>
    </row>
    <row r="725" spans="22:22">
      <c r="V725" s="351">
        <v>713</v>
      </c>
    </row>
    <row r="726" spans="22:22">
      <c r="V726" s="351">
        <v>714</v>
      </c>
    </row>
    <row r="727" spans="22:22">
      <c r="V727" s="351">
        <v>715</v>
      </c>
    </row>
    <row r="728" spans="22:22">
      <c r="V728" s="351">
        <v>716</v>
      </c>
    </row>
    <row r="729" spans="22:22">
      <c r="V729" s="351">
        <v>717</v>
      </c>
    </row>
    <row r="730" spans="22:22">
      <c r="V730" s="351">
        <v>718</v>
      </c>
    </row>
    <row r="731" spans="22:22">
      <c r="V731" s="351">
        <v>719</v>
      </c>
    </row>
    <row r="732" spans="22:22">
      <c r="V732" s="351">
        <v>720</v>
      </c>
    </row>
    <row r="733" spans="22:22">
      <c r="V733" s="351">
        <v>721</v>
      </c>
    </row>
    <row r="734" spans="22:22">
      <c r="V734" s="351">
        <v>722</v>
      </c>
    </row>
    <row r="735" spans="22:22">
      <c r="V735" s="351">
        <v>723</v>
      </c>
    </row>
    <row r="736" spans="22:22">
      <c r="V736" s="351">
        <v>724</v>
      </c>
    </row>
    <row r="737" spans="22:22">
      <c r="V737" s="351">
        <v>725</v>
      </c>
    </row>
    <row r="738" spans="22:22">
      <c r="V738" s="351">
        <v>726</v>
      </c>
    </row>
    <row r="739" spans="22:22">
      <c r="V739" s="351">
        <v>727</v>
      </c>
    </row>
    <row r="740" spans="22:22">
      <c r="V740" s="351">
        <v>728</v>
      </c>
    </row>
    <row r="741" spans="22:22">
      <c r="V741" s="351">
        <v>729</v>
      </c>
    </row>
    <row r="742" spans="22:22">
      <c r="V742" s="351">
        <v>730</v>
      </c>
    </row>
    <row r="743" spans="22:22">
      <c r="V743" s="351">
        <v>731</v>
      </c>
    </row>
    <row r="744" spans="22:22">
      <c r="V744" s="351">
        <v>732</v>
      </c>
    </row>
    <row r="745" spans="22:22">
      <c r="V745" s="351">
        <v>733</v>
      </c>
    </row>
    <row r="746" spans="22:22">
      <c r="V746" s="351">
        <v>734</v>
      </c>
    </row>
    <row r="747" spans="22:22">
      <c r="V747" s="351">
        <v>735</v>
      </c>
    </row>
    <row r="748" spans="22:22">
      <c r="V748" s="351">
        <v>736</v>
      </c>
    </row>
    <row r="749" spans="22:22">
      <c r="V749" s="351">
        <v>737</v>
      </c>
    </row>
    <row r="750" spans="22:22">
      <c r="V750" s="351">
        <v>738</v>
      </c>
    </row>
    <row r="751" spans="22:22">
      <c r="V751" s="351">
        <v>739</v>
      </c>
    </row>
    <row r="752" spans="22:22">
      <c r="V752" s="351">
        <v>740</v>
      </c>
    </row>
    <row r="753" spans="22:22">
      <c r="V753" s="351">
        <v>741</v>
      </c>
    </row>
    <row r="754" spans="22:22">
      <c r="V754" s="351">
        <v>742</v>
      </c>
    </row>
    <row r="755" spans="22:22">
      <c r="V755" s="351">
        <v>743</v>
      </c>
    </row>
    <row r="756" spans="22:22">
      <c r="V756" s="351">
        <v>744</v>
      </c>
    </row>
    <row r="757" spans="22:22">
      <c r="V757" s="351">
        <v>745</v>
      </c>
    </row>
    <row r="758" spans="22:22">
      <c r="V758" s="351">
        <v>746</v>
      </c>
    </row>
    <row r="759" spans="22:22">
      <c r="V759" s="351">
        <v>747</v>
      </c>
    </row>
    <row r="760" spans="22:22">
      <c r="V760" s="351">
        <v>748</v>
      </c>
    </row>
    <row r="761" spans="22:22">
      <c r="V761" s="351">
        <v>749</v>
      </c>
    </row>
    <row r="762" spans="22:22">
      <c r="V762" s="351">
        <v>750</v>
      </c>
    </row>
    <row r="763" spans="22:22">
      <c r="V763" s="351">
        <v>751</v>
      </c>
    </row>
    <row r="764" spans="22:22">
      <c r="V764" s="351">
        <v>752</v>
      </c>
    </row>
    <row r="765" spans="22:22">
      <c r="V765" s="351">
        <v>753</v>
      </c>
    </row>
    <row r="766" spans="22:22">
      <c r="V766" s="351">
        <v>754</v>
      </c>
    </row>
    <row r="767" spans="22:22">
      <c r="V767" s="351">
        <v>755</v>
      </c>
    </row>
    <row r="768" spans="22:22">
      <c r="V768" s="351">
        <v>756</v>
      </c>
    </row>
    <row r="769" spans="22:22">
      <c r="V769" s="351">
        <v>757</v>
      </c>
    </row>
    <row r="770" spans="22:22">
      <c r="V770" s="351">
        <v>758</v>
      </c>
    </row>
    <row r="771" spans="22:22">
      <c r="V771" s="351">
        <v>759</v>
      </c>
    </row>
    <row r="772" spans="22:22">
      <c r="V772" s="351">
        <v>760</v>
      </c>
    </row>
    <row r="773" spans="22:22">
      <c r="V773" s="351">
        <v>761</v>
      </c>
    </row>
    <row r="774" spans="22:22">
      <c r="V774" s="351">
        <v>762</v>
      </c>
    </row>
    <row r="775" spans="22:22">
      <c r="V775" s="351">
        <v>763</v>
      </c>
    </row>
    <row r="776" spans="22:22">
      <c r="V776" s="351">
        <v>764</v>
      </c>
    </row>
    <row r="777" spans="22:22">
      <c r="V777" s="351">
        <v>765</v>
      </c>
    </row>
    <row r="778" spans="22:22">
      <c r="V778" s="351">
        <v>766</v>
      </c>
    </row>
    <row r="779" spans="22:22">
      <c r="V779" s="351">
        <v>767</v>
      </c>
    </row>
    <row r="780" spans="22:22">
      <c r="V780" s="351">
        <v>768</v>
      </c>
    </row>
    <row r="781" spans="22:22">
      <c r="V781" s="351">
        <v>769</v>
      </c>
    </row>
    <row r="782" spans="22:22">
      <c r="V782" s="351">
        <v>770</v>
      </c>
    </row>
    <row r="783" spans="22:22">
      <c r="V783" s="351">
        <v>771</v>
      </c>
    </row>
    <row r="784" spans="22:22">
      <c r="V784" s="351">
        <v>772</v>
      </c>
    </row>
    <row r="785" spans="22:22">
      <c r="V785" s="351">
        <v>773</v>
      </c>
    </row>
    <row r="786" spans="22:22">
      <c r="V786" s="351">
        <v>774</v>
      </c>
    </row>
    <row r="787" spans="22:22">
      <c r="V787" s="351">
        <v>775</v>
      </c>
    </row>
    <row r="788" spans="22:22">
      <c r="V788" s="351">
        <v>776</v>
      </c>
    </row>
    <row r="789" spans="22:22">
      <c r="V789" s="351">
        <v>777</v>
      </c>
    </row>
    <row r="790" spans="22:22">
      <c r="V790" s="351">
        <v>778</v>
      </c>
    </row>
    <row r="791" spans="22:22">
      <c r="V791" s="351">
        <v>779</v>
      </c>
    </row>
    <row r="792" spans="22:22">
      <c r="V792" s="351">
        <v>780</v>
      </c>
    </row>
    <row r="793" spans="22:22">
      <c r="V793" s="351">
        <v>781</v>
      </c>
    </row>
    <row r="794" spans="22:22">
      <c r="V794" s="351">
        <v>782</v>
      </c>
    </row>
    <row r="795" spans="22:22">
      <c r="V795" s="351">
        <v>783</v>
      </c>
    </row>
    <row r="796" spans="22:22">
      <c r="V796" s="351">
        <v>784</v>
      </c>
    </row>
    <row r="797" spans="22:22">
      <c r="V797" s="351">
        <v>785</v>
      </c>
    </row>
    <row r="798" spans="22:22">
      <c r="V798" s="351">
        <v>786</v>
      </c>
    </row>
    <row r="799" spans="22:22">
      <c r="V799" s="351">
        <v>787</v>
      </c>
    </row>
    <row r="800" spans="22:22">
      <c r="V800" s="351">
        <v>788</v>
      </c>
    </row>
    <row r="801" spans="22:22">
      <c r="V801" s="351">
        <v>789</v>
      </c>
    </row>
    <row r="802" spans="22:22">
      <c r="V802" s="351">
        <v>790</v>
      </c>
    </row>
    <row r="803" spans="22:22">
      <c r="V803" s="351">
        <v>791</v>
      </c>
    </row>
    <row r="804" spans="22:22">
      <c r="V804" s="351">
        <v>792</v>
      </c>
    </row>
    <row r="805" spans="22:22">
      <c r="V805" s="351">
        <v>793</v>
      </c>
    </row>
    <row r="806" spans="22:22">
      <c r="V806" s="351">
        <v>794</v>
      </c>
    </row>
    <row r="807" spans="22:22">
      <c r="V807" s="351">
        <v>795</v>
      </c>
    </row>
    <row r="808" spans="22:22">
      <c r="V808" s="351">
        <v>796</v>
      </c>
    </row>
    <row r="809" spans="22:22">
      <c r="V809" s="351">
        <v>797</v>
      </c>
    </row>
    <row r="810" spans="22:22">
      <c r="V810" s="351">
        <v>798</v>
      </c>
    </row>
    <row r="811" spans="22:22">
      <c r="V811" s="351">
        <v>799</v>
      </c>
    </row>
    <row r="812" spans="22:22">
      <c r="V812" s="351">
        <v>800</v>
      </c>
    </row>
    <row r="813" spans="22:22">
      <c r="V813" s="351">
        <v>801</v>
      </c>
    </row>
    <row r="814" spans="22:22">
      <c r="V814" s="351">
        <v>802</v>
      </c>
    </row>
    <row r="815" spans="22:22">
      <c r="V815" s="351">
        <v>803</v>
      </c>
    </row>
    <row r="816" spans="22:22">
      <c r="V816" s="351">
        <v>804</v>
      </c>
    </row>
    <row r="817" spans="22:22">
      <c r="V817" s="351">
        <v>805</v>
      </c>
    </row>
    <row r="818" spans="22:22">
      <c r="V818" s="351">
        <v>806</v>
      </c>
    </row>
    <row r="819" spans="22:22">
      <c r="V819" s="351">
        <v>807</v>
      </c>
    </row>
    <row r="820" spans="22:22">
      <c r="V820" s="351">
        <v>808</v>
      </c>
    </row>
    <row r="821" spans="22:22">
      <c r="V821" s="351">
        <v>809</v>
      </c>
    </row>
    <row r="822" spans="22:22">
      <c r="V822" s="351">
        <v>810</v>
      </c>
    </row>
    <row r="823" spans="22:22">
      <c r="V823" s="351">
        <v>811</v>
      </c>
    </row>
    <row r="824" spans="22:22">
      <c r="V824" s="351">
        <v>812</v>
      </c>
    </row>
    <row r="825" spans="22:22">
      <c r="V825" s="351">
        <v>813</v>
      </c>
    </row>
    <row r="826" spans="22:22">
      <c r="V826" s="351">
        <v>814</v>
      </c>
    </row>
    <row r="827" spans="22:22">
      <c r="V827" s="351">
        <v>815</v>
      </c>
    </row>
    <row r="828" spans="22:22">
      <c r="V828" s="351">
        <v>816</v>
      </c>
    </row>
    <row r="829" spans="22:22">
      <c r="V829" s="351">
        <v>817</v>
      </c>
    </row>
    <row r="830" spans="22:22">
      <c r="V830" s="351">
        <v>818</v>
      </c>
    </row>
    <row r="831" spans="22:22">
      <c r="V831" s="351">
        <v>819</v>
      </c>
    </row>
    <row r="832" spans="22:22">
      <c r="V832" s="351">
        <v>820</v>
      </c>
    </row>
    <row r="833" spans="22:22">
      <c r="V833" s="351">
        <v>821</v>
      </c>
    </row>
    <row r="834" spans="22:22">
      <c r="V834" s="351">
        <v>822</v>
      </c>
    </row>
    <row r="835" spans="22:22">
      <c r="V835" s="351">
        <v>823</v>
      </c>
    </row>
    <row r="836" spans="22:22">
      <c r="V836" s="351">
        <v>824</v>
      </c>
    </row>
    <row r="837" spans="22:22">
      <c r="V837" s="351">
        <v>825</v>
      </c>
    </row>
    <row r="838" spans="22:22">
      <c r="V838" s="351">
        <v>826</v>
      </c>
    </row>
    <row r="839" spans="22:22">
      <c r="V839" s="351">
        <v>827</v>
      </c>
    </row>
    <row r="840" spans="22:22">
      <c r="V840" s="351">
        <v>828</v>
      </c>
    </row>
    <row r="841" spans="22:22">
      <c r="V841" s="351">
        <v>829</v>
      </c>
    </row>
    <row r="842" spans="22:22">
      <c r="V842" s="351">
        <v>830</v>
      </c>
    </row>
    <row r="843" spans="22:22">
      <c r="V843" s="351">
        <v>831</v>
      </c>
    </row>
    <row r="844" spans="22:22">
      <c r="V844" s="351">
        <v>832</v>
      </c>
    </row>
    <row r="845" spans="22:22">
      <c r="V845" s="351">
        <v>833</v>
      </c>
    </row>
    <row r="846" spans="22:22">
      <c r="V846" s="351">
        <v>834</v>
      </c>
    </row>
    <row r="847" spans="22:22">
      <c r="V847" s="351">
        <v>835</v>
      </c>
    </row>
    <row r="848" spans="22:22">
      <c r="V848" s="351">
        <v>836</v>
      </c>
    </row>
    <row r="849" spans="22:22">
      <c r="V849" s="351">
        <v>837</v>
      </c>
    </row>
    <row r="850" spans="22:22">
      <c r="V850" s="351">
        <v>838</v>
      </c>
    </row>
    <row r="851" spans="22:22">
      <c r="V851" s="351">
        <v>839</v>
      </c>
    </row>
    <row r="852" spans="22:22">
      <c r="V852" s="351">
        <v>840</v>
      </c>
    </row>
    <row r="853" spans="22:22">
      <c r="V853" s="351">
        <v>841</v>
      </c>
    </row>
    <row r="854" spans="22:22">
      <c r="V854" s="351">
        <v>842</v>
      </c>
    </row>
    <row r="855" spans="22:22">
      <c r="V855" s="351">
        <v>843</v>
      </c>
    </row>
    <row r="856" spans="22:22">
      <c r="V856" s="351">
        <v>844</v>
      </c>
    </row>
    <row r="857" spans="22:22">
      <c r="V857" s="351">
        <v>845</v>
      </c>
    </row>
    <row r="858" spans="22:22">
      <c r="V858" s="351">
        <v>846</v>
      </c>
    </row>
    <row r="859" spans="22:22">
      <c r="V859" s="351">
        <v>847</v>
      </c>
    </row>
    <row r="860" spans="22:22">
      <c r="V860" s="351">
        <v>848</v>
      </c>
    </row>
    <row r="861" spans="22:22">
      <c r="V861" s="351">
        <v>849</v>
      </c>
    </row>
    <row r="862" spans="22:22">
      <c r="V862" s="351">
        <v>850</v>
      </c>
    </row>
    <row r="863" spans="22:22">
      <c r="V863" s="351">
        <v>851</v>
      </c>
    </row>
    <row r="864" spans="22:22">
      <c r="V864" s="351">
        <v>852</v>
      </c>
    </row>
    <row r="865" spans="22:22">
      <c r="V865" s="351">
        <v>853</v>
      </c>
    </row>
    <row r="866" spans="22:22">
      <c r="V866" s="351">
        <v>854</v>
      </c>
    </row>
    <row r="867" spans="22:22">
      <c r="V867" s="351">
        <v>855</v>
      </c>
    </row>
    <row r="868" spans="22:22">
      <c r="V868" s="351">
        <v>856</v>
      </c>
    </row>
    <row r="869" spans="22:22">
      <c r="V869" s="351">
        <v>857</v>
      </c>
    </row>
    <row r="870" spans="22:22">
      <c r="V870" s="351">
        <v>858</v>
      </c>
    </row>
    <row r="871" spans="22:22">
      <c r="V871" s="351">
        <v>859</v>
      </c>
    </row>
    <row r="872" spans="22:22">
      <c r="V872" s="351">
        <v>860</v>
      </c>
    </row>
    <row r="873" spans="22:22">
      <c r="V873" s="351">
        <v>861</v>
      </c>
    </row>
    <row r="874" spans="22:22">
      <c r="V874" s="351">
        <v>862</v>
      </c>
    </row>
    <row r="875" spans="22:22">
      <c r="V875" s="351">
        <v>863</v>
      </c>
    </row>
    <row r="876" spans="22:22">
      <c r="V876" s="351">
        <v>864</v>
      </c>
    </row>
    <row r="877" spans="22:22">
      <c r="V877" s="351">
        <v>865</v>
      </c>
    </row>
    <row r="878" spans="22:22">
      <c r="V878" s="351">
        <v>866</v>
      </c>
    </row>
    <row r="879" spans="22:22">
      <c r="V879" s="351">
        <v>867</v>
      </c>
    </row>
    <row r="880" spans="22:22">
      <c r="V880" s="351">
        <v>868</v>
      </c>
    </row>
    <row r="881" spans="22:22">
      <c r="V881" s="351">
        <v>869</v>
      </c>
    </row>
    <row r="882" spans="22:22">
      <c r="V882" s="351">
        <v>870</v>
      </c>
    </row>
    <row r="883" spans="22:22">
      <c r="V883" s="351">
        <v>871</v>
      </c>
    </row>
    <row r="884" spans="22:22">
      <c r="V884" s="351">
        <v>872</v>
      </c>
    </row>
    <row r="885" spans="22:22">
      <c r="V885" s="351">
        <v>873</v>
      </c>
    </row>
    <row r="886" spans="22:22">
      <c r="V886" s="351">
        <v>874</v>
      </c>
    </row>
    <row r="887" spans="22:22">
      <c r="V887" s="351">
        <v>875</v>
      </c>
    </row>
    <row r="888" spans="22:22">
      <c r="V888" s="351">
        <v>876</v>
      </c>
    </row>
    <row r="889" spans="22:22">
      <c r="V889" s="351">
        <v>877</v>
      </c>
    </row>
    <row r="890" spans="22:22">
      <c r="V890" s="351">
        <v>878</v>
      </c>
    </row>
    <row r="891" spans="22:22">
      <c r="V891" s="351">
        <v>879</v>
      </c>
    </row>
    <row r="892" spans="22:22">
      <c r="V892" s="351">
        <v>880</v>
      </c>
    </row>
    <row r="893" spans="22:22">
      <c r="V893" s="351">
        <v>881</v>
      </c>
    </row>
    <row r="894" spans="22:22">
      <c r="V894" s="351">
        <v>882</v>
      </c>
    </row>
    <row r="895" spans="22:22">
      <c r="V895" s="351">
        <v>883</v>
      </c>
    </row>
    <row r="896" spans="22:22">
      <c r="V896" s="351">
        <v>884</v>
      </c>
    </row>
    <row r="897" spans="22:22">
      <c r="V897" s="351">
        <v>885</v>
      </c>
    </row>
    <row r="898" spans="22:22">
      <c r="V898" s="351">
        <v>886</v>
      </c>
    </row>
    <row r="899" spans="22:22">
      <c r="V899" s="351">
        <v>887</v>
      </c>
    </row>
    <row r="900" spans="22:22">
      <c r="V900" s="351">
        <v>888</v>
      </c>
    </row>
    <row r="901" spans="22:22">
      <c r="V901" s="351">
        <v>889</v>
      </c>
    </row>
    <row r="902" spans="22:22">
      <c r="V902" s="351">
        <v>890</v>
      </c>
    </row>
    <row r="903" spans="22:22">
      <c r="V903" s="351">
        <v>891</v>
      </c>
    </row>
    <row r="904" spans="22:22">
      <c r="V904" s="351">
        <v>892</v>
      </c>
    </row>
    <row r="905" spans="22:22">
      <c r="V905" s="351">
        <v>893</v>
      </c>
    </row>
    <row r="906" spans="22:22">
      <c r="V906" s="351">
        <v>894</v>
      </c>
    </row>
    <row r="907" spans="22:22">
      <c r="V907" s="351">
        <v>895</v>
      </c>
    </row>
    <row r="908" spans="22:22">
      <c r="V908" s="351">
        <v>896</v>
      </c>
    </row>
    <row r="909" spans="22:22">
      <c r="V909" s="351">
        <v>897</v>
      </c>
    </row>
    <row r="910" spans="22:22">
      <c r="V910" s="351">
        <v>898</v>
      </c>
    </row>
    <row r="911" spans="22:22">
      <c r="V911" s="351">
        <v>899</v>
      </c>
    </row>
    <row r="912" spans="22:22">
      <c r="V912" s="351">
        <v>900</v>
      </c>
    </row>
    <row r="913" spans="22:22">
      <c r="V913" s="351">
        <v>901</v>
      </c>
    </row>
    <row r="914" spans="22:22">
      <c r="V914" s="351">
        <v>902</v>
      </c>
    </row>
    <row r="915" spans="22:22">
      <c r="V915" s="351">
        <v>903</v>
      </c>
    </row>
    <row r="916" spans="22:22">
      <c r="V916" s="351">
        <v>904</v>
      </c>
    </row>
    <row r="917" spans="22:22">
      <c r="V917" s="351">
        <v>905</v>
      </c>
    </row>
    <row r="918" spans="22:22">
      <c r="V918" s="351">
        <v>906</v>
      </c>
    </row>
    <row r="919" spans="22:22">
      <c r="V919" s="351">
        <v>907</v>
      </c>
    </row>
    <row r="920" spans="22:22">
      <c r="V920" s="351">
        <v>908</v>
      </c>
    </row>
    <row r="921" spans="22:22">
      <c r="V921" s="351">
        <v>909</v>
      </c>
    </row>
    <row r="922" spans="22:22">
      <c r="V922" s="351">
        <v>910</v>
      </c>
    </row>
    <row r="923" spans="22:22">
      <c r="V923" s="351">
        <v>911</v>
      </c>
    </row>
    <row r="924" spans="22:22">
      <c r="V924" s="351">
        <v>912</v>
      </c>
    </row>
    <row r="925" spans="22:22">
      <c r="V925" s="351">
        <v>913</v>
      </c>
    </row>
    <row r="926" spans="22:22">
      <c r="V926" s="351">
        <v>914</v>
      </c>
    </row>
    <row r="927" spans="22:22">
      <c r="V927" s="351">
        <v>915</v>
      </c>
    </row>
    <row r="928" spans="22:22">
      <c r="V928" s="351">
        <v>916</v>
      </c>
    </row>
    <row r="929" spans="22:22">
      <c r="V929" s="351">
        <v>917</v>
      </c>
    </row>
    <row r="930" spans="22:22">
      <c r="V930" s="351">
        <v>918</v>
      </c>
    </row>
    <row r="931" spans="22:22">
      <c r="V931" s="351">
        <v>919</v>
      </c>
    </row>
    <row r="932" spans="22:22">
      <c r="V932" s="351">
        <v>920</v>
      </c>
    </row>
    <row r="933" spans="22:22">
      <c r="V933" s="351">
        <v>921</v>
      </c>
    </row>
    <row r="934" spans="22:22">
      <c r="V934" s="351">
        <v>922</v>
      </c>
    </row>
    <row r="935" spans="22:22">
      <c r="V935" s="351">
        <v>923</v>
      </c>
    </row>
    <row r="936" spans="22:22">
      <c r="V936" s="351">
        <v>924</v>
      </c>
    </row>
    <row r="937" spans="22:22">
      <c r="V937" s="351">
        <v>925</v>
      </c>
    </row>
    <row r="938" spans="22:22">
      <c r="V938" s="351">
        <v>926</v>
      </c>
    </row>
    <row r="939" spans="22:22">
      <c r="V939" s="351">
        <v>927</v>
      </c>
    </row>
    <row r="940" spans="22:22">
      <c r="V940" s="351">
        <v>928</v>
      </c>
    </row>
    <row r="941" spans="22:22">
      <c r="V941" s="351">
        <v>929</v>
      </c>
    </row>
    <row r="942" spans="22:22">
      <c r="V942" s="351">
        <v>930</v>
      </c>
    </row>
    <row r="943" spans="22:22">
      <c r="V943" s="351">
        <v>931</v>
      </c>
    </row>
    <row r="944" spans="22:22">
      <c r="V944" s="351">
        <v>932</v>
      </c>
    </row>
    <row r="945" spans="22:22">
      <c r="V945" s="351">
        <v>933</v>
      </c>
    </row>
    <row r="946" spans="22:22">
      <c r="V946" s="351">
        <v>934</v>
      </c>
    </row>
    <row r="947" spans="22:22">
      <c r="V947" s="351">
        <v>935</v>
      </c>
    </row>
    <row r="948" spans="22:22">
      <c r="V948" s="351">
        <v>936</v>
      </c>
    </row>
    <row r="949" spans="22:22">
      <c r="V949" s="351">
        <v>937</v>
      </c>
    </row>
    <row r="950" spans="22:22">
      <c r="V950" s="351">
        <v>938</v>
      </c>
    </row>
    <row r="951" spans="22:22">
      <c r="V951" s="351">
        <v>939</v>
      </c>
    </row>
    <row r="952" spans="22:22">
      <c r="V952" s="351">
        <v>940</v>
      </c>
    </row>
    <row r="953" spans="22:22">
      <c r="V953" s="351">
        <v>941</v>
      </c>
    </row>
    <row r="954" spans="22:22">
      <c r="V954" s="351">
        <v>942</v>
      </c>
    </row>
    <row r="955" spans="22:22">
      <c r="V955" s="351">
        <v>943</v>
      </c>
    </row>
    <row r="956" spans="22:22">
      <c r="V956" s="351">
        <v>944</v>
      </c>
    </row>
    <row r="957" spans="22:22">
      <c r="V957" s="351">
        <v>945</v>
      </c>
    </row>
    <row r="958" spans="22:22">
      <c r="V958" s="351">
        <v>946</v>
      </c>
    </row>
    <row r="959" spans="22:22">
      <c r="V959" s="351">
        <v>947</v>
      </c>
    </row>
    <row r="960" spans="22:22">
      <c r="V960" s="351">
        <v>948</v>
      </c>
    </row>
    <row r="961" spans="22:22">
      <c r="V961" s="351">
        <v>949</v>
      </c>
    </row>
    <row r="962" spans="22:22">
      <c r="V962" s="351">
        <v>950</v>
      </c>
    </row>
    <row r="963" spans="22:22">
      <c r="V963" s="351">
        <v>951</v>
      </c>
    </row>
    <row r="964" spans="22:22">
      <c r="V964" s="351">
        <v>952</v>
      </c>
    </row>
    <row r="965" spans="22:22">
      <c r="V965" s="351">
        <v>953</v>
      </c>
    </row>
    <row r="966" spans="22:22">
      <c r="V966" s="351">
        <v>954</v>
      </c>
    </row>
    <row r="967" spans="22:22">
      <c r="V967" s="351">
        <v>955</v>
      </c>
    </row>
    <row r="968" spans="22:22">
      <c r="V968" s="351">
        <v>956</v>
      </c>
    </row>
    <row r="969" spans="22:22">
      <c r="V969" s="351">
        <v>957</v>
      </c>
    </row>
    <row r="970" spans="22:22">
      <c r="V970" s="351">
        <v>958</v>
      </c>
    </row>
    <row r="971" spans="22:22">
      <c r="V971" s="351">
        <v>959</v>
      </c>
    </row>
    <row r="972" spans="22:22">
      <c r="V972" s="351">
        <v>960</v>
      </c>
    </row>
    <row r="973" spans="22:22">
      <c r="V973" s="351">
        <v>961</v>
      </c>
    </row>
    <row r="974" spans="22:22">
      <c r="V974" s="351">
        <v>962</v>
      </c>
    </row>
    <row r="975" spans="22:22">
      <c r="V975" s="351">
        <v>963</v>
      </c>
    </row>
    <row r="976" spans="22:22">
      <c r="V976" s="351">
        <v>964</v>
      </c>
    </row>
    <row r="977" spans="22:22">
      <c r="V977" s="351">
        <v>965</v>
      </c>
    </row>
    <row r="978" spans="22:22">
      <c r="V978" s="351">
        <v>966</v>
      </c>
    </row>
    <row r="979" spans="22:22">
      <c r="V979" s="351">
        <v>967</v>
      </c>
    </row>
    <row r="980" spans="22:22">
      <c r="V980" s="351">
        <v>968</v>
      </c>
    </row>
    <row r="981" spans="22:22">
      <c r="V981" s="351">
        <v>969</v>
      </c>
    </row>
    <row r="982" spans="22:22">
      <c r="V982" s="351">
        <v>970</v>
      </c>
    </row>
    <row r="983" spans="22:22">
      <c r="V983" s="351">
        <v>971</v>
      </c>
    </row>
    <row r="984" spans="22:22">
      <c r="V984" s="351">
        <v>972</v>
      </c>
    </row>
    <row r="985" spans="22:22">
      <c r="V985" s="351">
        <v>973</v>
      </c>
    </row>
    <row r="986" spans="22:22">
      <c r="V986" s="351">
        <v>974</v>
      </c>
    </row>
    <row r="987" spans="22:22">
      <c r="V987" s="351">
        <v>975</v>
      </c>
    </row>
    <row r="988" spans="22:22">
      <c r="V988" s="351">
        <v>976</v>
      </c>
    </row>
    <row r="989" spans="22:22">
      <c r="V989" s="351">
        <v>977</v>
      </c>
    </row>
    <row r="990" spans="22:22">
      <c r="V990" s="351">
        <v>978</v>
      </c>
    </row>
    <row r="991" spans="22:22">
      <c r="V991" s="351">
        <v>979</v>
      </c>
    </row>
    <row r="992" spans="22:22">
      <c r="V992" s="351">
        <v>980</v>
      </c>
    </row>
    <row r="993" spans="22:22">
      <c r="V993" s="351">
        <v>981</v>
      </c>
    </row>
    <row r="994" spans="22:22">
      <c r="V994" s="351">
        <v>982</v>
      </c>
    </row>
    <row r="995" spans="22:22">
      <c r="V995" s="351">
        <v>983</v>
      </c>
    </row>
    <row r="996" spans="22:22">
      <c r="V996" s="351">
        <v>984</v>
      </c>
    </row>
    <row r="997" spans="22:22">
      <c r="V997" s="351">
        <v>985</v>
      </c>
    </row>
    <row r="998" spans="22:22">
      <c r="V998" s="351">
        <v>986</v>
      </c>
    </row>
    <row r="999" spans="22:22">
      <c r="V999" s="351">
        <v>987</v>
      </c>
    </row>
    <row r="1000" spans="22:22">
      <c r="V1000" s="351">
        <v>988</v>
      </c>
    </row>
    <row r="1001" spans="22:22">
      <c r="V1001" s="351">
        <v>989</v>
      </c>
    </row>
    <row r="1002" spans="22:22">
      <c r="V1002" s="351">
        <v>990</v>
      </c>
    </row>
    <row r="1003" spans="22:22">
      <c r="V1003" s="351">
        <v>991</v>
      </c>
    </row>
    <row r="1004" spans="22:22">
      <c r="V1004" s="351">
        <v>992</v>
      </c>
    </row>
    <row r="1005" spans="22:22">
      <c r="V1005" s="351">
        <v>993</v>
      </c>
    </row>
    <row r="1006" spans="22:22">
      <c r="V1006" s="351">
        <v>994</v>
      </c>
    </row>
    <row r="1007" spans="22:22">
      <c r="V1007" s="351">
        <v>995</v>
      </c>
    </row>
    <row r="1008" spans="22:22">
      <c r="V1008" s="351">
        <v>996</v>
      </c>
    </row>
    <row r="1009" spans="22:22">
      <c r="V1009" s="351">
        <v>997</v>
      </c>
    </row>
    <row r="1010" spans="22:22">
      <c r="V1010" s="351">
        <v>998</v>
      </c>
    </row>
    <row r="1011" spans="22:22">
      <c r="V1011" s="351">
        <v>999</v>
      </c>
    </row>
    <row r="1012" spans="22:22">
      <c r="V1012" s="351">
        <v>1000</v>
      </c>
    </row>
    <row r="1013" spans="22:22">
      <c r="V1013" s="351">
        <v>1001</v>
      </c>
    </row>
    <row r="1014" spans="22:22">
      <c r="V1014" s="351">
        <v>1002</v>
      </c>
    </row>
    <row r="1015" spans="22:22">
      <c r="V1015" s="351">
        <v>1003</v>
      </c>
    </row>
    <row r="1016" spans="22:22">
      <c r="V1016" s="351">
        <v>1004</v>
      </c>
    </row>
    <row r="1017" spans="22:22">
      <c r="V1017" s="351">
        <v>1005</v>
      </c>
    </row>
    <row r="1018" spans="22:22">
      <c r="V1018" s="351">
        <v>1006</v>
      </c>
    </row>
    <row r="1019" spans="22:22">
      <c r="V1019" s="351">
        <v>1007</v>
      </c>
    </row>
    <row r="1020" spans="22:22">
      <c r="V1020" s="351">
        <v>1008</v>
      </c>
    </row>
    <row r="1021" spans="22:22">
      <c r="V1021" s="351">
        <v>1009</v>
      </c>
    </row>
    <row r="1022" spans="22:22">
      <c r="V1022" s="351">
        <v>1010</v>
      </c>
    </row>
    <row r="1023" spans="22:22">
      <c r="V1023" s="351">
        <v>1011</v>
      </c>
    </row>
    <row r="1024" spans="22:22">
      <c r="V1024" s="351">
        <v>1012</v>
      </c>
    </row>
    <row r="1025" spans="22:22">
      <c r="V1025" s="351">
        <v>1013</v>
      </c>
    </row>
    <row r="1026" spans="22:22">
      <c r="V1026" s="351">
        <v>1014</v>
      </c>
    </row>
    <row r="1027" spans="22:22">
      <c r="V1027" s="351">
        <v>1015</v>
      </c>
    </row>
    <row r="1028" spans="22:22">
      <c r="V1028" s="351">
        <v>1016</v>
      </c>
    </row>
    <row r="1029" spans="22:22">
      <c r="V1029" s="351">
        <v>1017</v>
      </c>
    </row>
    <row r="1030" spans="22:22">
      <c r="V1030" s="351">
        <v>1018</v>
      </c>
    </row>
    <row r="1031" spans="22:22">
      <c r="V1031" s="351">
        <v>1019</v>
      </c>
    </row>
    <row r="1032" spans="22:22">
      <c r="V1032" s="351">
        <v>1020</v>
      </c>
    </row>
    <row r="1033" spans="22:22">
      <c r="V1033" s="351">
        <v>1021</v>
      </c>
    </row>
    <row r="1034" spans="22:22">
      <c r="V1034" s="351">
        <v>1022</v>
      </c>
    </row>
    <row r="1035" spans="22:22">
      <c r="V1035" s="351">
        <v>1023</v>
      </c>
    </row>
    <row r="1036" spans="22:22">
      <c r="V1036" s="351">
        <v>1024</v>
      </c>
    </row>
    <row r="1037" spans="22:22">
      <c r="V1037" s="351">
        <v>1025</v>
      </c>
    </row>
    <row r="1038" spans="22:22">
      <c r="V1038" s="351">
        <v>1026</v>
      </c>
    </row>
    <row r="1039" spans="22:22">
      <c r="V1039" s="351">
        <v>1027</v>
      </c>
    </row>
    <row r="1040" spans="22:22">
      <c r="V1040" s="351">
        <v>1028</v>
      </c>
    </row>
    <row r="1041" spans="22:22">
      <c r="V1041" s="351">
        <v>1029</v>
      </c>
    </row>
    <row r="1042" spans="22:22">
      <c r="V1042" s="351">
        <v>1030</v>
      </c>
    </row>
    <row r="1043" spans="22:22">
      <c r="V1043" s="351">
        <v>1031</v>
      </c>
    </row>
    <row r="1044" spans="22:22">
      <c r="V1044" s="351">
        <v>1032</v>
      </c>
    </row>
    <row r="1045" spans="22:22">
      <c r="V1045" s="351">
        <v>1033</v>
      </c>
    </row>
    <row r="1046" spans="22:22">
      <c r="V1046" s="351">
        <v>1034</v>
      </c>
    </row>
    <row r="1047" spans="22:22">
      <c r="V1047" s="351">
        <v>1035</v>
      </c>
    </row>
    <row r="1048" spans="22:22">
      <c r="V1048" s="351">
        <v>1036</v>
      </c>
    </row>
    <row r="1049" spans="22:22">
      <c r="V1049" s="351">
        <v>1037</v>
      </c>
    </row>
    <row r="1050" spans="22:22">
      <c r="V1050" s="351">
        <v>1038</v>
      </c>
    </row>
    <row r="1051" spans="22:22">
      <c r="V1051" s="351">
        <v>1039</v>
      </c>
    </row>
    <row r="1052" spans="22:22">
      <c r="V1052" s="351">
        <v>1040</v>
      </c>
    </row>
    <row r="1053" spans="22:22">
      <c r="V1053" s="351">
        <v>1041</v>
      </c>
    </row>
    <row r="1054" spans="22:22">
      <c r="V1054" s="351">
        <v>1042</v>
      </c>
    </row>
    <row r="1055" spans="22:22">
      <c r="V1055" s="351">
        <v>1043</v>
      </c>
    </row>
    <row r="1056" spans="22:22">
      <c r="V1056" s="351">
        <v>1044</v>
      </c>
    </row>
    <row r="1057" spans="22:22">
      <c r="V1057" s="351">
        <v>1045</v>
      </c>
    </row>
    <row r="1058" spans="22:22">
      <c r="V1058" s="351">
        <v>1046</v>
      </c>
    </row>
    <row r="1059" spans="22:22">
      <c r="V1059" s="351">
        <v>1047</v>
      </c>
    </row>
    <row r="1060" spans="22:22">
      <c r="V1060" s="351">
        <v>1048</v>
      </c>
    </row>
    <row r="1061" spans="22:22">
      <c r="V1061" s="351">
        <v>1049</v>
      </c>
    </row>
    <row r="1062" spans="22:22">
      <c r="V1062" s="351">
        <v>1050</v>
      </c>
    </row>
    <row r="1063" spans="22:22">
      <c r="V1063" s="351">
        <v>1051</v>
      </c>
    </row>
    <row r="1064" spans="22:22">
      <c r="V1064" s="351">
        <v>1052</v>
      </c>
    </row>
    <row r="1065" spans="22:22">
      <c r="V1065" s="351">
        <v>1053</v>
      </c>
    </row>
    <row r="1066" spans="22:22">
      <c r="V1066" s="351">
        <v>1054</v>
      </c>
    </row>
    <row r="1067" spans="22:22">
      <c r="V1067" s="351">
        <v>1055</v>
      </c>
    </row>
    <row r="1068" spans="22:22">
      <c r="V1068" s="351">
        <v>1056</v>
      </c>
    </row>
    <row r="1069" spans="22:22">
      <c r="V1069" s="351">
        <v>1057</v>
      </c>
    </row>
    <row r="1070" spans="22:22">
      <c r="V1070" s="351">
        <v>1058</v>
      </c>
    </row>
    <row r="1071" spans="22:22">
      <c r="V1071" s="351">
        <v>1059</v>
      </c>
    </row>
    <row r="1072" spans="22:22">
      <c r="V1072" s="351">
        <v>1060</v>
      </c>
    </row>
    <row r="1073" spans="22:22">
      <c r="V1073" s="351">
        <v>1061</v>
      </c>
    </row>
    <row r="1074" spans="22:22">
      <c r="V1074" s="351">
        <v>1062</v>
      </c>
    </row>
    <row r="1075" spans="22:22">
      <c r="V1075" s="351">
        <v>1063</v>
      </c>
    </row>
    <row r="1076" spans="22:22">
      <c r="V1076" s="351">
        <v>1064</v>
      </c>
    </row>
    <row r="1077" spans="22:22">
      <c r="V1077" s="351">
        <v>1065</v>
      </c>
    </row>
    <row r="1078" spans="22:22">
      <c r="V1078" s="351">
        <v>1066</v>
      </c>
    </row>
    <row r="1079" spans="22:22">
      <c r="V1079" s="351">
        <v>1067</v>
      </c>
    </row>
    <row r="1080" spans="22:22">
      <c r="V1080" s="351">
        <v>1068</v>
      </c>
    </row>
    <row r="1081" spans="22:22">
      <c r="V1081" s="351">
        <v>1069</v>
      </c>
    </row>
    <row r="1082" spans="22:22">
      <c r="V1082" s="351">
        <v>1070</v>
      </c>
    </row>
    <row r="1083" spans="22:22">
      <c r="V1083" s="351">
        <v>1071</v>
      </c>
    </row>
    <row r="1084" spans="22:22">
      <c r="V1084" s="351">
        <v>1072</v>
      </c>
    </row>
    <row r="1085" spans="22:22">
      <c r="V1085" s="351">
        <v>1073</v>
      </c>
    </row>
    <row r="1086" spans="22:22">
      <c r="V1086" s="351">
        <v>1074</v>
      </c>
    </row>
    <row r="1087" spans="22:22">
      <c r="V1087" s="351">
        <v>1075</v>
      </c>
    </row>
    <row r="1088" spans="22:22">
      <c r="V1088" s="351">
        <v>1076</v>
      </c>
    </row>
    <row r="1089" spans="22:22">
      <c r="V1089" s="351">
        <v>1077</v>
      </c>
    </row>
    <row r="1090" spans="22:22">
      <c r="V1090" s="351">
        <v>1078</v>
      </c>
    </row>
    <row r="1091" spans="22:22">
      <c r="V1091" s="351">
        <v>1079</v>
      </c>
    </row>
    <row r="1092" spans="22:22">
      <c r="V1092" s="351">
        <v>1080</v>
      </c>
    </row>
    <row r="1093" spans="22:22">
      <c r="V1093" s="351">
        <v>1081</v>
      </c>
    </row>
    <row r="1094" spans="22:22">
      <c r="V1094" s="351">
        <v>1082</v>
      </c>
    </row>
    <row r="1095" spans="22:22">
      <c r="V1095" s="351">
        <v>1083</v>
      </c>
    </row>
    <row r="1096" spans="22:22">
      <c r="V1096" s="351">
        <v>1084</v>
      </c>
    </row>
    <row r="1097" spans="22:22">
      <c r="V1097" s="351">
        <v>1085</v>
      </c>
    </row>
    <row r="1098" spans="22:22">
      <c r="V1098" s="351">
        <v>1086</v>
      </c>
    </row>
    <row r="1099" spans="22:22">
      <c r="V1099" s="351">
        <v>1087</v>
      </c>
    </row>
    <row r="1100" spans="22:22">
      <c r="V1100" s="351">
        <v>1088</v>
      </c>
    </row>
    <row r="1101" spans="22:22">
      <c r="V1101" s="351">
        <v>1089</v>
      </c>
    </row>
    <row r="1102" spans="22:22">
      <c r="V1102" s="351">
        <v>1090</v>
      </c>
    </row>
    <row r="1103" spans="22:22">
      <c r="V1103" s="351">
        <v>1091</v>
      </c>
    </row>
    <row r="1104" spans="22:22">
      <c r="V1104" s="351">
        <v>1092</v>
      </c>
    </row>
    <row r="1105" spans="22:22">
      <c r="V1105" s="351">
        <v>1093</v>
      </c>
    </row>
    <row r="1106" spans="22:22">
      <c r="V1106" s="351">
        <v>1094</v>
      </c>
    </row>
    <row r="1107" spans="22:22">
      <c r="V1107" s="351">
        <v>1095</v>
      </c>
    </row>
    <row r="1108" spans="22:22">
      <c r="V1108" s="351">
        <v>1096</v>
      </c>
    </row>
    <row r="1109" spans="22:22">
      <c r="V1109" s="351">
        <v>1097</v>
      </c>
    </row>
    <row r="1110" spans="22:22">
      <c r="V1110" s="351">
        <v>1098</v>
      </c>
    </row>
    <row r="1111" spans="22:22">
      <c r="V1111" s="351">
        <v>1099</v>
      </c>
    </row>
    <row r="1112" spans="22:22">
      <c r="V1112" s="351">
        <v>1100</v>
      </c>
    </row>
    <row r="1113" spans="22:22">
      <c r="V1113" s="351">
        <v>1101</v>
      </c>
    </row>
    <row r="1114" spans="22:22">
      <c r="V1114" s="351">
        <v>1102</v>
      </c>
    </row>
    <row r="1115" spans="22:22">
      <c r="V1115" s="351">
        <v>1103</v>
      </c>
    </row>
    <row r="1116" spans="22:22">
      <c r="V1116" s="351">
        <v>1104</v>
      </c>
    </row>
    <row r="1117" spans="22:22">
      <c r="V1117" s="351">
        <v>1105</v>
      </c>
    </row>
    <row r="1118" spans="22:22">
      <c r="V1118" s="351">
        <v>1106</v>
      </c>
    </row>
    <row r="1119" spans="22:22">
      <c r="V1119" s="351">
        <v>1107</v>
      </c>
    </row>
    <row r="1120" spans="22:22">
      <c r="V1120" s="351">
        <v>1108</v>
      </c>
    </row>
    <row r="1121" spans="22:22">
      <c r="V1121" s="351">
        <v>1109</v>
      </c>
    </row>
    <row r="1122" spans="22:22">
      <c r="V1122" s="351">
        <v>1110</v>
      </c>
    </row>
    <row r="1123" spans="22:22">
      <c r="V1123" s="351">
        <v>1111</v>
      </c>
    </row>
    <row r="1124" spans="22:22">
      <c r="V1124" s="351">
        <v>1112</v>
      </c>
    </row>
    <row r="1125" spans="22:22">
      <c r="V1125" s="351">
        <v>1113</v>
      </c>
    </row>
    <row r="1126" spans="22:22">
      <c r="V1126" s="351">
        <v>1114</v>
      </c>
    </row>
    <row r="1127" spans="22:22">
      <c r="V1127" s="351">
        <v>1115</v>
      </c>
    </row>
    <row r="1128" spans="22:22">
      <c r="V1128" s="351">
        <v>1116</v>
      </c>
    </row>
    <row r="1129" spans="22:22">
      <c r="V1129" s="351">
        <v>1117</v>
      </c>
    </row>
    <row r="1130" spans="22:22">
      <c r="V1130" s="351">
        <v>1118</v>
      </c>
    </row>
    <row r="1131" spans="22:22">
      <c r="V1131" s="351">
        <v>1119</v>
      </c>
    </row>
    <row r="1132" spans="22:22">
      <c r="V1132" s="351">
        <v>1120</v>
      </c>
    </row>
    <row r="1133" spans="22:22">
      <c r="V1133" s="351">
        <v>1121</v>
      </c>
    </row>
    <row r="1134" spans="22:22">
      <c r="V1134" s="351">
        <v>1122</v>
      </c>
    </row>
    <row r="1135" spans="22:22">
      <c r="V1135" s="351">
        <v>1123</v>
      </c>
    </row>
    <row r="1136" spans="22:22">
      <c r="V1136" s="351">
        <v>1124</v>
      </c>
    </row>
    <row r="1137" spans="22:22">
      <c r="V1137" s="351">
        <v>1125</v>
      </c>
    </row>
    <row r="1138" spans="22:22">
      <c r="V1138" s="351">
        <v>1126</v>
      </c>
    </row>
    <row r="1139" spans="22:22">
      <c r="V1139" s="351">
        <v>1127</v>
      </c>
    </row>
    <row r="1140" spans="22:22">
      <c r="V1140" s="351">
        <v>1128</v>
      </c>
    </row>
    <row r="1141" spans="22:22">
      <c r="V1141" s="351">
        <v>1129</v>
      </c>
    </row>
    <row r="1142" spans="22:22">
      <c r="V1142" s="351">
        <v>1130</v>
      </c>
    </row>
    <row r="1143" spans="22:22">
      <c r="V1143" s="351">
        <v>1131</v>
      </c>
    </row>
    <row r="1144" spans="22:22">
      <c r="V1144" s="351">
        <v>1132</v>
      </c>
    </row>
    <row r="1145" spans="22:22">
      <c r="V1145" s="351">
        <v>1133</v>
      </c>
    </row>
    <row r="1146" spans="22:22">
      <c r="V1146" s="351">
        <v>1134</v>
      </c>
    </row>
    <row r="1147" spans="22:22">
      <c r="V1147" s="351">
        <v>1135</v>
      </c>
    </row>
    <row r="1148" spans="22:22">
      <c r="V1148" s="351">
        <v>1136</v>
      </c>
    </row>
    <row r="1149" spans="22:22">
      <c r="V1149" s="351">
        <v>1137</v>
      </c>
    </row>
    <row r="1150" spans="22:22">
      <c r="V1150" s="351">
        <v>1138</v>
      </c>
    </row>
    <row r="1151" spans="22:22">
      <c r="V1151" s="351">
        <v>1139</v>
      </c>
    </row>
    <row r="1152" spans="22:22">
      <c r="V1152" s="351">
        <v>1140</v>
      </c>
    </row>
    <row r="1153" spans="22:22">
      <c r="V1153" s="351">
        <v>1141</v>
      </c>
    </row>
    <row r="1154" spans="22:22">
      <c r="V1154" s="351">
        <v>1142</v>
      </c>
    </row>
    <row r="1155" spans="22:22">
      <c r="V1155" s="351">
        <v>1143</v>
      </c>
    </row>
    <row r="1156" spans="22:22">
      <c r="V1156" s="351">
        <v>1144</v>
      </c>
    </row>
    <row r="1157" spans="22:22">
      <c r="V1157" s="351">
        <v>1145</v>
      </c>
    </row>
    <row r="1158" spans="22:22">
      <c r="V1158" s="351">
        <v>1146</v>
      </c>
    </row>
    <row r="1159" spans="22:22">
      <c r="V1159" s="351">
        <v>1147</v>
      </c>
    </row>
    <row r="1160" spans="22:22">
      <c r="V1160" s="351">
        <v>1148</v>
      </c>
    </row>
    <row r="1161" spans="22:22">
      <c r="V1161" s="351">
        <v>1149</v>
      </c>
    </row>
    <row r="1162" spans="22:22">
      <c r="V1162" s="351">
        <v>1150</v>
      </c>
    </row>
    <row r="1163" spans="22:22">
      <c r="V1163" s="351">
        <v>1151</v>
      </c>
    </row>
    <row r="1164" spans="22:22">
      <c r="V1164" s="351">
        <v>1152</v>
      </c>
    </row>
    <row r="1165" spans="22:22">
      <c r="V1165" s="351">
        <v>1153</v>
      </c>
    </row>
    <row r="1166" spans="22:22">
      <c r="V1166" s="351">
        <v>1154</v>
      </c>
    </row>
    <row r="1167" spans="22:22">
      <c r="V1167" s="351">
        <v>1155</v>
      </c>
    </row>
    <row r="1168" spans="22:22">
      <c r="V1168" s="351">
        <v>1156</v>
      </c>
    </row>
    <row r="1169" spans="22:22">
      <c r="V1169" s="351">
        <v>1157</v>
      </c>
    </row>
    <row r="1170" spans="22:22">
      <c r="V1170" s="351">
        <v>1158</v>
      </c>
    </row>
    <row r="1171" spans="22:22">
      <c r="V1171" s="351">
        <v>1159</v>
      </c>
    </row>
    <row r="1172" spans="22:22">
      <c r="V1172" s="351">
        <v>1160</v>
      </c>
    </row>
    <row r="1173" spans="22:22">
      <c r="V1173" s="351">
        <v>1161</v>
      </c>
    </row>
    <row r="1174" spans="22:22">
      <c r="V1174" s="351">
        <v>1162</v>
      </c>
    </row>
    <row r="1175" spans="22:22">
      <c r="V1175" s="351">
        <v>1163</v>
      </c>
    </row>
    <row r="1176" spans="22:22">
      <c r="V1176" s="351">
        <v>1164</v>
      </c>
    </row>
    <row r="1177" spans="22:22">
      <c r="V1177" s="351">
        <v>1165</v>
      </c>
    </row>
    <row r="1178" spans="22:22">
      <c r="V1178" s="351">
        <v>1166</v>
      </c>
    </row>
    <row r="1179" spans="22:22">
      <c r="V1179" s="351">
        <v>1167</v>
      </c>
    </row>
    <row r="1180" spans="22:22">
      <c r="V1180" s="351">
        <v>1168</v>
      </c>
    </row>
    <row r="1181" spans="22:22">
      <c r="V1181" s="351">
        <v>1169</v>
      </c>
    </row>
    <row r="1182" spans="22:22">
      <c r="V1182" s="351">
        <v>1170</v>
      </c>
    </row>
    <row r="1183" spans="22:22">
      <c r="V1183" s="351">
        <v>1171</v>
      </c>
    </row>
    <row r="1184" spans="22:22">
      <c r="V1184" s="351">
        <v>1172</v>
      </c>
    </row>
    <row r="1185" spans="22:22">
      <c r="V1185" s="351">
        <v>1173</v>
      </c>
    </row>
    <row r="1186" spans="22:22">
      <c r="V1186" s="351">
        <v>1174</v>
      </c>
    </row>
    <row r="1187" spans="22:22">
      <c r="V1187" s="351">
        <v>1175</v>
      </c>
    </row>
    <row r="1188" spans="22:22">
      <c r="V1188" s="351">
        <v>1176</v>
      </c>
    </row>
    <row r="1189" spans="22:22">
      <c r="V1189" s="351">
        <v>1177</v>
      </c>
    </row>
    <row r="1190" spans="22:22">
      <c r="V1190" s="351">
        <v>1178</v>
      </c>
    </row>
    <row r="1191" spans="22:22">
      <c r="V1191" s="351">
        <v>1179</v>
      </c>
    </row>
    <row r="1192" spans="22:22">
      <c r="V1192" s="351">
        <v>1180</v>
      </c>
    </row>
    <row r="1193" spans="22:22">
      <c r="V1193" s="351">
        <v>1181</v>
      </c>
    </row>
    <row r="1194" spans="22:22">
      <c r="V1194" s="351">
        <v>1182</v>
      </c>
    </row>
    <row r="1195" spans="22:22">
      <c r="V1195" s="351">
        <v>1183</v>
      </c>
    </row>
    <row r="1196" spans="22:22">
      <c r="V1196" s="351">
        <v>1184</v>
      </c>
    </row>
    <row r="1197" spans="22:22">
      <c r="V1197" s="351">
        <v>1185</v>
      </c>
    </row>
    <row r="1198" spans="22:22">
      <c r="V1198" s="351">
        <v>1186</v>
      </c>
    </row>
    <row r="1199" spans="22:22">
      <c r="V1199" s="351">
        <v>1187</v>
      </c>
    </row>
    <row r="1200" spans="22:22">
      <c r="V1200" s="351">
        <v>1188</v>
      </c>
    </row>
    <row r="1201" spans="22:22">
      <c r="V1201" s="351">
        <v>1189</v>
      </c>
    </row>
    <row r="1202" spans="22:22">
      <c r="V1202" s="351">
        <v>1190</v>
      </c>
    </row>
    <row r="1203" spans="22:22">
      <c r="V1203" s="351">
        <v>1191</v>
      </c>
    </row>
    <row r="1204" spans="22:22">
      <c r="V1204" s="351">
        <v>1192</v>
      </c>
    </row>
    <row r="1205" spans="22:22">
      <c r="V1205" s="351">
        <v>1193</v>
      </c>
    </row>
    <row r="1206" spans="22:22">
      <c r="V1206" s="351">
        <v>1194</v>
      </c>
    </row>
    <row r="1207" spans="22:22">
      <c r="V1207" s="351">
        <v>1195</v>
      </c>
    </row>
    <row r="1208" spans="22:22">
      <c r="V1208" s="351">
        <v>1196</v>
      </c>
    </row>
    <row r="1209" spans="22:22">
      <c r="V1209" s="351">
        <v>1197</v>
      </c>
    </row>
    <row r="1210" spans="22:22">
      <c r="V1210" s="351">
        <v>1198</v>
      </c>
    </row>
    <row r="1211" spans="22:22">
      <c r="V1211" s="351">
        <v>1199</v>
      </c>
    </row>
    <row r="1212" spans="22:22">
      <c r="V1212" s="351">
        <v>1200</v>
      </c>
    </row>
    <row r="1213" spans="22:22">
      <c r="V1213" s="351">
        <v>1201</v>
      </c>
    </row>
    <row r="1214" spans="22:22">
      <c r="V1214" s="351">
        <v>1202</v>
      </c>
    </row>
    <row r="1215" spans="22:22">
      <c r="V1215" s="351">
        <v>1203</v>
      </c>
    </row>
    <row r="1216" spans="22:22">
      <c r="V1216" s="351">
        <v>1204</v>
      </c>
    </row>
    <row r="1217" spans="22:22">
      <c r="V1217" s="351">
        <v>1205</v>
      </c>
    </row>
    <row r="1218" spans="22:22">
      <c r="V1218" s="351">
        <v>1206</v>
      </c>
    </row>
    <row r="1219" spans="22:22">
      <c r="V1219" s="351">
        <v>1207</v>
      </c>
    </row>
    <row r="1220" spans="22:22">
      <c r="V1220" s="351">
        <v>1208</v>
      </c>
    </row>
    <row r="1221" spans="22:22">
      <c r="V1221" s="351">
        <v>1209</v>
      </c>
    </row>
    <row r="1222" spans="22:22">
      <c r="V1222" s="351">
        <v>1210</v>
      </c>
    </row>
    <row r="1223" spans="22:22">
      <c r="V1223" s="351">
        <v>1211</v>
      </c>
    </row>
    <row r="1224" spans="22:22">
      <c r="V1224" s="351">
        <v>1212</v>
      </c>
    </row>
    <row r="1225" spans="22:22">
      <c r="V1225" s="351">
        <v>1213</v>
      </c>
    </row>
    <row r="1226" spans="22:22">
      <c r="V1226" s="351">
        <v>1214</v>
      </c>
    </row>
    <row r="1227" spans="22:22">
      <c r="V1227" s="351">
        <v>1215</v>
      </c>
    </row>
    <row r="1228" spans="22:22">
      <c r="V1228" s="351">
        <v>1216</v>
      </c>
    </row>
    <row r="1229" spans="22:22">
      <c r="V1229" s="351">
        <v>1217</v>
      </c>
    </row>
    <row r="1230" spans="22:22">
      <c r="V1230" s="351">
        <v>1218</v>
      </c>
    </row>
    <row r="1231" spans="22:22">
      <c r="V1231" s="351">
        <v>1219</v>
      </c>
    </row>
    <row r="1232" spans="22:22">
      <c r="V1232" s="351">
        <v>1220</v>
      </c>
    </row>
    <row r="1233" spans="22:22">
      <c r="V1233" s="351">
        <v>1221</v>
      </c>
    </row>
    <row r="1234" spans="22:22">
      <c r="V1234" s="351">
        <v>1222</v>
      </c>
    </row>
    <row r="1235" spans="22:22">
      <c r="V1235" s="351">
        <v>1223</v>
      </c>
    </row>
    <row r="1236" spans="22:22">
      <c r="V1236" s="351">
        <v>1224</v>
      </c>
    </row>
    <row r="1237" spans="22:22">
      <c r="V1237" s="351">
        <v>1225</v>
      </c>
    </row>
    <row r="1238" spans="22:22">
      <c r="V1238" s="351">
        <v>1226</v>
      </c>
    </row>
    <row r="1239" spans="22:22">
      <c r="V1239" s="351">
        <v>1227</v>
      </c>
    </row>
    <row r="1240" spans="22:22">
      <c r="V1240" s="351">
        <v>1228</v>
      </c>
    </row>
    <row r="1241" spans="22:22">
      <c r="V1241" s="351">
        <v>1229</v>
      </c>
    </row>
    <row r="1242" spans="22:22">
      <c r="V1242" s="351">
        <v>1230</v>
      </c>
    </row>
    <row r="1243" spans="22:22">
      <c r="V1243" s="351">
        <v>1231</v>
      </c>
    </row>
    <row r="1244" spans="22:22">
      <c r="V1244" s="351">
        <v>1232</v>
      </c>
    </row>
    <row r="1245" spans="22:22">
      <c r="V1245" s="351">
        <v>1233</v>
      </c>
    </row>
    <row r="1246" spans="22:22">
      <c r="V1246" s="351">
        <v>1234</v>
      </c>
    </row>
    <row r="1247" spans="22:22">
      <c r="V1247" s="351">
        <v>1235</v>
      </c>
    </row>
    <row r="1248" spans="22:22">
      <c r="V1248" s="351">
        <v>1236</v>
      </c>
    </row>
    <row r="1249" spans="22:22">
      <c r="V1249" s="351">
        <v>1237</v>
      </c>
    </row>
    <row r="1250" spans="22:22">
      <c r="V1250" s="351">
        <v>1238</v>
      </c>
    </row>
    <row r="1251" spans="22:22">
      <c r="V1251" s="351">
        <v>1239</v>
      </c>
    </row>
    <row r="1252" spans="22:22">
      <c r="V1252" s="351">
        <v>1240</v>
      </c>
    </row>
    <row r="1253" spans="22:22">
      <c r="V1253" s="351">
        <v>1241</v>
      </c>
    </row>
    <row r="1254" spans="22:22">
      <c r="V1254" s="351">
        <v>1242</v>
      </c>
    </row>
    <row r="1255" spans="22:22">
      <c r="V1255" s="351">
        <v>1243</v>
      </c>
    </row>
    <row r="1256" spans="22:22">
      <c r="V1256" s="351">
        <v>1244</v>
      </c>
    </row>
    <row r="1257" spans="22:22">
      <c r="V1257" s="351">
        <v>1245</v>
      </c>
    </row>
    <row r="1258" spans="22:22">
      <c r="V1258" s="351">
        <v>1246</v>
      </c>
    </row>
    <row r="1259" spans="22:22">
      <c r="V1259" s="351">
        <v>1247</v>
      </c>
    </row>
    <row r="1260" spans="22:22">
      <c r="V1260" s="351">
        <v>1248</v>
      </c>
    </row>
    <row r="1261" spans="22:22">
      <c r="V1261" s="351">
        <v>1249</v>
      </c>
    </row>
    <row r="1262" spans="22:22">
      <c r="V1262" s="351">
        <v>1250</v>
      </c>
    </row>
    <row r="1263" spans="22:22">
      <c r="V1263" s="351">
        <v>1251</v>
      </c>
    </row>
    <row r="1264" spans="22:22">
      <c r="V1264" s="351">
        <v>1252</v>
      </c>
    </row>
    <row r="1265" spans="22:22">
      <c r="V1265" s="351">
        <v>1253</v>
      </c>
    </row>
    <row r="1266" spans="22:22">
      <c r="V1266" s="351">
        <v>1254</v>
      </c>
    </row>
    <row r="1267" spans="22:22">
      <c r="V1267" s="351">
        <v>1255</v>
      </c>
    </row>
    <row r="1268" spans="22:22">
      <c r="V1268" s="351">
        <v>1256</v>
      </c>
    </row>
    <row r="1269" spans="22:22">
      <c r="V1269" s="351">
        <v>1257</v>
      </c>
    </row>
    <row r="1270" spans="22:22">
      <c r="V1270" s="351">
        <v>1258</v>
      </c>
    </row>
    <row r="1271" spans="22:22">
      <c r="V1271" s="351">
        <v>1259</v>
      </c>
    </row>
    <row r="1272" spans="22:22">
      <c r="V1272" s="351">
        <v>1260</v>
      </c>
    </row>
    <row r="1273" spans="22:22">
      <c r="V1273" s="351">
        <v>1261</v>
      </c>
    </row>
    <row r="1274" spans="22:22">
      <c r="V1274" s="351">
        <v>1262</v>
      </c>
    </row>
    <row r="1275" spans="22:22">
      <c r="V1275" s="351">
        <v>1263</v>
      </c>
    </row>
    <row r="1276" spans="22:22">
      <c r="V1276" s="351">
        <v>1264</v>
      </c>
    </row>
    <row r="1277" spans="22:22">
      <c r="V1277" s="351">
        <v>1265</v>
      </c>
    </row>
    <row r="1278" spans="22:22">
      <c r="V1278" s="351">
        <v>1266</v>
      </c>
    </row>
    <row r="1279" spans="22:22">
      <c r="V1279" s="351">
        <v>1267</v>
      </c>
    </row>
    <row r="1280" spans="22:22">
      <c r="V1280" s="351">
        <v>1268</v>
      </c>
    </row>
    <row r="1281" spans="22:22">
      <c r="V1281" s="351">
        <v>1269</v>
      </c>
    </row>
    <row r="1282" spans="22:22">
      <c r="V1282" s="351">
        <v>1270</v>
      </c>
    </row>
    <row r="1283" spans="22:22">
      <c r="V1283" s="351">
        <v>1271</v>
      </c>
    </row>
    <row r="1284" spans="22:22">
      <c r="V1284" s="351">
        <v>1272</v>
      </c>
    </row>
    <row r="1285" spans="22:22">
      <c r="V1285" s="351">
        <v>1273</v>
      </c>
    </row>
    <row r="1286" spans="22:22">
      <c r="V1286" s="351">
        <v>1274</v>
      </c>
    </row>
    <row r="1287" spans="22:22">
      <c r="V1287" s="351">
        <v>1275</v>
      </c>
    </row>
    <row r="1288" spans="22:22">
      <c r="V1288" s="351">
        <v>1276</v>
      </c>
    </row>
    <row r="1289" spans="22:22">
      <c r="V1289" s="351">
        <v>1277</v>
      </c>
    </row>
    <row r="1290" spans="22:22">
      <c r="V1290" s="351">
        <v>1278</v>
      </c>
    </row>
    <row r="1291" spans="22:22">
      <c r="V1291" s="351">
        <v>1279</v>
      </c>
    </row>
    <row r="1292" spans="22:22">
      <c r="V1292" s="351">
        <v>1280</v>
      </c>
    </row>
    <row r="1293" spans="22:22">
      <c r="V1293" s="351">
        <v>1281</v>
      </c>
    </row>
    <row r="1294" spans="22:22">
      <c r="V1294" s="351">
        <v>1282</v>
      </c>
    </row>
    <row r="1295" spans="22:22">
      <c r="V1295" s="351">
        <v>1283</v>
      </c>
    </row>
    <row r="1296" spans="22:22">
      <c r="V1296" s="351">
        <v>1284</v>
      </c>
    </row>
    <row r="1297" spans="22:22">
      <c r="V1297" s="351">
        <v>1285</v>
      </c>
    </row>
    <row r="1298" spans="22:22">
      <c r="V1298" s="351">
        <v>1286</v>
      </c>
    </row>
    <row r="1299" spans="22:22">
      <c r="V1299" s="351">
        <v>1287</v>
      </c>
    </row>
    <row r="1300" spans="22:22">
      <c r="V1300" s="351">
        <v>1288</v>
      </c>
    </row>
    <row r="1301" spans="22:22">
      <c r="V1301" s="351">
        <v>1289</v>
      </c>
    </row>
    <row r="1302" spans="22:22">
      <c r="V1302" s="351">
        <v>1290</v>
      </c>
    </row>
    <row r="1303" spans="22:22">
      <c r="V1303" s="351">
        <v>1291</v>
      </c>
    </row>
    <row r="1304" spans="22:22">
      <c r="V1304" s="351">
        <v>1292</v>
      </c>
    </row>
    <row r="1305" spans="22:22">
      <c r="V1305" s="351">
        <v>1293</v>
      </c>
    </row>
    <row r="1306" spans="22:22">
      <c r="V1306" s="351">
        <v>1294</v>
      </c>
    </row>
    <row r="1307" spans="22:22">
      <c r="V1307" s="351">
        <v>1295</v>
      </c>
    </row>
    <row r="1308" spans="22:22">
      <c r="V1308" s="351">
        <v>1296</v>
      </c>
    </row>
    <row r="1309" spans="22:22">
      <c r="V1309" s="351">
        <v>1297</v>
      </c>
    </row>
    <row r="1310" spans="22:22">
      <c r="V1310" s="351">
        <v>1298</v>
      </c>
    </row>
    <row r="1311" spans="22:22">
      <c r="V1311" s="351">
        <v>1299</v>
      </c>
    </row>
  </sheetData>
  <mergeCells count="13">
    <mergeCell ref="H10:N10"/>
    <mergeCell ref="C10:C11"/>
    <mergeCell ref="D10:D11"/>
    <mergeCell ref="E10:E11"/>
    <mergeCell ref="F10:F11"/>
    <mergeCell ref="G10:G11"/>
    <mergeCell ref="U10:U11"/>
    <mergeCell ref="O10:O11"/>
    <mergeCell ref="P10:P11"/>
    <mergeCell ref="Q10:Q11"/>
    <mergeCell ref="R10:R11"/>
    <mergeCell ref="S10:S11"/>
    <mergeCell ref="T10:T11"/>
  </mergeCells>
  <pageMargins left="0.25" right="0.25" top="0.75" bottom="0.75" header="0.3" footer="0.3"/>
  <pageSetup paperSize="9" scale="70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6">
    <pageSetUpPr fitToPage="1"/>
  </sheetPr>
  <dimension ref="A3:AH46"/>
  <sheetViews>
    <sheetView showGridLines="0" zoomScale="90" zoomScaleNormal="90" zoomScalePageLayoutView="90" workbookViewId="0">
      <selection activeCell="H20" sqref="H20"/>
    </sheetView>
  </sheetViews>
  <sheetFormatPr baseColWidth="10" defaultColWidth="8.83203125" defaultRowHeight="13"/>
  <cols>
    <col min="1" max="2" width="3.33203125" style="3" customWidth="1"/>
    <col min="3" max="3" width="19.6640625" style="3" customWidth="1"/>
    <col min="4" max="4" width="11.6640625" style="3" customWidth="1"/>
    <col min="5" max="5" width="9.6640625" style="3" customWidth="1"/>
    <col min="6" max="14" width="8.6640625" style="3" customWidth="1"/>
    <col min="15" max="15" width="8.83203125" style="3" customWidth="1"/>
    <col min="16" max="18" width="8.6640625" style="3" customWidth="1"/>
    <col min="19" max="19" width="8.5" style="3" customWidth="1"/>
    <col min="20" max="20" width="8.83203125" style="3" customWidth="1"/>
    <col min="21" max="21" width="9.1640625" style="3" customWidth="1"/>
    <col min="22" max="22" width="3.33203125" style="3" customWidth="1"/>
    <col min="23" max="23" width="13.5" style="3" bestFit="1" customWidth="1"/>
    <col min="24" max="24" width="8.83203125" style="3"/>
    <col min="25" max="25" width="10.5" style="3" customWidth="1"/>
    <col min="26" max="30" width="8.83203125" style="3"/>
    <col min="31" max="31" width="14.83203125" style="3" customWidth="1"/>
    <col min="32" max="32" width="13.33203125" style="3" customWidth="1"/>
    <col min="33" max="16384" width="8.83203125" style="3"/>
  </cols>
  <sheetData>
    <row r="3" spans="1:34" ht="14" thickBot="1">
      <c r="B3" s="250">
        <v>2.5</v>
      </c>
      <c r="C3" s="247"/>
      <c r="D3" s="247">
        <v>11</v>
      </c>
      <c r="E3" s="247">
        <v>9</v>
      </c>
      <c r="F3" s="247">
        <v>8</v>
      </c>
      <c r="G3" s="247">
        <v>8</v>
      </c>
      <c r="H3" s="247">
        <v>8</v>
      </c>
      <c r="I3" s="247">
        <v>8</v>
      </c>
      <c r="J3" s="247">
        <v>8</v>
      </c>
      <c r="K3" s="247">
        <v>8</v>
      </c>
      <c r="L3" s="247">
        <v>8</v>
      </c>
      <c r="M3" s="247">
        <v>8</v>
      </c>
      <c r="N3" s="247">
        <v>8</v>
      </c>
      <c r="O3" s="247">
        <v>8</v>
      </c>
      <c r="P3" s="247">
        <v>8</v>
      </c>
      <c r="Q3" s="247">
        <v>8</v>
      </c>
      <c r="R3" s="247">
        <v>8</v>
      </c>
      <c r="S3" s="247">
        <v>8</v>
      </c>
      <c r="T3" s="247">
        <v>9</v>
      </c>
      <c r="U3" s="247">
        <v>9</v>
      </c>
      <c r="V3" s="250">
        <v>2.5</v>
      </c>
    </row>
    <row r="4" spans="1:34" ht="14" customHeight="1">
      <c r="A4" s="15"/>
      <c r="B4" s="91"/>
      <c r="C4" s="92"/>
      <c r="D4" s="92"/>
      <c r="E4" s="92"/>
      <c r="F4" s="92"/>
      <c r="G4" s="115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7"/>
      <c r="W4" s="15"/>
      <c r="X4" s="15"/>
    </row>
    <row r="5" spans="1:34" ht="14" customHeight="1">
      <c r="A5" s="15"/>
      <c r="B5" s="94"/>
      <c r="C5" s="95"/>
      <c r="D5" s="96"/>
      <c r="E5" s="96"/>
      <c r="F5" s="95"/>
      <c r="G5" s="100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 t="s">
        <v>455</v>
      </c>
      <c r="V5" s="118"/>
      <c r="W5" s="15"/>
      <c r="X5" s="15"/>
    </row>
    <row r="6" spans="1:34" ht="14" customHeight="1">
      <c r="A6" s="15"/>
      <c r="B6" s="94"/>
      <c r="C6" s="95"/>
      <c r="D6" s="95"/>
      <c r="E6" s="95"/>
      <c r="F6" s="95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18"/>
      <c r="W6" s="15"/>
      <c r="X6" s="15"/>
    </row>
    <row r="7" spans="1:34" ht="14" customHeight="1">
      <c r="A7" s="15"/>
      <c r="B7" s="94"/>
      <c r="C7" s="98"/>
      <c r="D7" s="99" t="s">
        <v>439</v>
      </c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118"/>
      <c r="W7" s="15"/>
      <c r="X7" s="15"/>
    </row>
    <row r="8" spans="1:34" ht="14" customHeight="1">
      <c r="A8" s="15"/>
      <c r="B8" s="94"/>
      <c r="C8" s="100"/>
      <c r="D8" s="100"/>
      <c r="E8" s="101"/>
      <c r="F8" s="100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18"/>
      <c r="W8" s="15"/>
      <c r="X8" s="15"/>
    </row>
    <row r="9" spans="1:34" ht="15" customHeight="1">
      <c r="A9" s="15"/>
      <c r="B9" s="2"/>
      <c r="C9" s="1"/>
      <c r="D9" s="1"/>
      <c r="E9" s="17"/>
      <c r="F9" s="1"/>
      <c r="G9" s="1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45"/>
      <c r="W9" s="15"/>
      <c r="X9" s="15"/>
    </row>
    <row r="10" spans="1:34" ht="15" customHeight="1">
      <c r="A10" s="15"/>
      <c r="B10" s="2"/>
      <c r="C10" s="30" t="s">
        <v>406</v>
      </c>
      <c r="D10" s="1"/>
      <c r="E10" s="17"/>
      <c r="F10" s="1"/>
      <c r="G10" s="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45"/>
      <c r="W10" s="15"/>
      <c r="X10" s="15"/>
    </row>
    <row r="11" spans="1:34" ht="15" customHeight="1" thickBot="1">
      <c r="A11" s="15"/>
      <c r="B11" s="2"/>
      <c r="C11" s="30"/>
      <c r="D11" s="1"/>
      <c r="E11" s="17"/>
      <c r="F11" s="1"/>
      <c r="G11" s="1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4" t="s">
        <v>39</v>
      </c>
      <c r="V11" s="4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</row>
    <row r="12" spans="1:34" ht="18" customHeight="1" thickBot="1">
      <c r="A12" s="15"/>
      <c r="B12" s="2"/>
      <c r="C12" s="528" t="s">
        <v>14</v>
      </c>
      <c r="D12" s="528" t="s">
        <v>68</v>
      </c>
      <c r="E12" s="528" t="s">
        <v>365</v>
      </c>
      <c r="F12" s="528" t="s">
        <v>376</v>
      </c>
      <c r="G12" s="528" t="s">
        <v>0</v>
      </c>
      <c r="H12" s="532" t="s">
        <v>7</v>
      </c>
      <c r="I12" s="532"/>
      <c r="J12" s="532"/>
      <c r="K12" s="532"/>
      <c r="L12" s="532"/>
      <c r="M12" s="532"/>
      <c r="N12" s="532"/>
      <c r="O12" s="528" t="s">
        <v>66</v>
      </c>
      <c r="P12" s="528" t="s">
        <v>40</v>
      </c>
      <c r="Q12" s="528" t="s">
        <v>362</v>
      </c>
      <c r="R12" s="528" t="s">
        <v>363</v>
      </c>
      <c r="S12" s="528" t="s">
        <v>364</v>
      </c>
      <c r="T12" s="528" t="s">
        <v>44</v>
      </c>
      <c r="U12" s="528" t="s">
        <v>46</v>
      </c>
      <c r="V12" s="4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</row>
    <row r="13" spans="1:34" ht="39" customHeight="1" thickBot="1">
      <c r="A13" s="15"/>
      <c r="B13" s="2"/>
      <c r="C13" s="529"/>
      <c r="D13" s="529"/>
      <c r="E13" s="529"/>
      <c r="F13" s="529"/>
      <c r="G13" s="529"/>
      <c r="H13" s="36" t="s">
        <v>1</v>
      </c>
      <c r="I13" s="36" t="s">
        <v>2</v>
      </c>
      <c r="J13" s="36" t="s">
        <v>3</v>
      </c>
      <c r="K13" s="36" t="s">
        <v>4</v>
      </c>
      <c r="L13" s="36" t="s">
        <v>5</v>
      </c>
      <c r="M13" s="36" t="s">
        <v>67</v>
      </c>
      <c r="N13" s="36" t="s">
        <v>6</v>
      </c>
      <c r="O13" s="529"/>
      <c r="P13" s="529"/>
      <c r="Q13" s="529"/>
      <c r="R13" s="529"/>
      <c r="S13" s="529"/>
      <c r="T13" s="529"/>
      <c r="U13" s="529"/>
      <c r="V13" s="4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</row>
    <row r="14" spans="1:34" ht="16.5" customHeight="1">
      <c r="A14" s="15"/>
      <c r="B14" s="2"/>
      <c r="C14" s="47" t="s">
        <v>87</v>
      </c>
      <c r="D14" s="399">
        <v>67062</v>
      </c>
      <c r="E14" s="402">
        <v>3.0999939128599996</v>
      </c>
      <c r="F14" s="402">
        <v>0.23632834690999999</v>
      </c>
      <c r="G14" s="402">
        <v>0.48231996156999996</v>
      </c>
      <c r="H14" s="382">
        <v>0.16553145826999999</v>
      </c>
      <c r="I14" s="382">
        <v>0.11251362144</v>
      </c>
      <c r="J14" s="382">
        <v>5.2835403119999999E-2</v>
      </c>
      <c r="K14" s="382">
        <v>0.11470177079999999</v>
      </c>
      <c r="L14" s="382">
        <v>1.9287550390000002E-2</v>
      </c>
      <c r="M14" s="382">
        <v>5.4654612749999998E-2</v>
      </c>
      <c r="N14" s="382">
        <v>0.22072781384999995</v>
      </c>
      <c r="O14" s="382">
        <v>2.3699551970199999</v>
      </c>
      <c r="P14" s="382">
        <v>0.24995428524999996</v>
      </c>
      <c r="Q14" s="382">
        <v>0.25940438374999997</v>
      </c>
      <c r="R14" s="382">
        <v>3.2711846900000001E-2</v>
      </c>
      <c r="S14" s="382">
        <v>4.2464246269999999E-2</v>
      </c>
      <c r="T14" s="382">
        <v>4.4332115317500005</v>
      </c>
      <c r="U14" s="382">
        <v>0.44680945508000003</v>
      </c>
      <c r="V14" s="112">
        <v>2</v>
      </c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</row>
    <row r="15" spans="1:34" ht="16.5" customHeight="1">
      <c r="A15" s="15"/>
      <c r="B15" s="2"/>
      <c r="C15" s="48" t="s">
        <v>92</v>
      </c>
      <c r="D15" s="400">
        <v>204103</v>
      </c>
      <c r="E15" s="403">
        <v>8.9490545269900004</v>
      </c>
      <c r="F15" s="403">
        <v>0.83170501985</v>
      </c>
      <c r="G15" s="403">
        <v>2.7035685148400002</v>
      </c>
      <c r="H15" s="383">
        <v>0.49082554458000005</v>
      </c>
      <c r="I15" s="383">
        <v>0.26376532512</v>
      </c>
      <c r="J15" s="383">
        <v>0.17159460643999999</v>
      </c>
      <c r="K15" s="383">
        <v>0.38041717282999998</v>
      </c>
      <c r="L15" s="383">
        <v>9.214102234999999E-2</v>
      </c>
      <c r="M15" s="383">
        <v>9.9441441030000008E-2</v>
      </c>
      <c r="N15" s="383">
        <v>0.63303039724999954</v>
      </c>
      <c r="O15" s="383">
        <v>6.8793994608099993</v>
      </c>
      <c r="P15" s="383">
        <v>0.75934620606999992</v>
      </c>
      <c r="Q15" s="383">
        <v>0.73455759485000005</v>
      </c>
      <c r="R15" s="383">
        <v>0.13559726705000003</v>
      </c>
      <c r="S15" s="383">
        <v>0.11379648631999999</v>
      </c>
      <c r="T15" s="383">
        <v>20.295831147289999</v>
      </c>
      <c r="U15" s="383">
        <v>2.5764768089399999</v>
      </c>
      <c r="V15" s="112">
        <v>5</v>
      </c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</row>
    <row r="16" spans="1:34" ht="16.5" customHeight="1">
      <c r="A16" s="15"/>
      <c r="B16" s="2"/>
      <c r="C16" s="48" t="s">
        <v>88</v>
      </c>
      <c r="D16" s="400">
        <v>70721</v>
      </c>
      <c r="E16" s="403">
        <v>3.5065686184300002</v>
      </c>
      <c r="F16" s="403">
        <v>0.27106751210000002</v>
      </c>
      <c r="G16" s="403">
        <v>0.31612041272000002</v>
      </c>
      <c r="H16" s="383">
        <v>0.23289658999999999</v>
      </c>
      <c r="I16" s="383">
        <v>0.18739895328</v>
      </c>
      <c r="J16" s="383">
        <v>0.12999359529000001</v>
      </c>
      <c r="K16" s="383">
        <v>0.19881050181999999</v>
      </c>
      <c r="L16" s="383">
        <v>1.483849036E-2</v>
      </c>
      <c r="M16" s="383">
        <v>7.6380973029999993E-2</v>
      </c>
      <c r="N16" s="383">
        <v>0.15853023816000011</v>
      </c>
      <c r="O16" s="383">
        <v>2.5108332982499997</v>
      </c>
      <c r="P16" s="383">
        <v>0.25687733296000004</v>
      </c>
      <c r="Q16" s="383">
        <v>0.28009826235000002</v>
      </c>
      <c r="R16" s="383">
        <v>3.4575572129999996E-2</v>
      </c>
      <c r="S16" s="383">
        <v>5.8377150820000001E-2</v>
      </c>
      <c r="T16" s="383">
        <v>2.36460943781</v>
      </c>
      <c r="U16" s="383">
        <v>0.29280272082000003</v>
      </c>
      <c r="V16" s="112">
        <v>8</v>
      </c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</row>
    <row r="17" spans="1:34" ht="16.5" customHeight="1">
      <c r="A17" s="15"/>
      <c r="B17" s="2"/>
      <c r="C17" s="48" t="s">
        <v>97</v>
      </c>
      <c r="D17" s="400">
        <v>308140</v>
      </c>
      <c r="E17" s="403">
        <v>13.82988239182</v>
      </c>
      <c r="F17" s="403">
        <v>1.02418130616</v>
      </c>
      <c r="G17" s="403">
        <v>3.5063703407600002</v>
      </c>
      <c r="H17" s="383">
        <v>0.74799289656000001</v>
      </c>
      <c r="I17" s="383">
        <v>0.57906096864000001</v>
      </c>
      <c r="J17" s="383">
        <v>0.31461519242000002</v>
      </c>
      <c r="K17" s="383">
        <v>0.47545766933</v>
      </c>
      <c r="L17" s="383">
        <v>0.23199325915000002</v>
      </c>
      <c r="M17" s="383">
        <v>0.18850269063</v>
      </c>
      <c r="N17" s="383">
        <v>0.92818701532999981</v>
      </c>
      <c r="O17" s="383">
        <v>10.42134616715</v>
      </c>
      <c r="P17" s="383">
        <v>1.0886569480400001</v>
      </c>
      <c r="Q17" s="383">
        <v>1.1393881399499999</v>
      </c>
      <c r="R17" s="383">
        <v>0.13527370042999998</v>
      </c>
      <c r="S17" s="383">
        <v>0.19119503018</v>
      </c>
      <c r="T17" s="383">
        <v>26.771600381839999</v>
      </c>
      <c r="U17" s="383">
        <v>2.5899907553699997</v>
      </c>
      <c r="V17" s="112">
        <v>11</v>
      </c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</row>
    <row r="18" spans="1:34" ht="16.5" customHeight="1">
      <c r="A18" s="15"/>
      <c r="B18" s="2"/>
      <c r="C18" s="48" t="s">
        <v>106</v>
      </c>
      <c r="D18" s="400">
        <v>1082049</v>
      </c>
      <c r="E18" s="403">
        <v>44.856401058529997</v>
      </c>
      <c r="F18" s="403">
        <v>4.5923746215800003</v>
      </c>
      <c r="G18" s="403">
        <v>15.25089768622</v>
      </c>
      <c r="H18" s="383">
        <v>2.5336717123600003</v>
      </c>
      <c r="I18" s="383">
        <v>1.40959660512</v>
      </c>
      <c r="J18" s="383">
        <v>0.95932539372000003</v>
      </c>
      <c r="K18" s="383">
        <v>2.3072009973200003</v>
      </c>
      <c r="L18" s="383">
        <v>0.29951898766000001</v>
      </c>
      <c r="M18" s="383">
        <v>0.46394145152999999</v>
      </c>
      <c r="N18" s="383">
        <v>3.0753992044799983</v>
      </c>
      <c r="O18" s="383">
        <v>34.013905479260004</v>
      </c>
      <c r="P18" s="383">
        <v>3.4269639579300004</v>
      </c>
      <c r="Q18" s="383">
        <v>3.5765806469500001</v>
      </c>
      <c r="R18" s="383">
        <v>0.45987348205</v>
      </c>
      <c r="S18" s="383">
        <v>0.61942816876000006</v>
      </c>
      <c r="T18" s="383">
        <v>115.70076747492999</v>
      </c>
      <c r="U18" s="383">
        <v>10.98004090363</v>
      </c>
      <c r="V18" s="112">
        <v>14</v>
      </c>
      <c r="W18" s="152"/>
      <c r="X18" s="155"/>
      <c r="Y18" s="159"/>
      <c r="Z18" s="155"/>
      <c r="AA18" s="155"/>
      <c r="AB18" s="155"/>
      <c r="AC18" s="156"/>
      <c r="AD18" s="156"/>
      <c r="AE18" s="157"/>
      <c r="AF18" s="157"/>
      <c r="AG18" s="236"/>
    </row>
    <row r="19" spans="1:34" ht="16.5" customHeight="1">
      <c r="A19" s="15"/>
      <c r="B19" s="2"/>
      <c r="C19" s="48" t="s">
        <v>102</v>
      </c>
      <c r="D19" s="400">
        <v>585735</v>
      </c>
      <c r="E19" s="403">
        <v>24.650943377339999</v>
      </c>
      <c r="F19" s="403">
        <v>2.7458557043500003</v>
      </c>
      <c r="G19" s="403">
        <v>8.276377244639999</v>
      </c>
      <c r="H19" s="383">
        <v>1.2659543621899998</v>
      </c>
      <c r="I19" s="383">
        <v>0.67229144927999995</v>
      </c>
      <c r="J19" s="383">
        <v>0.45417190024000004</v>
      </c>
      <c r="K19" s="383">
        <v>0.94883903108000001</v>
      </c>
      <c r="L19" s="383">
        <v>0.37526553898000004</v>
      </c>
      <c r="M19" s="383">
        <v>0.34469151798000003</v>
      </c>
      <c r="N19" s="383">
        <v>1.8248469729100005</v>
      </c>
      <c r="O19" s="383">
        <v>18.848954929920001</v>
      </c>
      <c r="P19" s="383">
        <v>2.0527722757399998</v>
      </c>
      <c r="Q19" s="383">
        <v>2.0741787822599997</v>
      </c>
      <c r="R19" s="383">
        <v>0.26463250742</v>
      </c>
      <c r="S19" s="383">
        <v>0.29998606601</v>
      </c>
      <c r="T19" s="383">
        <v>69.432958004170004</v>
      </c>
      <c r="U19" s="383">
        <v>6.1130205135000004</v>
      </c>
      <c r="V19" s="112">
        <v>17</v>
      </c>
      <c r="W19" s="152"/>
      <c r="X19" s="155"/>
      <c r="Y19" s="159"/>
      <c r="Z19" s="155"/>
      <c r="AA19" s="155"/>
      <c r="AB19" s="155"/>
      <c r="AC19" s="156"/>
      <c r="AD19" s="156"/>
      <c r="AE19" s="157"/>
      <c r="AF19" s="157"/>
      <c r="AG19" s="236"/>
    </row>
    <row r="20" spans="1:34" ht="16.5" customHeight="1">
      <c r="A20" s="15"/>
      <c r="B20" s="2"/>
      <c r="C20" s="48" t="s">
        <v>107</v>
      </c>
      <c r="D20" s="400">
        <v>654852</v>
      </c>
      <c r="E20" s="403">
        <v>47.769622327299992</v>
      </c>
      <c r="F20" s="403">
        <v>5.7662201067399996</v>
      </c>
      <c r="G20" s="403">
        <v>15.70795777547</v>
      </c>
      <c r="H20" s="383">
        <v>3.2119877135100001</v>
      </c>
      <c r="I20" s="383">
        <v>0.95516811455999995</v>
      </c>
      <c r="J20" s="383">
        <v>0.93352337449</v>
      </c>
      <c r="K20" s="383">
        <v>2.3786067078899999</v>
      </c>
      <c r="L20" s="383">
        <v>0.33423643338999998</v>
      </c>
      <c r="M20" s="383">
        <v>0.73444865807000004</v>
      </c>
      <c r="N20" s="383">
        <v>2.1852957630199992</v>
      </c>
      <c r="O20" s="383">
        <v>37.217010576920003</v>
      </c>
      <c r="P20" s="383">
        <v>5.8716031866499998</v>
      </c>
      <c r="Q20" s="383">
        <v>6.2723254227300007</v>
      </c>
      <c r="R20" s="383">
        <v>0.38131219973999997</v>
      </c>
      <c r="S20" s="383">
        <v>0.80181818152999995</v>
      </c>
      <c r="T20" s="383">
        <v>152.41723734423002</v>
      </c>
      <c r="U20" s="383">
        <v>16.75835847506</v>
      </c>
      <c r="V20" s="112">
        <v>20</v>
      </c>
      <c r="W20" s="152"/>
      <c r="X20" s="155"/>
      <c r="Y20" s="159"/>
      <c r="Z20" s="155"/>
      <c r="AA20" s="155"/>
      <c r="AB20" s="155"/>
      <c r="AC20" s="156"/>
      <c r="AD20" s="156"/>
      <c r="AE20" s="157"/>
      <c r="AF20" s="157"/>
      <c r="AG20" s="236"/>
    </row>
    <row r="21" spans="1:34" ht="16.5" customHeight="1">
      <c r="A21" s="15"/>
      <c r="B21" s="2"/>
      <c r="C21" s="48" t="s">
        <v>100</v>
      </c>
      <c r="D21" s="400">
        <v>495750</v>
      </c>
      <c r="E21" s="403">
        <v>22.173624618559998</v>
      </c>
      <c r="F21" s="403">
        <v>2.2253370816300002</v>
      </c>
      <c r="G21" s="403">
        <v>9.6168686913399988</v>
      </c>
      <c r="H21" s="383">
        <v>0.98072525749000006</v>
      </c>
      <c r="I21" s="383">
        <v>0.53064083423999997</v>
      </c>
      <c r="J21" s="383">
        <v>0.32740363474</v>
      </c>
      <c r="K21" s="383">
        <v>0.82955474266999996</v>
      </c>
      <c r="L21" s="383">
        <v>0.33069671744000001</v>
      </c>
      <c r="M21" s="383">
        <v>0.20831347945000001</v>
      </c>
      <c r="N21" s="383">
        <v>1.8514849975700005</v>
      </c>
      <c r="O21" s="383">
        <v>17.185935787310001</v>
      </c>
      <c r="P21" s="383">
        <v>1.822451536</v>
      </c>
      <c r="Q21" s="383">
        <v>1.8248459241300001</v>
      </c>
      <c r="R21" s="383">
        <v>0.25705436639000001</v>
      </c>
      <c r="S21" s="383">
        <v>0.26653212478999999</v>
      </c>
      <c r="T21" s="383">
        <v>78.193752633660011</v>
      </c>
      <c r="U21" s="383">
        <v>5.95076989988</v>
      </c>
      <c r="V21" s="112">
        <v>23</v>
      </c>
      <c r="W21" s="152"/>
      <c r="X21" s="155"/>
      <c r="Y21" s="159"/>
      <c r="Z21" s="155"/>
      <c r="AA21" s="155"/>
      <c r="AB21" s="155"/>
      <c r="AC21" s="156"/>
      <c r="AD21" s="156"/>
      <c r="AE21" s="157"/>
      <c r="AF21" s="157"/>
      <c r="AG21" s="236"/>
    </row>
    <row r="22" spans="1:34" ht="16.5" customHeight="1">
      <c r="A22" s="15"/>
      <c r="B22" s="2"/>
      <c r="C22" s="48" t="s">
        <v>85</v>
      </c>
      <c r="D22" s="400">
        <v>9</v>
      </c>
      <c r="E22" s="403">
        <v>9.5267200999999996E-4</v>
      </c>
      <c r="F22" s="403">
        <v>6.4773240000000001E-5</v>
      </c>
      <c r="G22" s="403">
        <v>2.0479686000000002E-4</v>
      </c>
      <c r="H22" s="383">
        <v>6.0903229999999999E-5</v>
      </c>
      <c r="I22" s="383">
        <v>1.97472E-5</v>
      </c>
      <c r="J22" s="383">
        <v>6.7392900000000001E-6</v>
      </c>
      <c r="K22" s="383">
        <v>3.3708580000000003E-5</v>
      </c>
      <c r="L22" s="383">
        <v>0</v>
      </c>
      <c r="M22" s="383">
        <v>0</v>
      </c>
      <c r="N22" s="383">
        <v>2.9085199999999997E-5</v>
      </c>
      <c r="O22" s="383">
        <v>8.0643795000000002E-4</v>
      </c>
      <c r="P22" s="383">
        <v>1.499118E-4</v>
      </c>
      <c r="Q22" s="383">
        <v>1.6115965E-4</v>
      </c>
      <c r="R22" s="383">
        <v>1.1727100000000001E-6</v>
      </c>
      <c r="S22" s="383">
        <v>1.242056E-5</v>
      </c>
      <c r="T22" s="383">
        <v>2.0370571700000003E-3</v>
      </c>
      <c r="U22" s="383">
        <v>2.2768326999999999E-4</v>
      </c>
      <c r="V22" s="112">
        <v>26</v>
      </c>
      <c r="W22" s="152"/>
      <c r="X22" s="155"/>
      <c r="Y22" s="159"/>
      <c r="Z22" s="155"/>
      <c r="AA22" s="155"/>
      <c r="AB22" s="155"/>
      <c r="AC22" s="156"/>
      <c r="AD22" s="156"/>
      <c r="AE22" s="157"/>
      <c r="AF22" s="157"/>
      <c r="AG22" s="236"/>
    </row>
    <row r="23" spans="1:34" ht="16.5" customHeight="1">
      <c r="A23" s="15"/>
      <c r="B23" s="2"/>
      <c r="C23" s="48" t="s">
        <v>103</v>
      </c>
      <c r="D23" s="400">
        <v>778543</v>
      </c>
      <c r="E23" s="403">
        <v>31.857300393399999</v>
      </c>
      <c r="F23" s="403">
        <v>3.1154412314500002</v>
      </c>
      <c r="G23" s="403">
        <v>13.3830091622</v>
      </c>
      <c r="H23" s="383">
        <v>1.4320641994799999</v>
      </c>
      <c r="I23" s="383">
        <v>0.94023725664000002</v>
      </c>
      <c r="J23" s="383">
        <v>0.59431221095000009</v>
      </c>
      <c r="K23" s="383">
        <v>1.3757528936199999</v>
      </c>
      <c r="L23" s="383">
        <v>0.63184027750000005</v>
      </c>
      <c r="M23" s="383">
        <v>0.27961738342000003</v>
      </c>
      <c r="N23" s="383">
        <v>2.5825392018599995</v>
      </c>
      <c r="O23" s="383">
        <v>24.101629756889999</v>
      </c>
      <c r="P23" s="383">
        <v>2.2507833963500001</v>
      </c>
      <c r="Q23" s="383">
        <v>2.29463845168</v>
      </c>
      <c r="R23" s="383">
        <v>0.37470747160999995</v>
      </c>
      <c r="S23" s="383">
        <v>0.43065893550000001</v>
      </c>
      <c r="T23" s="383">
        <v>119.4154510048</v>
      </c>
      <c r="U23" s="383">
        <v>12.36108057819</v>
      </c>
      <c r="V23" s="112">
        <v>29</v>
      </c>
      <c r="W23" s="152"/>
      <c r="X23" s="155"/>
      <c r="Y23" s="159"/>
      <c r="Z23" s="155"/>
      <c r="AA23" s="155"/>
      <c r="AB23" s="155"/>
      <c r="AC23" s="156"/>
      <c r="AD23" s="156"/>
      <c r="AE23" s="157"/>
      <c r="AF23" s="157"/>
      <c r="AG23" s="236"/>
    </row>
    <row r="24" spans="1:34" ht="16.5" customHeight="1">
      <c r="A24" s="15"/>
      <c r="B24" s="2"/>
      <c r="C24" s="48" t="s">
        <v>96</v>
      </c>
      <c r="D24" s="400">
        <v>337573</v>
      </c>
      <c r="E24" s="403">
        <v>13.286286334269999</v>
      </c>
      <c r="F24" s="403">
        <v>0.8944863876000001</v>
      </c>
      <c r="G24" s="403">
        <v>2.6166309480700001</v>
      </c>
      <c r="H24" s="383">
        <v>0.69144974294999995</v>
      </c>
      <c r="I24" s="383">
        <v>0.51118589280000004</v>
      </c>
      <c r="J24" s="383">
        <v>0.34224350645000001</v>
      </c>
      <c r="K24" s="383">
        <v>0.59089008205999993</v>
      </c>
      <c r="L24" s="383">
        <v>0.12841981746</v>
      </c>
      <c r="M24" s="383">
        <v>0.14855743994999998</v>
      </c>
      <c r="N24" s="383">
        <v>0.95926760615000006</v>
      </c>
      <c r="O24" s="383">
        <v>9.9513244490400012</v>
      </c>
      <c r="P24" s="383">
        <v>0.90057777149999996</v>
      </c>
      <c r="Q24" s="383">
        <v>0.93703282360000006</v>
      </c>
      <c r="R24" s="383">
        <v>0.14640685277999999</v>
      </c>
      <c r="S24" s="383">
        <v>0.18443126051</v>
      </c>
      <c r="T24" s="383">
        <v>21.351218053170001</v>
      </c>
      <c r="U24" s="383">
        <v>2.56987447813</v>
      </c>
      <c r="V24" s="112">
        <v>32</v>
      </c>
      <c r="W24" s="152"/>
      <c r="X24" s="155"/>
      <c r="Y24" s="159"/>
      <c r="Z24" s="155"/>
      <c r="AA24" s="155"/>
      <c r="AB24" s="155"/>
      <c r="AC24" s="156"/>
      <c r="AD24" s="156"/>
      <c r="AE24" s="157"/>
      <c r="AF24" s="157"/>
      <c r="AG24" s="236"/>
    </row>
    <row r="25" spans="1:34" ht="16.5" customHeight="1">
      <c r="A25" s="15"/>
      <c r="B25" s="2"/>
      <c r="C25" s="48" t="s">
        <v>99</v>
      </c>
      <c r="D25" s="400">
        <v>390615</v>
      </c>
      <c r="E25" s="403">
        <v>15.643072439640001</v>
      </c>
      <c r="F25" s="403">
        <v>1.3648358039699999</v>
      </c>
      <c r="G25" s="403">
        <v>6.4136542315499998</v>
      </c>
      <c r="H25" s="383">
        <v>0.71705623250000006</v>
      </c>
      <c r="I25" s="383">
        <v>0.46831274688000002</v>
      </c>
      <c r="J25" s="383">
        <v>0.24423641716</v>
      </c>
      <c r="K25" s="383">
        <v>0.61966622720000009</v>
      </c>
      <c r="L25" s="383">
        <v>0.43269894182000002</v>
      </c>
      <c r="M25" s="383">
        <v>0.14105950769</v>
      </c>
      <c r="N25" s="383">
        <v>1.2538595379199999</v>
      </c>
      <c r="O25" s="383">
        <v>11.815399766070001</v>
      </c>
      <c r="P25" s="383">
        <v>1.08522603167</v>
      </c>
      <c r="Q25" s="383">
        <v>1.0993041868</v>
      </c>
      <c r="R25" s="383">
        <v>0.19649301977</v>
      </c>
      <c r="S25" s="383">
        <v>0.21602205926000001</v>
      </c>
      <c r="T25" s="383">
        <v>61.185375752929993</v>
      </c>
      <c r="U25" s="383">
        <v>8.7165308707300007</v>
      </c>
      <c r="V25" s="112">
        <v>35</v>
      </c>
      <c r="W25" s="152"/>
      <c r="X25" s="155"/>
      <c r="Y25" s="159"/>
      <c r="Z25" s="155"/>
      <c r="AA25" s="155"/>
      <c r="AB25" s="155"/>
      <c r="AC25" s="156"/>
      <c r="AD25" s="156"/>
      <c r="AE25" s="157"/>
      <c r="AF25" s="157"/>
      <c r="AG25" s="236"/>
    </row>
    <row r="26" spans="1:34" ht="16.5" customHeight="1">
      <c r="A26" s="15"/>
      <c r="B26" s="2"/>
      <c r="C26" s="48" t="s">
        <v>98</v>
      </c>
      <c r="D26" s="400">
        <v>339384</v>
      </c>
      <c r="E26" s="403">
        <v>14.59590774162</v>
      </c>
      <c r="F26" s="403">
        <v>1.4205185921599999</v>
      </c>
      <c r="G26" s="403">
        <v>6.6361992606900007</v>
      </c>
      <c r="H26" s="383">
        <v>0.66483273434000001</v>
      </c>
      <c r="I26" s="383">
        <v>0.40280930976000001</v>
      </c>
      <c r="J26" s="383">
        <v>0.19654712468000002</v>
      </c>
      <c r="K26" s="383">
        <v>0.53312695679</v>
      </c>
      <c r="L26" s="383">
        <v>0.25439189022999997</v>
      </c>
      <c r="M26" s="383">
        <v>0.14384720452000002</v>
      </c>
      <c r="N26" s="383">
        <v>1.22967693409</v>
      </c>
      <c r="O26" s="383">
        <v>11.234635909790001</v>
      </c>
      <c r="P26" s="383">
        <v>1.12825575113</v>
      </c>
      <c r="Q26" s="383">
        <v>1.0549367083599999</v>
      </c>
      <c r="R26" s="383">
        <v>0.22929142085999998</v>
      </c>
      <c r="S26" s="383">
        <v>0.16359841878</v>
      </c>
      <c r="T26" s="383">
        <v>55.605021719489997</v>
      </c>
      <c r="U26" s="383">
        <v>5.9887694870599999</v>
      </c>
      <c r="V26" s="112">
        <v>38</v>
      </c>
      <c r="W26" s="152"/>
      <c r="X26" s="155"/>
      <c r="Y26" s="159"/>
      <c r="Z26" s="155"/>
      <c r="AA26" s="155"/>
      <c r="AB26" s="155"/>
      <c r="AC26" s="156"/>
      <c r="AD26" s="156"/>
      <c r="AE26" s="157"/>
      <c r="AF26" s="157"/>
      <c r="AG26" s="236"/>
    </row>
    <row r="27" spans="1:34" ht="16.5" customHeight="1">
      <c r="A27" s="15"/>
      <c r="B27" s="2"/>
      <c r="C27" s="48" t="s">
        <v>110</v>
      </c>
      <c r="D27" s="400">
        <v>2408678</v>
      </c>
      <c r="E27" s="403">
        <v>103.66174935971</v>
      </c>
      <c r="F27" s="403">
        <v>13.25112723786</v>
      </c>
      <c r="G27" s="403">
        <v>47.972797953349996</v>
      </c>
      <c r="H27" s="383">
        <v>4.6913503290699996</v>
      </c>
      <c r="I27" s="383">
        <v>2.56552067904</v>
      </c>
      <c r="J27" s="383">
        <v>1.52517187926</v>
      </c>
      <c r="K27" s="383">
        <v>3.5388625519099999</v>
      </c>
      <c r="L27" s="383">
        <v>1.4709735670199999</v>
      </c>
      <c r="M27" s="383">
        <v>0.99485939436000004</v>
      </c>
      <c r="N27" s="383">
        <v>8.774426489469997</v>
      </c>
      <c r="O27" s="383">
        <v>80.447776288679989</v>
      </c>
      <c r="P27" s="383">
        <v>8.4375648565599999</v>
      </c>
      <c r="Q27" s="383">
        <v>8.385598451169999</v>
      </c>
      <c r="R27" s="383">
        <v>1.1746936377799999</v>
      </c>
      <c r="S27" s="383">
        <v>1.18786314058</v>
      </c>
      <c r="T27" s="383">
        <v>417.26634988210998</v>
      </c>
      <c r="U27" s="383">
        <v>59.706298659990004</v>
      </c>
      <c r="V27" s="112">
        <v>41</v>
      </c>
      <c r="W27" s="152"/>
      <c r="X27" s="155"/>
      <c r="Y27" s="159"/>
      <c r="Z27" s="155"/>
      <c r="AA27" s="155"/>
      <c r="AB27" s="155"/>
      <c r="AC27" s="156"/>
      <c r="AD27" s="156"/>
      <c r="AE27" s="157"/>
      <c r="AF27" s="157"/>
      <c r="AG27" s="236"/>
    </row>
    <row r="28" spans="1:34" ht="16.5" customHeight="1">
      <c r="A28" s="15"/>
      <c r="B28" s="2"/>
      <c r="C28" s="48" t="s">
        <v>113</v>
      </c>
      <c r="D28" s="400">
        <v>18721</v>
      </c>
      <c r="E28" s="403">
        <v>0.64109390055000004</v>
      </c>
      <c r="F28" s="403">
        <v>0.98679572015000006</v>
      </c>
      <c r="G28" s="403">
        <v>1.46211115061</v>
      </c>
      <c r="H28" s="383">
        <v>5.1283956820000004E-2</v>
      </c>
      <c r="I28" s="383">
        <v>1.325234592E-2</v>
      </c>
      <c r="J28" s="383">
        <v>5.6820217900000001E-3</v>
      </c>
      <c r="K28" s="383">
        <v>1.577892816E-2</v>
      </c>
      <c r="L28" s="383">
        <v>1.7553822399999999E-3</v>
      </c>
      <c r="M28" s="383">
        <v>8.6805802399999993E-3</v>
      </c>
      <c r="N28" s="383">
        <v>3.3647854059999996E-2</v>
      </c>
      <c r="O28" s="383">
        <v>0.52339596418000001</v>
      </c>
      <c r="P28" s="383">
        <v>8.5002528539999983E-2</v>
      </c>
      <c r="Q28" s="383">
        <v>8.8886469469999993E-2</v>
      </c>
      <c r="R28" s="383">
        <v>8.6453903900000004E-3</v>
      </c>
      <c r="S28" s="383">
        <v>1.4066045690000001E-2</v>
      </c>
      <c r="T28" s="383">
        <v>23.971819230639998</v>
      </c>
      <c r="U28" s="383">
        <v>0.77198762179999991</v>
      </c>
      <c r="V28" s="112">
        <v>44</v>
      </c>
      <c r="W28" s="152"/>
      <c r="X28" s="155"/>
      <c r="Y28" s="159"/>
      <c r="Z28" s="155"/>
      <c r="AA28" s="155"/>
      <c r="AB28" s="155"/>
      <c r="AC28" s="156"/>
      <c r="AD28" s="156"/>
      <c r="AE28" s="157"/>
      <c r="AF28" s="157"/>
      <c r="AG28" s="236"/>
    </row>
    <row r="29" spans="1:34" ht="16.5" customHeight="1">
      <c r="A29" s="15"/>
      <c r="B29" s="2"/>
      <c r="C29" s="48" t="s">
        <v>101</v>
      </c>
      <c r="D29" s="400">
        <v>504111</v>
      </c>
      <c r="E29" s="403">
        <v>22.511865978180001</v>
      </c>
      <c r="F29" s="403">
        <v>1.8911847906900001</v>
      </c>
      <c r="G29" s="403">
        <v>5.1868771970199994</v>
      </c>
      <c r="H29" s="383">
        <v>1.21670550485</v>
      </c>
      <c r="I29" s="383">
        <v>0.91523137727999992</v>
      </c>
      <c r="J29" s="383">
        <v>0.59327559886000003</v>
      </c>
      <c r="K29" s="383">
        <v>1.06728811847</v>
      </c>
      <c r="L29" s="383">
        <v>0.31600185205999998</v>
      </c>
      <c r="M29" s="383">
        <v>0.25007267280000001</v>
      </c>
      <c r="N29" s="383">
        <v>1.4670538784699998</v>
      </c>
      <c r="O29" s="383">
        <v>16.757919256739999</v>
      </c>
      <c r="P29" s="383">
        <v>1.6631684931799999</v>
      </c>
      <c r="Q29" s="383">
        <v>1.7886826457899998</v>
      </c>
      <c r="R29" s="383">
        <v>0.22359231748000002</v>
      </c>
      <c r="S29" s="383">
        <v>0.35496074894000001</v>
      </c>
      <c r="T29" s="383">
        <v>40.350959655080004</v>
      </c>
      <c r="U29" s="383">
        <v>3.7221241942900001</v>
      </c>
      <c r="V29" s="112">
        <v>47</v>
      </c>
      <c r="W29" s="152"/>
      <c r="X29" s="155"/>
      <c r="Y29" s="159"/>
      <c r="Z29" s="155"/>
      <c r="AA29" s="155"/>
      <c r="AB29" s="155"/>
      <c r="AC29" s="156"/>
      <c r="AD29" s="156"/>
      <c r="AE29" s="157"/>
      <c r="AF29" s="157"/>
      <c r="AG29" s="236"/>
    </row>
    <row r="30" spans="1:34" ht="16.5" customHeight="1">
      <c r="A30" s="15"/>
      <c r="B30" s="2"/>
      <c r="C30" s="48" t="s">
        <v>94</v>
      </c>
      <c r="D30" s="400">
        <v>259343</v>
      </c>
      <c r="E30" s="403">
        <v>11.748223566660002</v>
      </c>
      <c r="F30" s="403">
        <v>0.96773202419000004</v>
      </c>
      <c r="G30" s="403">
        <v>3.1502733305900001</v>
      </c>
      <c r="H30" s="383">
        <v>0.59341609487999991</v>
      </c>
      <c r="I30" s="383">
        <v>0.30195048576</v>
      </c>
      <c r="J30" s="383">
        <v>0.16683154984999998</v>
      </c>
      <c r="K30" s="383">
        <v>0.38551534308999996</v>
      </c>
      <c r="L30" s="383">
        <v>0.10120888226000001</v>
      </c>
      <c r="M30" s="383">
        <v>0.14277818139000001</v>
      </c>
      <c r="N30" s="383">
        <v>0.92075584305000002</v>
      </c>
      <c r="O30" s="383">
        <v>9.1723175420899992</v>
      </c>
      <c r="P30" s="383">
        <v>1.0336367665099999</v>
      </c>
      <c r="Q30" s="383">
        <v>0.98804644894000004</v>
      </c>
      <c r="R30" s="383">
        <v>0.17015669813000001</v>
      </c>
      <c r="S30" s="383">
        <v>0.12830333089000001</v>
      </c>
      <c r="T30" s="383">
        <v>28.257328930600004</v>
      </c>
      <c r="U30" s="383">
        <v>2.4125377904900001</v>
      </c>
      <c r="V30" s="112">
        <v>50</v>
      </c>
      <c r="W30" s="152"/>
      <c r="X30" s="155"/>
      <c r="Y30" s="159"/>
      <c r="Z30" s="155"/>
      <c r="AA30" s="155"/>
      <c r="AB30" s="155"/>
      <c r="AC30" s="156"/>
      <c r="AD30" s="156"/>
      <c r="AE30" s="157"/>
      <c r="AF30" s="157"/>
      <c r="AG30" s="236"/>
    </row>
    <row r="31" spans="1:34" ht="16.5" customHeight="1">
      <c r="A31" s="15"/>
      <c r="B31" s="2"/>
      <c r="C31" s="48" t="s">
        <v>108</v>
      </c>
      <c r="D31" s="400">
        <v>1604777</v>
      </c>
      <c r="E31" s="403">
        <v>67.647238922050008</v>
      </c>
      <c r="F31" s="403">
        <v>9.3611812476700003</v>
      </c>
      <c r="G31" s="403">
        <v>39.05542258581</v>
      </c>
      <c r="H31" s="383">
        <v>2.5927373347700002</v>
      </c>
      <c r="I31" s="383">
        <v>1.48610120736</v>
      </c>
      <c r="J31" s="383">
        <v>0.83437943136000003</v>
      </c>
      <c r="K31" s="383">
        <v>1.8622668950000001</v>
      </c>
      <c r="L31" s="383">
        <v>0.96158993733000009</v>
      </c>
      <c r="M31" s="383">
        <v>0.47553329627000007</v>
      </c>
      <c r="N31" s="383">
        <v>6.4419446440899986</v>
      </c>
      <c r="O31" s="383">
        <v>53.128684951650001</v>
      </c>
      <c r="P31" s="383">
        <v>5.4364332719899995</v>
      </c>
      <c r="Q31" s="383">
        <v>5.24546615571</v>
      </c>
      <c r="R31" s="383">
        <v>0.86303679617000006</v>
      </c>
      <c r="S31" s="383">
        <v>0.72188774299000003</v>
      </c>
      <c r="T31" s="383">
        <v>358.81205899582</v>
      </c>
      <c r="U31" s="383">
        <v>31.890913148159999</v>
      </c>
      <c r="V31" s="112">
        <v>53</v>
      </c>
      <c r="W31" s="152"/>
      <c r="X31" s="155"/>
      <c r="Y31" s="159"/>
      <c r="Z31" s="155"/>
      <c r="AA31" s="155"/>
      <c r="AB31" s="155"/>
      <c r="AC31" s="156"/>
      <c r="AD31" s="156"/>
      <c r="AE31" s="157"/>
      <c r="AF31" s="157"/>
      <c r="AG31" s="236"/>
    </row>
    <row r="32" spans="1:34" ht="16.5" customHeight="1">
      <c r="A32" s="15"/>
      <c r="B32" s="2"/>
      <c r="C32" s="48" t="s">
        <v>104</v>
      </c>
      <c r="D32" s="400">
        <v>712972</v>
      </c>
      <c r="E32" s="403">
        <v>31.942903855350004</v>
      </c>
      <c r="F32" s="403">
        <v>3.71385270607</v>
      </c>
      <c r="G32" s="403">
        <v>11.96834135878</v>
      </c>
      <c r="H32" s="383">
        <v>1.7612944887399999</v>
      </c>
      <c r="I32" s="383">
        <v>0.8609009059199999</v>
      </c>
      <c r="J32" s="383">
        <v>0.53537720964000002</v>
      </c>
      <c r="K32" s="383">
        <v>1.39039600037</v>
      </c>
      <c r="L32" s="383">
        <v>0.28964582025999996</v>
      </c>
      <c r="M32" s="383">
        <v>0.33164623777000002</v>
      </c>
      <c r="N32" s="383">
        <v>2.3466303095700001</v>
      </c>
      <c r="O32" s="383">
        <v>24.584657823930002</v>
      </c>
      <c r="P32" s="383">
        <v>2.68232157983</v>
      </c>
      <c r="Q32" s="383">
        <v>2.6210182796199999</v>
      </c>
      <c r="R32" s="383">
        <v>0.41386151553</v>
      </c>
      <c r="S32" s="383">
        <v>0.36386444470000001</v>
      </c>
      <c r="T32" s="383">
        <v>84.519333898439996</v>
      </c>
      <c r="U32" s="383">
        <v>7.8771462175</v>
      </c>
      <c r="V32" s="112">
        <v>56</v>
      </c>
      <c r="W32" s="152"/>
      <c r="X32" s="155"/>
      <c r="Y32" s="159"/>
      <c r="Z32" s="155"/>
      <c r="AA32" s="155"/>
      <c r="AB32" s="155"/>
      <c r="AC32" s="156"/>
      <c r="AD32" s="156"/>
      <c r="AE32" s="157"/>
      <c r="AF32" s="157"/>
      <c r="AG32" s="236"/>
    </row>
    <row r="33" spans="1:33" ht="16.5" customHeight="1">
      <c r="A33" s="15"/>
      <c r="B33" s="2"/>
      <c r="C33" s="48" t="s">
        <v>91</v>
      </c>
      <c r="D33" s="400">
        <v>193827</v>
      </c>
      <c r="E33" s="403">
        <v>7.8088802909599995</v>
      </c>
      <c r="F33" s="403">
        <v>0.63473171369000003</v>
      </c>
      <c r="G33" s="403">
        <v>2.0018104695400001</v>
      </c>
      <c r="H33" s="383">
        <v>0.40200035617000002</v>
      </c>
      <c r="I33" s="383">
        <v>0.24520295712000001</v>
      </c>
      <c r="J33" s="383">
        <v>0.16321498672999998</v>
      </c>
      <c r="K33" s="383">
        <v>0.29931210406000003</v>
      </c>
      <c r="L33" s="383">
        <v>5.1249430399999997E-2</v>
      </c>
      <c r="M33" s="383">
        <v>8.5739299709999994E-2</v>
      </c>
      <c r="N33" s="383">
        <v>0.60106940478000026</v>
      </c>
      <c r="O33" s="383">
        <v>5.9776408108099996</v>
      </c>
      <c r="P33" s="383">
        <v>0.58993570782000004</v>
      </c>
      <c r="Q33" s="383">
        <v>0.57277539006</v>
      </c>
      <c r="R33" s="383">
        <v>0.10572486908000001</v>
      </c>
      <c r="S33" s="383">
        <v>9.0182121660000003E-2</v>
      </c>
      <c r="T33" s="383">
        <v>14.86601624519</v>
      </c>
      <c r="U33" s="383">
        <v>1.42312003041</v>
      </c>
      <c r="V33" s="112">
        <v>59</v>
      </c>
      <c r="W33" s="152"/>
      <c r="X33" s="155"/>
      <c r="Y33" s="159"/>
      <c r="Z33" s="155"/>
      <c r="AA33" s="155"/>
      <c r="AB33" s="155"/>
      <c r="AC33" s="156"/>
      <c r="AD33" s="156"/>
      <c r="AE33" s="157"/>
      <c r="AF33" s="157"/>
      <c r="AG33" s="236"/>
    </row>
    <row r="34" spans="1:33" ht="16.5" customHeight="1">
      <c r="A34" s="15"/>
      <c r="B34" s="2"/>
      <c r="C34" s="48" t="s">
        <v>111</v>
      </c>
      <c r="D34" s="400">
        <v>2797609</v>
      </c>
      <c r="E34" s="403">
        <v>155.46307419873</v>
      </c>
      <c r="F34" s="403">
        <v>25.812529633010001</v>
      </c>
      <c r="G34" s="403">
        <v>71.032937653860003</v>
      </c>
      <c r="H34" s="383">
        <v>7.4361028972400005</v>
      </c>
      <c r="I34" s="383">
        <v>3.0561852815999999</v>
      </c>
      <c r="J34" s="383">
        <v>2.0825551068300001</v>
      </c>
      <c r="K34" s="383">
        <v>6.5659388208900005</v>
      </c>
      <c r="L34" s="383">
        <v>1.7737388698800001</v>
      </c>
      <c r="M34" s="383">
        <v>1.7276241624199999</v>
      </c>
      <c r="N34" s="383">
        <v>10.830694275040003</v>
      </c>
      <c r="O34" s="383">
        <v>122.72851872009001</v>
      </c>
      <c r="P34" s="383">
        <v>16.789682070289999</v>
      </c>
      <c r="Q34" s="383">
        <v>16.279437326709999</v>
      </c>
      <c r="R34" s="383">
        <v>1.97720020844</v>
      </c>
      <c r="S34" s="383">
        <v>1.90652476106</v>
      </c>
      <c r="T34" s="383">
        <v>618.13510316537008</v>
      </c>
      <c r="U34" s="383">
        <v>42.953700160289998</v>
      </c>
      <c r="V34" s="112">
        <v>62</v>
      </c>
      <c r="W34" s="152"/>
      <c r="X34" s="155"/>
      <c r="Y34" s="159"/>
      <c r="Z34" s="155"/>
      <c r="AA34" s="155"/>
      <c r="AB34" s="155"/>
      <c r="AC34" s="156"/>
      <c r="AD34" s="156"/>
      <c r="AE34" s="157"/>
      <c r="AF34" s="157"/>
      <c r="AG34" s="236"/>
    </row>
    <row r="35" spans="1:33" ht="16.5" customHeight="1">
      <c r="A35" s="15"/>
      <c r="B35" s="2"/>
      <c r="C35" s="48" t="s">
        <v>95</v>
      </c>
      <c r="D35" s="400">
        <v>269080</v>
      </c>
      <c r="E35" s="403">
        <v>12.734989753970002</v>
      </c>
      <c r="F35" s="403">
        <v>1.1577590465099998</v>
      </c>
      <c r="G35" s="403">
        <v>3.3446294968199997</v>
      </c>
      <c r="H35" s="383">
        <v>0.67754053656999991</v>
      </c>
      <c r="I35" s="383">
        <v>0.32123362655999999</v>
      </c>
      <c r="J35" s="383">
        <v>0.18632624404000001</v>
      </c>
      <c r="K35" s="383">
        <v>0.42348637242999998</v>
      </c>
      <c r="L35" s="383">
        <v>0.13532965527999999</v>
      </c>
      <c r="M35" s="383">
        <v>0.17099641444999999</v>
      </c>
      <c r="N35" s="383">
        <v>0.95889630274999971</v>
      </c>
      <c r="O35" s="383">
        <v>9.9097239721600001</v>
      </c>
      <c r="P35" s="383">
        <v>1.15904694197</v>
      </c>
      <c r="Q35" s="383">
        <v>1.13340699949</v>
      </c>
      <c r="R35" s="383">
        <v>0.16115323122999997</v>
      </c>
      <c r="S35" s="383">
        <v>0.13819306011999999</v>
      </c>
      <c r="T35" s="383">
        <v>26.752652257419999</v>
      </c>
      <c r="U35" s="383">
        <v>2.8345684494999999</v>
      </c>
      <c r="V35" s="112">
        <v>65</v>
      </c>
      <c r="W35" s="152"/>
      <c r="X35" s="155"/>
      <c r="Y35" s="159"/>
      <c r="Z35" s="155"/>
      <c r="AA35" s="155"/>
      <c r="AB35" s="155"/>
      <c r="AC35" s="156"/>
      <c r="AD35" s="156"/>
      <c r="AE35" s="157"/>
      <c r="AF35" s="157"/>
      <c r="AG35" s="236"/>
    </row>
    <row r="36" spans="1:33" ht="16.5" customHeight="1">
      <c r="A36" s="15"/>
      <c r="B36" s="2"/>
      <c r="C36" s="48" t="s">
        <v>109</v>
      </c>
      <c r="D36" s="400">
        <v>1843955</v>
      </c>
      <c r="E36" s="403">
        <v>77.974887100749996</v>
      </c>
      <c r="F36" s="403">
        <v>11.88970715562</v>
      </c>
      <c r="G36" s="403">
        <v>40.241544576549998</v>
      </c>
      <c r="H36" s="383">
        <v>3.4591415911199999</v>
      </c>
      <c r="I36" s="383">
        <v>1.5312097363199999</v>
      </c>
      <c r="J36" s="383">
        <v>0.94327506914000003</v>
      </c>
      <c r="K36" s="383">
        <v>2.4696887054699999</v>
      </c>
      <c r="L36" s="383">
        <v>1.28093383902</v>
      </c>
      <c r="M36" s="383">
        <v>0.76640115577000001</v>
      </c>
      <c r="N36" s="383">
        <v>7.02849286969</v>
      </c>
      <c r="O36" s="383">
        <v>60.699827327120005</v>
      </c>
      <c r="P36" s="383">
        <v>6.3127101141500006</v>
      </c>
      <c r="Q36" s="383">
        <v>6.0710798266200001</v>
      </c>
      <c r="R36" s="383">
        <v>0.98545796033999999</v>
      </c>
      <c r="S36" s="383">
        <v>0.80127659074000002</v>
      </c>
      <c r="T36" s="383">
        <v>359.02768450350999</v>
      </c>
      <c r="U36" s="383">
        <v>47.786794349730002</v>
      </c>
      <c r="V36" s="112">
        <v>68</v>
      </c>
      <c r="W36" s="152"/>
      <c r="X36" s="155"/>
      <c r="Y36" s="159"/>
      <c r="Z36" s="155"/>
      <c r="AA36" s="155"/>
      <c r="AB36" s="155"/>
      <c r="AC36" s="156"/>
      <c r="AD36" s="156"/>
      <c r="AE36" s="157"/>
      <c r="AF36" s="157"/>
      <c r="AG36" s="236"/>
    </row>
    <row r="37" spans="1:33" ht="16.5" customHeight="1">
      <c r="A37" s="15"/>
      <c r="B37" s="2"/>
      <c r="C37" s="48" t="s">
        <v>90</v>
      </c>
      <c r="D37" s="400">
        <v>183581</v>
      </c>
      <c r="E37" s="403">
        <v>7.4587781099799999</v>
      </c>
      <c r="F37" s="403">
        <v>0.54843822190000002</v>
      </c>
      <c r="G37" s="403">
        <v>2.08892387078</v>
      </c>
      <c r="H37" s="383">
        <v>0.36218240262000001</v>
      </c>
      <c r="I37" s="383">
        <v>0.25574401248</v>
      </c>
      <c r="J37" s="383">
        <v>0.11435833159999999</v>
      </c>
      <c r="K37" s="383">
        <v>0.30070262050000002</v>
      </c>
      <c r="L37" s="383">
        <v>0.10876983598000001</v>
      </c>
      <c r="M37" s="383">
        <v>9.0101376860000013E-2</v>
      </c>
      <c r="N37" s="383">
        <v>0.57702375260999994</v>
      </c>
      <c r="O37" s="383">
        <v>5.6668039590300001</v>
      </c>
      <c r="P37" s="383">
        <v>0.52397576571000004</v>
      </c>
      <c r="Q37" s="383">
        <v>0.54412423069000004</v>
      </c>
      <c r="R37" s="383">
        <v>7.5700148790000005E-2</v>
      </c>
      <c r="S37" s="383">
        <v>9.8389504719999993E-2</v>
      </c>
      <c r="T37" s="383">
        <v>17.40934252129</v>
      </c>
      <c r="U37" s="383">
        <v>1.91830225004</v>
      </c>
      <c r="V37" s="112">
        <v>71</v>
      </c>
      <c r="W37" s="152"/>
      <c r="X37" s="155"/>
      <c r="Y37" s="159"/>
      <c r="Z37" s="155"/>
      <c r="AA37" s="155"/>
      <c r="AB37" s="155"/>
      <c r="AC37" s="156"/>
      <c r="AD37" s="156"/>
      <c r="AE37" s="157"/>
      <c r="AF37" s="157"/>
      <c r="AG37" s="236"/>
    </row>
    <row r="38" spans="1:33" ht="16.5" customHeight="1">
      <c r="A38" s="15"/>
      <c r="B38" s="2"/>
      <c r="C38" s="48" t="s">
        <v>86</v>
      </c>
      <c r="D38" s="400">
        <v>51479</v>
      </c>
      <c r="E38" s="403">
        <v>2.4435751778399997</v>
      </c>
      <c r="F38" s="403">
        <v>0.17870272514999999</v>
      </c>
      <c r="G38" s="403">
        <v>0.35497433875999995</v>
      </c>
      <c r="H38" s="383">
        <v>0.12129399017</v>
      </c>
      <c r="I38" s="383">
        <v>8.295206304000001E-2</v>
      </c>
      <c r="J38" s="383">
        <v>3.364149214E-2</v>
      </c>
      <c r="K38" s="383">
        <v>5.892687244E-2</v>
      </c>
      <c r="L38" s="383">
        <v>2.4041626809999998E-2</v>
      </c>
      <c r="M38" s="383">
        <v>4.0057167679999998E-2</v>
      </c>
      <c r="N38" s="383">
        <v>0.19187097853999996</v>
      </c>
      <c r="O38" s="383">
        <v>1.89503168244</v>
      </c>
      <c r="P38" s="383">
        <v>0.20931840888</v>
      </c>
      <c r="Q38" s="383">
        <v>0.20960276799999999</v>
      </c>
      <c r="R38" s="383">
        <v>3.0323893939999999E-2</v>
      </c>
      <c r="S38" s="383">
        <v>3.0947279960000004E-2</v>
      </c>
      <c r="T38" s="383">
        <v>2.8644241416299998</v>
      </c>
      <c r="U38" s="383">
        <v>0.36361162550000004</v>
      </c>
      <c r="V38" s="112">
        <v>74</v>
      </c>
      <c r="W38" s="152"/>
      <c r="X38" s="155"/>
      <c r="Y38" s="159"/>
      <c r="Z38" s="155"/>
      <c r="AA38" s="155"/>
      <c r="AB38" s="155"/>
      <c r="AC38" s="156"/>
      <c r="AD38" s="156"/>
      <c r="AE38" s="157"/>
      <c r="AF38" s="157"/>
      <c r="AG38" s="236"/>
    </row>
    <row r="39" spans="1:33" ht="16.5" customHeight="1">
      <c r="A39" s="15"/>
      <c r="B39" s="2"/>
      <c r="C39" s="48" t="s">
        <v>105</v>
      </c>
      <c r="D39" s="400">
        <v>996822</v>
      </c>
      <c r="E39" s="403">
        <v>41.623442060670001</v>
      </c>
      <c r="F39" s="403">
        <v>6.2140379673100004</v>
      </c>
      <c r="G39" s="403">
        <v>21.36146011192</v>
      </c>
      <c r="H39" s="383">
        <v>1.73252677061</v>
      </c>
      <c r="I39" s="383">
        <v>0.87085941887999996</v>
      </c>
      <c r="J39" s="383">
        <v>0.51597054360000005</v>
      </c>
      <c r="K39" s="383">
        <v>1.22952493577</v>
      </c>
      <c r="L39" s="383">
        <v>0.51205903377999995</v>
      </c>
      <c r="M39" s="383">
        <v>0.37564533907999997</v>
      </c>
      <c r="N39" s="383">
        <v>4.0286499274700001</v>
      </c>
      <c r="O39" s="383">
        <v>32.456024376880002</v>
      </c>
      <c r="P39" s="383">
        <v>3.1220511276899998</v>
      </c>
      <c r="Q39" s="383">
        <v>3.1188943378899996</v>
      </c>
      <c r="R39" s="383">
        <v>0.43144168529999999</v>
      </c>
      <c r="S39" s="383">
        <v>0.44934854430999993</v>
      </c>
      <c r="T39" s="383">
        <v>205.47880907103001</v>
      </c>
      <c r="U39" s="383">
        <v>17.098048327040001</v>
      </c>
      <c r="V39" s="112">
        <v>77</v>
      </c>
      <c r="W39" s="152"/>
      <c r="X39" s="155"/>
      <c r="Y39" s="159"/>
      <c r="Z39" s="155"/>
      <c r="AA39" s="155"/>
      <c r="AB39" s="155"/>
      <c r="AC39" s="156"/>
      <c r="AD39" s="156"/>
      <c r="AE39" s="157"/>
      <c r="AF39" s="157"/>
      <c r="AG39" s="236"/>
    </row>
    <row r="40" spans="1:33" ht="16.5" customHeight="1">
      <c r="A40" s="15"/>
      <c r="B40" s="2"/>
      <c r="C40" s="48" t="s">
        <v>112</v>
      </c>
      <c r="D40" s="400">
        <v>8391582</v>
      </c>
      <c r="E40" s="403">
        <v>393.63368499642002</v>
      </c>
      <c r="F40" s="403">
        <v>79.055858527209992</v>
      </c>
      <c r="G40" s="403">
        <v>228.76066600297003</v>
      </c>
      <c r="H40" s="383">
        <v>16.187682831380002</v>
      </c>
      <c r="I40" s="383">
        <v>9.0429873494400006</v>
      </c>
      <c r="J40" s="383">
        <v>5.3048890383399998</v>
      </c>
      <c r="K40" s="383">
        <v>14.977292384329999</v>
      </c>
      <c r="L40" s="383">
        <v>5.1109655546399999</v>
      </c>
      <c r="M40" s="383">
        <v>3.3395715030299997</v>
      </c>
      <c r="N40" s="383">
        <v>31.787772988949996</v>
      </c>
      <c r="O40" s="383">
        <v>309.21683684144</v>
      </c>
      <c r="P40" s="383">
        <v>36.5268377875</v>
      </c>
      <c r="Q40" s="383">
        <v>36.216801976559999</v>
      </c>
      <c r="R40" s="383">
        <v>4.3003198829500002</v>
      </c>
      <c r="S40" s="383">
        <v>4.5044299946999997</v>
      </c>
      <c r="T40" s="383">
        <v>2123.6961044902901</v>
      </c>
      <c r="U40" s="383">
        <v>157.91367276448</v>
      </c>
      <c r="V40" s="112">
        <v>80</v>
      </c>
      <c r="W40" s="152"/>
      <c r="X40" s="155"/>
      <c r="Y40" s="159"/>
      <c r="Z40" s="155"/>
      <c r="AA40" s="155"/>
      <c r="AB40" s="155"/>
      <c r="AC40" s="156"/>
      <c r="AD40" s="156"/>
      <c r="AE40" s="157"/>
      <c r="AF40" s="157"/>
      <c r="AG40" s="236"/>
    </row>
    <row r="41" spans="1:33" ht="16.5" customHeight="1">
      <c r="A41" s="15"/>
      <c r="B41" s="2"/>
      <c r="C41" s="48" t="s">
        <v>93</v>
      </c>
      <c r="D41" s="400">
        <v>190993</v>
      </c>
      <c r="E41" s="403">
        <v>9.7701650776399998</v>
      </c>
      <c r="F41" s="403">
        <v>0.89038629208000009</v>
      </c>
      <c r="G41" s="403">
        <v>2.2658324266999998</v>
      </c>
      <c r="H41" s="383">
        <v>0.5596054627799999</v>
      </c>
      <c r="I41" s="383">
        <v>0.25819266528000001</v>
      </c>
      <c r="J41" s="383">
        <v>0.18920535921000001</v>
      </c>
      <c r="K41" s="383">
        <v>0.36446090872000003</v>
      </c>
      <c r="L41" s="383">
        <v>6.5103819039999997E-2</v>
      </c>
      <c r="M41" s="383">
        <v>0.13052430777000001</v>
      </c>
      <c r="N41" s="383">
        <v>0.67825842713999984</v>
      </c>
      <c r="O41" s="383">
        <v>7.5552526682300005</v>
      </c>
      <c r="P41" s="383">
        <v>0.90017338493999999</v>
      </c>
      <c r="Q41" s="383">
        <v>0.86871986831000014</v>
      </c>
      <c r="R41" s="383">
        <v>0.13983991646999999</v>
      </c>
      <c r="S41" s="383">
        <v>0.11347968216</v>
      </c>
      <c r="T41" s="383">
        <v>22.020311779650001</v>
      </c>
      <c r="U41" s="383">
        <v>2.0899316691400003</v>
      </c>
      <c r="V41" s="112">
        <v>83</v>
      </c>
      <c r="W41" s="152"/>
      <c r="X41" s="155"/>
      <c r="Y41" s="159"/>
      <c r="Z41" s="155"/>
      <c r="AA41" s="155"/>
      <c r="AB41" s="155"/>
      <c r="AC41" s="156"/>
      <c r="AD41" s="156"/>
      <c r="AE41" s="157"/>
      <c r="AF41" s="157"/>
      <c r="AG41" s="236"/>
    </row>
    <row r="42" spans="1:33" ht="16.5" customHeight="1" thickBot="1">
      <c r="A42" s="15"/>
      <c r="B42" s="2"/>
      <c r="C42" s="404" t="s">
        <v>89</v>
      </c>
      <c r="D42" s="401">
        <v>131790</v>
      </c>
      <c r="E42" s="405">
        <v>5.4718666926099999</v>
      </c>
      <c r="F42" s="405">
        <v>0.38509358823000001</v>
      </c>
      <c r="G42" s="405">
        <v>1.2101824185900001</v>
      </c>
      <c r="H42" s="384">
        <v>0.29629372377999996</v>
      </c>
      <c r="I42" s="384">
        <v>0.19261221408000001</v>
      </c>
      <c r="J42" s="384">
        <v>9.3037788900000001E-2</v>
      </c>
      <c r="K42" s="384">
        <v>0.22169536712000001</v>
      </c>
      <c r="L42" s="384">
        <v>0.12702733385000001</v>
      </c>
      <c r="M42" s="384">
        <v>5.0276087210000001E-2</v>
      </c>
      <c r="N42" s="384">
        <v>0.39416927436000004</v>
      </c>
      <c r="O42" s="384">
        <v>4.1024132077799997</v>
      </c>
      <c r="P42" s="384">
        <v>0.38017051033000004</v>
      </c>
      <c r="Q42" s="384">
        <v>0.41198996062000004</v>
      </c>
      <c r="R42" s="384">
        <v>5.0312501479999994E-2</v>
      </c>
      <c r="S42" s="384">
        <v>8.2631581960000006E-2</v>
      </c>
      <c r="T42" s="384">
        <v>13.016264549679999</v>
      </c>
      <c r="U42" s="384">
        <v>1.9066180208500001</v>
      </c>
      <c r="V42" s="112">
        <v>86</v>
      </c>
      <c r="W42" s="152"/>
      <c r="X42" s="155"/>
      <c r="Y42" s="159"/>
      <c r="Z42" s="155"/>
      <c r="AA42" s="155"/>
      <c r="AB42" s="155"/>
      <c r="AC42" s="156"/>
      <c r="AD42" s="156"/>
      <c r="AE42" s="157"/>
      <c r="AF42" s="157"/>
      <c r="AG42" s="236"/>
    </row>
    <row r="43" spans="1:33" ht="17.25" customHeight="1" thickBot="1">
      <c r="A43" s="15"/>
      <c r="B43" s="2"/>
      <c r="C43" s="35" t="s">
        <v>64</v>
      </c>
      <c r="D43" s="113">
        <v>25873856</v>
      </c>
      <c r="E43" s="114">
        <v>1196.7560294548402</v>
      </c>
      <c r="F43" s="114">
        <v>181.42753508508</v>
      </c>
      <c r="G43" s="114">
        <v>566.36896396957991</v>
      </c>
      <c r="H43" s="114">
        <v>55.276207619030011</v>
      </c>
      <c r="I43" s="114">
        <v>29.033137151040002</v>
      </c>
      <c r="J43" s="114">
        <v>18.008000750280001</v>
      </c>
      <c r="K43" s="114">
        <v>45.924195390720001</v>
      </c>
      <c r="L43" s="114">
        <v>15.47572336658</v>
      </c>
      <c r="M43" s="114">
        <v>11.863963536859996</v>
      </c>
      <c r="N43" s="114">
        <v>93.96423198782999</v>
      </c>
      <c r="O43" s="114">
        <v>931.3739626096301</v>
      </c>
      <c r="P43" s="114">
        <v>106.74564790698</v>
      </c>
      <c r="Q43" s="114">
        <v>106.09198362271</v>
      </c>
      <c r="R43" s="114">
        <v>13.759391533340002</v>
      </c>
      <c r="S43" s="114">
        <v>14.37466912447</v>
      </c>
      <c r="T43" s="114">
        <v>5083.6136348609907</v>
      </c>
      <c r="U43" s="114">
        <v>458.01412790886997</v>
      </c>
      <c r="V43" s="45"/>
      <c r="W43" s="15"/>
      <c r="X43" s="15"/>
    </row>
    <row r="44" spans="1:33" ht="15" customHeight="1">
      <c r="A44" s="15"/>
      <c r="B44" s="2"/>
      <c r="C44" s="9"/>
      <c r="D44" s="1"/>
      <c r="E44" s="1"/>
      <c r="F44" s="1"/>
      <c r="G44" s="1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45"/>
      <c r="W44" s="15"/>
      <c r="X44" s="15"/>
    </row>
    <row r="45" spans="1:33" ht="15" customHeight="1" thickBot="1">
      <c r="A45" s="15"/>
      <c r="B45" s="41"/>
      <c r="C45" s="34"/>
      <c r="D45" s="20"/>
      <c r="E45" s="20"/>
      <c r="F45" s="20"/>
      <c r="G45" s="20"/>
      <c r="H45" s="19"/>
      <c r="I45" s="19"/>
      <c r="J45" s="19"/>
      <c r="K45" s="19"/>
      <c r="L45" s="19"/>
      <c r="M45" s="19"/>
      <c r="N45" s="19"/>
      <c r="O45" s="19"/>
      <c r="P45" s="19"/>
      <c r="Q45" s="254"/>
      <c r="R45" s="254"/>
      <c r="S45" s="254"/>
      <c r="T45" s="19"/>
      <c r="U45" s="19"/>
      <c r="V45" s="46"/>
      <c r="W45" s="15"/>
      <c r="X45" s="15"/>
    </row>
    <row r="46" spans="1:33" ht="1" customHeight="1"/>
  </sheetData>
  <sheetProtection selectLockedCells="1" selectUnlockedCells="1"/>
  <mergeCells count="13">
    <mergeCell ref="U12:U13"/>
    <mergeCell ref="O12:O13"/>
    <mergeCell ref="P12:P13"/>
    <mergeCell ref="T12:T13"/>
    <mergeCell ref="C12:C13"/>
    <mergeCell ref="D12:D13"/>
    <mergeCell ref="E12:E13"/>
    <mergeCell ref="F12:F13"/>
    <mergeCell ref="G12:G13"/>
    <mergeCell ref="H12:N12"/>
    <mergeCell ref="Q12:Q13"/>
    <mergeCell ref="R12:R13"/>
    <mergeCell ref="S12:S13"/>
  </mergeCells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74" firstPageNumber="0" fitToHeight="0" orientation="landscape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7">
    <pageSetUpPr fitToPage="1"/>
  </sheetPr>
  <dimension ref="A3:AH47"/>
  <sheetViews>
    <sheetView showGridLines="0" topLeftCell="E10" zoomScale="114" zoomScaleNormal="114" zoomScalePageLayoutView="80" workbookViewId="0">
      <selection activeCell="X15" sqref="X15"/>
    </sheetView>
  </sheetViews>
  <sheetFormatPr baseColWidth="10" defaultColWidth="8.83203125" defaultRowHeight="13"/>
  <cols>
    <col min="1" max="2" width="3.33203125" style="3" customWidth="1"/>
    <col min="3" max="3" width="60.6640625" style="3" customWidth="1"/>
    <col min="4" max="4" width="11.6640625" style="3" customWidth="1"/>
    <col min="5" max="5" width="9.6640625" style="3" customWidth="1"/>
    <col min="6" max="6" width="8.6640625" style="3" customWidth="1"/>
    <col min="7" max="7" width="9.5" style="3" customWidth="1"/>
    <col min="8" max="8" width="8.6640625" style="3" customWidth="1"/>
    <col min="9" max="9" width="10" style="3" bestFit="1" customWidth="1"/>
    <col min="10" max="19" width="8.6640625" style="3" customWidth="1"/>
    <col min="20" max="21" width="9.6640625" style="3" customWidth="1"/>
    <col min="22" max="22" width="3.33203125" style="3" customWidth="1"/>
    <col min="23" max="24" width="8.83203125" style="3"/>
    <col min="25" max="25" width="10.5" style="3" customWidth="1"/>
    <col min="26" max="30" width="8.83203125" style="3"/>
    <col min="31" max="31" width="14.33203125" style="3" customWidth="1"/>
    <col min="32" max="32" width="11.83203125" style="3" customWidth="1"/>
    <col min="33" max="16384" width="8.83203125" style="3"/>
  </cols>
  <sheetData>
    <row r="3" spans="1:34" ht="14" thickBot="1">
      <c r="B3" s="250">
        <v>2.5</v>
      </c>
      <c r="C3" s="247"/>
      <c r="D3" s="247">
        <v>11</v>
      </c>
      <c r="E3" s="247">
        <v>9</v>
      </c>
      <c r="F3" s="247">
        <v>8</v>
      </c>
      <c r="G3" s="247">
        <v>8</v>
      </c>
      <c r="H3" s="247">
        <v>8</v>
      </c>
      <c r="I3" s="247">
        <v>8</v>
      </c>
      <c r="J3" s="247">
        <v>8</v>
      </c>
      <c r="K3" s="247">
        <v>8</v>
      </c>
      <c r="L3" s="247">
        <v>8</v>
      </c>
      <c r="M3" s="247">
        <v>8</v>
      </c>
      <c r="N3" s="247">
        <v>8</v>
      </c>
      <c r="O3" s="247">
        <v>8</v>
      </c>
      <c r="P3" s="247">
        <v>8</v>
      </c>
      <c r="Q3" s="247">
        <v>8</v>
      </c>
      <c r="R3" s="247">
        <v>8</v>
      </c>
      <c r="S3" s="247">
        <v>8</v>
      </c>
      <c r="T3" s="247">
        <v>9</v>
      </c>
      <c r="U3" s="247">
        <v>9</v>
      </c>
      <c r="V3" s="250">
        <v>2.5</v>
      </c>
    </row>
    <row r="4" spans="1:34" ht="17" customHeight="1">
      <c r="A4" s="17"/>
      <c r="B4" s="91"/>
      <c r="C4" s="92"/>
      <c r="D4" s="92"/>
      <c r="E4" s="92"/>
      <c r="F4" s="92"/>
      <c r="G4" s="92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20"/>
      <c r="W4" s="17"/>
      <c r="X4" s="15"/>
    </row>
    <row r="5" spans="1:34" ht="17" customHeight="1">
      <c r="A5" s="17"/>
      <c r="B5" s="94"/>
      <c r="C5" s="100"/>
      <c r="D5" s="100"/>
      <c r="E5" s="100"/>
      <c r="F5" s="100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96" t="s">
        <v>454</v>
      </c>
      <c r="V5" s="118"/>
      <c r="W5" s="17"/>
      <c r="X5" s="15"/>
    </row>
    <row r="6" spans="1:34" ht="17" customHeight="1">
      <c r="A6" s="17"/>
      <c r="B6" s="94"/>
      <c r="C6" s="100"/>
      <c r="D6" s="100"/>
      <c r="E6" s="100"/>
      <c r="F6" s="100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18"/>
      <c r="W6" s="17"/>
      <c r="X6" s="15"/>
    </row>
    <row r="7" spans="1:34" ht="17" customHeight="1">
      <c r="A7" s="17"/>
      <c r="B7" s="94"/>
      <c r="C7" s="99" t="s">
        <v>439</v>
      </c>
      <c r="D7" s="110"/>
      <c r="E7" s="121"/>
      <c r="F7" s="121"/>
      <c r="G7" s="121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18"/>
      <c r="W7" s="17"/>
      <c r="X7" s="15"/>
    </row>
    <row r="8" spans="1:34" ht="17" customHeight="1">
      <c r="A8" s="17"/>
      <c r="B8" s="94"/>
      <c r="C8" s="100"/>
      <c r="D8" s="100"/>
      <c r="E8" s="100"/>
      <c r="F8" s="100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18"/>
      <c r="W8" s="17"/>
      <c r="X8" s="15"/>
    </row>
    <row r="9" spans="1:34" ht="17" customHeight="1">
      <c r="A9" s="17"/>
      <c r="B9" s="2"/>
      <c r="C9" s="9"/>
      <c r="D9" s="1"/>
      <c r="E9" s="1"/>
      <c r="F9" s="1"/>
      <c r="G9" s="1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45"/>
      <c r="W9" s="17"/>
      <c r="X9" s="15"/>
    </row>
    <row r="10" spans="1:34" ht="17" customHeight="1">
      <c r="A10" s="17"/>
      <c r="B10" s="2"/>
      <c r="C10" s="30" t="s">
        <v>407</v>
      </c>
      <c r="D10" s="30"/>
      <c r="E10" s="30"/>
      <c r="F10" s="30"/>
      <c r="G10" s="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4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</row>
    <row r="11" spans="1:34" ht="17" customHeight="1" thickBot="1">
      <c r="A11" s="17"/>
      <c r="B11" s="2"/>
      <c r="C11" s="30"/>
      <c r="D11" s="1"/>
      <c r="E11" s="17"/>
      <c r="F11" s="17"/>
      <c r="G11" s="1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4"/>
      <c r="T11" s="14"/>
      <c r="U11" s="14" t="s">
        <v>39</v>
      </c>
      <c r="V11" s="4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</row>
    <row r="12" spans="1:34" ht="15" customHeight="1" thickBot="1">
      <c r="A12" s="17"/>
      <c r="B12" s="2"/>
      <c r="C12" s="528" t="s">
        <v>15</v>
      </c>
      <c r="D12" s="528" t="s">
        <v>68</v>
      </c>
      <c r="E12" s="528" t="s">
        <v>365</v>
      </c>
      <c r="F12" s="528" t="s">
        <v>376</v>
      </c>
      <c r="G12" s="528" t="s">
        <v>0</v>
      </c>
      <c r="H12" s="532" t="s">
        <v>7</v>
      </c>
      <c r="I12" s="532"/>
      <c r="J12" s="532"/>
      <c r="K12" s="532"/>
      <c r="L12" s="532"/>
      <c r="M12" s="532"/>
      <c r="N12" s="532"/>
      <c r="O12" s="528" t="s">
        <v>66</v>
      </c>
      <c r="P12" s="528" t="s">
        <v>40</v>
      </c>
      <c r="Q12" s="528" t="s">
        <v>362</v>
      </c>
      <c r="R12" s="528" t="s">
        <v>363</v>
      </c>
      <c r="S12" s="528" t="s">
        <v>364</v>
      </c>
      <c r="T12" s="528" t="s">
        <v>44</v>
      </c>
      <c r="U12" s="528" t="s">
        <v>46</v>
      </c>
      <c r="V12" s="4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</row>
    <row r="13" spans="1:34" ht="45" customHeight="1" thickBot="1">
      <c r="A13" s="17"/>
      <c r="B13" s="2"/>
      <c r="C13" s="538"/>
      <c r="D13" s="538"/>
      <c r="E13" s="538"/>
      <c r="F13" s="538"/>
      <c r="G13" s="538"/>
      <c r="H13" s="266" t="s">
        <v>1</v>
      </c>
      <c r="I13" s="266" t="s">
        <v>2</v>
      </c>
      <c r="J13" s="266" t="s">
        <v>3</v>
      </c>
      <c r="K13" s="266" t="s">
        <v>4</v>
      </c>
      <c r="L13" s="266" t="s">
        <v>5</v>
      </c>
      <c r="M13" s="360" t="s">
        <v>67</v>
      </c>
      <c r="N13" s="266" t="s">
        <v>6</v>
      </c>
      <c r="O13" s="538"/>
      <c r="P13" s="538"/>
      <c r="Q13" s="538"/>
      <c r="R13" s="538"/>
      <c r="S13" s="538"/>
      <c r="T13" s="538"/>
      <c r="U13" s="538"/>
      <c r="V13" s="45"/>
      <c r="W13" s="155"/>
      <c r="X13" s="522" t="s">
        <v>506</v>
      </c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</row>
    <row r="14" spans="1:34" ht="19" customHeight="1">
      <c r="A14" s="17"/>
      <c r="B14" s="2"/>
      <c r="C14" s="270" t="s">
        <v>113</v>
      </c>
      <c r="D14" s="362">
        <v>2489961</v>
      </c>
      <c r="E14" s="365">
        <v>63.369662625879997</v>
      </c>
      <c r="F14" s="365">
        <v>4.3459296183700005</v>
      </c>
      <c r="G14" s="365">
        <v>12.584171820949999</v>
      </c>
      <c r="H14" s="440">
        <v>2.0045508832399999</v>
      </c>
      <c r="I14" s="440">
        <v>1.7737922399999999</v>
      </c>
      <c r="J14" s="440">
        <v>0.71349546659000007</v>
      </c>
      <c r="K14" s="440">
        <v>0.99234475260999999</v>
      </c>
      <c r="L14" s="440">
        <v>0.35567372958999999</v>
      </c>
      <c r="M14" s="440">
        <v>0.12694983701999998</v>
      </c>
      <c r="N14" s="440">
        <v>8.1492250325899995</v>
      </c>
      <c r="O14" s="440">
        <v>49.44728503839</v>
      </c>
      <c r="P14" s="440">
        <v>1.57360807083</v>
      </c>
      <c r="Q14" s="440">
        <v>1.9380258132399999</v>
      </c>
      <c r="R14" s="440">
        <v>0.27152553629999998</v>
      </c>
      <c r="S14" s="440">
        <v>0.66988758285999994</v>
      </c>
      <c r="T14" s="440">
        <v>86.776263384450004</v>
      </c>
      <c r="U14" s="440">
        <v>10.18341017999</v>
      </c>
      <c r="V14" s="112">
        <v>0</v>
      </c>
      <c r="W14" s="155"/>
      <c r="X14" s="155">
        <f>(E20)/(E20+G20)</f>
        <v>0.65193471144513249</v>
      </c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</row>
    <row r="15" spans="1:34" ht="19" customHeight="1">
      <c r="A15" s="17"/>
      <c r="B15" s="2"/>
      <c r="C15" s="271" t="s">
        <v>114</v>
      </c>
      <c r="D15" s="363">
        <v>625</v>
      </c>
      <c r="E15" s="366">
        <v>2.12512111E-2</v>
      </c>
      <c r="F15" s="366">
        <v>2.25158727E-3</v>
      </c>
      <c r="G15" s="366">
        <v>1.1044347499999999E-2</v>
      </c>
      <c r="H15" s="441">
        <v>5.5647176E-4</v>
      </c>
      <c r="I15" s="441">
        <v>3.1990464000000002E-4</v>
      </c>
      <c r="J15" s="441">
        <v>1.1777874000000001E-4</v>
      </c>
      <c r="K15" s="441">
        <v>9.2811345999999995E-4</v>
      </c>
      <c r="L15" s="441">
        <v>0</v>
      </c>
      <c r="M15" s="441">
        <v>1.9169889000000001E-4</v>
      </c>
      <c r="N15" s="441">
        <v>2.5504348499999999E-3</v>
      </c>
      <c r="O15" s="441">
        <v>1.673448952E-2</v>
      </c>
      <c r="P15" s="441">
        <v>1.3070875699999999E-3</v>
      </c>
      <c r="Q15" s="441">
        <v>1.3332070999999999E-3</v>
      </c>
      <c r="R15" s="441">
        <v>2.4079175999999999E-4</v>
      </c>
      <c r="S15" s="441">
        <v>2.803592E-4</v>
      </c>
      <c r="T15" s="441">
        <v>6.052249707E-2</v>
      </c>
      <c r="U15" s="441">
        <v>1.8340082099999998E-3</v>
      </c>
      <c r="V15" s="112">
        <v>1</v>
      </c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</row>
    <row r="16" spans="1:34" ht="19" customHeight="1">
      <c r="A16" s="17"/>
      <c r="B16" s="2"/>
      <c r="C16" s="271" t="s">
        <v>143</v>
      </c>
      <c r="D16" s="363">
        <v>6067447</v>
      </c>
      <c r="E16" s="366">
        <v>325.74876160714001</v>
      </c>
      <c r="F16" s="366">
        <v>33.080755298650004</v>
      </c>
      <c r="G16" s="366">
        <v>60.634029264520002</v>
      </c>
      <c r="H16" s="441">
        <v>15.270787409770001</v>
      </c>
      <c r="I16" s="441">
        <v>10.582479061440001</v>
      </c>
      <c r="J16" s="441">
        <v>6.5561829857499996</v>
      </c>
      <c r="K16" s="441">
        <v>10.591095706219999</v>
      </c>
      <c r="L16" s="441">
        <v>0.55951024401999994</v>
      </c>
      <c r="M16" s="441">
        <v>2.9124570421799998</v>
      </c>
      <c r="N16" s="441">
        <v>23.594489436149999</v>
      </c>
      <c r="O16" s="441">
        <v>256.42874197261</v>
      </c>
      <c r="P16" s="441">
        <v>30.812089804930004</v>
      </c>
      <c r="Q16" s="441">
        <v>32.587685999960001</v>
      </c>
      <c r="R16" s="441">
        <v>2.1047550262599999</v>
      </c>
      <c r="S16" s="441">
        <v>4.263230652539999</v>
      </c>
      <c r="T16" s="441">
        <v>736.11187955848004</v>
      </c>
      <c r="U16" s="441">
        <v>76.253602501309999</v>
      </c>
      <c r="V16" s="112">
        <v>2</v>
      </c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</row>
    <row r="17" spans="1:34" ht="19" customHeight="1">
      <c r="A17" s="17"/>
      <c r="B17" s="2"/>
      <c r="C17" s="271" t="s">
        <v>142</v>
      </c>
      <c r="D17" s="363">
        <v>10975</v>
      </c>
      <c r="E17" s="366">
        <v>0.31670242412000005</v>
      </c>
      <c r="F17" s="366">
        <v>3.3885638849999997E-2</v>
      </c>
      <c r="G17" s="366">
        <v>6.6225050130000004E-2</v>
      </c>
      <c r="H17" s="441">
        <v>1.1736818569999998E-2</v>
      </c>
      <c r="I17" s="441">
        <v>1.176340704E-2</v>
      </c>
      <c r="J17" s="441">
        <v>4.23314755E-3</v>
      </c>
      <c r="K17" s="441">
        <v>7.63511382E-3</v>
      </c>
      <c r="L17" s="441">
        <v>1.3851915900000001E-3</v>
      </c>
      <c r="M17" s="441">
        <v>1.3374748900000001E-3</v>
      </c>
      <c r="N17" s="441">
        <v>3.5041092679999997E-2</v>
      </c>
      <c r="O17" s="441">
        <v>0.24419503200999998</v>
      </c>
      <c r="P17" s="441">
        <v>1.1137858530000001E-2</v>
      </c>
      <c r="Q17" s="441">
        <v>1.2703140710000001E-2</v>
      </c>
      <c r="R17" s="441">
        <v>1.9212037299999999E-3</v>
      </c>
      <c r="S17" s="441">
        <v>3.6336349499999998E-3</v>
      </c>
      <c r="T17" s="441">
        <v>0.59351833632000006</v>
      </c>
      <c r="U17" s="441">
        <v>5.025437445E-2</v>
      </c>
      <c r="V17" s="112">
        <v>3</v>
      </c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</row>
    <row r="18" spans="1:34" ht="19" customHeight="1">
      <c r="A18" s="17"/>
      <c r="B18" s="2"/>
      <c r="C18" s="271" t="s">
        <v>141</v>
      </c>
      <c r="D18" s="363">
        <v>703018</v>
      </c>
      <c r="E18" s="366">
        <v>55.834483995410011</v>
      </c>
      <c r="F18" s="366">
        <v>7.2430629700399995</v>
      </c>
      <c r="G18" s="366">
        <v>9.9951475134900001</v>
      </c>
      <c r="H18" s="441">
        <v>3.2873794627099997</v>
      </c>
      <c r="I18" s="441">
        <v>1.2807836447999998</v>
      </c>
      <c r="J18" s="441">
        <v>1.09890227875</v>
      </c>
      <c r="K18" s="441">
        <v>2.2446047509899998</v>
      </c>
      <c r="L18" s="441">
        <v>7.8025382049999994E-2</v>
      </c>
      <c r="M18" s="441">
        <v>0.44896559201999997</v>
      </c>
      <c r="N18" s="441">
        <v>2.8031873722700027</v>
      </c>
      <c r="O18" s="441">
        <v>44.65700079842</v>
      </c>
      <c r="P18" s="441">
        <v>6.9757076901100001</v>
      </c>
      <c r="Q18" s="441">
        <v>7.05055461188</v>
      </c>
      <c r="R18" s="441">
        <v>0.48660188372000002</v>
      </c>
      <c r="S18" s="441">
        <v>0.56955646792000003</v>
      </c>
      <c r="T18" s="441">
        <v>150.67492202941</v>
      </c>
      <c r="U18" s="441">
        <v>40.707209599720002</v>
      </c>
      <c r="V18" s="112">
        <v>4</v>
      </c>
      <c r="W18" s="152"/>
      <c r="X18" s="155"/>
      <c r="Y18" s="159"/>
      <c r="Z18" s="155"/>
      <c r="AA18" s="155"/>
      <c r="AB18" s="155"/>
      <c r="AC18" s="156"/>
      <c r="AD18" s="156"/>
      <c r="AE18" s="157"/>
      <c r="AF18" s="157"/>
      <c r="AG18" s="236"/>
    </row>
    <row r="19" spans="1:34" ht="19" customHeight="1">
      <c r="A19" s="17"/>
      <c r="B19" s="2"/>
      <c r="C19" s="271" t="s">
        <v>140</v>
      </c>
      <c r="D19" s="363">
        <v>38122</v>
      </c>
      <c r="E19" s="366">
        <v>1.8059152528200002</v>
      </c>
      <c r="F19" s="366">
        <v>0.19121428355</v>
      </c>
      <c r="G19" s="366">
        <v>0.67635641812000002</v>
      </c>
      <c r="H19" s="441">
        <v>7.3365813090000009E-2</v>
      </c>
      <c r="I19" s="441">
        <v>4.2551266560000002E-2</v>
      </c>
      <c r="J19" s="441">
        <v>2.7431101440000001E-2</v>
      </c>
      <c r="K19" s="441">
        <v>6.3361136710000002E-2</v>
      </c>
      <c r="L19" s="441">
        <v>8.1539409599999998E-3</v>
      </c>
      <c r="M19" s="441">
        <v>1.104019673E-2</v>
      </c>
      <c r="N19" s="441">
        <v>0.16090643374000002</v>
      </c>
      <c r="O19" s="441">
        <v>1.4280174731000002</v>
      </c>
      <c r="P19" s="441">
        <v>0.15975992957000001</v>
      </c>
      <c r="Q19" s="441">
        <v>0.16011696139999998</v>
      </c>
      <c r="R19" s="441">
        <v>2.095306919E-2</v>
      </c>
      <c r="S19" s="441">
        <v>2.4296985239999999E-2</v>
      </c>
      <c r="T19" s="441">
        <v>5.5029486080000005</v>
      </c>
      <c r="U19" s="441">
        <v>0.52656062523000002</v>
      </c>
      <c r="V19" s="112">
        <v>5</v>
      </c>
      <c r="W19" s="152"/>
      <c r="X19" s="155"/>
      <c r="Y19" s="159"/>
      <c r="Z19" s="155"/>
      <c r="AA19" s="155"/>
      <c r="AB19" s="155"/>
      <c r="AC19" s="156"/>
      <c r="AD19" s="156"/>
      <c r="AE19" s="157"/>
      <c r="AF19" s="157"/>
      <c r="AG19" s="236"/>
    </row>
    <row r="20" spans="1:34" ht="19" customHeight="1">
      <c r="A20" s="17"/>
      <c r="B20" s="2"/>
      <c r="C20" s="271" t="s">
        <v>139</v>
      </c>
      <c r="D20" s="363">
        <v>2741155</v>
      </c>
      <c r="E20" s="366">
        <v>102.00567730252</v>
      </c>
      <c r="F20" s="366">
        <v>9.97422769876</v>
      </c>
      <c r="G20" s="366">
        <v>54.460415868689999</v>
      </c>
      <c r="H20" s="441">
        <v>2.5034880584799999</v>
      </c>
      <c r="I20" s="441">
        <v>1.4397880992000001</v>
      </c>
      <c r="J20" s="441">
        <v>0.87530814474999996</v>
      </c>
      <c r="K20" s="441">
        <v>2.6477443949899997</v>
      </c>
      <c r="L20" s="441">
        <v>8.9184846845100001</v>
      </c>
      <c r="M20" s="441">
        <v>0.64619276424999994</v>
      </c>
      <c r="N20" s="441">
        <v>9.718459349899998</v>
      </c>
      <c r="O20" s="441">
        <v>75.484146276129991</v>
      </c>
      <c r="P20" s="441">
        <v>6.9725848390600005</v>
      </c>
      <c r="Q20" s="441">
        <v>5.5505832767100003</v>
      </c>
      <c r="R20" s="441">
        <v>1.9484612646200001</v>
      </c>
      <c r="S20" s="441">
        <v>0.74836511455999999</v>
      </c>
      <c r="T20" s="441">
        <v>535.10210098883999</v>
      </c>
      <c r="U20" s="441">
        <v>42.910699576249996</v>
      </c>
      <c r="V20" s="112">
        <v>6</v>
      </c>
      <c r="W20" s="152"/>
      <c r="X20" s="155"/>
      <c r="Y20" s="159"/>
      <c r="Z20" s="155"/>
      <c r="AA20" s="155"/>
      <c r="AB20" s="155"/>
      <c r="AC20" s="156"/>
      <c r="AD20" s="156"/>
      <c r="AE20" s="157"/>
      <c r="AF20" s="157"/>
      <c r="AG20" s="236"/>
    </row>
    <row r="21" spans="1:34" ht="19" customHeight="1">
      <c r="A21" s="17"/>
      <c r="B21" s="2"/>
      <c r="C21" s="271" t="s">
        <v>138</v>
      </c>
      <c r="D21" s="363">
        <v>4524413</v>
      </c>
      <c r="E21" s="366">
        <v>123.53276786664</v>
      </c>
      <c r="F21" s="366">
        <v>57.704708678979998</v>
      </c>
      <c r="G21" s="366">
        <v>263.46555860971</v>
      </c>
      <c r="H21" s="441">
        <v>2.24455272857</v>
      </c>
      <c r="I21" s="441">
        <v>1.5295075276800001</v>
      </c>
      <c r="J21" s="441">
        <v>0.91785646540999999</v>
      </c>
      <c r="K21" s="441">
        <v>3.2795116098400001</v>
      </c>
      <c r="L21" s="441">
        <v>2.09857320953</v>
      </c>
      <c r="M21" s="441">
        <v>0.88169241350999994</v>
      </c>
      <c r="N21" s="441">
        <v>14.789798396459997</v>
      </c>
      <c r="O21" s="441">
        <v>98.381698484499992</v>
      </c>
      <c r="P21" s="441">
        <v>8.125414802509999</v>
      </c>
      <c r="Q21" s="441">
        <v>5.8537017896299997</v>
      </c>
      <c r="R21" s="441">
        <v>2.7316002253500002</v>
      </c>
      <c r="S21" s="441">
        <v>0.70930738310000008</v>
      </c>
      <c r="T21" s="441">
        <v>1941.3276750445698</v>
      </c>
      <c r="U21" s="441">
        <v>142.98943635068002</v>
      </c>
      <c r="V21" s="112">
        <v>7</v>
      </c>
      <c r="W21" s="152"/>
      <c r="X21" s="155"/>
      <c r="Y21" s="159"/>
      <c r="Z21" s="155"/>
      <c r="AA21" s="155"/>
      <c r="AB21" s="155"/>
      <c r="AC21" s="156"/>
      <c r="AD21" s="156"/>
      <c r="AE21" s="157"/>
      <c r="AF21" s="157"/>
      <c r="AG21" s="236"/>
    </row>
    <row r="22" spans="1:34" ht="19" customHeight="1">
      <c r="A22" s="17"/>
      <c r="B22" s="2"/>
      <c r="C22" s="271" t="s">
        <v>137</v>
      </c>
      <c r="D22" s="363">
        <v>127156</v>
      </c>
      <c r="E22" s="366">
        <v>8.031009920959999</v>
      </c>
      <c r="F22" s="366">
        <v>5.9787827176799997</v>
      </c>
      <c r="G22" s="366">
        <v>10.389543983019999</v>
      </c>
      <c r="H22" s="441">
        <v>4.0748163170000004E-2</v>
      </c>
      <c r="I22" s="441">
        <v>2.6810773440000001E-2</v>
      </c>
      <c r="J22" s="441">
        <v>1.7819725839999998E-2</v>
      </c>
      <c r="K22" s="441">
        <v>0.38555778151999998</v>
      </c>
      <c r="L22" s="441">
        <v>2.3516971290000001E-2</v>
      </c>
      <c r="M22" s="441">
        <v>2.5411069700000004E-2</v>
      </c>
      <c r="N22" s="441">
        <v>0.70908731560999994</v>
      </c>
      <c r="O22" s="441">
        <v>6.826957536210001</v>
      </c>
      <c r="P22" s="441">
        <v>1.0987126383899999</v>
      </c>
      <c r="Q22" s="441">
        <v>0.71732277741999995</v>
      </c>
      <c r="R22" s="441">
        <v>0.31402857049999999</v>
      </c>
      <c r="S22" s="441">
        <v>6.1687406650000005E-2</v>
      </c>
      <c r="T22" s="441">
        <v>157.35069196491</v>
      </c>
      <c r="U22" s="441">
        <v>3.8083621470599995</v>
      </c>
      <c r="V22" s="112">
        <v>8</v>
      </c>
      <c r="W22" s="152"/>
      <c r="X22" s="155"/>
      <c r="Y22" s="159"/>
      <c r="Z22" s="155"/>
      <c r="AA22" s="155"/>
      <c r="AB22" s="155"/>
      <c r="AC22" s="156"/>
      <c r="AD22" s="156"/>
      <c r="AE22" s="157"/>
      <c r="AF22" s="157"/>
      <c r="AG22" s="236"/>
    </row>
    <row r="23" spans="1:34" ht="19" customHeight="1">
      <c r="A23" s="17"/>
      <c r="B23" s="2"/>
      <c r="C23" s="271" t="s">
        <v>136</v>
      </c>
      <c r="D23" s="363">
        <v>386278</v>
      </c>
      <c r="E23" s="366">
        <v>43.998416312609997</v>
      </c>
      <c r="F23" s="366">
        <v>4.8394577730500004</v>
      </c>
      <c r="G23" s="366">
        <v>7.3931281141499996</v>
      </c>
      <c r="H23" s="441">
        <v>3.7220099118499999</v>
      </c>
      <c r="I23" s="441">
        <v>0.79501832255999993</v>
      </c>
      <c r="J23" s="441">
        <v>0.61034971579999997</v>
      </c>
      <c r="K23" s="441">
        <v>2.1971301561900001</v>
      </c>
      <c r="L23" s="441">
        <v>0.16952214540000002</v>
      </c>
      <c r="M23" s="441">
        <v>0.66436568526999995</v>
      </c>
      <c r="N23" s="441">
        <v>1.1619297548999974</v>
      </c>
      <c r="O23" s="441">
        <v>34.766717900949999</v>
      </c>
      <c r="P23" s="441">
        <v>6.3947728555300003</v>
      </c>
      <c r="Q23" s="441">
        <v>6.7734885997099994</v>
      </c>
      <c r="R23" s="441">
        <v>0.28221097893000002</v>
      </c>
      <c r="S23" s="441">
        <v>0.66308160960999996</v>
      </c>
      <c r="T23" s="441">
        <v>99.95140491670999</v>
      </c>
      <c r="U23" s="441">
        <v>11.726641721520002</v>
      </c>
      <c r="V23" s="112">
        <v>9</v>
      </c>
      <c r="W23" s="152"/>
      <c r="X23" s="155"/>
      <c r="Y23" s="159"/>
      <c r="Z23" s="155"/>
      <c r="AA23" s="155"/>
      <c r="AB23" s="155"/>
      <c r="AC23" s="156"/>
      <c r="AD23" s="156"/>
      <c r="AE23" s="157"/>
      <c r="AF23" s="157"/>
      <c r="AG23" s="236"/>
    </row>
    <row r="24" spans="1:34" ht="19" customHeight="1">
      <c r="A24" s="17"/>
      <c r="B24" s="2"/>
      <c r="C24" s="271" t="s">
        <v>135</v>
      </c>
      <c r="D24" s="363">
        <v>429742</v>
      </c>
      <c r="E24" s="366">
        <v>35.177417520759995</v>
      </c>
      <c r="F24" s="366">
        <v>3.3540643711699998</v>
      </c>
      <c r="G24" s="366">
        <v>5.1688562173900001</v>
      </c>
      <c r="H24" s="441">
        <v>2.6815115970300001</v>
      </c>
      <c r="I24" s="441">
        <v>0.83958577824000002</v>
      </c>
      <c r="J24" s="441">
        <v>0.53089558726999997</v>
      </c>
      <c r="K24" s="441">
        <v>1.9212344512299999</v>
      </c>
      <c r="L24" s="441">
        <v>0.19571107868999998</v>
      </c>
      <c r="M24" s="441">
        <v>0.47969824232999997</v>
      </c>
      <c r="N24" s="441">
        <v>1.4811322261700006</v>
      </c>
      <c r="O24" s="441">
        <v>27.127123729420003</v>
      </c>
      <c r="P24" s="441">
        <v>4.0799910493700002</v>
      </c>
      <c r="Q24" s="441">
        <v>4.2868779884999997</v>
      </c>
      <c r="R24" s="441">
        <v>0.30363755867999997</v>
      </c>
      <c r="S24" s="441">
        <v>0.51334303632</v>
      </c>
      <c r="T24" s="441">
        <v>65.581506067260008</v>
      </c>
      <c r="U24" s="441">
        <v>7.6669648656699998</v>
      </c>
      <c r="V24" s="112">
        <v>10</v>
      </c>
      <c r="W24" s="152"/>
      <c r="X24" s="155"/>
      <c r="Y24" s="159"/>
      <c r="Z24" s="155"/>
      <c r="AA24" s="155"/>
      <c r="AB24" s="155"/>
      <c r="AC24" s="156"/>
      <c r="AD24" s="156"/>
      <c r="AE24" s="157"/>
      <c r="AF24" s="157"/>
      <c r="AG24" s="236"/>
    </row>
    <row r="25" spans="1:34" ht="19" customHeight="1">
      <c r="A25" s="17"/>
      <c r="B25" s="2"/>
      <c r="C25" s="271" t="s">
        <v>134</v>
      </c>
      <c r="D25" s="363">
        <v>296369</v>
      </c>
      <c r="E25" s="366">
        <v>30.361478227709998</v>
      </c>
      <c r="F25" s="366">
        <v>2.6870121402700002</v>
      </c>
      <c r="G25" s="366">
        <v>4.0470518043599997</v>
      </c>
      <c r="H25" s="441">
        <v>2.4808580953499999</v>
      </c>
      <c r="I25" s="441">
        <v>0.73653896448</v>
      </c>
      <c r="J25" s="441">
        <v>0.53295003021999998</v>
      </c>
      <c r="K25" s="441">
        <v>1.17812119921</v>
      </c>
      <c r="L25" s="441">
        <v>4.3534141790000001E-2</v>
      </c>
      <c r="M25" s="441">
        <v>0.49025160372999999</v>
      </c>
      <c r="N25" s="441">
        <v>0.85670375582999991</v>
      </c>
      <c r="O25" s="441">
        <v>24.066021688300001</v>
      </c>
      <c r="P25" s="441">
        <v>4.3051039040100001</v>
      </c>
      <c r="Q25" s="441">
        <v>4.1722560827299997</v>
      </c>
      <c r="R25" s="441">
        <v>0.36047485959999992</v>
      </c>
      <c r="S25" s="441">
        <v>0.23085553540000001</v>
      </c>
      <c r="T25" s="441">
        <v>58.416181346850003</v>
      </c>
      <c r="U25" s="441">
        <v>5.66849638397</v>
      </c>
      <c r="V25" s="112">
        <v>11</v>
      </c>
      <c r="W25" s="152"/>
      <c r="X25" s="155"/>
      <c r="Y25" s="159"/>
      <c r="Z25" s="155"/>
      <c r="AA25" s="155"/>
      <c r="AB25" s="155"/>
      <c r="AC25" s="156"/>
      <c r="AD25" s="156"/>
      <c r="AE25" s="157"/>
      <c r="AF25" s="157"/>
      <c r="AG25" s="236"/>
    </row>
    <row r="26" spans="1:34" ht="19" customHeight="1">
      <c r="A26" s="17"/>
      <c r="B26" s="2"/>
      <c r="C26" s="271" t="s">
        <v>133</v>
      </c>
      <c r="D26" s="363">
        <v>1133711</v>
      </c>
      <c r="E26" s="366">
        <v>80.319428671560004</v>
      </c>
      <c r="F26" s="366">
        <v>7.7905012044599999</v>
      </c>
      <c r="G26" s="366">
        <v>12.56699530101</v>
      </c>
      <c r="H26" s="441">
        <v>5.5667661499299994</v>
      </c>
      <c r="I26" s="441">
        <v>2.0591767996799999</v>
      </c>
      <c r="J26" s="441">
        <v>1.42880292654</v>
      </c>
      <c r="K26" s="441">
        <v>4.0092239688199998</v>
      </c>
      <c r="L26" s="441">
        <v>0.63423458732000004</v>
      </c>
      <c r="M26" s="441">
        <v>0.97296289925000001</v>
      </c>
      <c r="N26" s="441">
        <v>4.3053740572300025</v>
      </c>
      <c r="O26" s="441">
        <v>61.46434529575</v>
      </c>
      <c r="P26" s="441">
        <v>8.4426711762800011</v>
      </c>
      <c r="Q26" s="441">
        <v>8.9366229659900007</v>
      </c>
      <c r="R26" s="441">
        <v>0.72090572664000008</v>
      </c>
      <c r="S26" s="441">
        <v>1.22264970678</v>
      </c>
      <c r="T26" s="441">
        <v>139.22772140913</v>
      </c>
      <c r="U26" s="441">
        <v>15.873344907629999</v>
      </c>
      <c r="V26" s="112">
        <v>12</v>
      </c>
      <c r="W26" s="152"/>
      <c r="X26" s="155"/>
      <c r="Y26" s="159"/>
      <c r="Z26" s="155"/>
      <c r="AA26" s="155"/>
      <c r="AB26" s="155"/>
      <c r="AC26" s="156"/>
      <c r="AD26" s="156"/>
      <c r="AE26" s="157"/>
      <c r="AF26" s="157"/>
      <c r="AG26" s="236"/>
    </row>
    <row r="27" spans="1:34" ht="19" customHeight="1">
      <c r="A27" s="17"/>
      <c r="B27" s="2"/>
      <c r="C27" s="271" t="s">
        <v>132</v>
      </c>
      <c r="D27" s="363">
        <v>593859</v>
      </c>
      <c r="E27" s="366">
        <v>37.263818855539995</v>
      </c>
      <c r="F27" s="366">
        <v>3.40497829231</v>
      </c>
      <c r="G27" s="366">
        <v>5.34682835016</v>
      </c>
      <c r="H27" s="441">
        <v>2.2573550437599996</v>
      </c>
      <c r="I27" s="441">
        <v>1.02266996832</v>
      </c>
      <c r="J27" s="441">
        <v>0.71694966629000001</v>
      </c>
      <c r="K27" s="441">
        <v>1.9071014660200001</v>
      </c>
      <c r="L27" s="441">
        <v>0.38712203850999999</v>
      </c>
      <c r="M27" s="441">
        <v>0.37619359962999999</v>
      </c>
      <c r="N27" s="441">
        <v>2.3763698919699996</v>
      </c>
      <c r="O27" s="441">
        <v>28.281442154079997</v>
      </c>
      <c r="P27" s="441">
        <v>3.3955834107000005</v>
      </c>
      <c r="Q27" s="441">
        <v>3.5534952462199998</v>
      </c>
      <c r="R27" s="441">
        <v>0.40472172392</v>
      </c>
      <c r="S27" s="441">
        <v>0.56699283595000005</v>
      </c>
      <c r="T27" s="441">
        <v>63.580521575750005</v>
      </c>
      <c r="U27" s="441">
        <v>6.5654998771800006</v>
      </c>
      <c r="V27" s="112">
        <v>13</v>
      </c>
      <c r="W27" s="152"/>
      <c r="X27" s="155"/>
      <c r="Y27" s="159"/>
      <c r="Z27" s="155"/>
      <c r="AA27" s="155"/>
      <c r="AB27" s="155"/>
      <c r="AC27" s="156"/>
      <c r="AD27" s="156"/>
      <c r="AE27" s="157"/>
      <c r="AF27" s="157"/>
      <c r="AG27" s="236"/>
    </row>
    <row r="28" spans="1:34" ht="19" customHeight="1">
      <c r="A28" s="17"/>
      <c r="B28" s="2"/>
      <c r="C28" s="271" t="s">
        <v>131</v>
      </c>
      <c r="D28" s="363">
        <v>182018</v>
      </c>
      <c r="E28" s="366">
        <v>13.714410196879999</v>
      </c>
      <c r="F28" s="366">
        <v>1.3000376810900001</v>
      </c>
      <c r="G28" s="366">
        <v>2.2182934081000001</v>
      </c>
      <c r="H28" s="441">
        <v>1.0044621711300001</v>
      </c>
      <c r="I28" s="441">
        <v>0.42502490976000001</v>
      </c>
      <c r="J28" s="441">
        <v>0.30284931725999997</v>
      </c>
      <c r="K28" s="441">
        <v>0.74897591486000004</v>
      </c>
      <c r="L28" s="441">
        <v>4.1883478580000001E-2</v>
      </c>
      <c r="M28" s="441">
        <v>0.20805936065</v>
      </c>
      <c r="N28" s="441">
        <v>0.60268433944999966</v>
      </c>
      <c r="O28" s="441">
        <v>10.40640280339</v>
      </c>
      <c r="P28" s="441">
        <v>1.4709288795500002</v>
      </c>
      <c r="Q28" s="441">
        <v>1.4571471888900001</v>
      </c>
      <c r="R28" s="441">
        <v>0.17001713961000001</v>
      </c>
      <c r="S28" s="441">
        <v>0.15722804012000002</v>
      </c>
      <c r="T28" s="441">
        <v>29.158116593220001</v>
      </c>
      <c r="U28" s="441">
        <v>2.4619750656099999</v>
      </c>
      <c r="V28" s="112">
        <v>14</v>
      </c>
      <c r="W28" s="152"/>
      <c r="X28" s="155"/>
      <c r="Y28" s="159"/>
      <c r="Z28" s="155"/>
      <c r="AA28" s="155"/>
      <c r="AB28" s="155"/>
      <c r="AC28" s="156"/>
      <c r="AD28" s="156"/>
      <c r="AE28" s="157"/>
      <c r="AF28" s="157"/>
      <c r="AG28" s="236"/>
    </row>
    <row r="29" spans="1:34" ht="19" customHeight="1">
      <c r="A29" s="17"/>
      <c r="B29" s="2"/>
      <c r="C29" s="271" t="s">
        <v>130</v>
      </c>
      <c r="D29" s="363">
        <v>930531</v>
      </c>
      <c r="E29" s="366">
        <v>48.608288209169999</v>
      </c>
      <c r="F29" s="366">
        <v>3.8723475180099998</v>
      </c>
      <c r="G29" s="366">
        <v>5.6132198838199994</v>
      </c>
      <c r="H29" s="441">
        <v>2.5876353137199999</v>
      </c>
      <c r="I29" s="441">
        <v>1.4485657295999999</v>
      </c>
      <c r="J29" s="441">
        <v>0.88210740746000005</v>
      </c>
      <c r="K29" s="441">
        <v>2.092982503</v>
      </c>
      <c r="L29" s="441">
        <v>0.24691418024</v>
      </c>
      <c r="M29" s="441">
        <v>0.35157116858000004</v>
      </c>
      <c r="N29" s="441">
        <v>3.8312983914400007</v>
      </c>
      <c r="O29" s="441">
        <v>37.250790264369996</v>
      </c>
      <c r="P29" s="441">
        <v>3.7390033167399999</v>
      </c>
      <c r="Q29" s="441">
        <v>3.7391017688900003</v>
      </c>
      <c r="R29" s="441">
        <v>0.61906415186999997</v>
      </c>
      <c r="S29" s="441">
        <v>0.62400313678000008</v>
      </c>
      <c r="T29" s="441">
        <v>70.957791432419995</v>
      </c>
      <c r="U29" s="441">
        <v>32.207823528859997</v>
      </c>
      <c r="V29" s="112">
        <v>15</v>
      </c>
      <c r="W29" s="152"/>
      <c r="X29" s="155"/>
      <c r="Y29" s="159"/>
      <c r="Z29" s="155"/>
      <c r="AA29" s="155"/>
      <c r="AB29" s="155"/>
      <c r="AC29" s="156"/>
      <c r="AD29" s="156"/>
      <c r="AE29" s="157"/>
      <c r="AF29" s="157"/>
      <c r="AG29" s="236"/>
    </row>
    <row r="30" spans="1:34" ht="19" customHeight="1">
      <c r="A30" s="17"/>
      <c r="B30" s="2"/>
      <c r="C30" s="271" t="s">
        <v>129</v>
      </c>
      <c r="D30" s="363">
        <v>351467</v>
      </c>
      <c r="E30" s="366">
        <v>17.96001449405</v>
      </c>
      <c r="F30" s="366">
        <v>1.42405890338</v>
      </c>
      <c r="G30" s="366">
        <v>2.1278079925499997</v>
      </c>
      <c r="H30" s="441">
        <v>0.96109914721</v>
      </c>
      <c r="I30" s="441">
        <v>0.53784461279999995</v>
      </c>
      <c r="J30" s="441">
        <v>0.32837357951999996</v>
      </c>
      <c r="K30" s="441">
        <v>0.78449314039999996</v>
      </c>
      <c r="L30" s="441">
        <v>0.12294850666</v>
      </c>
      <c r="M30" s="441">
        <v>0.12028372182000001</v>
      </c>
      <c r="N30" s="441">
        <v>1.4452710430699995</v>
      </c>
      <c r="O30" s="441">
        <v>13.716636229400001</v>
      </c>
      <c r="P30" s="441">
        <v>1.32327202115</v>
      </c>
      <c r="Q30" s="441">
        <v>1.30413162072</v>
      </c>
      <c r="R30" s="441">
        <v>0.23944088468999997</v>
      </c>
      <c r="S30" s="441">
        <v>0.22189737036000001</v>
      </c>
      <c r="T30" s="441">
        <v>25.263414470400001</v>
      </c>
      <c r="U30" s="441">
        <v>3.1295625883099998</v>
      </c>
      <c r="V30" s="112">
        <v>16</v>
      </c>
      <c r="W30" s="152"/>
      <c r="X30" s="155"/>
      <c r="Y30" s="159"/>
      <c r="Z30" s="155"/>
      <c r="AA30" s="155"/>
      <c r="AB30" s="155"/>
      <c r="AC30" s="156"/>
      <c r="AD30" s="156"/>
      <c r="AE30" s="157"/>
      <c r="AF30" s="157"/>
      <c r="AG30" s="236"/>
    </row>
    <row r="31" spans="1:34" ht="19" customHeight="1">
      <c r="A31" s="17"/>
      <c r="B31" s="2"/>
      <c r="C31" s="271" t="s">
        <v>128</v>
      </c>
      <c r="D31" s="363">
        <v>100219</v>
      </c>
      <c r="E31" s="366">
        <v>5.8701144997300005</v>
      </c>
      <c r="F31" s="366">
        <v>0.50777256050000008</v>
      </c>
      <c r="G31" s="366">
        <v>0.86259421218999999</v>
      </c>
      <c r="H31" s="441">
        <v>0.33556226355000002</v>
      </c>
      <c r="I31" s="441">
        <v>0.17290253375999998</v>
      </c>
      <c r="J31" s="441">
        <v>0.11258874540000001</v>
      </c>
      <c r="K31" s="441">
        <v>0.26184596063999999</v>
      </c>
      <c r="L31" s="441">
        <v>2.9748574109999999E-2</v>
      </c>
      <c r="M31" s="441">
        <v>5.8015622990000001E-2</v>
      </c>
      <c r="N31" s="441">
        <v>0.39706648625000007</v>
      </c>
      <c r="O31" s="441">
        <v>4.5104938251100002</v>
      </c>
      <c r="P31" s="441">
        <v>0.52955973653999999</v>
      </c>
      <c r="Q31" s="441">
        <v>0.51224409763000001</v>
      </c>
      <c r="R31" s="441">
        <v>8.0948717360000005E-2</v>
      </c>
      <c r="S31" s="441">
        <v>6.4075271039999993E-2</v>
      </c>
      <c r="T31" s="441">
        <v>10.33102052353</v>
      </c>
      <c r="U31" s="441">
        <v>1.16856456758</v>
      </c>
      <c r="V31" s="112">
        <v>17</v>
      </c>
      <c r="W31" s="152"/>
      <c r="X31" s="155"/>
      <c r="Y31" s="159"/>
      <c r="Z31" s="155"/>
      <c r="AA31" s="155"/>
      <c r="AB31" s="155"/>
      <c r="AC31" s="156"/>
      <c r="AD31" s="156"/>
      <c r="AE31" s="157"/>
      <c r="AF31" s="157"/>
      <c r="AG31" s="236"/>
    </row>
    <row r="32" spans="1:34" ht="19" customHeight="1">
      <c r="A32" s="17"/>
      <c r="B32" s="2"/>
      <c r="C32" s="271" t="s">
        <v>127</v>
      </c>
      <c r="D32" s="363">
        <v>5275</v>
      </c>
      <c r="E32" s="366">
        <v>0.15412718018999999</v>
      </c>
      <c r="F32" s="366">
        <v>1.335740065E-2</v>
      </c>
      <c r="G32" s="366">
        <v>3.2797372549999995E-2</v>
      </c>
      <c r="H32" s="441">
        <v>9.2740463800000013E-3</v>
      </c>
      <c r="I32" s="441">
        <v>6.7179974400000007E-3</v>
      </c>
      <c r="J32" s="441">
        <v>2.3469497599999996E-3</v>
      </c>
      <c r="K32" s="441">
        <v>4.27258299E-3</v>
      </c>
      <c r="L32" s="441">
        <v>1.6806362E-4</v>
      </c>
      <c r="M32" s="441">
        <v>8.4584607999999993E-4</v>
      </c>
      <c r="N32" s="441">
        <v>1.6847780729999998E-2</v>
      </c>
      <c r="O32" s="441">
        <v>0.11656194801</v>
      </c>
      <c r="P32" s="441">
        <v>3.38062617E-3</v>
      </c>
      <c r="Q32" s="441">
        <v>4.3971126499999999E-3</v>
      </c>
      <c r="R32" s="441">
        <v>6.6226159999999991E-4</v>
      </c>
      <c r="S32" s="441">
        <v>1.6831105600000002E-3</v>
      </c>
      <c r="T32" s="441">
        <v>0.20157384781999999</v>
      </c>
      <c r="U32" s="441">
        <v>2.195988498E-2</v>
      </c>
      <c r="V32" s="112">
        <v>18</v>
      </c>
      <c r="W32" s="152"/>
      <c r="X32" s="155"/>
      <c r="Y32" s="159"/>
      <c r="Z32" s="155"/>
      <c r="AA32" s="155"/>
      <c r="AB32" s="155"/>
      <c r="AC32" s="156"/>
      <c r="AD32" s="156"/>
      <c r="AE32" s="157"/>
      <c r="AF32" s="157"/>
      <c r="AG32" s="236"/>
    </row>
    <row r="33" spans="1:33" ht="19" customHeight="1">
      <c r="A33" s="17"/>
      <c r="B33" s="2"/>
      <c r="C33" s="271" t="s">
        <v>126</v>
      </c>
      <c r="D33" s="363">
        <v>909</v>
      </c>
      <c r="E33" s="366">
        <v>2.8412785570000001E-2</v>
      </c>
      <c r="F33" s="366">
        <v>2.7113020900000001E-3</v>
      </c>
      <c r="G33" s="366">
        <v>8.0772684499999994E-3</v>
      </c>
      <c r="H33" s="441">
        <v>1.0489816799999999E-3</v>
      </c>
      <c r="I33" s="441">
        <v>8.5505376000000004E-4</v>
      </c>
      <c r="J33" s="441">
        <v>3.6575154E-4</v>
      </c>
      <c r="K33" s="441">
        <v>1.10247253E-3</v>
      </c>
      <c r="L33" s="441">
        <v>2.8307541999999998E-4</v>
      </c>
      <c r="M33" s="441">
        <v>1.6592919999999998E-4</v>
      </c>
      <c r="N33" s="441">
        <v>3.0610863300000002E-3</v>
      </c>
      <c r="O33" s="441">
        <v>2.1602262860000002E-2</v>
      </c>
      <c r="P33" s="441">
        <v>9.9176431000000008E-4</v>
      </c>
      <c r="Q33" s="441">
        <v>1.06590435E-3</v>
      </c>
      <c r="R33" s="441">
        <v>2.2158097E-4</v>
      </c>
      <c r="S33" s="441">
        <v>2.9572101000000005E-4</v>
      </c>
      <c r="T33" s="441">
        <v>4.3313657800000002E-2</v>
      </c>
      <c r="U33" s="441">
        <v>3.79420656E-3</v>
      </c>
      <c r="V33" s="112">
        <v>19</v>
      </c>
      <c r="W33" s="152"/>
      <c r="X33" s="155"/>
      <c r="Y33" s="159"/>
      <c r="Z33" s="155"/>
      <c r="AA33" s="155"/>
      <c r="AB33" s="155"/>
      <c r="AC33" s="156"/>
      <c r="AD33" s="156"/>
      <c r="AE33" s="157"/>
      <c r="AF33" s="157"/>
      <c r="AG33" s="236"/>
    </row>
    <row r="34" spans="1:33" ht="19" customHeight="1">
      <c r="A34" s="17"/>
      <c r="B34" s="2"/>
      <c r="C34" s="271" t="s">
        <v>125</v>
      </c>
      <c r="D34" s="363">
        <v>1292</v>
      </c>
      <c r="E34" s="366">
        <v>3.7929260710000003E-2</v>
      </c>
      <c r="F34" s="366">
        <v>5.2620970899999999E-3</v>
      </c>
      <c r="G34" s="366">
        <v>1.0561383420000001E-2</v>
      </c>
      <c r="H34" s="441">
        <v>1.3015606699999997E-3</v>
      </c>
      <c r="I34" s="441">
        <v>1.1394134399999999E-3</v>
      </c>
      <c r="J34" s="441">
        <v>4.2372599999999997E-4</v>
      </c>
      <c r="K34" s="441">
        <v>1.1755973400000002E-3</v>
      </c>
      <c r="L34" s="441">
        <v>2.1619217999999999E-4</v>
      </c>
      <c r="M34" s="441">
        <v>1.7916162000000004E-4</v>
      </c>
      <c r="N34" s="441">
        <v>4.420389900000001E-3</v>
      </c>
      <c r="O34" s="441">
        <v>2.912599724E-2</v>
      </c>
      <c r="P34" s="441">
        <v>1.3278406399999999E-3</v>
      </c>
      <c r="Q34" s="441">
        <v>1.6522202099999998E-3</v>
      </c>
      <c r="R34" s="441">
        <v>2.8345123E-4</v>
      </c>
      <c r="S34" s="441">
        <v>6.0887798000000006E-4</v>
      </c>
      <c r="T34" s="441">
        <v>6.0085018510000004E-2</v>
      </c>
      <c r="U34" s="441">
        <v>4.8932504599999999E-3</v>
      </c>
      <c r="V34" s="112">
        <v>20</v>
      </c>
      <c r="W34" s="152"/>
      <c r="X34" s="155"/>
      <c r="Y34" s="159"/>
      <c r="Z34" s="155"/>
      <c r="AA34" s="155"/>
      <c r="AB34" s="155"/>
      <c r="AC34" s="156"/>
      <c r="AD34" s="156"/>
      <c r="AE34" s="157"/>
      <c r="AF34" s="157"/>
      <c r="AG34" s="236"/>
    </row>
    <row r="35" spans="1:33" ht="19" customHeight="1">
      <c r="A35" s="17"/>
      <c r="B35" s="2"/>
      <c r="C35" s="271" t="s">
        <v>124</v>
      </c>
      <c r="D35" s="363">
        <v>601733</v>
      </c>
      <c r="E35" s="366">
        <v>33.820778324320003</v>
      </c>
      <c r="F35" s="366">
        <v>2.7706414159300001</v>
      </c>
      <c r="G35" s="366">
        <v>3.3857194793200001</v>
      </c>
      <c r="H35" s="441">
        <v>2.7259133816199999</v>
      </c>
      <c r="I35" s="441">
        <v>1.9822219612800001</v>
      </c>
      <c r="J35" s="441">
        <v>1.3500119834100002</v>
      </c>
      <c r="K35" s="441">
        <v>2.0636237787499998</v>
      </c>
      <c r="L35" s="441">
        <v>6.0738873540000002E-2</v>
      </c>
      <c r="M35" s="441">
        <v>1.1204322278800001</v>
      </c>
      <c r="N35" s="441">
        <v>1.3561490575499988</v>
      </c>
      <c r="O35" s="441">
        <v>23.297779093880003</v>
      </c>
      <c r="P35" s="441">
        <v>2.1196000454399999</v>
      </c>
      <c r="Q35" s="441">
        <v>2.6848412536200001</v>
      </c>
      <c r="R35" s="441">
        <v>0.11948306111</v>
      </c>
      <c r="S35" s="441">
        <v>0.68523600397000006</v>
      </c>
      <c r="T35" s="441">
        <v>32.91040279544</v>
      </c>
      <c r="U35" s="441">
        <v>5.5551032647300005</v>
      </c>
      <c r="V35" s="112">
        <v>21</v>
      </c>
      <c r="W35" s="152"/>
      <c r="X35" s="155"/>
      <c r="Y35" s="159"/>
      <c r="Z35" s="155"/>
      <c r="AA35" s="155"/>
      <c r="AB35" s="155"/>
      <c r="AC35" s="156"/>
      <c r="AD35" s="156"/>
      <c r="AE35" s="157"/>
      <c r="AF35" s="157"/>
      <c r="AG35" s="236"/>
    </row>
    <row r="36" spans="1:33" ht="19" customHeight="1">
      <c r="A36" s="17"/>
      <c r="B36" s="2"/>
      <c r="C36" s="271" t="s">
        <v>123</v>
      </c>
      <c r="D36" s="363">
        <v>2751678</v>
      </c>
      <c r="E36" s="366">
        <v>125.46393680831</v>
      </c>
      <c r="F36" s="366">
        <v>22.394003113789999</v>
      </c>
      <c r="G36" s="366">
        <v>66.94287450025999</v>
      </c>
      <c r="H36" s="441">
        <v>4.1219801646700001</v>
      </c>
      <c r="I36" s="441">
        <v>1.5514545657600001</v>
      </c>
      <c r="J36" s="441">
        <v>0.64553905232000008</v>
      </c>
      <c r="K36" s="441">
        <v>6.8822000772299994</v>
      </c>
      <c r="L36" s="441">
        <v>0.15075731038999998</v>
      </c>
      <c r="M36" s="441">
        <v>1.6102201173999999</v>
      </c>
      <c r="N36" s="441">
        <v>11.69401619197</v>
      </c>
      <c r="O36" s="441">
        <v>99.728068032750002</v>
      </c>
      <c r="P36" s="441">
        <v>11.986597196439998</v>
      </c>
      <c r="Q36" s="441">
        <v>11.84185439593</v>
      </c>
      <c r="R36" s="441">
        <v>1.8641942167500001</v>
      </c>
      <c r="S36" s="441">
        <v>1.80516971625</v>
      </c>
      <c r="T36" s="441">
        <v>586.64859901834006</v>
      </c>
      <c r="U36" s="441">
        <v>26.00788604237</v>
      </c>
      <c r="V36" s="112">
        <v>22</v>
      </c>
      <c r="W36" s="152"/>
      <c r="X36" s="155"/>
      <c r="Y36" s="159"/>
      <c r="Z36" s="155"/>
      <c r="AA36" s="155"/>
      <c r="AB36" s="155"/>
      <c r="AC36" s="156"/>
      <c r="AD36" s="156"/>
      <c r="AE36" s="157"/>
      <c r="AF36" s="157"/>
      <c r="AG36" s="236"/>
    </row>
    <row r="37" spans="1:33" ht="19" customHeight="1">
      <c r="A37" s="17"/>
      <c r="B37" s="2"/>
      <c r="C37" s="271" t="s">
        <v>122</v>
      </c>
      <c r="D37" s="363">
        <v>250690</v>
      </c>
      <c r="E37" s="366">
        <v>6.8721182033100003</v>
      </c>
      <c r="F37" s="366">
        <v>2.0898912578599997</v>
      </c>
      <c r="G37" s="366">
        <v>13.930891500289999</v>
      </c>
      <c r="H37" s="441">
        <v>0.40822398122999998</v>
      </c>
      <c r="I37" s="441">
        <v>0.15453961247999998</v>
      </c>
      <c r="J37" s="441">
        <v>4.701893503E-2</v>
      </c>
      <c r="K37" s="441">
        <v>0.58300335133000003</v>
      </c>
      <c r="L37" s="441">
        <v>2.009149771E-2</v>
      </c>
      <c r="M37" s="441">
        <v>0.17836917858999998</v>
      </c>
      <c r="N37" s="441">
        <v>0.70955811146000003</v>
      </c>
      <c r="O37" s="441">
        <v>5.2829980874700002</v>
      </c>
      <c r="P37" s="441">
        <v>0.48324002283</v>
      </c>
      <c r="Q37" s="441">
        <v>0.54628194925999995</v>
      </c>
      <c r="R37" s="441">
        <v>8.2401338699999993E-2</v>
      </c>
      <c r="S37" s="441">
        <v>0.15091022452000002</v>
      </c>
      <c r="T37" s="441">
        <v>57.638995931239997</v>
      </c>
      <c r="U37" s="441">
        <v>2.8622188201699998</v>
      </c>
      <c r="V37" s="112">
        <v>23</v>
      </c>
      <c r="W37" s="152"/>
      <c r="X37" s="155"/>
      <c r="Y37" s="159"/>
      <c r="Z37" s="155"/>
      <c r="AA37" s="155"/>
      <c r="AB37" s="155"/>
      <c r="AC37" s="156"/>
      <c r="AD37" s="156"/>
      <c r="AE37" s="157"/>
      <c r="AF37" s="157"/>
      <c r="AG37" s="236"/>
    </row>
    <row r="38" spans="1:33" ht="19" customHeight="1">
      <c r="A38" s="17"/>
      <c r="B38" s="2"/>
      <c r="C38" s="271" t="s">
        <v>121</v>
      </c>
      <c r="D38" s="363">
        <v>8383</v>
      </c>
      <c r="E38" s="366">
        <v>0.20693765032</v>
      </c>
      <c r="F38" s="366">
        <v>3.5894712279999998E-2</v>
      </c>
      <c r="G38" s="366">
        <v>0.19474726783000001</v>
      </c>
      <c r="H38" s="441">
        <v>3.1957747399999998E-3</v>
      </c>
      <c r="I38" s="441">
        <v>2.0497593600000003E-3</v>
      </c>
      <c r="J38" s="441">
        <v>5.6769587E-4</v>
      </c>
      <c r="K38" s="441">
        <v>8.2479866599999997E-3</v>
      </c>
      <c r="L38" s="441">
        <v>2.1772547000000001E-4</v>
      </c>
      <c r="M38" s="441">
        <v>1.2804142699999999E-3</v>
      </c>
      <c r="N38" s="441">
        <v>2.889834048E-2</v>
      </c>
      <c r="O38" s="441">
        <v>0.16427470074</v>
      </c>
      <c r="P38" s="441">
        <v>9.0360866000000015E-3</v>
      </c>
      <c r="Q38" s="441">
        <v>1.059544166E-2</v>
      </c>
      <c r="R38" s="441">
        <v>1.8780962099999999E-3</v>
      </c>
      <c r="S38" s="441">
        <v>3.47429969E-3</v>
      </c>
      <c r="T38" s="441">
        <v>0.77993279842999996</v>
      </c>
      <c r="U38" s="441">
        <v>2.5199353899999999E-2</v>
      </c>
      <c r="V38" s="112">
        <v>24</v>
      </c>
      <c r="W38" s="152"/>
      <c r="X38" s="155"/>
      <c r="Y38" s="159"/>
      <c r="Z38" s="155"/>
      <c r="AA38" s="155"/>
      <c r="AB38" s="155"/>
      <c r="AC38" s="156"/>
      <c r="AD38" s="156"/>
      <c r="AE38" s="157"/>
      <c r="AF38" s="157"/>
      <c r="AG38" s="236"/>
    </row>
    <row r="39" spans="1:33" ht="19" customHeight="1">
      <c r="A39" s="17"/>
      <c r="B39" s="2"/>
      <c r="C39" s="271" t="s">
        <v>120</v>
      </c>
      <c r="D39" s="363">
        <v>103337</v>
      </c>
      <c r="E39" s="366">
        <v>3.5427324549500003</v>
      </c>
      <c r="F39" s="366">
        <v>0.32085048877</v>
      </c>
      <c r="G39" s="366">
        <v>1.22998002872</v>
      </c>
      <c r="H39" s="441">
        <v>3.8657256380000005E-2</v>
      </c>
      <c r="I39" s="441">
        <v>2.6759430719999998E-2</v>
      </c>
      <c r="J39" s="441">
        <v>2.9155887879999998E-2</v>
      </c>
      <c r="K39" s="441">
        <v>0.10177276046</v>
      </c>
      <c r="L39" s="441">
        <v>7.5424683300000005E-3</v>
      </c>
      <c r="M39" s="441">
        <v>6.5986753900000002E-3</v>
      </c>
      <c r="N39" s="441">
        <v>0.49506852671000001</v>
      </c>
      <c r="O39" s="441">
        <v>2.8459253014400003</v>
      </c>
      <c r="P39" s="441">
        <v>0.21052153733000001</v>
      </c>
      <c r="Q39" s="441">
        <v>0.16069463254999999</v>
      </c>
      <c r="R39" s="441">
        <v>6.1152202330000002E-2</v>
      </c>
      <c r="S39" s="441">
        <v>4.357251048E-2</v>
      </c>
      <c r="T39" s="441">
        <v>9.4080471344800003</v>
      </c>
      <c r="U39" s="441">
        <v>0.63013446112999993</v>
      </c>
      <c r="V39" s="112">
        <v>25</v>
      </c>
      <c r="W39" s="152"/>
      <c r="X39" s="155"/>
      <c r="Y39" s="159"/>
      <c r="Z39" s="155"/>
      <c r="AA39" s="155"/>
      <c r="AB39" s="155"/>
      <c r="AC39" s="156"/>
      <c r="AD39" s="156"/>
      <c r="AE39" s="157"/>
      <c r="AF39" s="157"/>
      <c r="AG39" s="236"/>
    </row>
    <row r="40" spans="1:33" ht="19" customHeight="1">
      <c r="A40" s="17"/>
      <c r="B40" s="2"/>
      <c r="C40" s="271" t="s">
        <v>119</v>
      </c>
      <c r="D40" s="363">
        <v>27792</v>
      </c>
      <c r="E40" s="366">
        <v>0.77687941574000008</v>
      </c>
      <c r="F40" s="366">
        <v>7.3960665780000004E-2</v>
      </c>
      <c r="G40" s="366">
        <v>0.66246866539000004</v>
      </c>
      <c r="H40" s="441">
        <v>2.7763458899999999E-2</v>
      </c>
      <c r="I40" s="441">
        <v>6.7555171200000003E-3</v>
      </c>
      <c r="J40" s="441">
        <v>5.2991596600000003E-3</v>
      </c>
      <c r="K40" s="441">
        <v>1.787410662E-2</v>
      </c>
      <c r="L40" s="441">
        <v>5.7087338699999997E-3</v>
      </c>
      <c r="M40" s="441">
        <v>1.0041915200000001E-3</v>
      </c>
      <c r="N40" s="441">
        <v>8.4486001879999981E-2</v>
      </c>
      <c r="O40" s="441">
        <v>0.63307519101999998</v>
      </c>
      <c r="P40" s="441">
        <v>7.0320664720000009E-2</v>
      </c>
      <c r="Q40" s="441">
        <v>7.1586921949999993E-2</v>
      </c>
      <c r="R40" s="441">
        <v>1.0184615139999999E-2</v>
      </c>
      <c r="S40" s="441">
        <v>1.1999918030000001E-2</v>
      </c>
      <c r="T40" s="441">
        <v>2.6871117294599998</v>
      </c>
      <c r="U40" s="441">
        <v>0.30544056920000001</v>
      </c>
      <c r="V40" s="112">
        <v>26</v>
      </c>
      <c r="W40" s="152"/>
      <c r="X40" s="155"/>
      <c r="Y40" s="159"/>
      <c r="Z40" s="155"/>
      <c r="AA40" s="155"/>
      <c r="AB40" s="155"/>
      <c r="AC40" s="156"/>
      <c r="AD40" s="156"/>
      <c r="AE40" s="157"/>
      <c r="AF40" s="157"/>
      <c r="AG40" s="236"/>
    </row>
    <row r="41" spans="1:33" ht="19" customHeight="1">
      <c r="A41" s="17"/>
      <c r="B41" s="2"/>
      <c r="C41" s="271" t="s">
        <v>118</v>
      </c>
      <c r="D41" s="363">
        <v>15</v>
      </c>
      <c r="E41" s="366">
        <v>3.1350789E-4</v>
      </c>
      <c r="F41" s="366">
        <v>1.1451762999999999E-4</v>
      </c>
      <c r="G41" s="366">
        <v>3.5448119999999998E-5</v>
      </c>
      <c r="H41" s="441">
        <v>5.7956400000000003E-6</v>
      </c>
      <c r="I41" s="441">
        <v>9.8735999999999998E-6</v>
      </c>
      <c r="J41" s="441">
        <v>2.7648000000000002E-6</v>
      </c>
      <c r="K41" s="441">
        <v>3.99855E-6</v>
      </c>
      <c r="L41" s="441">
        <v>0</v>
      </c>
      <c r="M41" s="441">
        <v>0</v>
      </c>
      <c r="N41" s="441">
        <v>4.3774080000000004E-5</v>
      </c>
      <c r="O41" s="441">
        <v>2.4730122E-4</v>
      </c>
      <c r="P41" s="441">
        <v>3.3846499999999999E-6</v>
      </c>
      <c r="Q41" s="441">
        <v>5.8138500000000002E-6</v>
      </c>
      <c r="R41" s="441">
        <v>1.9711800000000002E-6</v>
      </c>
      <c r="S41" s="441">
        <v>4.4003799999999997E-6</v>
      </c>
      <c r="T41" s="441">
        <v>8.5533836000000005E-4</v>
      </c>
      <c r="U41" s="441">
        <v>3.1236799999999997E-6</v>
      </c>
      <c r="V41" s="112">
        <v>27</v>
      </c>
      <c r="W41" s="152"/>
      <c r="X41" s="155"/>
      <c r="Y41" s="159"/>
      <c r="Z41" s="155"/>
      <c r="AA41" s="155"/>
      <c r="AB41" s="155"/>
      <c r="AC41" s="156"/>
      <c r="AD41" s="156"/>
      <c r="AE41" s="157"/>
      <c r="AF41" s="157"/>
      <c r="AG41" s="236"/>
    </row>
    <row r="42" spans="1:33" ht="19" customHeight="1">
      <c r="A42" s="17"/>
      <c r="B42" s="2"/>
      <c r="C42" s="271" t="s">
        <v>117</v>
      </c>
      <c r="D42" s="363">
        <v>97122</v>
      </c>
      <c r="E42" s="366">
        <v>1.3611686368</v>
      </c>
      <c r="F42" s="366">
        <v>0.98826910148999991</v>
      </c>
      <c r="G42" s="366">
        <v>3.1438083530899998</v>
      </c>
      <c r="H42" s="441">
        <v>1.2835904969999999E-2</v>
      </c>
      <c r="I42" s="441">
        <v>6.1887724800000002E-3</v>
      </c>
      <c r="J42" s="441">
        <v>1.3595788999999998E-3</v>
      </c>
      <c r="K42" s="441">
        <v>4.5170190790000002E-2</v>
      </c>
      <c r="L42" s="441">
        <v>6.4628427199999996E-3</v>
      </c>
      <c r="M42" s="441">
        <v>4.7070993199999998E-3</v>
      </c>
      <c r="N42" s="441">
        <v>0.12955333701999999</v>
      </c>
      <c r="O42" s="441">
        <v>1.1702931084100001</v>
      </c>
      <c r="P42" s="441">
        <v>0.18423548138000001</v>
      </c>
      <c r="Q42" s="441">
        <v>0.12289476609</v>
      </c>
      <c r="R42" s="441">
        <v>5.4594475050000008E-2</v>
      </c>
      <c r="S42" s="441">
        <v>1.6729111620000001E-2</v>
      </c>
      <c r="T42" s="441">
        <v>46.986062397040001</v>
      </c>
      <c r="U42" s="441">
        <v>1.2658705059599999</v>
      </c>
      <c r="V42" s="112">
        <v>28</v>
      </c>
      <c r="W42" s="152"/>
      <c r="X42" s="155"/>
      <c r="Y42" s="159"/>
      <c r="Z42" s="155"/>
      <c r="AA42" s="155"/>
      <c r="AB42" s="155"/>
      <c r="AC42" s="156"/>
      <c r="AD42" s="156"/>
      <c r="AE42" s="157"/>
      <c r="AF42" s="157"/>
      <c r="AG42" s="236"/>
    </row>
    <row r="43" spans="1:33" ht="19" customHeight="1">
      <c r="A43" s="17"/>
      <c r="B43" s="2"/>
      <c r="C43" s="271" t="s">
        <v>116</v>
      </c>
      <c r="D43" s="363">
        <v>834987</v>
      </c>
      <c r="E43" s="366">
        <v>29.218022498190003</v>
      </c>
      <c r="F43" s="366">
        <v>4.9563830926100003</v>
      </c>
      <c r="G43" s="366">
        <v>18.659385183849999</v>
      </c>
      <c r="H43" s="441">
        <v>0.88430475462000013</v>
      </c>
      <c r="I43" s="441">
        <v>0.54608116992</v>
      </c>
      <c r="J43" s="441">
        <v>0.26397559247999997</v>
      </c>
      <c r="K43" s="441">
        <v>0.89186350703999995</v>
      </c>
      <c r="L43" s="441">
        <v>1.28478872422</v>
      </c>
      <c r="M43" s="441">
        <v>0.16205099883999999</v>
      </c>
      <c r="N43" s="441">
        <v>2.82459617591</v>
      </c>
      <c r="O43" s="441">
        <v>22.506732549879999</v>
      </c>
      <c r="P43" s="441">
        <v>2.2564787004200002</v>
      </c>
      <c r="Q43" s="441">
        <v>2.0317500619100004</v>
      </c>
      <c r="R43" s="441">
        <v>0.49800284499000003</v>
      </c>
      <c r="S43" s="441">
        <v>0.33721553144999999</v>
      </c>
      <c r="T43" s="441">
        <v>168.17696568566998</v>
      </c>
      <c r="U43" s="441">
        <v>16.383216959230001</v>
      </c>
      <c r="V43" s="112">
        <v>29</v>
      </c>
      <c r="W43" s="152"/>
      <c r="X43" s="155"/>
      <c r="Y43" s="159"/>
      <c r="Z43" s="155"/>
      <c r="AA43" s="155"/>
      <c r="AB43" s="155"/>
      <c r="AC43" s="156"/>
      <c r="AD43" s="156"/>
      <c r="AE43" s="157"/>
      <c r="AF43" s="157"/>
      <c r="AG43" s="236"/>
    </row>
    <row r="44" spans="1:33" ht="19" customHeight="1" thickBot="1">
      <c r="A44" s="17"/>
      <c r="B44" s="2"/>
      <c r="C44" s="273" t="s">
        <v>115</v>
      </c>
      <c r="D44" s="364">
        <v>83577</v>
      </c>
      <c r="E44" s="367">
        <v>1.33305353394</v>
      </c>
      <c r="F44" s="367">
        <v>4.1146982720000003E-2</v>
      </c>
      <c r="G44" s="367">
        <v>0.54034935842999998</v>
      </c>
      <c r="H44" s="442">
        <v>7.2770546399999999E-3</v>
      </c>
      <c r="I44" s="442">
        <v>2.3240479679999999E-2</v>
      </c>
      <c r="J44" s="442">
        <v>4.7196020499999996E-3</v>
      </c>
      <c r="K44" s="442">
        <v>9.9928598999999996E-3</v>
      </c>
      <c r="L44" s="442">
        <v>2.380577427E-2</v>
      </c>
      <c r="M44" s="442">
        <v>2.4697033099999998E-3</v>
      </c>
      <c r="N44" s="442">
        <v>0.19695840324999997</v>
      </c>
      <c r="O44" s="442">
        <v>1.0725280430499999</v>
      </c>
      <c r="P44" s="442">
        <v>8.7054846800000002E-3</v>
      </c>
      <c r="Q44" s="442">
        <v>6.9700113499999994E-3</v>
      </c>
      <c r="R44" s="442">
        <v>4.8221053499999996E-3</v>
      </c>
      <c r="S44" s="442">
        <v>3.3975691499999999E-3</v>
      </c>
      <c r="T44" s="442">
        <v>2.1034887610799999</v>
      </c>
      <c r="U44" s="442">
        <v>1.04816459727</v>
      </c>
      <c r="V44" s="112">
        <v>30</v>
      </c>
      <c r="W44" s="152"/>
      <c r="X44" s="155"/>
      <c r="Y44" s="159"/>
      <c r="Z44" s="155"/>
      <c r="AA44" s="155"/>
      <c r="AB44" s="155"/>
      <c r="AC44" s="156"/>
      <c r="AD44" s="156"/>
      <c r="AE44" s="157"/>
      <c r="AF44" s="157"/>
      <c r="AG44" s="236"/>
    </row>
    <row r="45" spans="1:33" ht="23" customHeight="1" thickBot="1">
      <c r="A45" s="17"/>
      <c r="B45" s="2"/>
      <c r="C45" s="74" t="s">
        <v>405</v>
      </c>
      <c r="D45" s="86">
        <v>25873856</v>
      </c>
      <c r="E45" s="255">
        <v>1196.75602945484</v>
      </c>
      <c r="F45" s="255">
        <v>181.42753508508002</v>
      </c>
      <c r="G45" s="255">
        <v>566.36896396958014</v>
      </c>
      <c r="H45" s="255">
        <v>55.276207619029982</v>
      </c>
      <c r="I45" s="255">
        <v>29.033137151039998</v>
      </c>
      <c r="J45" s="255">
        <v>18.008000750280001</v>
      </c>
      <c r="K45" s="255">
        <v>45.924195390720001</v>
      </c>
      <c r="L45" s="255">
        <v>15.475723366580002</v>
      </c>
      <c r="M45" s="255">
        <v>11.863963536859995</v>
      </c>
      <c r="N45" s="255">
        <v>93.964231987829976</v>
      </c>
      <c r="O45" s="255">
        <v>931.3739626096301</v>
      </c>
      <c r="P45" s="255">
        <v>106.74564790698</v>
      </c>
      <c r="Q45" s="255">
        <v>106.09198362271002</v>
      </c>
      <c r="R45" s="255">
        <v>13.759391533339999</v>
      </c>
      <c r="S45" s="255">
        <v>14.37466912447</v>
      </c>
      <c r="T45" s="255">
        <v>5083.6136348609907</v>
      </c>
      <c r="U45" s="255">
        <v>458.01412790887008</v>
      </c>
      <c r="V45" s="45"/>
      <c r="W45" s="17"/>
      <c r="X45" s="15"/>
    </row>
    <row r="46" spans="1:33" ht="18" customHeight="1" thickBot="1">
      <c r="A46" s="17"/>
      <c r="B46" s="41"/>
      <c r="C46" s="20"/>
      <c r="D46" s="20"/>
      <c r="E46" s="20"/>
      <c r="F46" s="20"/>
      <c r="G46" s="20"/>
      <c r="H46" s="19"/>
      <c r="I46" s="19"/>
      <c r="J46" s="19"/>
      <c r="K46" s="19"/>
      <c r="L46" s="19"/>
      <c r="M46" s="19"/>
      <c r="N46" s="19"/>
      <c r="O46" s="19"/>
      <c r="P46" s="254"/>
      <c r="Q46" s="254"/>
      <c r="R46" s="254"/>
      <c r="S46" s="19"/>
      <c r="T46" s="19"/>
      <c r="U46" s="19"/>
      <c r="V46" s="46"/>
      <c r="W46" s="17"/>
      <c r="X46" s="15"/>
    </row>
    <row r="47" spans="1:33" ht="1" customHeight="1"/>
  </sheetData>
  <mergeCells count="13">
    <mergeCell ref="C12:C13"/>
    <mergeCell ref="D12:D13"/>
    <mergeCell ref="E12:E13"/>
    <mergeCell ref="F12:F13"/>
    <mergeCell ref="G12:G13"/>
    <mergeCell ref="U12:U13"/>
    <mergeCell ref="O12:O13"/>
    <mergeCell ref="S12:S13"/>
    <mergeCell ref="T12:T13"/>
    <mergeCell ref="H12:N12"/>
    <mergeCell ref="P12:P13"/>
    <mergeCell ref="Q12:Q13"/>
    <mergeCell ref="R12:R13"/>
  </mergeCells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61" firstPageNumber="0" fitToHeight="0" orientation="landscape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8">
    <pageSetUpPr fitToPage="1"/>
  </sheetPr>
  <dimension ref="A3:W67"/>
  <sheetViews>
    <sheetView showGridLines="0" topLeftCell="A46" zoomScale="80" zoomScaleNormal="80" zoomScalePageLayoutView="80" workbookViewId="0">
      <selection activeCell="H20" sqref="H20"/>
    </sheetView>
  </sheetViews>
  <sheetFormatPr baseColWidth="10" defaultColWidth="8.83203125" defaultRowHeight="13"/>
  <cols>
    <col min="1" max="2" width="3.33203125" style="3" customWidth="1"/>
    <col min="3" max="3" width="58.6640625" style="3" customWidth="1"/>
    <col min="4" max="4" width="11.6640625" style="3" customWidth="1"/>
    <col min="5" max="5" width="9.6640625" style="3" customWidth="1"/>
    <col min="6" max="15" width="8.6640625" style="3" customWidth="1"/>
    <col min="16" max="16" width="9.1640625" style="3" customWidth="1"/>
    <col min="17" max="17" width="9.5" style="3" customWidth="1"/>
    <col min="18" max="18" width="9.1640625" style="3" customWidth="1"/>
    <col min="19" max="19" width="9.5" style="3" customWidth="1"/>
    <col min="20" max="21" width="9.6640625" style="3" customWidth="1"/>
    <col min="22" max="22" width="3.33203125" style="3" customWidth="1"/>
    <col min="23" max="16384" width="8.83203125" style="3"/>
  </cols>
  <sheetData>
    <row r="3" spans="1:23" ht="14" thickBot="1">
      <c r="B3" s="250">
        <v>2.5</v>
      </c>
      <c r="C3" s="247"/>
      <c r="D3" s="247">
        <v>11</v>
      </c>
      <c r="E3" s="247">
        <v>9</v>
      </c>
      <c r="F3" s="247">
        <v>8</v>
      </c>
      <c r="G3" s="247">
        <v>8</v>
      </c>
      <c r="H3" s="247">
        <v>8</v>
      </c>
      <c r="I3" s="247">
        <v>8</v>
      </c>
      <c r="J3" s="247">
        <v>8</v>
      </c>
      <c r="K3" s="247">
        <v>8</v>
      </c>
      <c r="L3" s="247">
        <v>8</v>
      </c>
      <c r="M3" s="247">
        <v>8</v>
      </c>
      <c r="N3" s="247">
        <v>8</v>
      </c>
      <c r="O3" s="247">
        <v>8</v>
      </c>
      <c r="P3" s="247">
        <v>8</v>
      </c>
      <c r="Q3" s="247">
        <v>8</v>
      </c>
      <c r="R3" s="247">
        <v>8</v>
      </c>
      <c r="S3" s="247">
        <v>8</v>
      </c>
      <c r="T3" s="247">
        <v>9</v>
      </c>
      <c r="U3" s="247">
        <v>9</v>
      </c>
      <c r="V3" s="250">
        <v>2.5</v>
      </c>
    </row>
    <row r="4" spans="1:23" ht="13" customHeight="1">
      <c r="A4" s="15"/>
      <c r="B4" s="91"/>
      <c r="C4" s="92"/>
      <c r="D4" s="92"/>
      <c r="E4" s="92"/>
      <c r="F4" s="92"/>
      <c r="G4" s="92"/>
      <c r="H4" s="115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7"/>
      <c r="W4" s="1"/>
    </row>
    <row r="5" spans="1:23" ht="13" customHeight="1">
      <c r="A5" s="15"/>
      <c r="B5" s="94"/>
      <c r="C5" s="95"/>
      <c r="D5" s="96"/>
      <c r="E5" s="96"/>
      <c r="F5" s="96"/>
      <c r="G5" s="95"/>
      <c r="H5" s="100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 t="s">
        <v>453</v>
      </c>
      <c r="V5" s="118"/>
      <c r="W5" s="1"/>
    </row>
    <row r="6" spans="1:23" ht="13" customHeight="1">
      <c r="A6" s="15"/>
      <c r="B6" s="94"/>
      <c r="C6" s="95"/>
      <c r="D6" s="95"/>
      <c r="E6" s="95"/>
      <c r="F6" s="95"/>
      <c r="G6" s="95"/>
      <c r="H6" s="100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18"/>
      <c r="W6" s="1"/>
    </row>
    <row r="7" spans="1:23" ht="13" customHeight="1">
      <c r="A7" s="15"/>
      <c r="B7" s="94"/>
      <c r="C7" s="99" t="s">
        <v>439</v>
      </c>
      <c r="D7" s="110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118"/>
      <c r="W7" s="1"/>
    </row>
    <row r="8" spans="1:23" ht="13" customHeight="1">
      <c r="A8" s="15"/>
      <c r="B8" s="94"/>
      <c r="C8" s="100"/>
      <c r="D8" s="100"/>
      <c r="E8" s="100"/>
      <c r="F8" s="101"/>
      <c r="G8" s="100"/>
      <c r="H8" s="100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18"/>
      <c r="W8" s="1"/>
    </row>
    <row r="9" spans="1:23" ht="15" customHeight="1">
      <c r="A9" s="15"/>
      <c r="B9" s="171"/>
      <c r="C9" s="9"/>
      <c r="D9" s="9"/>
      <c r="E9" s="9"/>
      <c r="F9" s="57"/>
      <c r="G9" s="9"/>
      <c r="H9" s="9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172"/>
      <c r="W9" s="1"/>
    </row>
    <row r="10" spans="1:23" ht="15" customHeight="1">
      <c r="A10" s="15"/>
      <c r="B10" s="2"/>
      <c r="C10" s="30" t="s">
        <v>408</v>
      </c>
      <c r="D10" s="30"/>
      <c r="E10" s="30"/>
      <c r="F10" s="30"/>
      <c r="G10" s="30"/>
      <c r="H10" s="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45"/>
      <c r="W10" s="1"/>
    </row>
    <row r="11" spans="1:23" ht="15" customHeight="1" thickBot="1">
      <c r="A11" s="15"/>
      <c r="B11" s="2"/>
      <c r="C11" s="30"/>
      <c r="D11" s="30"/>
      <c r="E11" s="1"/>
      <c r="F11" s="17"/>
      <c r="G11" s="17"/>
      <c r="H11" s="1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4"/>
      <c r="U11" s="14" t="s">
        <v>39</v>
      </c>
      <c r="V11" s="45"/>
      <c r="W11" s="1"/>
    </row>
    <row r="12" spans="1:23" ht="15" customHeight="1" thickBot="1">
      <c r="A12" s="15"/>
      <c r="B12" s="2"/>
      <c r="C12" s="528" t="s">
        <v>62</v>
      </c>
      <c r="D12" s="528" t="s">
        <v>68</v>
      </c>
      <c r="E12" s="528" t="s">
        <v>365</v>
      </c>
      <c r="F12" s="528" t="s">
        <v>376</v>
      </c>
      <c r="G12" s="528" t="s">
        <v>0</v>
      </c>
      <c r="H12" s="532" t="s">
        <v>7</v>
      </c>
      <c r="I12" s="532"/>
      <c r="J12" s="532"/>
      <c r="K12" s="532"/>
      <c r="L12" s="532"/>
      <c r="M12" s="532"/>
      <c r="N12" s="532"/>
      <c r="O12" s="528" t="s">
        <v>66</v>
      </c>
      <c r="P12" s="528" t="s">
        <v>40</v>
      </c>
      <c r="Q12" s="528" t="s">
        <v>362</v>
      </c>
      <c r="R12" s="528" t="s">
        <v>363</v>
      </c>
      <c r="S12" s="528" t="s">
        <v>364</v>
      </c>
      <c r="T12" s="528" t="s">
        <v>44</v>
      </c>
      <c r="U12" s="528" t="s">
        <v>46</v>
      </c>
      <c r="V12" s="45"/>
      <c r="W12" s="1"/>
    </row>
    <row r="13" spans="1:23" ht="36.75" customHeight="1" thickBot="1">
      <c r="A13" s="15"/>
      <c r="B13" s="2"/>
      <c r="C13" s="538"/>
      <c r="D13" s="538"/>
      <c r="E13" s="538"/>
      <c r="F13" s="538"/>
      <c r="G13" s="538"/>
      <c r="H13" s="266" t="s">
        <v>1</v>
      </c>
      <c r="I13" s="266" t="s">
        <v>2</v>
      </c>
      <c r="J13" s="266" t="s">
        <v>3</v>
      </c>
      <c r="K13" s="266" t="s">
        <v>4</v>
      </c>
      <c r="L13" s="266" t="s">
        <v>5</v>
      </c>
      <c r="M13" s="266" t="s">
        <v>67</v>
      </c>
      <c r="N13" s="266" t="s">
        <v>6</v>
      </c>
      <c r="O13" s="538"/>
      <c r="P13" s="538"/>
      <c r="Q13" s="538"/>
      <c r="R13" s="538"/>
      <c r="S13" s="538"/>
      <c r="T13" s="538"/>
      <c r="U13" s="538"/>
      <c r="V13" s="45"/>
      <c r="W13" s="1"/>
    </row>
    <row r="14" spans="1:23" ht="14" customHeight="1">
      <c r="A14" s="15"/>
      <c r="B14" s="2"/>
      <c r="C14" s="21" t="s">
        <v>275</v>
      </c>
      <c r="D14" s="407">
        <v>4760198</v>
      </c>
      <c r="E14" s="406">
        <v>138.97041480718002</v>
      </c>
      <c r="F14" s="406">
        <v>14.514302206179998</v>
      </c>
      <c r="G14" s="406">
        <v>51.853545903629993</v>
      </c>
      <c r="H14" s="406">
        <v>4.6333455799900003</v>
      </c>
      <c r="I14" s="356">
        <v>3.8680775865600001</v>
      </c>
      <c r="J14" s="356">
        <v>1.83481961198</v>
      </c>
      <c r="K14" s="356">
        <v>3.6570429665200002</v>
      </c>
      <c r="L14" s="356">
        <v>0.97852401085000007</v>
      </c>
      <c r="M14" s="356">
        <v>0.94787133521</v>
      </c>
      <c r="N14" s="356">
        <v>15.493988303019998</v>
      </c>
      <c r="O14" s="356">
        <v>108.00967682013001</v>
      </c>
      <c r="P14" s="356">
        <v>6.8723531759699998</v>
      </c>
      <c r="Q14" s="356">
        <v>6.9308678408999995</v>
      </c>
      <c r="R14" s="356">
        <v>1.1406831845099998</v>
      </c>
      <c r="S14" s="356">
        <v>1.5195984463400001</v>
      </c>
      <c r="T14" s="356">
        <v>465.95581129456002</v>
      </c>
      <c r="U14" s="356">
        <v>42.024389842790001</v>
      </c>
      <c r="V14" s="112">
        <v>0</v>
      </c>
      <c r="W14" s="1"/>
    </row>
    <row r="15" spans="1:23" ht="14" customHeight="1">
      <c r="A15" s="15"/>
      <c r="B15" s="2"/>
      <c r="C15" s="413" t="s">
        <v>223</v>
      </c>
      <c r="D15" s="414">
        <v>44517</v>
      </c>
      <c r="E15" s="415">
        <v>2.9306489385300001</v>
      </c>
      <c r="F15" s="415">
        <v>0.2500287752</v>
      </c>
      <c r="G15" s="415">
        <v>0.54492142341000005</v>
      </c>
      <c r="H15" s="415">
        <v>0.23245609971</v>
      </c>
      <c r="I15" s="357">
        <v>0.11406970079999999</v>
      </c>
      <c r="J15" s="357">
        <v>0.10099071078000001</v>
      </c>
      <c r="K15" s="357">
        <v>0.14345756486000003</v>
      </c>
      <c r="L15" s="357">
        <v>7.9047115100000006E-3</v>
      </c>
      <c r="M15" s="357">
        <v>7.7596065870000008E-2</v>
      </c>
      <c r="N15" s="357">
        <v>0.15689351345999991</v>
      </c>
      <c r="O15" s="357">
        <v>2.1072672234100001</v>
      </c>
      <c r="P15" s="357">
        <v>0.24137650077999998</v>
      </c>
      <c r="Q15" s="357">
        <v>0.27477057160999996</v>
      </c>
      <c r="R15" s="357">
        <v>1.431300667E-2</v>
      </c>
      <c r="S15" s="357">
        <v>4.7751807280000003E-2</v>
      </c>
      <c r="T15" s="357">
        <v>4.1306170182200006</v>
      </c>
      <c r="U15" s="357">
        <v>0.53096548017</v>
      </c>
      <c r="V15" s="112">
        <v>1</v>
      </c>
      <c r="W15" s="1"/>
    </row>
    <row r="16" spans="1:23" ht="14" customHeight="1">
      <c r="A16" s="15"/>
      <c r="B16" s="2"/>
      <c r="C16" s="413" t="s">
        <v>247</v>
      </c>
      <c r="D16" s="414">
        <v>102808</v>
      </c>
      <c r="E16" s="415">
        <v>6.3700285162599997</v>
      </c>
      <c r="F16" s="415">
        <v>0.51364761454999996</v>
      </c>
      <c r="G16" s="415">
        <v>0.91319275363999997</v>
      </c>
      <c r="H16" s="415">
        <v>0.62004540432999999</v>
      </c>
      <c r="I16" s="357">
        <v>0.33212618208</v>
      </c>
      <c r="J16" s="357">
        <v>0.29705357300000002</v>
      </c>
      <c r="K16" s="357">
        <v>0.38767238456999997</v>
      </c>
      <c r="L16" s="357">
        <v>7.8284723399999999E-3</v>
      </c>
      <c r="M16" s="357">
        <v>0.15739459881000001</v>
      </c>
      <c r="N16" s="357">
        <v>0.21580589114000026</v>
      </c>
      <c r="O16" s="357">
        <v>4.3809165722199994</v>
      </c>
      <c r="P16" s="357">
        <v>0.47653765817999999</v>
      </c>
      <c r="Q16" s="357">
        <v>0.58591193638999994</v>
      </c>
      <c r="R16" s="357">
        <v>2.1088726070000001E-2</v>
      </c>
      <c r="S16" s="357">
        <v>0.13054679337</v>
      </c>
      <c r="T16" s="357">
        <v>7.8310815457300009</v>
      </c>
      <c r="U16" s="357">
        <v>1.0279294984499998</v>
      </c>
      <c r="V16" s="112">
        <v>2</v>
      </c>
      <c r="W16" s="1"/>
    </row>
    <row r="17" spans="1:23" ht="14" customHeight="1">
      <c r="A17" s="15"/>
      <c r="B17" s="2"/>
      <c r="C17" s="413" t="s">
        <v>227</v>
      </c>
      <c r="D17" s="414">
        <v>58354</v>
      </c>
      <c r="E17" s="415">
        <v>3.4468836627100004</v>
      </c>
      <c r="F17" s="415">
        <v>0.33379748978000001</v>
      </c>
      <c r="G17" s="415">
        <v>0.62574765615999994</v>
      </c>
      <c r="H17" s="415">
        <v>0.29100664117000002</v>
      </c>
      <c r="I17" s="357">
        <v>0.198508728</v>
      </c>
      <c r="J17" s="357">
        <v>0.16899106255000002</v>
      </c>
      <c r="K17" s="357">
        <v>0.23339779783</v>
      </c>
      <c r="L17" s="357">
        <v>2.4030103199999997E-3</v>
      </c>
      <c r="M17" s="357">
        <v>0.10379504133</v>
      </c>
      <c r="N17" s="357">
        <v>0.12914833263000003</v>
      </c>
      <c r="O17" s="357">
        <v>2.3312073707600001</v>
      </c>
      <c r="P17" s="357">
        <v>0.23811392743000001</v>
      </c>
      <c r="Q17" s="357">
        <v>0.30456967102999999</v>
      </c>
      <c r="R17" s="357">
        <v>9.3655936100000003E-3</v>
      </c>
      <c r="S17" s="357">
        <v>7.5841671759999993E-2</v>
      </c>
      <c r="T17" s="357">
        <v>3.3712687616800001</v>
      </c>
      <c r="U17" s="357">
        <v>0.49429782512999998</v>
      </c>
      <c r="V17" s="112">
        <v>3</v>
      </c>
      <c r="W17" s="1"/>
    </row>
    <row r="18" spans="1:23" ht="14" customHeight="1">
      <c r="A18" s="15"/>
      <c r="B18" s="2"/>
      <c r="C18" s="413" t="s">
        <v>262</v>
      </c>
      <c r="D18" s="414">
        <v>430061</v>
      </c>
      <c r="E18" s="415">
        <v>20.499326409639998</v>
      </c>
      <c r="F18" s="415">
        <v>1.6780281826099999</v>
      </c>
      <c r="G18" s="415">
        <v>1.3771168491100001</v>
      </c>
      <c r="H18" s="415">
        <v>1.5404946949499998</v>
      </c>
      <c r="I18" s="357">
        <v>1.3535580009600001</v>
      </c>
      <c r="J18" s="357">
        <v>0.72559574570000007</v>
      </c>
      <c r="K18" s="357">
        <v>1.1987663152500001</v>
      </c>
      <c r="L18" s="357">
        <v>1.2093401550000001E-2</v>
      </c>
      <c r="M18" s="357">
        <v>0.73111953514000005</v>
      </c>
      <c r="N18" s="357">
        <v>0.94077431367999953</v>
      </c>
      <c r="O18" s="357">
        <v>14.090273027479999</v>
      </c>
      <c r="P18" s="357">
        <v>0.9371475869</v>
      </c>
      <c r="Q18" s="357">
        <v>1.2820229803199998</v>
      </c>
      <c r="R18" s="357">
        <v>5.2126611269999998E-2</v>
      </c>
      <c r="S18" s="357">
        <v>0.39723778856999997</v>
      </c>
      <c r="T18" s="357">
        <v>16.306142083570002</v>
      </c>
      <c r="U18" s="357">
        <v>3.37028247762</v>
      </c>
      <c r="V18" s="112">
        <v>4</v>
      </c>
      <c r="W18" s="1"/>
    </row>
    <row r="19" spans="1:23" ht="14" customHeight="1">
      <c r="A19" s="15"/>
      <c r="B19" s="2"/>
      <c r="C19" s="413" t="s">
        <v>225</v>
      </c>
      <c r="D19" s="414">
        <v>61967</v>
      </c>
      <c r="E19" s="415">
        <v>3.4989048736799999</v>
      </c>
      <c r="F19" s="415">
        <v>0.26446058612000001</v>
      </c>
      <c r="G19" s="415">
        <v>0.21639027199999999</v>
      </c>
      <c r="H19" s="415">
        <v>0.24451710567000001</v>
      </c>
      <c r="I19" s="357">
        <v>0.18861933024000002</v>
      </c>
      <c r="J19" s="357">
        <v>0.13552292577000002</v>
      </c>
      <c r="K19" s="357">
        <v>0.20584022102999999</v>
      </c>
      <c r="L19" s="357">
        <v>4.5619205500000001E-3</v>
      </c>
      <c r="M19" s="357">
        <v>0.13823393850000001</v>
      </c>
      <c r="N19" s="357">
        <v>0.16374584160999994</v>
      </c>
      <c r="O19" s="357">
        <v>2.4347958992200001</v>
      </c>
      <c r="P19" s="357">
        <v>0.21542678356</v>
      </c>
      <c r="Q19" s="357">
        <v>0.27649518977000004</v>
      </c>
      <c r="R19" s="357">
        <v>1.4581453370000001E-2</v>
      </c>
      <c r="S19" s="357">
        <v>7.5657033390000003E-2</v>
      </c>
      <c r="T19" s="357">
        <v>2.6679977193800002</v>
      </c>
      <c r="U19" s="357">
        <v>0.49753081143</v>
      </c>
      <c r="V19" s="112">
        <v>5</v>
      </c>
      <c r="W19" s="1"/>
    </row>
    <row r="20" spans="1:23" ht="14" customHeight="1">
      <c r="A20" s="15"/>
      <c r="B20" s="2"/>
      <c r="C20" s="413" t="s">
        <v>178</v>
      </c>
      <c r="D20" s="414">
        <v>7919</v>
      </c>
      <c r="E20" s="415">
        <v>0.74833329427000006</v>
      </c>
      <c r="F20" s="415">
        <v>5.9160943009999994E-2</v>
      </c>
      <c r="G20" s="415">
        <v>0.19724506593999999</v>
      </c>
      <c r="H20" s="415">
        <v>2.337667551E-2</v>
      </c>
      <c r="I20" s="357">
        <v>1.234594944E-2</v>
      </c>
      <c r="J20" s="357">
        <v>7.5066273899999994E-3</v>
      </c>
      <c r="K20" s="357">
        <v>2.125462769E-2</v>
      </c>
      <c r="L20" s="357">
        <v>1.6924116899999998E-3</v>
      </c>
      <c r="M20" s="357">
        <v>8.9982155799999998E-3</v>
      </c>
      <c r="N20" s="357">
        <v>5.2924363949999997E-2</v>
      </c>
      <c r="O20" s="357">
        <v>0.62083596953999998</v>
      </c>
      <c r="P20" s="357">
        <v>0.10777605694</v>
      </c>
      <c r="Q20" s="357">
        <v>0.11010689257</v>
      </c>
      <c r="R20" s="357">
        <v>1.0031095530000001E-2</v>
      </c>
      <c r="S20" s="357">
        <v>1.249146143E-2</v>
      </c>
      <c r="T20" s="357">
        <v>2.6511229710699999</v>
      </c>
      <c r="U20" s="357">
        <v>0.25487020527999998</v>
      </c>
      <c r="V20" s="112">
        <v>6</v>
      </c>
      <c r="W20" s="1"/>
    </row>
    <row r="21" spans="1:23" ht="14" customHeight="1">
      <c r="A21" s="15"/>
      <c r="B21" s="2"/>
      <c r="C21" s="413" t="s">
        <v>242</v>
      </c>
      <c r="D21" s="414">
        <v>19947</v>
      </c>
      <c r="E21" s="415">
        <v>5.7457999308900005</v>
      </c>
      <c r="F21" s="415">
        <v>1.19020721676</v>
      </c>
      <c r="G21" s="415">
        <v>2.5600801641299999</v>
      </c>
      <c r="H21" s="415">
        <v>0.61903164711000014</v>
      </c>
      <c r="I21" s="357">
        <v>4.6532302079999997E-2</v>
      </c>
      <c r="J21" s="357">
        <v>4.3374138600000001E-2</v>
      </c>
      <c r="K21" s="357">
        <v>0.26623144638000001</v>
      </c>
      <c r="L21" s="357">
        <v>5.1027234800000007E-3</v>
      </c>
      <c r="M21" s="357">
        <v>0.10938863905</v>
      </c>
      <c r="N21" s="357">
        <v>5.4888336600000809E-3</v>
      </c>
      <c r="O21" s="357">
        <v>4.6691440688499997</v>
      </c>
      <c r="P21" s="357">
        <v>1.1344984802</v>
      </c>
      <c r="Q21" s="357">
        <v>1.1663103122</v>
      </c>
      <c r="R21" s="357">
        <v>3.6163961009999995E-2</v>
      </c>
      <c r="S21" s="357">
        <v>6.8065233050000007E-2</v>
      </c>
      <c r="T21" s="357">
        <v>20.669661599719998</v>
      </c>
      <c r="U21" s="357">
        <v>1.73925253331</v>
      </c>
      <c r="V21" s="112">
        <v>7</v>
      </c>
      <c r="W21" s="1"/>
    </row>
    <row r="22" spans="1:23" ht="14" customHeight="1">
      <c r="A22" s="15"/>
      <c r="B22" s="2"/>
      <c r="C22" s="413" t="s">
        <v>206</v>
      </c>
      <c r="D22" s="414">
        <v>30778</v>
      </c>
      <c r="E22" s="415">
        <v>2.0015913049799998</v>
      </c>
      <c r="F22" s="415">
        <v>0.13022222263</v>
      </c>
      <c r="G22" s="415">
        <v>0.50875276213999998</v>
      </c>
      <c r="H22" s="415">
        <v>0.10156742606000001</v>
      </c>
      <c r="I22" s="357">
        <v>7.571668896E-2</v>
      </c>
      <c r="J22" s="357">
        <v>2.822385803E-2</v>
      </c>
      <c r="K22" s="357">
        <v>5.6608893960000004E-2</v>
      </c>
      <c r="L22" s="357">
        <v>6.3441345599999999E-3</v>
      </c>
      <c r="M22" s="357">
        <v>3.3622606489999998E-2</v>
      </c>
      <c r="N22" s="357">
        <v>0.12224759855</v>
      </c>
      <c r="O22" s="357">
        <v>1.58089537914</v>
      </c>
      <c r="P22" s="357">
        <v>0.21843644837999998</v>
      </c>
      <c r="Q22" s="357">
        <v>0.21645091043</v>
      </c>
      <c r="R22" s="357">
        <v>2.51220651E-2</v>
      </c>
      <c r="S22" s="357">
        <v>2.3575813369999997E-2</v>
      </c>
      <c r="T22" s="357">
        <v>5.8304393220800002</v>
      </c>
      <c r="U22" s="357">
        <v>0.67289192848000001</v>
      </c>
      <c r="V22" s="112">
        <v>8</v>
      </c>
      <c r="W22" s="1"/>
    </row>
    <row r="23" spans="1:23" ht="14" customHeight="1">
      <c r="A23" s="15"/>
      <c r="B23" s="2"/>
      <c r="C23" s="413" t="s">
        <v>232</v>
      </c>
      <c r="D23" s="414">
        <v>13465</v>
      </c>
      <c r="E23" s="415">
        <v>4.0074956185900001</v>
      </c>
      <c r="F23" s="415">
        <v>0.69543385450999995</v>
      </c>
      <c r="G23" s="415">
        <v>1.6047675134100001</v>
      </c>
      <c r="H23" s="415">
        <v>0.43775380666999997</v>
      </c>
      <c r="I23" s="357">
        <v>3.1747573440000003E-2</v>
      </c>
      <c r="J23" s="357">
        <v>3.003191857E-2</v>
      </c>
      <c r="K23" s="357">
        <v>0.18418531179</v>
      </c>
      <c r="L23" s="357">
        <v>6.56867183E-3</v>
      </c>
      <c r="M23" s="357">
        <v>7.1104464950000015E-2</v>
      </c>
      <c r="N23" s="357">
        <v>2.3770333800000598E-3</v>
      </c>
      <c r="O23" s="357">
        <v>3.2516227575000003</v>
      </c>
      <c r="P23" s="357">
        <v>0.79406137847000002</v>
      </c>
      <c r="Q23" s="357">
        <v>0.81748571527000002</v>
      </c>
      <c r="R23" s="357">
        <v>2.1210228180000002E-2</v>
      </c>
      <c r="S23" s="357">
        <v>4.4636952739999999E-2</v>
      </c>
      <c r="T23" s="357">
        <v>13.720555964070002</v>
      </c>
      <c r="U23" s="357">
        <v>1.1065111543400001</v>
      </c>
      <c r="V23" s="112">
        <v>9</v>
      </c>
      <c r="W23" s="1"/>
    </row>
    <row r="24" spans="1:23" ht="14" customHeight="1">
      <c r="A24" s="15"/>
      <c r="B24" s="2"/>
      <c r="C24" s="413" t="s">
        <v>228</v>
      </c>
      <c r="D24" s="414">
        <v>58473</v>
      </c>
      <c r="E24" s="415">
        <v>4.0214415649499999</v>
      </c>
      <c r="F24" s="415">
        <v>0.370665303</v>
      </c>
      <c r="G24" s="415">
        <v>0.67536686430999993</v>
      </c>
      <c r="H24" s="415">
        <v>0.19657131014999998</v>
      </c>
      <c r="I24" s="357">
        <v>8.5728519360000005E-2</v>
      </c>
      <c r="J24" s="357">
        <v>5.8559194250000002E-2</v>
      </c>
      <c r="K24" s="357">
        <v>0.16428111503000001</v>
      </c>
      <c r="L24" s="357">
        <v>5.5215655999999993E-3</v>
      </c>
      <c r="M24" s="357">
        <v>4.0325980680000005E-2</v>
      </c>
      <c r="N24" s="357">
        <v>0.27463139655000013</v>
      </c>
      <c r="O24" s="357">
        <v>3.1997627037500003</v>
      </c>
      <c r="P24" s="357">
        <v>0.45461525071999997</v>
      </c>
      <c r="Q24" s="357">
        <v>0.48357657926000003</v>
      </c>
      <c r="R24" s="357">
        <v>3.9749962479999998E-2</v>
      </c>
      <c r="S24" s="357">
        <v>6.9101651190000002E-2</v>
      </c>
      <c r="T24" s="357">
        <v>8.4643787175400007</v>
      </c>
      <c r="U24" s="357">
        <v>0.99894110654000001</v>
      </c>
      <c r="V24" s="112">
        <v>10</v>
      </c>
      <c r="W24" s="1"/>
    </row>
    <row r="25" spans="1:23" ht="14" customHeight="1">
      <c r="A25" s="15"/>
      <c r="B25" s="2"/>
      <c r="C25" s="413" t="s">
        <v>167</v>
      </c>
      <c r="D25" s="414">
        <v>2670</v>
      </c>
      <c r="E25" s="415">
        <v>0.32106892832</v>
      </c>
      <c r="F25" s="415">
        <v>7.4596824330000006E-2</v>
      </c>
      <c r="G25" s="415">
        <v>0.37619618329999999</v>
      </c>
      <c r="H25" s="415">
        <v>4.7434572119999997E-2</v>
      </c>
      <c r="I25" s="357">
        <v>3.7361702400000004E-3</v>
      </c>
      <c r="J25" s="357">
        <v>2.2824404400000001E-3</v>
      </c>
      <c r="K25" s="357">
        <v>1.0467543669999999E-2</v>
      </c>
      <c r="L25" s="357">
        <v>3.4186048999999998E-4</v>
      </c>
      <c r="M25" s="357">
        <v>4.7747019599999998E-3</v>
      </c>
      <c r="N25" s="357">
        <v>6.097826099999995E-3</v>
      </c>
      <c r="O25" s="357">
        <v>0.25413404971999998</v>
      </c>
      <c r="P25" s="357">
        <v>4.7947341589999998E-2</v>
      </c>
      <c r="Q25" s="357">
        <v>5.2732846890000004E-2</v>
      </c>
      <c r="R25" s="357">
        <v>2.67131936E-3</v>
      </c>
      <c r="S25" s="357">
        <v>7.6449323600000004E-3</v>
      </c>
      <c r="T25" s="357">
        <v>1.91692482562</v>
      </c>
      <c r="U25" s="357">
        <v>7.5513106400000002E-2</v>
      </c>
      <c r="V25" s="112">
        <v>11</v>
      </c>
      <c r="W25" s="1"/>
    </row>
    <row r="26" spans="1:23" ht="14" customHeight="1">
      <c r="A26" s="15"/>
      <c r="B26" s="2"/>
      <c r="C26" s="413" t="s">
        <v>240</v>
      </c>
      <c r="D26" s="414">
        <v>44125</v>
      </c>
      <c r="E26" s="415">
        <v>5.2540711925499997</v>
      </c>
      <c r="F26" s="415">
        <v>0.62147073796999996</v>
      </c>
      <c r="G26" s="415">
        <v>0.69492025060999996</v>
      </c>
      <c r="H26" s="415">
        <v>0.4324755723</v>
      </c>
      <c r="I26" s="357">
        <v>8.1970627200000007E-2</v>
      </c>
      <c r="J26" s="357">
        <v>7.1426843810000001E-2</v>
      </c>
      <c r="K26" s="357">
        <v>0.22484407953999999</v>
      </c>
      <c r="L26" s="357">
        <v>2.3590295800000002E-3</v>
      </c>
      <c r="M26" s="357">
        <v>9.8408660679999996E-2</v>
      </c>
      <c r="N26" s="357">
        <v>0.14481701734000008</v>
      </c>
      <c r="O26" s="357">
        <v>4.2180059882999998</v>
      </c>
      <c r="P26" s="357">
        <v>0.81452042040999995</v>
      </c>
      <c r="Q26" s="357">
        <v>0.87818293811000003</v>
      </c>
      <c r="R26" s="357">
        <v>2.0259630889999998E-2</v>
      </c>
      <c r="S26" s="357">
        <v>8.4006244879999997E-2</v>
      </c>
      <c r="T26" s="357">
        <v>9.7650736464599994</v>
      </c>
      <c r="U26" s="357">
        <v>1.2304847612999998</v>
      </c>
      <c r="V26" s="112">
        <v>12</v>
      </c>
      <c r="W26" s="1"/>
    </row>
    <row r="27" spans="1:23" ht="14" customHeight="1">
      <c r="A27" s="15"/>
      <c r="B27" s="2"/>
      <c r="C27" s="413" t="s">
        <v>212</v>
      </c>
      <c r="D27" s="414">
        <v>27476</v>
      </c>
      <c r="E27" s="415">
        <v>2.30692680261</v>
      </c>
      <c r="F27" s="415">
        <v>0.20685210822</v>
      </c>
      <c r="G27" s="415">
        <v>0.40636245493000001</v>
      </c>
      <c r="H27" s="415">
        <v>0.15950007211000003</v>
      </c>
      <c r="I27" s="357">
        <v>4.6279537920000002E-2</v>
      </c>
      <c r="J27" s="357">
        <v>3.8176866579999996E-2</v>
      </c>
      <c r="K27" s="357">
        <v>0.10649013899</v>
      </c>
      <c r="L27" s="357">
        <v>6.508705699999999E-4</v>
      </c>
      <c r="M27" s="357">
        <v>2.0334136500000002E-2</v>
      </c>
      <c r="N27" s="357">
        <v>0.12631109261000001</v>
      </c>
      <c r="O27" s="357">
        <v>1.8121694533500001</v>
      </c>
      <c r="P27" s="357">
        <v>0.27223298114000005</v>
      </c>
      <c r="Q27" s="357">
        <v>0.30431430034000001</v>
      </c>
      <c r="R27" s="357">
        <v>8.7448593199999994E-3</v>
      </c>
      <c r="S27" s="357">
        <v>4.0901091699999996E-2</v>
      </c>
      <c r="T27" s="357">
        <v>4.1336085883699996</v>
      </c>
      <c r="U27" s="357">
        <v>0.76347390702000006</v>
      </c>
      <c r="V27" s="112">
        <v>13</v>
      </c>
      <c r="W27" s="1"/>
    </row>
    <row r="28" spans="1:23" ht="14" customHeight="1">
      <c r="A28" s="15"/>
      <c r="B28" s="2"/>
      <c r="C28" s="413" t="s">
        <v>264</v>
      </c>
      <c r="D28" s="414">
        <v>206476</v>
      </c>
      <c r="E28" s="415">
        <v>20.73621547722</v>
      </c>
      <c r="F28" s="415">
        <v>2.0365427501400002</v>
      </c>
      <c r="G28" s="415">
        <v>3.9465804301000005</v>
      </c>
      <c r="H28" s="415">
        <v>1.5536234041800001</v>
      </c>
      <c r="I28" s="357">
        <v>0.41667579360000001</v>
      </c>
      <c r="J28" s="357">
        <v>0.35659480212</v>
      </c>
      <c r="K28" s="357">
        <v>1.0504081173599999</v>
      </c>
      <c r="L28" s="357">
        <v>6.642339991E-2</v>
      </c>
      <c r="M28" s="357">
        <v>0.22396871009000002</v>
      </c>
      <c r="N28" s="357">
        <v>0.77849081536999964</v>
      </c>
      <c r="O28" s="357">
        <v>16.3073518719</v>
      </c>
      <c r="P28" s="357">
        <v>2.7209156759399997</v>
      </c>
      <c r="Q28" s="357">
        <v>3.0379662904099995</v>
      </c>
      <c r="R28" s="357">
        <v>6.5115666040000006E-2</v>
      </c>
      <c r="S28" s="357">
        <v>0.38317545488000004</v>
      </c>
      <c r="T28" s="357">
        <v>39.399359823609998</v>
      </c>
      <c r="U28" s="357">
        <v>6.51738566596</v>
      </c>
      <c r="V28" s="112">
        <v>14</v>
      </c>
      <c r="W28" s="1"/>
    </row>
    <row r="29" spans="1:23" ht="14" customHeight="1">
      <c r="A29" s="15"/>
      <c r="B29" s="2"/>
      <c r="C29" s="413" t="s">
        <v>239</v>
      </c>
      <c r="D29" s="414">
        <v>26470</v>
      </c>
      <c r="E29" s="415">
        <v>5.1867093955599994</v>
      </c>
      <c r="F29" s="415">
        <v>0.52315310827000006</v>
      </c>
      <c r="G29" s="415">
        <v>0.85135847892999994</v>
      </c>
      <c r="H29" s="415">
        <v>0.52680730676999998</v>
      </c>
      <c r="I29" s="357">
        <v>4.3258216320000001E-2</v>
      </c>
      <c r="J29" s="357">
        <v>4.0738096909999993E-2</v>
      </c>
      <c r="K29" s="357">
        <v>0.20963038369000001</v>
      </c>
      <c r="L29" s="357">
        <v>8.1098978599999996E-3</v>
      </c>
      <c r="M29" s="357">
        <v>5.155745028E-2</v>
      </c>
      <c r="N29" s="357">
        <v>5.0056498630000057E-2</v>
      </c>
      <c r="O29" s="357">
        <v>4.2795508265199995</v>
      </c>
      <c r="P29" s="357">
        <v>0.94915671564000004</v>
      </c>
      <c r="Q29" s="357">
        <v>0.97019140478999999</v>
      </c>
      <c r="R29" s="357">
        <v>3.614380566E-2</v>
      </c>
      <c r="S29" s="357">
        <v>5.7516433110000001E-2</v>
      </c>
      <c r="T29" s="357">
        <v>13.6219303132</v>
      </c>
      <c r="U29" s="357">
        <v>1.3263940906399998</v>
      </c>
      <c r="V29" s="112">
        <v>15</v>
      </c>
      <c r="W29" s="1"/>
    </row>
    <row r="30" spans="1:23" ht="14" customHeight="1">
      <c r="A30" s="15"/>
      <c r="B30" s="2"/>
      <c r="C30" s="413" t="s">
        <v>256</v>
      </c>
      <c r="D30" s="414">
        <v>67785</v>
      </c>
      <c r="E30" s="415">
        <v>13.15860215102</v>
      </c>
      <c r="F30" s="415">
        <v>1.4220500169800001</v>
      </c>
      <c r="G30" s="415">
        <v>1.6218942994700001</v>
      </c>
      <c r="H30" s="415">
        <v>1.3545942151999999</v>
      </c>
      <c r="I30" s="357">
        <v>0.1606533456</v>
      </c>
      <c r="J30" s="357">
        <v>0.1426148421</v>
      </c>
      <c r="K30" s="357">
        <v>0.66803851583000007</v>
      </c>
      <c r="L30" s="357">
        <v>4.1634455299999996E-3</v>
      </c>
      <c r="M30" s="357">
        <v>0.22582226201000002</v>
      </c>
      <c r="N30" s="357">
        <v>7.2910554499999947E-2</v>
      </c>
      <c r="O30" s="357">
        <v>10.550625229290002</v>
      </c>
      <c r="P30" s="357">
        <v>2.3030115592200002</v>
      </c>
      <c r="Q30" s="357">
        <v>2.4786598430400004</v>
      </c>
      <c r="R30" s="357">
        <v>3.6136011770000004E-2</v>
      </c>
      <c r="S30" s="357">
        <v>0.21183990703</v>
      </c>
      <c r="T30" s="357">
        <v>32.658022152329998</v>
      </c>
      <c r="U30" s="357">
        <v>2.7984990343200002</v>
      </c>
      <c r="V30" s="112">
        <v>16</v>
      </c>
      <c r="W30" s="1"/>
    </row>
    <row r="31" spans="1:23" ht="14" customHeight="1">
      <c r="A31" s="15"/>
      <c r="B31" s="2"/>
      <c r="C31" s="413" t="s">
        <v>192</v>
      </c>
      <c r="D31" s="414">
        <v>5710</v>
      </c>
      <c r="E31" s="415">
        <v>1.1044338735100001</v>
      </c>
      <c r="F31" s="415">
        <v>0.12581715291000001</v>
      </c>
      <c r="G31" s="415">
        <v>0.15355804756999999</v>
      </c>
      <c r="H31" s="415">
        <v>0.11215032931999999</v>
      </c>
      <c r="I31" s="357">
        <v>1.0880707199999999E-2</v>
      </c>
      <c r="J31" s="357">
        <v>8.6438872200000003E-3</v>
      </c>
      <c r="K31" s="357">
        <v>4.732942574E-2</v>
      </c>
      <c r="L31" s="357">
        <v>5.2287695000000003E-4</v>
      </c>
      <c r="M31" s="357">
        <v>1.7875668969999998E-2</v>
      </c>
      <c r="N31" s="357">
        <v>5.8783372100000009E-3</v>
      </c>
      <c r="O31" s="357">
        <v>0.90244528274000002</v>
      </c>
      <c r="P31" s="357">
        <v>0.19735237048999998</v>
      </c>
      <c r="Q31" s="357">
        <v>0.20412424903000001</v>
      </c>
      <c r="R31" s="357">
        <v>6.2764689200000001E-3</v>
      </c>
      <c r="S31" s="357">
        <v>1.305660426E-2</v>
      </c>
      <c r="T31" s="357">
        <v>3.0991320470699999</v>
      </c>
      <c r="U31" s="357">
        <v>0.33123577397999998</v>
      </c>
      <c r="V31" s="112">
        <v>17</v>
      </c>
      <c r="W31" s="1"/>
    </row>
    <row r="32" spans="1:23" ht="14" customHeight="1">
      <c r="A32" s="15"/>
      <c r="B32" s="2"/>
      <c r="C32" s="413" t="s">
        <v>251</v>
      </c>
      <c r="D32" s="414">
        <v>124885</v>
      </c>
      <c r="E32" s="415">
        <v>10.429353674650001</v>
      </c>
      <c r="F32" s="415">
        <v>0.90475387277000008</v>
      </c>
      <c r="G32" s="415">
        <v>0.96264795338999998</v>
      </c>
      <c r="H32" s="415">
        <v>0.89477547148999992</v>
      </c>
      <c r="I32" s="357">
        <v>0.31968149664000001</v>
      </c>
      <c r="J32" s="357">
        <v>0.24318234644999998</v>
      </c>
      <c r="K32" s="357">
        <v>0.59842973454999993</v>
      </c>
      <c r="L32" s="357">
        <v>3.7851813299999999E-3</v>
      </c>
      <c r="M32" s="357">
        <v>0.26526495726999999</v>
      </c>
      <c r="N32" s="357">
        <v>0.35045591545999999</v>
      </c>
      <c r="O32" s="357">
        <v>7.78512118015</v>
      </c>
      <c r="P32" s="357">
        <v>1.1270647545700001</v>
      </c>
      <c r="Q32" s="357">
        <v>1.3055407906300001</v>
      </c>
      <c r="R32" s="357">
        <v>3.185077989E-2</v>
      </c>
      <c r="S32" s="357">
        <v>0.21070199763</v>
      </c>
      <c r="T32" s="357">
        <v>19.817133758940003</v>
      </c>
      <c r="U32" s="357">
        <v>2.6206179929800002</v>
      </c>
      <c r="V32" s="112">
        <v>18</v>
      </c>
      <c r="W32" s="1"/>
    </row>
    <row r="33" spans="1:23" ht="14" customHeight="1">
      <c r="A33" s="15"/>
      <c r="B33" s="2"/>
      <c r="C33" s="413" t="s">
        <v>208</v>
      </c>
      <c r="D33" s="414">
        <v>16831</v>
      </c>
      <c r="E33" s="415">
        <v>1.9493088764800002</v>
      </c>
      <c r="F33" s="415">
        <v>0.17250534390000002</v>
      </c>
      <c r="G33" s="415">
        <v>0.18956535458999998</v>
      </c>
      <c r="H33" s="415">
        <v>0.16307343193000001</v>
      </c>
      <c r="I33" s="357">
        <v>2.6546160960000002E-2</v>
      </c>
      <c r="J33" s="357">
        <v>2.3459054690000002E-2</v>
      </c>
      <c r="K33" s="357">
        <v>8.6795847250000002E-2</v>
      </c>
      <c r="L33" s="357">
        <v>4.6612888000000001E-4</v>
      </c>
      <c r="M33" s="357">
        <v>1.9878906849999999E-2</v>
      </c>
      <c r="N33" s="357">
        <v>6.1417498159999917E-2</v>
      </c>
      <c r="O33" s="357">
        <v>1.5692780367999999</v>
      </c>
      <c r="P33" s="357">
        <v>0.29118413068999999</v>
      </c>
      <c r="Q33" s="357">
        <v>0.31044970509000003</v>
      </c>
      <c r="R33" s="357">
        <v>8.8969663900000003E-3</v>
      </c>
      <c r="S33" s="357">
        <v>2.8215136670000002E-2</v>
      </c>
      <c r="T33" s="357">
        <v>3.9536434312599997</v>
      </c>
      <c r="U33" s="357">
        <v>0.55358116107999999</v>
      </c>
      <c r="V33" s="112">
        <v>19</v>
      </c>
      <c r="W33" s="1"/>
    </row>
    <row r="34" spans="1:23" ht="14" customHeight="1">
      <c r="A34" s="15"/>
      <c r="B34" s="2"/>
      <c r="C34" s="413" t="s">
        <v>198</v>
      </c>
      <c r="D34" s="414">
        <v>13397</v>
      </c>
      <c r="E34" s="415">
        <v>1.3092275815700001</v>
      </c>
      <c r="F34" s="415">
        <v>0.12078406963999999</v>
      </c>
      <c r="G34" s="415">
        <v>0.16240495392999998</v>
      </c>
      <c r="H34" s="415">
        <v>0.11191885394000001</v>
      </c>
      <c r="I34" s="357">
        <v>2.701811904E-2</v>
      </c>
      <c r="J34" s="357">
        <v>1.950402209E-2</v>
      </c>
      <c r="K34" s="357">
        <v>8.7694208699999998E-2</v>
      </c>
      <c r="L34" s="357">
        <v>1.1353283200000001E-3</v>
      </c>
      <c r="M34" s="357">
        <v>1.7471662949999998E-2</v>
      </c>
      <c r="N34" s="357">
        <v>3.8081762939999986E-2</v>
      </c>
      <c r="O34" s="357">
        <v>1.00732796207</v>
      </c>
      <c r="P34" s="357">
        <v>0.16412495443</v>
      </c>
      <c r="Q34" s="357">
        <v>0.18026266649</v>
      </c>
      <c r="R34" s="357">
        <v>7.00618191E-3</v>
      </c>
      <c r="S34" s="357">
        <v>2.317603285E-2</v>
      </c>
      <c r="T34" s="357">
        <v>2.5062521156500002</v>
      </c>
      <c r="U34" s="357">
        <v>0.30139564890999998</v>
      </c>
      <c r="V34" s="112">
        <v>20</v>
      </c>
      <c r="W34" s="1"/>
    </row>
    <row r="35" spans="1:23" ht="14" customHeight="1">
      <c r="A35" s="15"/>
      <c r="B35" s="2"/>
      <c r="C35" s="413" t="s">
        <v>267</v>
      </c>
      <c r="D35" s="414">
        <v>419270</v>
      </c>
      <c r="E35" s="415">
        <v>24.612708336589996</v>
      </c>
      <c r="F35" s="415">
        <v>2.1774221874999999</v>
      </c>
      <c r="G35" s="415">
        <v>2.6065486843699999</v>
      </c>
      <c r="H35" s="415">
        <v>1.5960293855600001</v>
      </c>
      <c r="I35" s="357">
        <v>0.76181538047999997</v>
      </c>
      <c r="J35" s="357">
        <v>0.46126088755</v>
      </c>
      <c r="K35" s="357">
        <v>1.3316672118900001</v>
      </c>
      <c r="L35" s="357">
        <v>3.6523785709999999E-2</v>
      </c>
      <c r="M35" s="357">
        <v>0.33294900002</v>
      </c>
      <c r="N35" s="357">
        <v>1.5610908361799991</v>
      </c>
      <c r="O35" s="357">
        <v>18.58408389685</v>
      </c>
      <c r="P35" s="357">
        <v>2.0406304213000004</v>
      </c>
      <c r="Q35" s="357">
        <v>2.3212370828999997</v>
      </c>
      <c r="R35" s="357">
        <v>0.13760949578000001</v>
      </c>
      <c r="S35" s="357">
        <v>0.41985871159999999</v>
      </c>
      <c r="T35" s="357">
        <v>34.368659259129998</v>
      </c>
      <c r="U35" s="357">
        <v>4.5027444379899997</v>
      </c>
      <c r="V35" s="112">
        <v>21</v>
      </c>
      <c r="W35" s="1"/>
    </row>
    <row r="36" spans="1:23" ht="14" customHeight="1">
      <c r="A36" s="15"/>
      <c r="B36" s="2"/>
      <c r="C36" s="413" t="s">
        <v>248</v>
      </c>
      <c r="D36" s="414">
        <v>9259</v>
      </c>
      <c r="E36" s="415">
        <v>7.8753671312000009</v>
      </c>
      <c r="F36" s="415">
        <v>0.17825520095999997</v>
      </c>
      <c r="G36" s="415">
        <v>0.27727255545000001</v>
      </c>
      <c r="H36" s="415">
        <v>7.9652684729999992E-2</v>
      </c>
      <c r="I36" s="357">
        <v>1.2020120640000001E-2</v>
      </c>
      <c r="J36" s="357">
        <v>9.1027842899999989E-3</v>
      </c>
      <c r="K36" s="357">
        <v>4.7433873219999999E-2</v>
      </c>
      <c r="L36" s="357">
        <v>4.2259437060099998</v>
      </c>
      <c r="M36" s="357">
        <v>2.0572955810000002E-2</v>
      </c>
      <c r="N36" s="357">
        <v>2.1210253850000527E-2</v>
      </c>
      <c r="O36" s="357">
        <v>3.4597900577600003</v>
      </c>
      <c r="P36" s="357">
        <v>0.87414587829000001</v>
      </c>
      <c r="Q36" s="357">
        <v>0.79921424504000005</v>
      </c>
      <c r="R36" s="357">
        <v>8.2835385609999992E-2</v>
      </c>
      <c r="S36" s="357">
        <v>2.5608597260000001E-2</v>
      </c>
      <c r="T36" s="357">
        <v>9.3095685207900001</v>
      </c>
      <c r="U36" s="357">
        <v>0.48264812374999999</v>
      </c>
      <c r="V36" s="112">
        <v>22</v>
      </c>
      <c r="W36" s="1"/>
    </row>
    <row r="37" spans="1:23" ht="14" customHeight="1">
      <c r="B37" s="2"/>
      <c r="C37" s="413" t="s">
        <v>165</v>
      </c>
      <c r="D37" s="414">
        <v>6705</v>
      </c>
      <c r="E37" s="415">
        <v>0.27234138451000001</v>
      </c>
      <c r="F37" s="415">
        <v>0.1489461953</v>
      </c>
      <c r="G37" s="415">
        <v>0.31528580328</v>
      </c>
      <c r="H37" s="415">
        <v>8.2582957099999986E-3</v>
      </c>
      <c r="I37" s="357">
        <v>6.9529891200000001E-3</v>
      </c>
      <c r="J37" s="357">
        <v>3.4641762400000001E-3</v>
      </c>
      <c r="K37" s="357">
        <v>9.7783280300000001E-3</v>
      </c>
      <c r="L37" s="357">
        <v>1.2678641899999999E-3</v>
      </c>
      <c r="M37" s="357">
        <v>2.6637605E-3</v>
      </c>
      <c r="N37" s="357">
        <v>2.3368949740000006E-2</v>
      </c>
      <c r="O37" s="357">
        <v>0.21680338479</v>
      </c>
      <c r="P37" s="357">
        <v>2.509311606E-2</v>
      </c>
      <c r="Q37" s="357">
        <v>2.2937697600000001E-2</v>
      </c>
      <c r="R37" s="357">
        <v>4.90510952E-3</v>
      </c>
      <c r="S37" s="357">
        <v>2.8231193600000001E-3</v>
      </c>
      <c r="T37" s="357">
        <v>2.87086132622</v>
      </c>
      <c r="U37" s="357">
        <v>7.4528842670000012E-2</v>
      </c>
      <c r="V37" s="112">
        <v>23</v>
      </c>
      <c r="W37" s="1"/>
    </row>
    <row r="38" spans="1:23" ht="14" customHeight="1">
      <c r="B38" s="2"/>
      <c r="C38" s="413" t="s">
        <v>274</v>
      </c>
      <c r="D38" s="414">
        <v>2832283</v>
      </c>
      <c r="E38" s="415">
        <v>87.970565648019999</v>
      </c>
      <c r="F38" s="415">
        <v>47.689845096589998</v>
      </c>
      <c r="G38" s="415">
        <v>178.64451775955001</v>
      </c>
      <c r="H38" s="415">
        <v>1.7849289016900001</v>
      </c>
      <c r="I38" s="357">
        <v>0.88222590720000005</v>
      </c>
      <c r="J38" s="357">
        <v>0.55001238416999998</v>
      </c>
      <c r="K38" s="357">
        <v>1.99767769568</v>
      </c>
      <c r="L38" s="357">
        <v>0.53927173549999996</v>
      </c>
      <c r="M38" s="357">
        <v>0.64937057641999996</v>
      </c>
      <c r="N38" s="357">
        <v>9.290204149720001</v>
      </c>
      <c r="O38" s="357">
        <v>72.611420549680005</v>
      </c>
      <c r="P38" s="357">
        <v>8.1167295643199999</v>
      </c>
      <c r="Q38" s="357">
        <v>6.9078526895800003</v>
      </c>
      <c r="R38" s="357">
        <v>1.46243261992</v>
      </c>
      <c r="S38" s="357">
        <v>0.49644481164999998</v>
      </c>
      <c r="T38" s="357">
        <v>1442.6736470994201</v>
      </c>
      <c r="U38" s="357">
        <v>102.88067080466</v>
      </c>
      <c r="V38" s="112">
        <v>24</v>
      </c>
      <c r="W38" s="1"/>
    </row>
    <row r="39" spans="1:23" ht="14" customHeight="1">
      <c r="B39" s="2"/>
      <c r="C39" s="413" t="s">
        <v>177</v>
      </c>
      <c r="D39" s="414">
        <v>13031</v>
      </c>
      <c r="E39" s="415">
        <v>0.63371723607999997</v>
      </c>
      <c r="F39" s="415">
        <v>4.9903165450000002E-2</v>
      </c>
      <c r="G39" s="415">
        <v>0.23148484230999999</v>
      </c>
      <c r="H39" s="415">
        <v>2.4022060469999999E-2</v>
      </c>
      <c r="I39" s="357">
        <v>7.6737619200000001E-3</v>
      </c>
      <c r="J39" s="357">
        <v>5.1184339800000008E-3</v>
      </c>
      <c r="K39" s="357">
        <v>1.5696408800000002E-2</v>
      </c>
      <c r="L39" s="357">
        <v>3.5396482599999997E-3</v>
      </c>
      <c r="M39" s="357">
        <v>6.5992774799999996E-3</v>
      </c>
      <c r="N39" s="357">
        <v>3.8970611250000009E-2</v>
      </c>
      <c r="O39" s="357">
        <v>0.53275684404000001</v>
      </c>
      <c r="P39" s="357">
        <v>8.8432801500000005E-2</v>
      </c>
      <c r="Q39" s="357">
        <v>8.4894487700000007E-2</v>
      </c>
      <c r="R39" s="357">
        <v>8.5819123000000011E-3</v>
      </c>
      <c r="S39" s="357">
        <v>5.7284764099999998E-3</v>
      </c>
      <c r="T39" s="357">
        <v>4.2288975602100001</v>
      </c>
      <c r="U39" s="357">
        <v>0.19363168921000001</v>
      </c>
      <c r="V39" s="112">
        <v>25</v>
      </c>
      <c r="W39" s="1"/>
    </row>
    <row r="40" spans="1:23" ht="14" customHeight="1">
      <c r="B40" s="2"/>
      <c r="C40" s="413" t="s">
        <v>271</v>
      </c>
      <c r="D40" s="414">
        <v>809776</v>
      </c>
      <c r="E40" s="415">
        <v>48.653055107089997</v>
      </c>
      <c r="F40" s="415">
        <v>5.7994760629699993</v>
      </c>
      <c r="G40" s="415">
        <v>24.560174026590001</v>
      </c>
      <c r="H40" s="415">
        <v>1.8866920384799999</v>
      </c>
      <c r="I40" s="357">
        <v>0.94735809696000006</v>
      </c>
      <c r="J40" s="357">
        <v>0.72664233240999998</v>
      </c>
      <c r="K40" s="357">
        <v>1.42480837777</v>
      </c>
      <c r="L40" s="357">
        <v>0.109487156</v>
      </c>
      <c r="M40" s="357">
        <v>0.44886630295999996</v>
      </c>
      <c r="N40" s="357">
        <v>3.1873460892000001</v>
      </c>
      <c r="O40" s="357">
        <v>39.998855877639997</v>
      </c>
      <c r="P40" s="357">
        <v>6.1915258908700004</v>
      </c>
      <c r="Q40" s="357">
        <v>6.3458857167799998</v>
      </c>
      <c r="R40" s="357">
        <v>0.37115133891999996</v>
      </c>
      <c r="S40" s="357">
        <v>0.59196278095999999</v>
      </c>
      <c r="T40" s="357">
        <v>217.78199279252999</v>
      </c>
      <c r="U40" s="357">
        <v>19.50050142033</v>
      </c>
      <c r="V40" s="112">
        <v>26</v>
      </c>
      <c r="W40" s="1"/>
    </row>
    <row r="41" spans="1:23" ht="14" customHeight="1">
      <c r="B41" s="2"/>
      <c r="C41" s="413" t="s">
        <v>238</v>
      </c>
      <c r="D41" s="414">
        <v>44793</v>
      </c>
      <c r="E41" s="415">
        <v>5.0920664702800007</v>
      </c>
      <c r="F41" s="415">
        <v>0.44024903505000001</v>
      </c>
      <c r="G41" s="415">
        <v>0.79284779063999999</v>
      </c>
      <c r="H41" s="415">
        <v>0.37135759665000001</v>
      </c>
      <c r="I41" s="357">
        <v>0.11247807648000001</v>
      </c>
      <c r="J41" s="357">
        <v>9.3545281370000011E-2</v>
      </c>
      <c r="K41" s="357">
        <v>0.22151002491999999</v>
      </c>
      <c r="L41" s="357">
        <v>1.7087428600000001E-3</v>
      </c>
      <c r="M41" s="357">
        <v>8.0499036859999998E-2</v>
      </c>
      <c r="N41" s="357">
        <v>0.12504850889999997</v>
      </c>
      <c r="O41" s="357">
        <v>4.0925696572600003</v>
      </c>
      <c r="P41" s="357">
        <v>0.77252557512999998</v>
      </c>
      <c r="Q41" s="357">
        <v>0.77309948811999996</v>
      </c>
      <c r="R41" s="357">
        <v>4.5923636160000003E-2</v>
      </c>
      <c r="S41" s="357">
        <v>4.6758211770000002E-2</v>
      </c>
      <c r="T41" s="357">
        <v>11.67157121678</v>
      </c>
      <c r="U41" s="357">
        <v>2.0246924362800001</v>
      </c>
      <c r="V41" s="112">
        <v>27</v>
      </c>
      <c r="W41" s="1"/>
    </row>
    <row r="42" spans="1:23" ht="14" customHeight="1">
      <c r="B42" s="2"/>
      <c r="C42" s="413" t="s">
        <v>175</v>
      </c>
      <c r="D42" s="414">
        <v>10244</v>
      </c>
      <c r="E42" s="415">
        <v>0.54589039211000001</v>
      </c>
      <c r="F42" s="415">
        <v>8.2481266040000001E-2</v>
      </c>
      <c r="G42" s="415">
        <v>0.24200192698</v>
      </c>
      <c r="H42" s="415">
        <v>2.2923793410000001E-2</v>
      </c>
      <c r="I42" s="357">
        <v>9.6188611199999989E-3</v>
      </c>
      <c r="J42" s="357">
        <v>6.9033257800000004E-3</v>
      </c>
      <c r="K42" s="357">
        <v>1.6421435960000001E-2</v>
      </c>
      <c r="L42" s="357">
        <v>1.92540332E-3</v>
      </c>
      <c r="M42" s="357">
        <v>4.1139544300000004E-3</v>
      </c>
      <c r="N42" s="357">
        <v>3.6251401970000013E-2</v>
      </c>
      <c r="O42" s="357">
        <v>0.45183380841999998</v>
      </c>
      <c r="P42" s="357">
        <v>7.1813964829999993E-2</v>
      </c>
      <c r="Q42" s="357">
        <v>7.2920551579999993E-2</v>
      </c>
      <c r="R42" s="357">
        <v>5.0233399499999996E-3</v>
      </c>
      <c r="S42" s="357">
        <v>7.0095464499999992E-3</v>
      </c>
      <c r="T42" s="357">
        <v>3.2409246361899999</v>
      </c>
      <c r="U42" s="357">
        <v>0.51507452758000005</v>
      </c>
      <c r="V42" s="112">
        <v>28</v>
      </c>
      <c r="W42" s="1"/>
    </row>
    <row r="43" spans="1:23" ht="14" customHeight="1">
      <c r="B43" s="2"/>
      <c r="C43" s="413" t="s">
        <v>191</v>
      </c>
      <c r="D43" s="414">
        <v>17820</v>
      </c>
      <c r="E43" s="415">
        <v>1.2301463162099999</v>
      </c>
      <c r="F43" s="415">
        <v>0.13740927424000002</v>
      </c>
      <c r="G43" s="415">
        <v>0.24755669106</v>
      </c>
      <c r="H43" s="415">
        <v>6.837244814E-2</v>
      </c>
      <c r="I43" s="357">
        <v>2.4330525120000002E-2</v>
      </c>
      <c r="J43" s="357">
        <v>1.7016135839999998E-2</v>
      </c>
      <c r="K43" s="357">
        <v>4.3438512710000002E-2</v>
      </c>
      <c r="L43" s="357">
        <v>2.1095274399999999E-3</v>
      </c>
      <c r="M43" s="357">
        <v>9.62127942E-3</v>
      </c>
      <c r="N43" s="357">
        <v>8.7106543249999974E-2</v>
      </c>
      <c r="O43" s="357">
        <v>0.98443504707000007</v>
      </c>
      <c r="P43" s="357">
        <v>0.14198519748999999</v>
      </c>
      <c r="Q43" s="357">
        <v>0.14649463958999998</v>
      </c>
      <c r="R43" s="357">
        <v>1.0081761769999999E-2</v>
      </c>
      <c r="S43" s="357">
        <v>1.487575373E-2</v>
      </c>
      <c r="T43" s="357">
        <v>2.8224493075500003</v>
      </c>
      <c r="U43" s="357">
        <v>0.29021766579999997</v>
      </c>
      <c r="V43" s="112">
        <v>29</v>
      </c>
      <c r="W43" s="1"/>
    </row>
    <row r="44" spans="1:23" ht="14" customHeight="1">
      <c r="B44" s="2"/>
      <c r="C44" s="413" t="s">
        <v>260</v>
      </c>
      <c r="D44" s="414">
        <v>292901</v>
      </c>
      <c r="E44" s="415">
        <v>20.149804975750001</v>
      </c>
      <c r="F44" s="415">
        <v>2.0086149392200001</v>
      </c>
      <c r="G44" s="415">
        <v>5.5959850639299997</v>
      </c>
      <c r="H44" s="415">
        <v>0.88258429437000019</v>
      </c>
      <c r="I44" s="357">
        <v>0.3528429696</v>
      </c>
      <c r="J44" s="357">
        <v>0.30948686794000002</v>
      </c>
      <c r="K44" s="357">
        <v>0.55191470798999998</v>
      </c>
      <c r="L44" s="357">
        <v>1.8412895499999998E-2</v>
      </c>
      <c r="M44" s="357">
        <v>0.17499951512</v>
      </c>
      <c r="N44" s="357">
        <v>1.5987124408599995</v>
      </c>
      <c r="O44" s="357">
        <v>16.290434923009997</v>
      </c>
      <c r="P44" s="357">
        <v>2.3784091377200003</v>
      </c>
      <c r="Q44" s="357">
        <v>2.5611498646299999</v>
      </c>
      <c r="R44" s="357">
        <v>9.4077610120000002E-2</v>
      </c>
      <c r="S44" s="357">
        <v>0.28047354696999999</v>
      </c>
      <c r="T44" s="357">
        <v>50.335766632740004</v>
      </c>
      <c r="U44" s="357">
        <v>5.3839367135299998</v>
      </c>
      <c r="V44" s="112">
        <v>30</v>
      </c>
      <c r="W44" s="1"/>
    </row>
    <row r="45" spans="1:23" ht="14" customHeight="1">
      <c r="B45" s="2"/>
      <c r="C45" s="413" t="s">
        <v>229</v>
      </c>
      <c r="D45" s="414">
        <v>36447</v>
      </c>
      <c r="E45" s="415">
        <v>3.7807817867499995</v>
      </c>
      <c r="F45" s="415">
        <v>0.52542035936999998</v>
      </c>
      <c r="G45" s="415">
        <v>0.91205225996000006</v>
      </c>
      <c r="H45" s="415">
        <v>0.21529692743000001</v>
      </c>
      <c r="I45" s="357">
        <v>4.9366025280000003E-2</v>
      </c>
      <c r="J45" s="357">
        <v>3.9230432279999998E-2</v>
      </c>
      <c r="K45" s="357">
        <v>0.12010162525</v>
      </c>
      <c r="L45" s="357">
        <v>1.9963983900000001E-3</v>
      </c>
      <c r="M45" s="357">
        <v>3.8657334959999998E-2</v>
      </c>
      <c r="N45" s="357">
        <v>0.18012216902999995</v>
      </c>
      <c r="O45" s="357">
        <v>3.1460721224999997</v>
      </c>
      <c r="P45" s="357">
        <v>0.58373915827</v>
      </c>
      <c r="Q45" s="357">
        <v>0.59478819151999995</v>
      </c>
      <c r="R45" s="357">
        <v>2.7842994709999999E-2</v>
      </c>
      <c r="S45" s="357">
        <v>4.2632244380000003E-2</v>
      </c>
      <c r="T45" s="357">
        <v>11.18139670637</v>
      </c>
      <c r="U45" s="357">
        <v>0.83686735677000001</v>
      </c>
      <c r="V45" s="112">
        <v>31</v>
      </c>
      <c r="W45" s="1"/>
    </row>
    <row r="46" spans="1:23" ht="14" customHeight="1">
      <c r="B46" s="2"/>
      <c r="C46" s="413" t="s">
        <v>270</v>
      </c>
      <c r="D46" s="414">
        <v>464810</v>
      </c>
      <c r="E46" s="415">
        <v>46.807021130190002</v>
      </c>
      <c r="F46" s="415">
        <v>7.8231189644800008</v>
      </c>
      <c r="G46" s="415">
        <v>24.426946564689999</v>
      </c>
      <c r="H46" s="415">
        <v>2.23748935828</v>
      </c>
      <c r="I46" s="357">
        <v>0.58851790272000004</v>
      </c>
      <c r="J46" s="357">
        <v>0.53069893181999994</v>
      </c>
      <c r="K46" s="357">
        <v>1.44334916074</v>
      </c>
      <c r="L46" s="357">
        <v>0.11118728047</v>
      </c>
      <c r="M46" s="357">
        <v>0.44554679360999999</v>
      </c>
      <c r="N46" s="357">
        <v>2.5335802060400008</v>
      </c>
      <c r="O46" s="357">
        <v>38.998667361469998</v>
      </c>
      <c r="P46" s="357">
        <v>7.2018162975099997</v>
      </c>
      <c r="Q46" s="357">
        <v>7.3342948756999995</v>
      </c>
      <c r="R46" s="357">
        <v>0.37203007853000003</v>
      </c>
      <c r="S46" s="357">
        <v>0.55286708914999994</v>
      </c>
      <c r="T46" s="357">
        <v>228.55135507401002</v>
      </c>
      <c r="U46" s="357">
        <v>16.658635392200001</v>
      </c>
      <c r="V46" s="112">
        <v>32</v>
      </c>
      <c r="W46" s="1"/>
    </row>
    <row r="47" spans="1:23" ht="14" customHeight="1">
      <c r="B47" s="2"/>
      <c r="C47" s="413" t="s">
        <v>210</v>
      </c>
      <c r="D47" s="414">
        <v>11799</v>
      </c>
      <c r="E47" s="415">
        <v>2.06555938759</v>
      </c>
      <c r="F47" s="415">
        <v>0.17696517701</v>
      </c>
      <c r="G47" s="415">
        <v>0.38898203538999998</v>
      </c>
      <c r="H47" s="415">
        <v>9.0745812920000002E-2</v>
      </c>
      <c r="I47" s="357">
        <v>2.34695472E-2</v>
      </c>
      <c r="J47" s="357">
        <v>2.1036275019999998E-2</v>
      </c>
      <c r="K47" s="357">
        <v>5.7391077740000004E-2</v>
      </c>
      <c r="L47" s="357">
        <v>1.2087620099999999E-3</v>
      </c>
      <c r="M47" s="357">
        <v>5.3672939619999999E-2</v>
      </c>
      <c r="N47" s="357">
        <v>5.9896734989999978E-2</v>
      </c>
      <c r="O47" s="357">
        <v>1.7588407671300001</v>
      </c>
      <c r="P47" s="357">
        <v>0.38406302971</v>
      </c>
      <c r="Q47" s="357">
        <v>0.39844999921000002</v>
      </c>
      <c r="R47" s="357">
        <v>1.06304524E-2</v>
      </c>
      <c r="S47" s="357">
        <v>2.6847706629999999E-2</v>
      </c>
      <c r="T47" s="357">
        <v>6.1954458596900004</v>
      </c>
      <c r="U47" s="357">
        <v>0.50529811029000005</v>
      </c>
      <c r="V47" s="112">
        <v>33</v>
      </c>
      <c r="W47" s="1"/>
    </row>
    <row r="48" spans="1:23" ht="14" customHeight="1">
      <c r="B48" s="2"/>
      <c r="C48" s="413" t="s">
        <v>216</v>
      </c>
      <c r="D48" s="414">
        <v>47026</v>
      </c>
      <c r="E48" s="415">
        <v>2.7445518530099999</v>
      </c>
      <c r="F48" s="415">
        <v>0.27402419184999999</v>
      </c>
      <c r="G48" s="415">
        <v>0.78211989558999995</v>
      </c>
      <c r="H48" s="415">
        <v>0.14154720256</v>
      </c>
      <c r="I48" s="357">
        <v>4.4115244799999995E-2</v>
      </c>
      <c r="J48" s="357">
        <v>3.8236325330000001E-2</v>
      </c>
      <c r="K48" s="357">
        <v>0.10989153247</v>
      </c>
      <c r="L48" s="357">
        <v>5.6406625E-3</v>
      </c>
      <c r="M48" s="357">
        <v>1.3893523580000003E-2</v>
      </c>
      <c r="N48" s="357">
        <v>0.22230176568000004</v>
      </c>
      <c r="O48" s="357">
        <v>2.1755589896099998</v>
      </c>
      <c r="P48" s="357">
        <v>0.27383848512999998</v>
      </c>
      <c r="Q48" s="357">
        <v>0.27908136591999999</v>
      </c>
      <c r="R48" s="357">
        <v>2.8396205209999997E-2</v>
      </c>
      <c r="S48" s="357">
        <v>3.458881884E-2</v>
      </c>
      <c r="T48" s="357">
        <v>6.6693231093800005</v>
      </c>
      <c r="U48" s="357">
        <v>0.73029379951000006</v>
      </c>
      <c r="V48" s="112">
        <v>34</v>
      </c>
      <c r="W48" s="1"/>
    </row>
    <row r="49" spans="2:23" ht="14" customHeight="1">
      <c r="B49" s="2"/>
      <c r="C49" s="413" t="s">
        <v>224</v>
      </c>
      <c r="D49" s="414">
        <v>35103</v>
      </c>
      <c r="E49" s="415">
        <v>3.15497517821</v>
      </c>
      <c r="F49" s="415">
        <v>0.36438256552999998</v>
      </c>
      <c r="G49" s="415">
        <v>1.15004844867</v>
      </c>
      <c r="H49" s="415">
        <v>0.17469568460000001</v>
      </c>
      <c r="I49" s="357">
        <v>5.7266879999999999E-2</v>
      </c>
      <c r="J49" s="357">
        <v>4.2793761590000007E-2</v>
      </c>
      <c r="K49" s="357">
        <v>0.12206306099</v>
      </c>
      <c r="L49" s="357">
        <v>5.6297894400000005E-3</v>
      </c>
      <c r="M49" s="357">
        <v>3.3567737280000003E-2</v>
      </c>
      <c r="N49" s="357">
        <v>0.15137569353000002</v>
      </c>
      <c r="O49" s="357">
        <v>2.5725055342399998</v>
      </c>
      <c r="P49" s="357">
        <v>0.44292725378999998</v>
      </c>
      <c r="Q49" s="357">
        <v>0.44797298713</v>
      </c>
      <c r="R49" s="357">
        <v>3.3979030699999996E-2</v>
      </c>
      <c r="S49" s="357">
        <v>3.9724210199999999E-2</v>
      </c>
      <c r="T49" s="357">
        <v>13.31373309932</v>
      </c>
      <c r="U49" s="357">
        <v>1.23774646363</v>
      </c>
      <c r="V49" s="112">
        <v>35</v>
      </c>
      <c r="W49" s="1"/>
    </row>
    <row r="50" spans="2:23" ht="14" customHeight="1">
      <c r="B50" s="2"/>
      <c r="C50" s="413" t="s">
        <v>179</v>
      </c>
      <c r="D50" s="414">
        <v>19088</v>
      </c>
      <c r="E50" s="415">
        <v>0.65521774708000002</v>
      </c>
      <c r="F50" s="415">
        <v>5.1201555250000003E-2</v>
      </c>
      <c r="G50" s="415">
        <v>0.16738803943</v>
      </c>
      <c r="H50" s="415">
        <v>2.0879260189999999E-2</v>
      </c>
      <c r="I50" s="357">
        <v>1.1305272E-2</v>
      </c>
      <c r="J50" s="357">
        <v>8.8515063699999997E-3</v>
      </c>
      <c r="K50" s="357">
        <v>1.8344282269999998E-2</v>
      </c>
      <c r="L50" s="357">
        <v>6.1650199199999997E-3</v>
      </c>
      <c r="M50" s="357">
        <v>3.5955396300000001E-3</v>
      </c>
      <c r="N50" s="357">
        <v>7.6537046269999992E-2</v>
      </c>
      <c r="O50" s="357">
        <v>0.51011626704999991</v>
      </c>
      <c r="P50" s="357">
        <v>3.3055351330000003E-2</v>
      </c>
      <c r="Q50" s="357">
        <v>3.1538283149999999E-2</v>
      </c>
      <c r="R50" s="357">
        <v>6.5005097400000003E-3</v>
      </c>
      <c r="S50" s="357">
        <v>5.5893933699999992E-3</v>
      </c>
      <c r="T50" s="357">
        <v>1.7977893376200003</v>
      </c>
      <c r="U50" s="357">
        <v>0.24961483715999999</v>
      </c>
      <c r="V50" s="112">
        <v>36</v>
      </c>
      <c r="W50" s="1"/>
    </row>
    <row r="51" spans="2:23" ht="14" customHeight="1">
      <c r="B51" s="2"/>
      <c r="C51" s="413" t="s">
        <v>272</v>
      </c>
      <c r="D51" s="414">
        <v>307495</v>
      </c>
      <c r="E51" s="415">
        <v>49.188873828530006</v>
      </c>
      <c r="F51" s="415">
        <v>7.3279293458300003</v>
      </c>
      <c r="G51" s="415">
        <v>24.745661870399996</v>
      </c>
      <c r="H51" s="415">
        <v>2.99063016198</v>
      </c>
      <c r="I51" s="357">
        <v>0.45261372288000001</v>
      </c>
      <c r="J51" s="357">
        <v>0.45170224972</v>
      </c>
      <c r="K51" s="357">
        <v>1.8277975655599998</v>
      </c>
      <c r="L51" s="357">
        <v>2.9955703862800003</v>
      </c>
      <c r="M51" s="357">
        <v>0.62421750978000001</v>
      </c>
      <c r="N51" s="357">
        <v>1.0403392675600021</v>
      </c>
      <c r="O51" s="357">
        <v>38.862639858999998</v>
      </c>
      <c r="P51" s="357">
        <v>8.169814379</v>
      </c>
      <c r="Q51" s="357">
        <v>6.9204352676499994</v>
      </c>
      <c r="R51" s="357">
        <v>1.5746880831099999</v>
      </c>
      <c r="S51" s="357">
        <v>0.35141242820999996</v>
      </c>
      <c r="T51" s="357">
        <v>184.73874896899</v>
      </c>
      <c r="U51" s="357">
        <v>14.01528034064</v>
      </c>
      <c r="V51" s="112">
        <v>37</v>
      </c>
      <c r="W51" s="1"/>
    </row>
    <row r="52" spans="2:23" ht="14" customHeight="1">
      <c r="B52" s="2"/>
      <c r="C52" s="413" t="s">
        <v>252</v>
      </c>
      <c r="D52" s="414">
        <v>181016</v>
      </c>
      <c r="E52" s="415">
        <v>11.773856847479999</v>
      </c>
      <c r="F52" s="415">
        <v>0.82384199858000007</v>
      </c>
      <c r="G52" s="415">
        <v>3.06842009983</v>
      </c>
      <c r="H52" s="415">
        <v>0.47806979151999995</v>
      </c>
      <c r="I52" s="357">
        <v>0.17047362816</v>
      </c>
      <c r="J52" s="357">
        <v>0.17138979403999999</v>
      </c>
      <c r="K52" s="357">
        <v>0.46258356088000002</v>
      </c>
      <c r="L52" s="357">
        <v>2.6594945140599999</v>
      </c>
      <c r="M52" s="357">
        <v>6.8770672810000003E-2</v>
      </c>
      <c r="N52" s="357">
        <v>0.60481538782999955</v>
      </c>
      <c r="O52" s="357">
        <v>7.1668031682499986</v>
      </c>
      <c r="P52" s="357">
        <v>0.72062981286999994</v>
      </c>
      <c r="Q52" s="357">
        <v>0.56824748790000001</v>
      </c>
      <c r="R52" s="357">
        <v>0.20755629167</v>
      </c>
      <c r="S52" s="357">
        <v>7.8567611369999998E-2</v>
      </c>
      <c r="T52" s="357">
        <v>40.127655577269998</v>
      </c>
      <c r="U52" s="357">
        <v>3.8636257709599997</v>
      </c>
      <c r="V52" s="112">
        <v>38</v>
      </c>
      <c r="W52" s="1"/>
    </row>
    <row r="53" spans="2:23" ht="14" customHeight="1">
      <c r="B53" s="2"/>
      <c r="C53" s="413" t="s">
        <v>257</v>
      </c>
      <c r="D53" s="414">
        <v>323823</v>
      </c>
      <c r="E53" s="415">
        <v>17.095120574260001</v>
      </c>
      <c r="F53" s="415">
        <v>1.3247330286599999</v>
      </c>
      <c r="G53" s="415">
        <v>2.0388790812600002</v>
      </c>
      <c r="H53" s="415">
        <v>0.84026532701000001</v>
      </c>
      <c r="I53" s="357">
        <v>0.36777382751999999</v>
      </c>
      <c r="J53" s="357">
        <v>0.33521406279000004</v>
      </c>
      <c r="K53" s="357">
        <v>0.71812919014999999</v>
      </c>
      <c r="L53" s="357">
        <v>2.8634091340000001E-2</v>
      </c>
      <c r="M53" s="357">
        <v>5.3227366999999998E-2</v>
      </c>
      <c r="N53" s="357">
        <v>1.5396327815099999</v>
      </c>
      <c r="O53" s="357">
        <v>13.231790059590001</v>
      </c>
      <c r="P53" s="357">
        <v>1.33489832557</v>
      </c>
      <c r="Q53" s="357">
        <v>1.2834771464000001</v>
      </c>
      <c r="R53" s="357">
        <v>0.24620880118999997</v>
      </c>
      <c r="S53" s="357">
        <v>0.19684337575999999</v>
      </c>
      <c r="T53" s="357">
        <v>25.682506032439996</v>
      </c>
      <c r="U53" s="357">
        <v>27.221455530690001</v>
      </c>
      <c r="V53" s="112">
        <v>39</v>
      </c>
      <c r="W53" s="1"/>
    </row>
    <row r="54" spans="2:23" ht="14" customHeight="1">
      <c r="B54" s="2"/>
      <c r="C54" s="413" t="s">
        <v>213</v>
      </c>
      <c r="D54" s="414">
        <v>40724</v>
      </c>
      <c r="E54" s="415">
        <v>2.3883646139000003</v>
      </c>
      <c r="F54" s="415">
        <v>0.27071626233000001</v>
      </c>
      <c r="G54" s="415">
        <v>0.94261868035999996</v>
      </c>
      <c r="H54" s="415">
        <v>0.12041313261</v>
      </c>
      <c r="I54" s="357">
        <v>3.9022441920000005E-2</v>
      </c>
      <c r="J54" s="357">
        <v>3.1275071019999996E-2</v>
      </c>
      <c r="K54" s="357">
        <v>8.8022524790000001E-2</v>
      </c>
      <c r="L54" s="357">
        <v>3.6536827569999999E-2</v>
      </c>
      <c r="M54" s="357">
        <v>2.1551229790000001E-2</v>
      </c>
      <c r="N54" s="357">
        <v>0.17911893236999998</v>
      </c>
      <c r="O54" s="357">
        <v>1.8800858253600001</v>
      </c>
      <c r="P54" s="357">
        <v>0.24682017301</v>
      </c>
      <c r="Q54" s="357">
        <v>0.24939814979000002</v>
      </c>
      <c r="R54" s="357">
        <v>2.4038033219999998E-2</v>
      </c>
      <c r="S54" s="357">
        <v>2.9096745079999996E-2</v>
      </c>
      <c r="T54" s="357">
        <v>9.3266206294699998</v>
      </c>
      <c r="U54" s="357">
        <v>1.0169935814</v>
      </c>
      <c r="V54" s="112">
        <v>40</v>
      </c>
      <c r="W54" s="1"/>
    </row>
    <row r="55" spans="2:23" ht="14" customHeight="1">
      <c r="B55" s="2"/>
      <c r="C55" s="413" t="s">
        <v>233</v>
      </c>
      <c r="D55" s="414">
        <v>120240</v>
      </c>
      <c r="E55" s="415">
        <v>4.4321909299800009</v>
      </c>
      <c r="F55" s="415">
        <v>0.32799015680999999</v>
      </c>
      <c r="G55" s="415">
        <v>1.39013954404</v>
      </c>
      <c r="H55" s="415">
        <v>0.15415229103</v>
      </c>
      <c r="I55" s="357">
        <v>6.5517260159999993E-2</v>
      </c>
      <c r="J55" s="357">
        <v>6.5839424520000009E-2</v>
      </c>
      <c r="K55" s="357">
        <v>0.17552602825999999</v>
      </c>
      <c r="L55" s="357">
        <v>0.1530011423</v>
      </c>
      <c r="M55" s="357">
        <v>8.9755545499999988E-3</v>
      </c>
      <c r="N55" s="357">
        <v>0.4790529467600001</v>
      </c>
      <c r="O55" s="357">
        <v>3.3368908032000002</v>
      </c>
      <c r="P55" s="357">
        <v>0.20847563256000001</v>
      </c>
      <c r="Q55" s="357">
        <v>0.17988358543999999</v>
      </c>
      <c r="R55" s="357">
        <v>5.5353800150000007E-2</v>
      </c>
      <c r="S55" s="357">
        <v>3.1664275479999997E-2</v>
      </c>
      <c r="T55" s="357">
        <v>12.06943898642</v>
      </c>
      <c r="U55" s="357">
        <v>1.38662196271</v>
      </c>
      <c r="V55" s="112">
        <v>41</v>
      </c>
      <c r="W55" s="1"/>
    </row>
    <row r="56" spans="2:23" ht="14" customHeight="1">
      <c r="B56" s="2"/>
      <c r="C56" s="413" t="s">
        <v>258</v>
      </c>
      <c r="D56" s="414">
        <v>298299</v>
      </c>
      <c r="E56" s="415">
        <v>16.874242371499999</v>
      </c>
      <c r="F56" s="415">
        <v>3.2612741364799995</v>
      </c>
      <c r="G56" s="415">
        <v>18.172712732919997</v>
      </c>
      <c r="H56" s="415">
        <v>0.58850868834000003</v>
      </c>
      <c r="I56" s="357">
        <v>0.21192102624</v>
      </c>
      <c r="J56" s="357">
        <v>0.17819322072999999</v>
      </c>
      <c r="K56" s="357">
        <v>0.63092452894000006</v>
      </c>
      <c r="L56" s="357">
        <v>0.60216633377999995</v>
      </c>
      <c r="M56" s="357">
        <v>0.13677516164</v>
      </c>
      <c r="N56" s="357">
        <v>1.27991071207</v>
      </c>
      <c r="O56" s="357">
        <v>13.31862835083</v>
      </c>
      <c r="P56" s="357">
        <v>1.8725566904199999</v>
      </c>
      <c r="Q56" s="357">
        <v>1.5451693048799999</v>
      </c>
      <c r="R56" s="357">
        <v>0.40905260499999996</v>
      </c>
      <c r="S56" s="357">
        <v>0.15076312543000001</v>
      </c>
      <c r="T56" s="357">
        <v>131.79203663785</v>
      </c>
      <c r="U56" s="357">
        <v>10.90312479128</v>
      </c>
      <c r="V56" s="112">
        <v>42</v>
      </c>
      <c r="W56" s="1"/>
    </row>
    <row r="57" spans="2:23" ht="14" customHeight="1">
      <c r="B57" s="2"/>
      <c r="C57" s="413" t="s">
        <v>172</v>
      </c>
      <c r="D57" s="414">
        <v>6097</v>
      </c>
      <c r="E57" s="415">
        <v>0.43275416565000002</v>
      </c>
      <c r="F57" s="415">
        <v>6.6981641429999988E-2</v>
      </c>
      <c r="G57" s="415">
        <v>0.17766868722000001</v>
      </c>
      <c r="H57" s="415">
        <v>2.2268180919999998E-2</v>
      </c>
      <c r="I57" s="357">
        <v>5.1935135999999996E-3</v>
      </c>
      <c r="J57" s="357">
        <v>4.3768425500000001E-3</v>
      </c>
      <c r="K57" s="357">
        <v>2.0571064219999997E-2</v>
      </c>
      <c r="L57" s="357">
        <v>1.3726961999999999E-3</v>
      </c>
      <c r="M57" s="357">
        <v>2.8386393699999994E-3</v>
      </c>
      <c r="N57" s="357">
        <v>2.9184879319999996E-2</v>
      </c>
      <c r="O57" s="357">
        <v>0.34839163163999998</v>
      </c>
      <c r="P57" s="357">
        <v>5.2735924570000002E-2</v>
      </c>
      <c r="Q57" s="357">
        <v>5.2638748409999998E-2</v>
      </c>
      <c r="R57" s="357">
        <v>5.6663532900000004E-3</v>
      </c>
      <c r="S57" s="357">
        <v>5.8476497099999997E-3</v>
      </c>
      <c r="T57" s="357">
        <v>1.4441193055499999</v>
      </c>
      <c r="U57" s="357">
        <v>0.10543457546000001</v>
      </c>
      <c r="V57" s="112">
        <v>43</v>
      </c>
      <c r="W57" s="1"/>
    </row>
    <row r="58" spans="2:23" ht="14" customHeight="1">
      <c r="B58" s="2"/>
      <c r="C58" s="413" t="s">
        <v>152</v>
      </c>
      <c r="D58" s="414">
        <v>1224</v>
      </c>
      <c r="E58" s="415">
        <v>8.7608889709999999E-2</v>
      </c>
      <c r="F58" s="415">
        <v>9.0319250900000002E-3</v>
      </c>
      <c r="G58" s="415">
        <v>2.5597778279999997E-2</v>
      </c>
      <c r="H58" s="415">
        <v>4.6726327799999998E-3</v>
      </c>
      <c r="I58" s="357">
        <v>1.0071072E-3</v>
      </c>
      <c r="J58" s="357">
        <v>7.6379518999999995E-4</v>
      </c>
      <c r="K58" s="357">
        <v>3.3862521000000002E-3</v>
      </c>
      <c r="L58" s="357">
        <v>2.4360260999999999E-4</v>
      </c>
      <c r="M58" s="357">
        <v>4.0730207999999996E-4</v>
      </c>
      <c r="N58" s="357">
        <v>5.9255111800000024E-3</v>
      </c>
      <c r="O58" s="357">
        <v>7.1283481519999997E-2</v>
      </c>
      <c r="P58" s="357">
        <v>1.102342662E-2</v>
      </c>
      <c r="Q58" s="357">
        <v>1.1457025829999998E-2</v>
      </c>
      <c r="R58" s="357">
        <v>9.3036832000000002E-4</v>
      </c>
      <c r="S58" s="357">
        <v>1.4118107499999999E-3</v>
      </c>
      <c r="T58" s="357">
        <v>0.21916334243000002</v>
      </c>
      <c r="U58" s="357">
        <v>2.3100848139999998E-2</v>
      </c>
      <c r="V58" s="112">
        <v>44</v>
      </c>
      <c r="W58" s="1"/>
    </row>
    <row r="59" spans="2:23" ht="14" customHeight="1">
      <c r="B59" s="2"/>
      <c r="C59" s="413" t="s">
        <v>268</v>
      </c>
      <c r="D59" s="414">
        <v>394486</v>
      </c>
      <c r="E59" s="415">
        <v>30.189949767799998</v>
      </c>
      <c r="F59" s="415">
        <v>5.6126629349399995</v>
      </c>
      <c r="G59" s="415">
        <v>13.621886143019999</v>
      </c>
      <c r="H59" s="415">
        <v>1.45200435887</v>
      </c>
      <c r="I59" s="357">
        <v>0.48874517472000001</v>
      </c>
      <c r="J59" s="357">
        <v>0.43578815410000005</v>
      </c>
      <c r="K59" s="357">
        <v>1.0459766608300001</v>
      </c>
      <c r="L59" s="357">
        <v>0.34576360643999998</v>
      </c>
      <c r="M59" s="357">
        <v>0.24460518036000001</v>
      </c>
      <c r="N59" s="357">
        <v>1.8005762838599999</v>
      </c>
      <c r="O59" s="357">
        <v>24.424624908169999</v>
      </c>
      <c r="P59" s="357">
        <v>3.9486123588599997</v>
      </c>
      <c r="Q59" s="357">
        <v>4.04401983182</v>
      </c>
      <c r="R59" s="357">
        <v>0.23307574747000004</v>
      </c>
      <c r="S59" s="357">
        <v>0.34941904151000003</v>
      </c>
      <c r="T59" s="357">
        <v>136.98891380964</v>
      </c>
      <c r="U59" s="357">
        <v>13.225804584800001</v>
      </c>
      <c r="V59" s="112">
        <v>45</v>
      </c>
      <c r="W59" s="1"/>
    </row>
    <row r="60" spans="2:23" ht="14" customHeight="1">
      <c r="B60" s="2"/>
      <c r="C60" s="413" t="s">
        <v>231</v>
      </c>
      <c r="D60" s="414">
        <v>67769</v>
      </c>
      <c r="E60" s="415">
        <v>4.0635428464499999</v>
      </c>
      <c r="F60" s="415">
        <v>0.66258577596000001</v>
      </c>
      <c r="G60" s="415">
        <v>2.4667749641799999</v>
      </c>
      <c r="H60" s="415">
        <v>0.1236758324</v>
      </c>
      <c r="I60" s="357">
        <v>4.2671724479999999E-2</v>
      </c>
      <c r="J60" s="357">
        <v>4.5486993179999997E-2</v>
      </c>
      <c r="K60" s="357">
        <v>0.10200448968999999</v>
      </c>
      <c r="L60" s="357">
        <v>1.182406863E-2</v>
      </c>
      <c r="M60" s="357">
        <v>2.0986259609999999E-2</v>
      </c>
      <c r="N60" s="357">
        <v>0.36921749936000003</v>
      </c>
      <c r="O60" s="357">
        <v>3.3582700386899997</v>
      </c>
      <c r="P60" s="357">
        <v>0.48835103932000001</v>
      </c>
      <c r="Q60" s="357">
        <v>0.52703626890999999</v>
      </c>
      <c r="R60" s="357">
        <v>1.7909476900000002E-2</v>
      </c>
      <c r="S60" s="357">
        <v>5.886821733E-2</v>
      </c>
      <c r="T60" s="357">
        <v>17.229214877179999</v>
      </c>
      <c r="U60" s="357">
        <v>1.77834945107</v>
      </c>
      <c r="V60" s="112">
        <v>46</v>
      </c>
      <c r="W60" s="1"/>
    </row>
    <row r="61" spans="2:23" ht="14" customHeight="1">
      <c r="B61" s="2"/>
      <c r="C61" s="413" t="s">
        <v>234</v>
      </c>
      <c r="D61" s="414">
        <v>91372</v>
      </c>
      <c r="E61" s="415">
        <v>4.4270502013900002</v>
      </c>
      <c r="F61" s="415">
        <v>0.59784535456999999</v>
      </c>
      <c r="G61" s="415">
        <v>1.7524372734</v>
      </c>
      <c r="H61" s="415">
        <v>0.17322932665000002</v>
      </c>
      <c r="I61" s="357">
        <v>5.6121542400000002E-2</v>
      </c>
      <c r="J61" s="357">
        <v>5.8601887920000005E-2</v>
      </c>
      <c r="K61" s="357">
        <v>0.21091387725999999</v>
      </c>
      <c r="L61" s="357">
        <v>0.14905972443000001</v>
      </c>
      <c r="M61" s="357">
        <v>7.8284856000000007E-3</v>
      </c>
      <c r="N61" s="357">
        <v>0.38962331995999988</v>
      </c>
      <c r="O61" s="357">
        <v>3.3874373521000001</v>
      </c>
      <c r="P61" s="357">
        <v>0.34001997561000002</v>
      </c>
      <c r="Q61" s="357">
        <v>0.31495803007000001</v>
      </c>
      <c r="R61" s="357">
        <v>5.9320332420000003E-2</v>
      </c>
      <c r="S61" s="357">
        <v>4.3335397929999998E-2</v>
      </c>
      <c r="T61" s="357">
        <v>16.917198166200002</v>
      </c>
      <c r="U61" s="357">
        <v>1.4269952559200001</v>
      </c>
      <c r="V61" s="112">
        <v>47</v>
      </c>
      <c r="W61" s="1"/>
    </row>
    <row r="62" spans="2:23">
      <c r="B62" s="2"/>
      <c r="C62" s="72"/>
      <c r="D62" s="73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45"/>
      <c r="W62" s="1"/>
    </row>
    <row r="63" spans="2:23">
      <c r="B63" s="2"/>
      <c r="C63" s="66" t="s">
        <v>24</v>
      </c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45"/>
      <c r="W63" s="1"/>
    </row>
    <row r="64" spans="2:23" ht="14" thickBot="1">
      <c r="B64" s="41"/>
      <c r="C64" s="54"/>
      <c r="D64" s="63"/>
      <c r="E64" s="61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46"/>
      <c r="W64" s="1"/>
    </row>
    <row r="65" spans="2:23">
      <c r="B65" s="1"/>
      <c r="C65" s="50"/>
      <c r="D65" s="17"/>
      <c r="E65" s="60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</row>
    <row r="66" spans="2:23">
      <c r="W66" s="1"/>
    </row>
    <row r="67" spans="2:23">
      <c r="W67" s="1"/>
    </row>
  </sheetData>
  <sheetProtection selectLockedCells="1" selectUnlockedCells="1"/>
  <mergeCells count="13">
    <mergeCell ref="C12:C13"/>
    <mergeCell ref="D12:D13"/>
    <mergeCell ref="E12:E13"/>
    <mergeCell ref="F12:F13"/>
    <mergeCell ref="G12:G13"/>
    <mergeCell ref="U12:U13"/>
    <mergeCell ref="H12:N12"/>
    <mergeCell ref="O12:O13"/>
    <mergeCell ref="P12:P13"/>
    <mergeCell ref="T12:T13"/>
    <mergeCell ref="Q12:Q13"/>
    <mergeCell ref="R12:R13"/>
    <mergeCell ref="S12:S13"/>
  </mergeCells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58" firstPageNumber="0" orientation="landscape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9">
    <pageSetUpPr fitToPage="1"/>
  </sheetPr>
  <dimension ref="B3:W66"/>
  <sheetViews>
    <sheetView showGridLines="0" zoomScale="80" zoomScaleNormal="80" zoomScalePageLayoutView="80" workbookViewId="0">
      <selection activeCell="H20" sqref="H20"/>
    </sheetView>
  </sheetViews>
  <sheetFormatPr baseColWidth="10" defaultColWidth="8.83203125" defaultRowHeight="13"/>
  <cols>
    <col min="1" max="2" width="3.33203125" style="3" customWidth="1"/>
    <col min="3" max="3" width="58.6640625" style="3" customWidth="1"/>
    <col min="4" max="4" width="11.6640625" style="3" customWidth="1"/>
    <col min="5" max="5" width="9.6640625" style="3" customWidth="1"/>
    <col min="6" max="19" width="8.6640625" style="3" customWidth="1"/>
    <col min="20" max="21" width="9.6640625" style="3" customWidth="1"/>
    <col min="22" max="22" width="3.33203125" style="3" customWidth="1"/>
    <col min="23" max="16384" width="8.83203125" style="3"/>
  </cols>
  <sheetData>
    <row r="3" spans="2:22" ht="14" thickBot="1">
      <c r="B3" s="250">
        <v>2.5</v>
      </c>
      <c r="C3" s="247"/>
      <c r="D3" s="247">
        <v>11</v>
      </c>
      <c r="E3" s="247">
        <v>9</v>
      </c>
      <c r="F3" s="247">
        <v>8</v>
      </c>
      <c r="G3" s="247">
        <v>8</v>
      </c>
      <c r="H3" s="247">
        <v>8</v>
      </c>
      <c r="I3" s="247">
        <v>8</v>
      </c>
      <c r="J3" s="247">
        <v>8</v>
      </c>
      <c r="K3" s="247">
        <v>8</v>
      </c>
      <c r="L3" s="247">
        <v>8</v>
      </c>
      <c r="M3" s="247">
        <v>8</v>
      </c>
      <c r="N3" s="247">
        <v>8</v>
      </c>
      <c r="O3" s="247">
        <v>8</v>
      </c>
      <c r="P3" s="247">
        <v>8</v>
      </c>
      <c r="Q3" s="247">
        <v>8</v>
      </c>
      <c r="R3" s="247">
        <v>8</v>
      </c>
      <c r="S3" s="247">
        <v>8</v>
      </c>
      <c r="T3" s="247">
        <v>9</v>
      </c>
      <c r="U3" s="247">
        <v>9</v>
      </c>
      <c r="V3" s="250">
        <v>2.5</v>
      </c>
    </row>
    <row r="4" spans="2:22" ht="13" customHeight="1">
      <c r="B4" s="91"/>
      <c r="C4" s="123"/>
      <c r="D4" s="119"/>
      <c r="E4" s="124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0"/>
    </row>
    <row r="5" spans="2:22" ht="13" customHeight="1">
      <c r="B5" s="94"/>
      <c r="C5" s="126"/>
      <c r="D5" s="101"/>
      <c r="E5" s="127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96" t="s">
        <v>452</v>
      </c>
      <c r="V5" s="118"/>
    </row>
    <row r="6" spans="2:22" ht="13" customHeight="1">
      <c r="B6" s="94"/>
      <c r="C6" s="126"/>
      <c r="D6" s="101"/>
      <c r="E6" s="127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18"/>
    </row>
    <row r="7" spans="2:22" ht="13" customHeight="1">
      <c r="B7" s="94"/>
      <c r="C7" s="99" t="s">
        <v>439</v>
      </c>
      <c r="D7" s="122"/>
      <c r="E7" s="129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18"/>
    </row>
    <row r="8" spans="2:22" ht="13" customHeight="1">
      <c r="B8" s="94"/>
      <c r="C8" s="99"/>
      <c r="D8" s="122"/>
      <c r="E8" s="129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18"/>
    </row>
    <row r="9" spans="2:22" ht="15" customHeight="1">
      <c r="B9" s="171"/>
      <c r="C9" s="64"/>
      <c r="D9" s="64"/>
      <c r="E9" s="173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2"/>
    </row>
    <row r="10" spans="2:22" ht="15" customHeight="1">
      <c r="B10" s="2"/>
      <c r="C10" s="30" t="s">
        <v>409</v>
      </c>
      <c r="D10" s="17"/>
      <c r="E10" s="60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45"/>
    </row>
    <row r="11" spans="2:22" ht="15" customHeight="1" thickBot="1">
      <c r="B11" s="2"/>
      <c r="C11" s="30"/>
      <c r="D11" s="30"/>
      <c r="E11" s="1"/>
      <c r="F11" s="17"/>
      <c r="G11" s="17"/>
      <c r="H11" s="1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4"/>
      <c r="U11" s="14" t="s">
        <v>39</v>
      </c>
      <c r="V11" s="45"/>
    </row>
    <row r="12" spans="2:22" ht="15" customHeight="1" thickBot="1">
      <c r="B12" s="2"/>
      <c r="C12" s="528" t="s">
        <v>62</v>
      </c>
      <c r="D12" s="528" t="s">
        <v>68</v>
      </c>
      <c r="E12" s="528" t="s">
        <v>365</v>
      </c>
      <c r="F12" s="528" t="s">
        <v>376</v>
      </c>
      <c r="G12" s="528" t="s">
        <v>0</v>
      </c>
      <c r="H12" s="532" t="s">
        <v>7</v>
      </c>
      <c r="I12" s="532"/>
      <c r="J12" s="532"/>
      <c r="K12" s="532"/>
      <c r="L12" s="532"/>
      <c r="M12" s="532"/>
      <c r="N12" s="532"/>
      <c r="O12" s="528" t="s">
        <v>66</v>
      </c>
      <c r="P12" s="528" t="s">
        <v>40</v>
      </c>
      <c r="Q12" s="528" t="s">
        <v>362</v>
      </c>
      <c r="R12" s="528" t="s">
        <v>363</v>
      </c>
      <c r="S12" s="528" t="s">
        <v>364</v>
      </c>
      <c r="T12" s="528" t="s">
        <v>44</v>
      </c>
      <c r="U12" s="528" t="s">
        <v>46</v>
      </c>
      <c r="V12" s="45"/>
    </row>
    <row r="13" spans="2:22" ht="37" customHeight="1" thickBot="1">
      <c r="B13" s="2"/>
      <c r="C13" s="538"/>
      <c r="D13" s="538"/>
      <c r="E13" s="538"/>
      <c r="F13" s="538"/>
      <c r="G13" s="538"/>
      <c r="H13" s="266" t="s">
        <v>1</v>
      </c>
      <c r="I13" s="266" t="s">
        <v>2</v>
      </c>
      <c r="J13" s="266" t="s">
        <v>3</v>
      </c>
      <c r="K13" s="266" t="s">
        <v>4</v>
      </c>
      <c r="L13" s="266" t="s">
        <v>5</v>
      </c>
      <c r="M13" s="266" t="s">
        <v>67</v>
      </c>
      <c r="N13" s="266" t="s">
        <v>6</v>
      </c>
      <c r="O13" s="538"/>
      <c r="P13" s="538"/>
      <c r="Q13" s="538"/>
      <c r="R13" s="538"/>
      <c r="S13" s="538"/>
      <c r="T13" s="538"/>
      <c r="U13" s="538"/>
      <c r="V13" s="45"/>
    </row>
    <row r="14" spans="2:22" ht="14" customHeight="1">
      <c r="B14" s="2"/>
      <c r="C14" s="21" t="s">
        <v>162</v>
      </c>
      <c r="D14" s="408">
        <v>4014</v>
      </c>
      <c r="E14" s="356">
        <v>0.24693165046999999</v>
      </c>
      <c r="F14" s="356">
        <v>2.5291643999999999E-2</v>
      </c>
      <c r="G14" s="356">
        <v>5.5986575620000006E-2</v>
      </c>
      <c r="H14" s="80">
        <v>1.272451036E-2</v>
      </c>
      <c r="I14" s="80">
        <v>4.6267689600000004E-3</v>
      </c>
      <c r="J14" s="80">
        <v>3.3206852599999997E-3</v>
      </c>
      <c r="K14" s="80">
        <v>9.94645605E-3</v>
      </c>
      <c r="L14" s="80">
        <v>3.1286825999999999E-4</v>
      </c>
      <c r="M14" s="80">
        <v>1.7328248399999999E-3</v>
      </c>
      <c r="N14" s="80">
        <v>2.0242138159999999E-2</v>
      </c>
      <c r="O14" s="80">
        <v>0.19432313769999998</v>
      </c>
      <c r="P14" s="80">
        <v>2.4576356459999997E-2</v>
      </c>
      <c r="Q14" s="80">
        <v>2.5647499810000002E-2</v>
      </c>
      <c r="R14" s="80">
        <v>2.3261768400000002E-3</v>
      </c>
      <c r="S14" s="80">
        <v>3.4655659300000001E-3</v>
      </c>
      <c r="T14" s="80">
        <v>0.49508908551000003</v>
      </c>
      <c r="U14" s="80">
        <v>5.7008421739999995E-2</v>
      </c>
      <c r="V14" s="112">
        <v>48</v>
      </c>
    </row>
    <row r="15" spans="2:22" ht="14" customHeight="1">
      <c r="B15" s="2"/>
      <c r="C15" s="413" t="s">
        <v>160</v>
      </c>
      <c r="D15" s="416">
        <v>3731</v>
      </c>
      <c r="E15" s="357">
        <v>0.20978930089999998</v>
      </c>
      <c r="F15" s="357">
        <v>2.349088811E-2</v>
      </c>
      <c r="G15" s="357">
        <v>3.7319106790000001E-2</v>
      </c>
      <c r="H15" s="83">
        <v>1.1714862829999999E-2</v>
      </c>
      <c r="I15" s="83">
        <v>4.4529935999999999E-3</v>
      </c>
      <c r="J15" s="83">
        <v>2.8318073700000002E-3</v>
      </c>
      <c r="K15" s="83">
        <v>8.6789393499999996E-3</v>
      </c>
      <c r="L15" s="83">
        <v>2.6895106E-4</v>
      </c>
      <c r="M15" s="83">
        <v>1.5850357000000001E-3</v>
      </c>
      <c r="N15" s="83">
        <v>1.619747949E-2</v>
      </c>
      <c r="O15" s="83">
        <v>0.16446690105</v>
      </c>
      <c r="P15" s="83">
        <v>1.966227123E-2</v>
      </c>
      <c r="Q15" s="83">
        <v>1.9559801030000001E-2</v>
      </c>
      <c r="R15" s="83">
        <v>2.6037750900000001E-3</v>
      </c>
      <c r="S15" s="83">
        <v>2.5247984100000001E-3</v>
      </c>
      <c r="T15" s="83">
        <v>0.53023134323999999</v>
      </c>
      <c r="U15" s="83">
        <v>3.863883999E-2</v>
      </c>
      <c r="V15" s="112">
        <v>49</v>
      </c>
    </row>
    <row r="16" spans="2:22" ht="14" customHeight="1">
      <c r="B16" s="2"/>
      <c r="C16" s="413" t="s">
        <v>219</v>
      </c>
      <c r="D16" s="416">
        <v>53180</v>
      </c>
      <c r="E16" s="357">
        <v>3.0165136669399999</v>
      </c>
      <c r="F16" s="357">
        <v>0.25442792473999998</v>
      </c>
      <c r="G16" s="357">
        <v>0.36965506768</v>
      </c>
      <c r="H16" s="83">
        <v>0.16725305014</v>
      </c>
      <c r="I16" s="83">
        <v>5.9818218240000005E-2</v>
      </c>
      <c r="J16" s="83">
        <v>4.9956674880000003E-2</v>
      </c>
      <c r="K16" s="83">
        <v>0.14765634943</v>
      </c>
      <c r="L16" s="83">
        <v>1.74883642E-3</v>
      </c>
      <c r="M16" s="83">
        <v>3.1842040500000002E-3</v>
      </c>
      <c r="N16" s="83">
        <v>0.24314780199999997</v>
      </c>
      <c r="O16" s="83">
        <v>2.3485303774199999</v>
      </c>
      <c r="P16" s="83">
        <v>0.25672498039000002</v>
      </c>
      <c r="Q16" s="83">
        <v>0.25954216191000001</v>
      </c>
      <c r="R16" s="83">
        <v>3.5367665950000002E-2</v>
      </c>
      <c r="S16" s="83">
        <v>3.8578739059999999E-2</v>
      </c>
      <c r="T16" s="83">
        <v>4.4625458088799999</v>
      </c>
      <c r="U16" s="83">
        <v>0.55458241027999999</v>
      </c>
      <c r="V16" s="112">
        <v>50</v>
      </c>
    </row>
    <row r="17" spans="2:22" ht="14" customHeight="1">
      <c r="B17" s="2"/>
      <c r="C17" s="413" t="s">
        <v>148</v>
      </c>
      <c r="D17" s="416">
        <v>1239</v>
      </c>
      <c r="E17" s="357">
        <v>7.1452730669999992E-2</v>
      </c>
      <c r="F17" s="357">
        <v>6.8344231299999995E-3</v>
      </c>
      <c r="G17" s="357">
        <v>1.179932547E-2</v>
      </c>
      <c r="H17" s="83">
        <v>4.0188583700000004E-3</v>
      </c>
      <c r="I17" s="83">
        <v>1.7120822400000001E-3</v>
      </c>
      <c r="J17" s="83">
        <v>1.0191819E-3</v>
      </c>
      <c r="K17" s="83">
        <v>3.34335102E-3</v>
      </c>
      <c r="L17" s="83">
        <v>1.6879689000000002E-4</v>
      </c>
      <c r="M17" s="83">
        <v>1.10613072E-3</v>
      </c>
      <c r="N17" s="83">
        <v>4.9006205599999991E-3</v>
      </c>
      <c r="O17" s="83">
        <v>5.5284466500000004E-2</v>
      </c>
      <c r="P17" s="83">
        <v>6.7987684200000002E-3</v>
      </c>
      <c r="Q17" s="83">
        <v>6.9813146999999996E-3</v>
      </c>
      <c r="R17" s="83">
        <v>7.8661331000000009E-4</v>
      </c>
      <c r="S17" s="83">
        <v>9.6915959000000006E-4</v>
      </c>
      <c r="T17" s="83">
        <v>0.14383266048999999</v>
      </c>
      <c r="U17" s="83">
        <v>1.901896912E-2</v>
      </c>
      <c r="V17" s="112">
        <v>51</v>
      </c>
    </row>
    <row r="18" spans="2:22" ht="14" customHeight="1">
      <c r="B18" s="2"/>
      <c r="C18" s="413" t="s">
        <v>221</v>
      </c>
      <c r="D18" s="416">
        <v>53555</v>
      </c>
      <c r="E18" s="357">
        <v>3.2199111219000001</v>
      </c>
      <c r="F18" s="357">
        <v>0.56900148928000005</v>
      </c>
      <c r="G18" s="357">
        <v>1.88155292152</v>
      </c>
      <c r="H18" s="83">
        <v>0.11279433778</v>
      </c>
      <c r="I18" s="83">
        <v>3.6984530880000005E-2</v>
      </c>
      <c r="J18" s="83">
        <v>3.2909597809999996E-2</v>
      </c>
      <c r="K18" s="83">
        <v>9.5932858659999995E-2</v>
      </c>
      <c r="L18" s="83">
        <v>4.4815373200000003E-3</v>
      </c>
      <c r="M18" s="83">
        <v>3.4079326159999999E-2</v>
      </c>
      <c r="N18" s="83">
        <v>0.28827830639000002</v>
      </c>
      <c r="O18" s="83">
        <v>2.6272829570999998</v>
      </c>
      <c r="P18" s="83">
        <v>0.36754596863</v>
      </c>
      <c r="Q18" s="83">
        <v>0.38626469509</v>
      </c>
      <c r="R18" s="83">
        <v>2.269788566E-2</v>
      </c>
      <c r="S18" s="83">
        <v>4.3030290210000002E-2</v>
      </c>
      <c r="T18" s="83">
        <v>22.087053000870004</v>
      </c>
      <c r="U18" s="83">
        <v>0.90127950033999993</v>
      </c>
      <c r="V18" s="112">
        <v>52</v>
      </c>
    </row>
    <row r="19" spans="2:22" ht="14" customHeight="1">
      <c r="B19" s="2"/>
      <c r="C19" s="413" t="s">
        <v>202</v>
      </c>
      <c r="D19" s="416">
        <v>43624</v>
      </c>
      <c r="E19" s="357">
        <v>1.7381978943900003</v>
      </c>
      <c r="F19" s="357">
        <v>4.4369710159999999E-2</v>
      </c>
      <c r="G19" s="357">
        <v>0.25307554031000001</v>
      </c>
      <c r="H19" s="83">
        <v>7.7285681159999994E-2</v>
      </c>
      <c r="I19" s="83">
        <v>6.2458418880000005E-2</v>
      </c>
      <c r="J19" s="83">
        <v>2.659903043E-2</v>
      </c>
      <c r="K19" s="83">
        <v>7.7011617249999997E-2</v>
      </c>
      <c r="L19" s="83">
        <v>5.032784303E-2</v>
      </c>
      <c r="M19" s="83">
        <v>2.3813838300000001E-3</v>
      </c>
      <c r="N19" s="83">
        <v>0.1538418775</v>
      </c>
      <c r="O19" s="83">
        <v>1.2913114717500001</v>
      </c>
      <c r="P19" s="83">
        <v>0.10119455418000001</v>
      </c>
      <c r="Q19" s="83">
        <v>0.12702426611000001</v>
      </c>
      <c r="R19" s="83">
        <v>1.5174297850000001E-2</v>
      </c>
      <c r="S19" s="83">
        <v>4.2955911939999994E-2</v>
      </c>
      <c r="T19" s="83">
        <v>3.2301424545000001</v>
      </c>
      <c r="U19" s="83">
        <v>0.33401140112</v>
      </c>
      <c r="V19" s="112">
        <v>53</v>
      </c>
    </row>
    <row r="20" spans="2:22" ht="14" customHeight="1">
      <c r="B20" s="2"/>
      <c r="C20" s="413" t="s">
        <v>161</v>
      </c>
      <c r="D20" s="416">
        <v>6082</v>
      </c>
      <c r="E20" s="357">
        <v>0.22975138245999999</v>
      </c>
      <c r="F20" s="357">
        <v>5.4851641449999995E-2</v>
      </c>
      <c r="G20" s="357">
        <v>0.19372715223</v>
      </c>
      <c r="H20" s="83">
        <v>6.0426975100000002E-3</v>
      </c>
      <c r="I20" s="83">
        <v>2.5078943999999998E-3</v>
      </c>
      <c r="J20" s="83">
        <v>1.9171895900000002E-3</v>
      </c>
      <c r="K20" s="83">
        <v>9.7949215100000004E-3</v>
      </c>
      <c r="L20" s="83">
        <v>1.46705979E-3</v>
      </c>
      <c r="M20" s="83">
        <v>4.6828821000000005E-4</v>
      </c>
      <c r="N20" s="83">
        <v>2.5871578320000001E-2</v>
      </c>
      <c r="O20" s="83">
        <v>0.18268029781</v>
      </c>
      <c r="P20" s="83">
        <v>1.7962489670000002E-2</v>
      </c>
      <c r="Q20" s="83">
        <v>1.7267006849999999E-2</v>
      </c>
      <c r="R20" s="83">
        <v>2.9892037399999998E-3</v>
      </c>
      <c r="S20" s="83">
        <v>2.9564302600000002E-3</v>
      </c>
      <c r="T20" s="83">
        <v>1.56234190177</v>
      </c>
      <c r="U20" s="83">
        <v>8.0527860229999998E-2</v>
      </c>
      <c r="V20" s="112">
        <v>54</v>
      </c>
    </row>
    <row r="21" spans="2:22" ht="14" customHeight="1">
      <c r="B21" s="2"/>
      <c r="C21" s="413" t="s">
        <v>188</v>
      </c>
      <c r="D21" s="416">
        <v>15311</v>
      </c>
      <c r="E21" s="357">
        <v>1.04842147668</v>
      </c>
      <c r="F21" s="357">
        <v>0.10835540138999999</v>
      </c>
      <c r="G21" s="357">
        <v>0.15031233022000001</v>
      </c>
      <c r="H21" s="83">
        <v>5.8477630040000006E-2</v>
      </c>
      <c r="I21" s="83">
        <v>1.4427304320000001E-2</v>
      </c>
      <c r="J21" s="83">
        <v>1.1373445550000002E-2</v>
      </c>
      <c r="K21" s="83">
        <v>4.9992633100000003E-2</v>
      </c>
      <c r="L21" s="83">
        <v>9.8319580000000005E-5</v>
      </c>
      <c r="M21" s="83">
        <v>1.8888983000000001E-3</v>
      </c>
      <c r="N21" s="83">
        <v>7.6690059370000008E-2</v>
      </c>
      <c r="O21" s="83">
        <v>0.83773349623000004</v>
      </c>
      <c r="P21" s="83">
        <v>0.11423182282</v>
      </c>
      <c r="Q21" s="83">
        <v>0.11943017222000001</v>
      </c>
      <c r="R21" s="83">
        <v>9.1672337300000017E-3</v>
      </c>
      <c r="S21" s="83">
        <v>1.4551030659999999E-2</v>
      </c>
      <c r="T21" s="83">
        <v>1.8863167350400001</v>
      </c>
      <c r="U21" s="83">
        <v>0.20871681503</v>
      </c>
      <c r="V21" s="112">
        <v>55</v>
      </c>
    </row>
    <row r="22" spans="2:22" ht="14" customHeight="1">
      <c r="B22" s="2"/>
      <c r="C22" s="413" t="s">
        <v>163</v>
      </c>
      <c r="D22" s="416">
        <v>4514</v>
      </c>
      <c r="E22" s="357">
        <v>0.27235506826</v>
      </c>
      <c r="F22" s="357">
        <v>4.9054547820000002E-2</v>
      </c>
      <c r="G22" s="357">
        <v>0.32478171323999999</v>
      </c>
      <c r="H22" s="83">
        <v>7.0989033099999998E-3</v>
      </c>
      <c r="I22" s="83">
        <v>2.1168998399999999E-3</v>
      </c>
      <c r="J22" s="83">
        <v>1.8689265500000001E-3</v>
      </c>
      <c r="K22" s="83">
        <v>9.0719063300000007E-3</v>
      </c>
      <c r="L22" s="83">
        <v>3.3816571999999997E-4</v>
      </c>
      <c r="M22" s="83">
        <v>1.3553530599999999E-3</v>
      </c>
      <c r="N22" s="83">
        <v>2.2304408889999995E-2</v>
      </c>
      <c r="O22" s="83">
        <v>0.22907488702000001</v>
      </c>
      <c r="P22" s="83">
        <v>3.6133895090000007E-2</v>
      </c>
      <c r="Q22" s="83">
        <v>3.6996473719999999E-2</v>
      </c>
      <c r="R22" s="83">
        <v>2.5634255900000001E-3</v>
      </c>
      <c r="S22" s="83">
        <v>3.7272551699999998E-3</v>
      </c>
      <c r="T22" s="83">
        <v>1.6524358084499999</v>
      </c>
      <c r="U22" s="83">
        <v>6.4528086880000002E-2</v>
      </c>
      <c r="V22" s="112">
        <v>56</v>
      </c>
    </row>
    <row r="23" spans="2:22" ht="14" customHeight="1">
      <c r="B23" s="2"/>
      <c r="C23" s="413" t="s">
        <v>158</v>
      </c>
      <c r="D23" s="416">
        <v>3423</v>
      </c>
      <c r="E23" s="357">
        <v>0.14594255713999998</v>
      </c>
      <c r="F23" s="357">
        <v>1.5916927800000001E-2</v>
      </c>
      <c r="G23" s="357">
        <v>8.3337717559999996E-2</v>
      </c>
      <c r="H23" s="83">
        <v>5.8379391299999998E-3</v>
      </c>
      <c r="I23" s="83">
        <v>4.5319824000000005E-3</v>
      </c>
      <c r="J23" s="83">
        <v>2.5484400099999999E-3</v>
      </c>
      <c r="K23" s="83">
        <v>5.3727891199999997E-3</v>
      </c>
      <c r="L23" s="83">
        <v>7.1591785999999998E-4</v>
      </c>
      <c r="M23" s="83">
        <v>2.270551E-3</v>
      </c>
      <c r="N23" s="83">
        <v>1.2752950240000002E-2</v>
      </c>
      <c r="O23" s="83">
        <v>0.11236150137999999</v>
      </c>
      <c r="P23" s="83">
        <v>1.035678059E-2</v>
      </c>
      <c r="Q23" s="83">
        <v>9.47948656E-3</v>
      </c>
      <c r="R23" s="83">
        <v>2.0187349899999998E-3</v>
      </c>
      <c r="S23" s="83">
        <v>1.22796319E-3</v>
      </c>
      <c r="T23" s="83">
        <v>0.52510574434000001</v>
      </c>
      <c r="U23" s="83">
        <v>3.7324431599999999E-2</v>
      </c>
      <c r="V23" s="112">
        <v>57</v>
      </c>
    </row>
    <row r="24" spans="2:22" ht="14" customHeight="1">
      <c r="B24" s="2"/>
      <c r="C24" s="413" t="s">
        <v>168</v>
      </c>
      <c r="D24" s="416">
        <v>4837</v>
      </c>
      <c r="E24" s="357">
        <v>0.33983148941999997</v>
      </c>
      <c r="F24" s="357">
        <v>8.4965719920000002E-2</v>
      </c>
      <c r="G24" s="357">
        <v>0.47269457424000005</v>
      </c>
      <c r="H24" s="83">
        <v>5.6946705400000002E-3</v>
      </c>
      <c r="I24" s="83">
        <v>1.5758265600000002E-3</v>
      </c>
      <c r="J24" s="83">
        <v>1.07916993E-3</v>
      </c>
      <c r="K24" s="83">
        <v>7.3071870599999995E-3</v>
      </c>
      <c r="L24" s="83">
        <v>8.4274444999999992E-4</v>
      </c>
      <c r="M24" s="83">
        <v>2.2358269400000004E-3</v>
      </c>
      <c r="N24" s="83">
        <v>1.8326188059999998E-2</v>
      </c>
      <c r="O24" s="83">
        <v>0.30408982462</v>
      </c>
      <c r="P24" s="83">
        <v>6.1172629819999991E-2</v>
      </c>
      <c r="Q24" s="83">
        <v>6.1828217239999997E-2</v>
      </c>
      <c r="R24" s="83">
        <v>2.2407875700000001E-3</v>
      </c>
      <c r="S24" s="83">
        <v>3.1918536600000005E-3</v>
      </c>
      <c r="T24" s="83">
        <v>2.6655595217899997</v>
      </c>
      <c r="U24" s="83">
        <v>0.14912553838999998</v>
      </c>
      <c r="V24" s="112">
        <v>58</v>
      </c>
    </row>
    <row r="25" spans="2:22" ht="14" customHeight="1">
      <c r="B25" s="2"/>
      <c r="C25" s="413" t="s">
        <v>155</v>
      </c>
      <c r="D25" s="416">
        <v>3456</v>
      </c>
      <c r="E25" s="357">
        <v>0.12262110483999999</v>
      </c>
      <c r="F25" s="357">
        <v>2.1973477660000001E-2</v>
      </c>
      <c r="G25" s="357">
        <v>0.15727466856</v>
      </c>
      <c r="H25" s="83">
        <v>1.48022923E-3</v>
      </c>
      <c r="I25" s="83">
        <v>1.6212451200000001E-3</v>
      </c>
      <c r="J25" s="83">
        <v>7.9725768999999995E-4</v>
      </c>
      <c r="K25" s="83">
        <v>4.0036674299999998E-3</v>
      </c>
      <c r="L25" s="83">
        <v>1.96916504E-3</v>
      </c>
      <c r="M25" s="83">
        <v>2.31290145E-3</v>
      </c>
      <c r="N25" s="83">
        <v>1.3347931120000002E-2</v>
      </c>
      <c r="O25" s="83">
        <v>9.8127935420000006E-2</v>
      </c>
      <c r="P25" s="83">
        <v>1.010608788E-2</v>
      </c>
      <c r="Q25" s="83">
        <v>9.9622484799999998E-3</v>
      </c>
      <c r="R25" s="83">
        <v>2.0609262300000002E-3</v>
      </c>
      <c r="S25" s="83">
        <v>2.16228323E-3</v>
      </c>
      <c r="T25" s="83">
        <v>1.0968641562700001</v>
      </c>
      <c r="U25" s="83">
        <v>0.15459619683</v>
      </c>
      <c r="V25" s="112">
        <v>59</v>
      </c>
    </row>
    <row r="26" spans="2:22" ht="14" customHeight="1">
      <c r="B26" s="2"/>
      <c r="C26" s="413" t="s">
        <v>174</v>
      </c>
      <c r="D26" s="416">
        <v>12814</v>
      </c>
      <c r="E26" s="357">
        <v>0.48872399672</v>
      </c>
      <c r="F26" s="357">
        <v>6.1112099949999998E-2</v>
      </c>
      <c r="G26" s="357">
        <v>0.2433652288</v>
      </c>
      <c r="H26" s="83">
        <v>1.7320677409999999E-2</v>
      </c>
      <c r="I26" s="83">
        <v>9.0679142400000006E-3</v>
      </c>
      <c r="J26" s="83">
        <v>5.9614121399999996E-3</v>
      </c>
      <c r="K26" s="83">
        <v>1.6839622280000001E-2</v>
      </c>
      <c r="L26" s="83">
        <v>5.0872987199999994E-3</v>
      </c>
      <c r="M26" s="83">
        <v>5.5421222199999991E-3</v>
      </c>
      <c r="N26" s="83">
        <v>5.0079231729999993E-2</v>
      </c>
      <c r="O26" s="83">
        <v>0.37993691291999998</v>
      </c>
      <c r="P26" s="83">
        <v>3.3980098319999999E-2</v>
      </c>
      <c r="Q26" s="83">
        <v>3.2127137519999995E-2</v>
      </c>
      <c r="R26" s="83">
        <v>6.4633107299999996E-3</v>
      </c>
      <c r="S26" s="83">
        <v>5.057821090000001E-3</v>
      </c>
      <c r="T26" s="83">
        <v>2.0481481715399998</v>
      </c>
      <c r="U26" s="83">
        <v>0.19565650473000001</v>
      </c>
      <c r="V26" s="112">
        <v>60</v>
      </c>
    </row>
    <row r="27" spans="2:22" ht="14" customHeight="1">
      <c r="B27" s="2"/>
      <c r="C27" s="413" t="s">
        <v>190</v>
      </c>
      <c r="D27" s="416">
        <v>30775</v>
      </c>
      <c r="E27" s="357">
        <v>1.1233866915399999</v>
      </c>
      <c r="F27" s="357">
        <v>0.14316087323000001</v>
      </c>
      <c r="G27" s="357">
        <v>0.66955406458</v>
      </c>
      <c r="H27" s="83">
        <v>3.0404062460000006E-2</v>
      </c>
      <c r="I27" s="83">
        <v>1.5031568640000001E-2</v>
      </c>
      <c r="J27" s="83">
        <v>1.12902486E-2</v>
      </c>
      <c r="K27" s="83">
        <v>3.2520046900000002E-2</v>
      </c>
      <c r="L27" s="83">
        <v>8.7311861900000003E-3</v>
      </c>
      <c r="M27" s="83">
        <v>5.1208268199999995E-3</v>
      </c>
      <c r="N27" s="83">
        <v>0.13327471581</v>
      </c>
      <c r="O27" s="83">
        <v>0.89225103173000009</v>
      </c>
      <c r="P27" s="83">
        <v>7.8733799290000003E-2</v>
      </c>
      <c r="Q27" s="83">
        <v>8.1442386190000007E-2</v>
      </c>
      <c r="R27" s="83">
        <v>9.5780913499999999E-3</v>
      </c>
      <c r="S27" s="83">
        <v>1.4454942090000001E-2</v>
      </c>
      <c r="T27" s="83">
        <v>4.9657477412399995</v>
      </c>
      <c r="U27" s="83">
        <v>0.42656865307000003</v>
      </c>
      <c r="V27" s="112">
        <v>61</v>
      </c>
    </row>
    <row r="28" spans="2:22" ht="14" customHeight="1">
      <c r="B28" s="2"/>
      <c r="C28" s="413" t="s">
        <v>154</v>
      </c>
      <c r="D28" s="416">
        <v>2485</v>
      </c>
      <c r="E28" s="357">
        <v>9.8441548069999996E-2</v>
      </c>
      <c r="F28" s="357">
        <v>3.0962201660000001E-2</v>
      </c>
      <c r="G28" s="357">
        <v>9.2408687729999994E-2</v>
      </c>
      <c r="H28" s="83">
        <v>1.4892443599999997E-3</v>
      </c>
      <c r="I28" s="83">
        <v>7.3459584E-4</v>
      </c>
      <c r="J28" s="83">
        <v>5.5890686999999996E-4</v>
      </c>
      <c r="K28" s="83">
        <v>3.4604934100000003E-3</v>
      </c>
      <c r="L28" s="83">
        <v>6.5628109000000004E-3</v>
      </c>
      <c r="M28" s="83">
        <v>5.6201446000000001E-4</v>
      </c>
      <c r="N28" s="83">
        <v>1.0376075259999997E-2</v>
      </c>
      <c r="O28" s="83">
        <v>7.4815957099999997E-2</v>
      </c>
      <c r="P28" s="83">
        <v>7.48477975E-3</v>
      </c>
      <c r="Q28" s="83">
        <v>6.6764693799999993E-3</v>
      </c>
      <c r="R28" s="83">
        <v>1.2336845400000001E-3</v>
      </c>
      <c r="S28" s="83">
        <v>9.0211026000000007E-4</v>
      </c>
      <c r="T28" s="83">
        <v>0.83690497757000004</v>
      </c>
      <c r="U28" s="83">
        <v>6.1671184759999997E-2</v>
      </c>
      <c r="V28" s="112">
        <v>62</v>
      </c>
    </row>
    <row r="29" spans="2:22" ht="14" customHeight="1">
      <c r="B29" s="2"/>
      <c r="C29" s="413" t="s">
        <v>159</v>
      </c>
      <c r="D29" s="416">
        <v>7441</v>
      </c>
      <c r="E29" s="357">
        <v>0.17409000393000001</v>
      </c>
      <c r="F29" s="357">
        <v>2.199611563E-2</v>
      </c>
      <c r="G29" s="357">
        <v>0.20417814497</v>
      </c>
      <c r="H29" s="83">
        <v>2.1081630700000003E-3</v>
      </c>
      <c r="I29" s="83">
        <v>2.0142144E-3</v>
      </c>
      <c r="J29" s="83">
        <v>1.1870467800000001E-3</v>
      </c>
      <c r="K29" s="83">
        <v>3.4068523300000001E-3</v>
      </c>
      <c r="L29" s="83">
        <v>3.7336081899999999E-3</v>
      </c>
      <c r="M29" s="83">
        <v>3.0987671000000004E-4</v>
      </c>
      <c r="N29" s="83">
        <v>2.3842643030000006E-2</v>
      </c>
      <c r="O29" s="83">
        <v>0.13811353418</v>
      </c>
      <c r="P29" s="83">
        <v>8.2801812000000002E-3</v>
      </c>
      <c r="Q29" s="83">
        <v>6.6892880599999996E-3</v>
      </c>
      <c r="R29" s="83">
        <v>2.2809546999999998E-3</v>
      </c>
      <c r="S29" s="83">
        <v>1.0974636000000001E-3</v>
      </c>
      <c r="T29" s="83">
        <v>1.02350826465</v>
      </c>
      <c r="U29" s="83">
        <v>7.9856452859999996E-2</v>
      </c>
      <c r="V29" s="112">
        <v>63</v>
      </c>
    </row>
    <row r="30" spans="2:22" ht="14" customHeight="1">
      <c r="B30" s="2"/>
      <c r="C30" s="413" t="s">
        <v>181</v>
      </c>
      <c r="D30" s="416">
        <v>18175</v>
      </c>
      <c r="E30" s="357">
        <v>0.73856153147000003</v>
      </c>
      <c r="F30" s="357">
        <v>0.10694973917</v>
      </c>
      <c r="G30" s="357">
        <v>0.56865263290000001</v>
      </c>
      <c r="H30" s="83">
        <v>2.1572068180000001E-2</v>
      </c>
      <c r="I30" s="83">
        <v>1.1159142720000001E-2</v>
      </c>
      <c r="J30" s="83">
        <v>8.3463163300000007E-3</v>
      </c>
      <c r="K30" s="83">
        <v>2.2183383750000001E-2</v>
      </c>
      <c r="L30" s="83">
        <v>3.5139009300000001E-3</v>
      </c>
      <c r="M30" s="83">
        <v>5.7440272100000005E-3</v>
      </c>
      <c r="N30" s="83">
        <v>7.4136333170000027E-2</v>
      </c>
      <c r="O30" s="83">
        <v>0.59371459831000006</v>
      </c>
      <c r="P30" s="83">
        <v>6.5645932779999999E-2</v>
      </c>
      <c r="Q30" s="83">
        <v>6.923285069E-2</v>
      </c>
      <c r="R30" s="83">
        <v>4.9149170100000004E-3</v>
      </c>
      <c r="S30" s="83">
        <v>9.5514384400000006E-3</v>
      </c>
      <c r="T30" s="83">
        <v>3.2112972837299996</v>
      </c>
      <c r="U30" s="83">
        <v>0.27403261663</v>
      </c>
      <c r="V30" s="112">
        <v>64</v>
      </c>
    </row>
    <row r="31" spans="2:22" ht="14" customHeight="1">
      <c r="B31" s="2"/>
      <c r="C31" s="413" t="s">
        <v>246</v>
      </c>
      <c r="D31" s="416">
        <v>187453</v>
      </c>
      <c r="E31" s="357">
        <v>7.1971686285500009</v>
      </c>
      <c r="F31" s="357">
        <v>0.56796547360999994</v>
      </c>
      <c r="G31" s="357">
        <v>0.63306071279000009</v>
      </c>
      <c r="H31" s="83">
        <v>0.34817709306</v>
      </c>
      <c r="I31" s="83">
        <v>0.23595139391999997</v>
      </c>
      <c r="J31" s="83">
        <v>0.14163024694000001</v>
      </c>
      <c r="K31" s="83">
        <v>0.28154051658000001</v>
      </c>
      <c r="L31" s="83">
        <v>2.2012346699999998E-3</v>
      </c>
      <c r="M31" s="83">
        <v>5.4868934400000005E-3</v>
      </c>
      <c r="N31" s="83">
        <v>0.73629607958999999</v>
      </c>
      <c r="O31" s="83">
        <v>5.4624994776900007</v>
      </c>
      <c r="P31" s="83">
        <v>0.29585862860000001</v>
      </c>
      <c r="Q31" s="83">
        <v>0.34527925982000007</v>
      </c>
      <c r="R31" s="83">
        <v>4.7698984030000002E-2</v>
      </c>
      <c r="S31" s="83">
        <v>9.7841558820000007E-2</v>
      </c>
      <c r="T31" s="83">
        <v>7.2414205531100002</v>
      </c>
      <c r="U31" s="83">
        <v>1.1199332317300001</v>
      </c>
      <c r="V31" s="112">
        <v>65</v>
      </c>
    </row>
    <row r="32" spans="2:22" ht="14" customHeight="1">
      <c r="B32" s="2"/>
      <c r="C32" s="413" t="s">
        <v>269</v>
      </c>
      <c r="D32" s="416">
        <v>878726</v>
      </c>
      <c r="E32" s="357">
        <v>38.036847926009997</v>
      </c>
      <c r="F32" s="357">
        <v>3.0907810825099999</v>
      </c>
      <c r="G32" s="357">
        <v>2.9592402343600002</v>
      </c>
      <c r="H32" s="83">
        <v>2.00207978754</v>
      </c>
      <c r="I32" s="83">
        <v>1.48940886336</v>
      </c>
      <c r="J32" s="83">
        <v>0.82918317884000003</v>
      </c>
      <c r="K32" s="83">
        <v>1.7633865774000002</v>
      </c>
      <c r="L32" s="83">
        <v>8.4072600600000012E-3</v>
      </c>
      <c r="M32" s="83">
        <v>9.1619988129999996E-2</v>
      </c>
      <c r="N32" s="83">
        <v>3.4838052132599993</v>
      </c>
      <c r="O32" s="83">
        <v>28.493577371779999</v>
      </c>
      <c r="P32" s="83">
        <v>1.7863679761500002</v>
      </c>
      <c r="Q32" s="83">
        <v>1.8564016678199997</v>
      </c>
      <c r="R32" s="83">
        <v>0.42257345837999999</v>
      </c>
      <c r="S32" s="83">
        <v>0.49500261862999995</v>
      </c>
      <c r="T32" s="83">
        <v>36.627598573</v>
      </c>
      <c r="U32" s="83">
        <v>5.0865668857199999</v>
      </c>
      <c r="V32" s="112">
        <v>66</v>
      </c>
    </row>
    <row r="33" spans="2:22" ht="14" customHeight="1">
      <c r="B33" s="2"/>
      <c r="C33" s="413" t="s">
        <v>265</v>
      </c>
      <c r="D33" s="416">
        <v>489313</v>
      </c>
      <c r="E33" s="357">
        <v>24.124782646219998</v>
      </c>
      <c r="F33" s="357">
        <v>2.1097709254000003</v>
      </c>
      <c r="G33" s="357">
        <v>2.6790461763</v>
      </c>
      <c r="H33" s="83">
        <v>1.2552856187599999</v>
      </c>
      <c r="I33" s="83">
        <v>0.80883741312000001</v>
      </c>
      <c r="J33" s="83">
        <v>0.51790436489000002</v>
      </c>
      <c r="K33" s="83">
        <v>1.2614015050799998</v>
      </c>
      <c r="L33" s="83">
        <v>1.066261311E-2</v>
      </c>
      <c r="M33" s="83">
        <v>0.12551776606000001</v>
      </c>
      <c r="N33" s="83">
        <v>2.0941058403000001</v>
      </c>
      <c r="O33" s="83">
        <v>18.08624306554</v>
      </c>
      <c r="P33" s="83">
        <v>1.4372778255500001</v>
      </c>
      <c r="Q33" s="83">
        <v>1.3706843532999999</v>
      </c>
      <c r="R33" s="83">
        <v>0.36453100396000004</v>
      </c>
      <c r="S33" s="83">
        <v>0.30045688770000001</v>
      </c>
      <c r="T33" s="83">
        <v>32.481342893780003</v>
      </c>
      <c r="U33" s="83">
        <v>3.78424638104</v>
      </c>
      <c r="V33" s="112">
        <v>67</v>
      </c>
    </row>
    <row r="34" spans="2:22" ht="14" customHeight="1">
      <c r="B34" s="2"/>
      <c r="C34" s="413" t="s">
        <v>211</v>
      </c>
      <c r="D34" s="416">
        <v>40503</v>
      </c>
      <c r="E34" s="357">
        <v>2.37071963589</v>
      </c>
      <c r="F34" s="357">
        <v>0.20028035531999999</v>
      </c>
      <c r="G34" s="357">
        <v>0.31356619463000002</v>
      </c>
      <c r="H34" s="83">
        <v>0.14537008406000002</v>
      </c>
      <c r="I34" s="83">
        <v>6.2016081600000002E-2</v>
      </c>
      <c r="J34" s="83">
        <v>4.4181020709999998E-2</v>
      </c>
      <c r="K34" s="83">
        <v>0.10753486289</v>
      </c>
      <c r="L34" s="83">
        <v>2.1885189500000001E-3</v>
      </c>
      <c r="M34" s="83">
        <v>2.29772915E-2</v>
      </c>
      <c r="N34" s="83">
        <v>0.17771252059999998</v>
      </c>
      <c r="O34" s="83">
        <v>1.8210598441199999</v>
      </c>
      <c r="P34" s="83">
        <v>0.20545823030999999</v>
      </c>
      <c r="Q34" s="83">
        <v>0.2153375351</v>
      </c>
      <c r="R34" s="83">
        <v>2.3108346719999999E-2</v>
      </c>
      <c r="S34" s="83">
        <v>3.313566507E-2</v>
      </c>
      <c r="T34" s="83">
        <v>4.3909771932500004</v>
      </c>
      <c r="U34" s="83">
        <v>0.53757547220000002</v>
      </c>
      <c r="V34" s="112">
        <v>68</v>
      </c>
    </row>
    <row r="35" spans="2:22" ht="14" customHeight="1">
      <c r="B35" s="2"/>
      <c r="C35" s="413" t="s">
        <v>261</v>
      </c>
      <c r="D35" s="416">
        <v>201062</v>
      </c>
      <c r="E35" s="357">
        <v>20.456674648869999</v>
      </c>
      <c r="F35" s="357">
        <v>2.3192840217300001</v>
      </c>
      <c r="G35" s="357">
        <v>4.46590526585</v>
      </c>
      <c r="H35" s="83">
        <v>1.3630560815899999</v>
      </c>
      <c r="I35" s="83">
        <v>0.28957096607999999</v>
      </c>
      <c r="J35" s="83">
        <v>0.23542511571000002</v>
      </c>
      <c r="K35" s="83">
        <v>0.97699920685999997</v>
      </c>
      <c r="L35" s="83">
        <v>7.1331032330000002E-2</v>
      </c>
      <c r="M35" s="83">
        <v>0.21269922193000002</v>
      </c>
      <c r="N35" s="83">
        <v>0.9113274252600001</v>
      </c>
      <c r="O35" s="83">
        <v>16.438141665709999</v>
      </c>
      <c r="P35" s="83">
        <v>2.8515599395700004</v>
      </c>
      <c r="Q35" s="83">
        <v>2.8015647773199999</v>
      </c>
      <c r="R35" s="83">
        <v>0.29690908571000002</v>
      </c>
      <c r="S35" s="83">
        <v>0.24897126597999999</v>
      </c>
      <c r="T35" s="83">
        <v>55.032807420799998</v>
      </c>
      <c r="U35" s="83">
        <v>4.6893497291399999</v>
      </c>
      <c r="V35" s="112">
        <v>69</v>
      </c>
    </row>
    <row r="36" spans="2:22" ht="14" customHeight="1">
      <c r="B36" s="2"/>
      <c r="C36" s="413" t="s">
        <v>203</v>
      </c>
      <c r="D36" s="416">
        <v>51034</v>
      </c>
      <c r="E36" s="357">
        <v>1.69750124453</v>
      </c>
      <c r="F36" s="357">
        <v>0.18431313855000001</v>
      </c>
      <c r="G36" s="357">
        <v>0.54714305923999995</v>
      </c>
      <c r="H36" s="83">
        <v>5.719584883E-2</v>
      </c>
      <c r="I36" s="83">
        <v>3.2282722559999998E-2</v>
      </c>
      <c r="J36" s="83">
        <v>2.2502705129999998E-2</v>
      </c>
      <c r="K36" s="83">
        <v>5.465300553E-2</v>
      </c>
      <c r="L36" s="83">
        <v>2.6556926890000002E-2</v>
      </c>
      <c r="M36" s="83">
        <v>7.8309751799999997E-3</v>
      </c>
      <c r="N36" s="83">
        <v>0.19799985734999997</v>
      </c>
      <c r="O36" s="83">
        <v>1.3037391319</v>
      </c>
      <c r="P36" s="83">
        <v>7.7997694879999996E-2</v>
      </c>
      <c r="Q36" s="83">
        <v>7.4422957880000001E-2</v>
      </c>
      <c r="R36" s="83">
        <v>1.7692274819999999E-2</v>
      </c>
      <c r="S36" s="83">
        <v>1.596058991E-2</v>
      </c>
      <c r="T36" s="83">
        <v>5.4985029929899998</v>
      </c>
      <c r="U36" s="83">
        <v>0.55388054562</v>
      </c>
      <c r="V36" s="112">
        <v>70</v>
      </c>
    </row>
    <row r="37" spans="2:22" ht="14" customHeight="1">
      <c r="B37" s="2"/>
      <c r="C37" s="413" t="s">
        <v>243</v>
      </c>
      <c r="D37" s="416">
        <v>121506</v>
      </c>
      <c r="E37" s="357">
        <v>6.3674149718000006</v>
      </c>
      <c r="F37" s="357">
        <v>0.57599868344999994</v>
      </c>
      <c r="G37" s="357">
        <v>0.86551907364000003</v>
      </c>
      <c r="H37" s="83">
        <v>0.31585054101999999</v>
      </c>
      <c r="I37" s="83">
        <v>0.16839622271999999</v>
      </c>
      <c r="J37" s="83">
        <v>0.11806181656999999</v>
      </c>
      <c r="K37" s="83">
        <v>0.32496093293</v>
      </c>
      <c r="L37" s="83">
        <v>8.4998971099999997E-3</v>
      </c>
      <c r="M37" s="83">
        <v>1.3534062649999999E-2</v>
      </c>
      <c r="N37" s="83">
        <v>0.5369078466699998</v>
      </c>
      <c r="O37" s="83">
        <v>4.8884774143499996</v>
      </c>
      <c r="P37" s="83">
        <v>0.47417914145000001</v>
      </c>
      <c r="Q37" s="83">
        <v>0.47396018195</v>
      </c>
      <c r="R37" s="83">
        <v>8.3121842510000016E-2</v>
      </c>
      <c r="S37" s="83">
        <v>8.4071554800000003E-2</v>
      </c>
      <c r="T37" s="83">
        <v>9.4836768633700004</v>
      </c>
      <c r="U37" s="83">
        <v>1.1141307512500001</v>
      </c>
      <c r="V37" s="112">
        <v>71</v>
      </c>
    </row>
    <row r="38" spans="2:22" ht="14" customHeight="1">
      <c r="B38" s="2"/>
      <c r="C38" s="413" t="s">
        <v>193</v>
      </c>
      <c r="D38" s="416">
        <v>21647</v>
      </c>
      <c r="E38" s="357">
        <v>1.2987103792100001</v>
      </c>
      <c r="F38" s="357">
        <v>9.6499590269999991E-2</v>
      </c>
      <c r="G38" s="357">
        <v>0.14237139551</v>
      </c>
      <c r="H38" s="83">
        <v>7.9392205859999995E-2</v>
      </c>
      <c r="I38" s="83">
        <v>4.3027174080000001E-2</v>
      </c>
      <c r="J38" s="83">
        <v>3.2449764690000001E-2</v>
      </c>
      <c r="K38" s="83">
        <v>4.9940933200000003E-2</v>
      </c>
      <c r="L38" s="83">
        <v>3.4728118E-4</v>
      </c>
      <c r="M38" s="83">
        <v>1.5728480709999999E-2</v>
      </c>
      <c r="N38" s="83">
        <v>8.3348729450000048E-2</v>
      </c>
      <c r="O38" s="83">
        <v>0.99650059153000003</v>
      </c>
      <c r="P38" s="83">
        <v>0.11906825533</v>
      </c>
      <c r="Q38" s="83">
        <v>0.12590615995999999</v>
      </c>
      <c r="R38" s="83">
        <v>9.2699362800000001E-3</v>
      </c>
      <c r="S38" s="83">
        <v>1.6134433980000001E-2</v>
      </c>
      <c r="T38" s="83">
        <v>2.0242392732900001</v>
      </c>
      <c r="U38" s="83">
        <v>0.23778554888999998</v>
      </c>
      <c r="V38" s="112">
        <v>72</v>
      </c>
    </row>
    <row r="39" spans="2:22" ht="14" customHeight="1">
      <c r="B39" s="2"/>
      <c r="C39" s="413" t="s">
        <v>199</v>
      </c>
      <c r="D39" s="416">
        <v>31199</v>
      </c>
      <c r="E39" s="357">
        <v>1.51567324085</v>
      </c>
      <c r="F39" s="357">
        <v>0.11002668823999999</v>
      </c>
      <c r="G39" s="357">
        <v>0.2574722948</v>
      </c>
      <c r="H39" s="83">
        <v>7.5716908989999998E-2</v>
      </c>
      <c r="I39" s="83">
        <v>5.2624313280000001E-2</v>
      </c>
      <c r="J39" s="83">
        <v>3.51834761E-2</v>
      </c>
      <c r="K39" s="83">
        <v>5.1121476479999997E-2</v>
      </c>
      <c r="L39" s="83">
        <v>1.185508197E-2</v>
      </c>
      <c r="M39" s="83">
        <v>1.8226365809999999E-2</v>
      </c>
      <c r="N39" s="83">
        <v>0.11975768358999997</v>
      </c>
      <c r="O39" s="83">
        <v>1.1566832369400002</v>
      </c>
      <c r="P39" s="83">
        <v>0.11240909417</v>
      </c>
      <c r="Q39" s="83">
        <v>0.12587190965</v>
      </c>
      <c r="R39" s="83">
        <v>1.0590151169999999E-2</v>
      </c>
      <c r="S39" s="83">
        <v>2.4584423629999998E-2</v>
      </c>
      <c r="T39" s="83">
        <v>2.5110742163299999</v>
      </c>
      <c r="U39" s="83">
        <v>0.29521011433</v>
      </c>
      <c r="V39" s="112">
        <v>73</v>
      </c>
    </row>
    <row r="40" spans="2:22" ht="14" customHeight="1">
      <c r="B40" s="2"/>
      <c r="C40" s="413" t="s">
        <v>241</v>
      </c>
      <c r="D40" s="416">
        <v>78026</v>
      </c>
      <c r="E40" s="357">
        <v>4.9846256671500004</v>
      </c>
      <c r="F40" s="357">
        <v>0.38325361025999999</v>
      </c>
      <c r="G40" s="357">
        <v>0.69478152894</v>
      </c>
      <c r="H40" s="83">
        <v>0.34535985861000007</v>
      </c>
      <c r="I40" s="83">
        <v>0.19648266528</v>
      </c>
      <c r="J40" s="83">
        <v>0.15306253972</v>
      </c>
      <c r="K40" s="83">
        <v>0.21358390647</v>
      </c>
      <c r="L40" s="83">
        <v>3.3428090299999999E-3</v>
      </c>
      <c r="M40" s="83">
        <v>8.2450295260000014E-2</v>
      </c>
      <c r="N40" s="83">
        <v>0.26021721455999991</v>
      </c>
      <c r="O40" s="83">
        <v>3.7483222660100002</v>
      </c>
      <c r="P40" s="83">
        <v>0.4655010765</v>
      </c>
      <c r="Q40" s="83">
        <v>0.497207915</v>
      </c>
      <c r="R40" s="83">
        <v>3.4079069199999999E-2</v>
      </c>
      <c r="S40" s="83">
        <v>6.6292247429999993E-2</v>
      </c>
      <c r="T40" s="83">
        <v>9.2634544246699999</v>
      </c>
      <c r="U40" s="83">
        <v>0.88661241585999995</v>
      </c>
      <c r="V40" s="112">
        <v>74</v>
      </c>
    </row>
    <row r="41" spans="2:22" ht="14" customHeight="1">
      <c r="B41" s="2"/>
      <c r="C41" s="413" t="s">
        <v>214</v>
      </c>
      <c r="D41" s="416">
        <v>34798</v>
      </c>
      <c r="E41" s="357">
        <v>2.2760214471400002</v>
      </c>
      <c r="F41" s="357">
        <v>0.17386516133000002</v>
      </c>
      <c r="G41" s="357">
        <v>0.25020242303999995</v>
      </c>
      <c r="H41" s="83">
        <v>0.14453852816000001</v>
      </c>
      <c r="I41" s="83">
        <v>9.1727718720000004E-2</v>
      </c>
      <c r="J41" s="83">
        <v>7.4889870090000005E-2</v>
      </c>
      <c r="K41" s="83">
        <v>9.5304854559999999E-2</v>
      </c>
      <c r="L41" s="83">
        <v>8.5464801000000002E-4</v>
      </c>
      <c r="M41" s="83">
        <v>3.422697475E-2</v>
      </c>
      <c r="N41" s="83">
        <v>0.1214722813400001</v>
      </c>
      <c r="O41" s="83">
        <v>1.7203868302900003</v>
      </c>
      <c r="P41" s="83">
        <v>0.21461399005999998</v>
      </c>
      <c r="Q41" s="83">
        <v>0.24569359579</v>
      </c>
      <c r="R41" s="83">
        <v>1.51253649E-2</v>
      </c>
      <c r="S41" s="83">
        <v>4.6378531919999993E-2</v>
      </c>
      <c r="T41" s="83">
        <v>3.7234816952800003</v>
      </c>
      <c r="U41" s="83">
        <v>0.39300405163000002</v>
      </c>
      <c r="V41" s="112">
        <v>75</v>
      </c>
    </row>
    <row r="42" spans="2:22" ht="14" customHeight="1">
      <c r="B42" s="2"/>
      <c r="C42" s="413" t="s">
        <v>164</v>
      </c>
      <c r="D42" s="416">
        <v>3422</v>
      </c>
      <c r="E42" s="357">
        <v>0.2755441099</v>
      </c>
      <c r="F42" s="357">
        <v>2.0240360490000001E-2</v>
      </c>
      <c r="G42" s="357">
        <v>2.4999061140000001E-2</v>
      </c>
      <c r="H42" s="83">
        <v>1.6471433559999998E-2</v>
      </c>
      <c r="I42" s="83">
        <v>9.9565382399999999E-3</v>
      </c>
      <c r="J42" s="83">
        <v>8.72879958E-3</v>
      </c>
      <c r="K42" s="83">
        <v>1.241261512E-2</v>
      </c>
      <c r="L42" s="83">
        <v>2.3944571E-4</v>
      </c>
      <c r="M42" s="83">
        <v>4.86987002E-3</v>
      </c>
      <c r="N42" s="83">
        <v>1.2365911349999995E-2</v>
      </c>
      <c r="O42" s="83">
        <v>0.21056658617999996</v>
      </c>
      <c r="P42" s="83">
        <v>3.1436784779999997E-2</v>
      </c>
      <c r="Q42" s="83">
        <v>3.4351203179999998E-2</v>
      </c>
      <c r="R42" s="83">
        <v>1.7677246300000001E-3</v>
      </c>
      <c r="S42" s="83">
        <v>4.6973381799999998E-3</v>
      </c>
      <c r="T42" s="83">
        <v>0.39890870121000005</v>
      </c>
      <c r="U42" s="83">
        <v>3.9284733250000002E-2</v>
      </c>
      <c r="V42" s="112">
        <v>76</v>
      </c>
    </row>
    <row r="43" spans="2:22" ht="14" customHeight="1">
      <c r="B43" s="2"/>
      <c r="C43" s="413" t="s">
        <v>217</v>
      </c>
      <c r="D43" s="416">
        <v>55170</v>
      </c>
      <c r="E43" s="357">
        <v>2.4016392253300003</v>
      </c>
      <c r="F43" s="357">
        <v>0.19314287156999999</v>
      </c>
      <c r="G43" s="357">
        <v>0.51696849805</v>
      </c>
      <c r="H43" s="83">
        <v>0.12605652341000001</v>
      </c>
      <c r="I43" s="83">
        <v>7.4164559040000008E-2</v>
      </c>
      <c r="J43" s="83">
        <v>5.350766606E-2</v>
      </c>
      <c r="K43" s="83">
        <v>8.7155422199999999E-2</v>
      </c>
      <c r="L43" s="83">
        <v>7.5717594100000001E-3</v>
      </c>
      <c r="M43" s="83">
        <v>2.7901871760000002E-2</v>
      </c>
      <c r="N43" s="83">
        <v>0.20447753397000001</v>
      </c>
      <c r="O43" s="83">
        <v>1.8261729171100001</v>
      </c>
      <c r="P43" s="83">
        <v>0.16295944833000001</v>
      </c>
      <c r="Q43" s="83">
        <v>0.17879082568999999</v>
      </c>
      <c r="R43" s="83">
        <v>1.369768046E-2</v>
      </c>
      <c r="S43" s="83">
        <v>2.997848534E-2</v>
      </c>
      <c r="T43" s="83">
        <v>4.7077446091799997</v>
      </c>
      <c r="U43" s="83">
        <v>0.57844552037000008</v>
      </c>
      <c r="V43" s="112">
        <v>77</v>
      </c>
    </row>
    <row r="44" spans="2:22" ht="14" customHeight="1">
      <c r="B44" s="2"/>
      <c r="C44" s="413" t="s">
        <v>184</v>
      </c>
      <c r="D44" s="416">
        <v>17591</v>
      </c>
      <c r="E44" s="357">
        <v>0.87886075343000003</v>
      </c>
      <c r="F44" s="357">
        <v>7.600249508000001E-2</v>
      </c>
      <c r="G44" s="357">
        <v>0.21478635186</v>
      </c>
      <c r="H44" s="83">
        <v>3.8495354939999997E-2</v>
      </c>
      <c r="I44" s="83">
        <v>2.5260618239999998E-2</v>
      </c>
      <c r="J44" s="83">
        <v>1.8361307850000001E-2</v>
      </c>
      <c r="K44" s="83">
        <v>2.962403554E-2</v>
      </c>
      <c r="L44" s="83">
        <v>1.2692386200000001E-3</v>
      </c>
      <c r="M44" s="83">
        <v>8.4143411599999999E-3</v>
      </c>
      <c r="N44" s="83">
        <v>7.7263458370000024E-2</v>
      </c>
      <c r="O44" s="83">
        <v>0.68167883366000004</v>
      </c>
      <c r="P44" s="83">
        <v>6.8926872180000001E-2</v>
      </c>
      <c r="Q44" s="83">
        <v>7.3392658190000001E-2</v>
      </c>
      <c r="R44" s="83">
        <v>6.7200412600000002E-3</v>
      </c>
      <c r="S44" s="83">
        <v>1.1559951719999999E-2</v>
      </c>
      <c r="T44" s="83">
        <v>2.0543122350799998</v>
      </c>
      <c r="U44" s="83">
        <v>0.19224524810999999</v>
      </c>
      <c r="V44" s="112">
        <v>78</v>
      </c>
    </row>
    <row r="45" spans="2:22" ht="14" customHeight="1">
      <c r="B45" s="2"/>
      <c r="C45" s="413" t="s">
        <v>235</v>
      </c>
      <c r="D45" s="416">
        <v>73831</v>
      </c>
      <c r="E45" s="357">
        <v>4.5842731241500001</v>
      </c>
      <c r="F45" s="357">
        <v>0.35255943078000002</v>
      </c>
      <c r="G45" s="357">
        <v>0.63205864424000002</v>
      </c>
      <c r="H45" s="83">
        <v>0.27386366607000001</v>
      </c>
      <c r="I45" s="83">
        <v>0.15021300096000001</v>
      </c>
      <c r="J45" s="83">
        <v>0.11696452197</v>
      </c>
      <c r="K45" s="83">
        <v>0.16972935981999998</v>
      </c>
      <c r="L45" s="83">
        <v>5.4761927200000001E-3</v>
      </c>
      <c r="M45" s="83">
        <v>6.7720502949999997E-2</v>
      </c>
      <c r="N45" s="83">
        <v>0.28744137806999992</v>
      </c>
      <c r="O45" s="83">
        <v>3.5244811488700005</v>
      </c>
      <c r="P45" s="83">
        <v>0.43952880173999997</v>
      </c>
      <c r="Q45" s="83">
        <v>0.47197865237999992</v>
      </c>
      <c r="R45" s="83">
        <v>3.0163764060000004E-2</v>
      </c>
      <c r="S45" s="83">
        <v>6.3369152339999998E-2</v>
      </c>
      <c r="T45" s="83">
        <v>7.8530082475800009</v>
      </c>
      <c r="U45" s="83">
        <v>1.0830091419299999</v>
      </c>
      <c r="V45" s="112">
        <v>79</v>
      </c>
    </row>
    <row r="46" spans="2:22" ht="14" customHeight="1">
      <c r="B46" s="2"/>
      <c r="C46" s="413" t="s">
        <v>150</v>
      </c>
      <c r="D46" s="416">
        <v>2037</v>
      </c>
      <c r="E46" s="357">
        <v>8.8932667530000009E-2</v>
      </c>
      <c r="F46" s="357">
        <v>6.7611376100000006E-3</v>
      </c>
      <c r="G46" s="357">
        <v>9.87366984E-3</v>
      </c>
      <c r="H46" s="83">
        <v>5.2992969900000006E-3</v>
      </c>
      <c r="I46" s="83">
        <v>2.4664252799999997E-3</v>
      </c>
      <c r="J46" s="83">
        <v>1.5511409699999999E-3</v>
      </c>
      <c r="K46" s="83">
        <v>3.63786373E-3</v>
      </c>
      <c r="L46" s="83">
        <v>1.4112232E-4</v>
      </c>
      <c r="M46" s="83">
        <v>7.5758046E-4</v>
      </c>
      <c r="N46" s="83">
        <v>8.6506128099999996E-3</v>
      </c>
      <c r="O46" s="83">
        <v>6.7620345219999989E-2</v>
      </c>
      <c r="P46" s="83">
        <v>4.8815406100000003E-3</v>
      </c>
      <c r="Q46" s="83">
        <v>5.3082057900000002E-3</v>
      </c>
      <c r="R46" s="83">
        <v>6.9950048000000007E-4</v>
      </c>
      <c r="S46" s="83">
        <v>1.12772343E-3</v>
      </c>
      <c r="T46" s="83">
        <v>0.11036415593</v>
      </c>
      <c r="U46" s="83">
        <v>1.8349758359999999E-2</v>
      </c>
      <c r="V46" s="112">
        <v>80</v>
      </c>
    </row>
    <row r="47" spans="2:22" ht="14" customHeight="1">
      <c r="B47" s="2"/>
      <c r="C47" s="413" t="s">
        <v>182</v>
      </c>
      <c r="D47" s="416">
        <v>15170</v>
      </c>
      <c r="E47" s="357">
        <v>0.72731545570999989</v>
      </c>
      <c r="F47" s="357">
        <v>6.0888498040000003E-2</v>
      </c>
      <c r="G47" s="357">
        <v>0.14397964261000001</v>
      </c>
      <c r="H47" s="83">
        <v>4.3571480609999998E-2</v>
      </c>
      <c r="I47" s="83">
        <v>3.4452939840000002E-2</v>
      </c>
      <c r="J47" s="83">
        <v>1.5621992539999999E-2</v>
      </c>
      <c r="K47" s="83">
        <v>3.3440223089999999E-2</v>
      </c>
      <c r="L47" s="83">
        <v>1.1741408600000002E-3</v>
      </c>
      <c r="M47" s="83">
        <v>8.3476235899999987E-3</v>
      </c>
      <c r="N47" s="83">
        <v>4.8893328060000046E-2</v>
      </c>
      <c r="O47" s="83">
        <v>0.54254967559</v>
      </c>
      <c r="P47" s="83">
        <v>4.6351538730000003E-2</v>
      </c>
      <c r="Q47" s="83">
        <v>4.8792029919999994E-2</v>
      </c>
      <c r="R47" s="83">
        <v>6.8590657299999998E-3</v>
      </c>
      <c r="S47" s="83">
        <v>9.3667836099999985E-3</v>
      </c>
      <c r="T47" s="83">
        <v>2.23833961955</v>
      </c>
      <c r="U47" s="83">
        <v>0.57190576987000008</v>
      </c>
      <c r="V47" s="112">
        <v>81</v>
      </c>
    </row>
    <row r="48" spans="2:22" ht="14" customHeight="1">
      <c r="B48" s="2"/>
      <c r="C48" s="413" t="s">
        <v>222</v>
      </c>
      <c r="D48" s="416">
        <v>97846</v>
      </c>
      <c r="E48" s="357">
        <v>3.6863706514299999</v>
      </c>
      <c r="F48" s="357">
        <v>0.27301781918000001</v>
      </c>
      <c r="G48" s="357">
        <v>0.23380725669999999</v>
      </c>
      <c r="H48" s="83">
        <v>0.20604565376</v>
      </c>
      <c r="I48" s="83">
        <v>0.15524063808000002</v>
      </c>
      <c r="J48" s="83">
        <v>0.10334081709000001</v>
      </c>
      <c r="K48" s="83">
        <v>0.15589994928999998</v>
      </c>
      <c r="L48" s="83">
        <v>8.6486866400000001E-3</v>
      </c>
      <c r="M48" s="83">
        <v>2.0069008870000002E-2</v>
      </c>
      <c r="N48" s="83">
        <v>0.33202406871000001</v>
      </c>
      <c r="O48" s="83">
        <v>2.7244213633399998</v>
      </c>
      <c r="P48" s="83">
        <v>0.12707104423999999</v>
      </c>
      <c r="Q48" s="83">
        <v>0.12288351744000001</v>
      </c>
      <c r="R48" s="83">
        <v>3.7958683510000008E-2</v>
      </c>
      <c r="S48" s="83">
        <v>3.3963398699999994E-2</v>
      </c>
      <c r="T48" s="83">
        <v>2.7115471301399996</v>
      </c>
      <c r="U48" s="83">
        <v>0.55892396457999993</v>
      </c>
      <c r="V48" s="112">
        <v>82</v>
      </c>
    </row>
    <row r="49" spans="2:22" ht="14" customHeight="1">
      <c r="B49" s="2"/>
      <c r="C49" s="413" t="s">
        <v>146</v>
      </c>
      <c r="D49" s="416">
        <v>1269</v>
      </c>
      <c r="E49" s="357">
        <v>5.5927724460000001E-2</v>
      </c>
      <c r="F49" s="357">
        <v>4.0297729699999996E-3</v>
      </c>
      <c r="G49" s="357">
        <v>5.9842876599999996E-3</v>
      </c>
      <c r="H49" s="83">
        <v>2.8401003E-3</v>
      </c>
      <c r="I49" s="83">
        <v>1.84043904E-3</v>
      </c>
      <c r="J49" s="83">
        <v>9.2815037000000002E-4</v>
      </c>
      <c r="K49" s="83">
        <v>2.3683409500000001E-3</v>
      </c>
      <c r="L49" s="83">
        <v>4.3262884000000001E-4</v>
      </c>
      <c r="M49" s="83">
        <v>5.3045519999999995E-4</v>
      </c>
      <c r="N49" s="83">
        <v>4.7644226200000001E-3</v>
      </c>
      <c r="O49" s="83">
        <v>4.2257770720000004E-2</v>
      </c>
      <c r="P49" s="83">
        <v>3.4993923100000001E-3</v>
      </c>
      <c r="Q49" s="83">
        <v>4.0132179100000002E-3</v>
      </c>
      <c r="R49" s="83">
        <v>2.6198327999999999E-4</v>
      </c>
      <c r="S49" s="83">
        <v>7.8389434000000009E-4</v>
      </c>
      <c r="T49" s="83">
        <v>9.4015690210000002E-2</v>
      </c>
      <c r="U49" s="83">
        <v>1.3451669230000001E-2</v>
      </c>
      <c r="V49" s="112">
        <v>83</v>
      </c>
    </row>
    <row r="50" spans="2:22" ht="14" customHeight="1">
      <c r="B50" s="2"/>
      <c r="C50" s="413" t="s">
        <v>201</v>
      </c>
      <c r="D50" s="416">
        <v>38756</v>
      </c>
      <c r="E50" s="357">
        <v>1.69539767858</v>
      </c>
      <c r="F50" s="357">
        <v>0.13229752874</v>
      </c>
      <c r="G50" s="357">
        <v>0.17267733788</v>
      </c>
      <c r="H50" s="83">
        <v>9.2973991039999995E-2</v>
      </c>
      <c r="I50" s="83">
        <v>6.6532266239999999E-2</v>
      </c>
      <c r="J50" s="83">
        <v>4.4161845540000001E-2</v>
      </c>
      <c r="K50" s="83">
        <v>7.7865639139999998E-2</v>
      </c>
      <c r="L50" s="83">
        <v>9.1909586500000008E-3</v>
      </c>
      <c r="M50" s="83">
        <v>2.091735564E-2</v>
      </c>
      <c r="N50" s="83">
        <v>0.14429934979999992</v>
      </c>
      <c r="O50" s="83">
        <v>1.2444269070499998</v>
      </c>
      <c r="P50" s="83">
        <v>8.0846114569999988E-2</v>
      </c>
      <c r="Q50" s="83">
        <v>6.3878725169999998E-2</v>
      </c>
      <c r="R50" s="83">
        <v>2.9714315789999998E-2</v>
      </c>
      <c r="S50" s="83">
        <v>1.2843151470000001E-2</v>
      </c>
      <c r="T50" s="83">
        <v>1.93640770624</v>
      </c>
      <c r="U50" s="83">
        <v>0.28970633249</v>
      </c>
      <c r="V50" s="112">
        <v>84</v>
      </c>
    </row>
    <row r="51" spans="2:22" ht="14" customHeight="1">
      <c r="B51" s="2"/>
      <c r="C51" s="413" t="s">
        <v>153</v>
      </c>
      <c r="D51" s="416">
        <v>2337</v>
      </c>
      <c r="E51" s="357">
        <v>0.10266113865</v>
      </c>
      <c r="F51" s="357">
        <v>7.5334332399999999E-3</v>
      </c>
      <c r="G51" s="357">
        <v>1.3690912790000001E-2</v>
      </c>
      <c r="H51" s="83">
        <v>4.9745864200000005E-3</v>
      </c>
      <c r="I51" s="83">
        <v>2.8712428799999999E-3</v>
      </c>
      <c r="J51" s="83">
        <v>2.05759742E-3</v>
      </c>
      <c r="K51" s="83">
        <v>3.7101282000000001E-3</v>
      </c>
      <c r="L51" s="83">
        <v>3.14252E-4</v>
      </c>
      <c r="M51" s="83">
        <v>6.7287952999999998E-4</v>
      </c>
      <c r="N51" s="83">
        <v>9.8887202500000018E-3</v>
      </c>
      <c r="O51" s="83">
        <v>7.8325152139999993E-2</v>
      </c>
      <c r="P51" s="83">
        <v>6.0715614799999994E-3</v>
      </c>
      <c r="Q51" s="83">
        <v>6.1337723300000004E-3</v>
      </c>
      <c r="R51" s="83">
        <v>1.0450645300000001E-3</v>
      </c>
      <c r="S51" s="83">
        <v>1.1109860799999999E-3</v>
      </c>
      <c r="T51" s="83">
        <v>0.17381519422</v>
      </c>
      <c r="U51" s="83">
        <v>2.0718343709999996E-2</v>
      </c>
      <c r="V51" s="112">
        <v>85</v>
      </c>
    </row>
    <row r="52" spans="2:22" ht="14" customHeight="1">
      <c r="B52" s="2"/>
      <c r="C52" s="413" t="s">
        <v>144</v>
      </c>
      <c r="D52" s="416">
        <v>495</v>
      </c>
      <c r="E52" s="357">
        <v>2.3143013359999999E-2</v>
      </c>
      <c r="F52" s="357">
        <v>1.76689154E-3</v>
      </c>
      <c r="G52" s="357">
        <v>1.50183569E-3</v>
      </c>
      <c r="H52" s="83">
        <v>1.2974767700000001E-3</v>
      </c>
      <c r="I52" s="83">
        <v>1.01105664E-3</v>
      </c>
      <c r="J52" s="83">
        <v>5.6004684999999999E-4</v>
      </c>
      <c r="K52" s="83">
        <v>9.3912501999999999E-4</v>
      </c>
      <c r="L52" s="83">
        <v>5.0195999999999998E-5</v>
      </c>
      <c r="M52" s="83">
        <v>5.9067864000000002E-4</v>
      </c>
      <c r="N52" s="83">
        <v>1.9057308299999997E-3</v>
      </c>
      <c r="O52" s="83">
        <v>1.6798758569999999E-2</v>
      </c>
      <c r="P52" s="83">
        <v>1.1629747900000001E-3</v>
      </c>
      <c r="Q52" s="83">
        <v>1.2691702399999999E-3</v>
      </c>
      <c r="R52" s="83">
        <v>2.2667500999999998E-4</v>
      </c>
      <c r="S52" s="83">
        <v>3.3302443999999999E-4</v>
      </c>
      <c r="T52" s="83">
        <v>2.2276485320000001E-2</v>
      </c>
      <c r="U52" s="83">
        <v>3.7859547499999998E-3</v>
      </c>
      <c r="V52" s="112">
        <v>86</v>
      </c>
    </row>
    <row r="53" spans="2:22" ht="14" customHeight="1">
      <c r="B53" s="2"/>
      <c r="C53" s="413" t="s">
        <v>197</v>
      </c>
      <c r="D53" s="416">
        <v>20029</v>
      </c>
      <c r="E53" s="357">
        <v>1.46394451684</v>
      </c>
      <c r="F53" s="357">
        <v>0.11725721764000001</v>
      </c>
      <c r="G53" s="357">
        <v>0.24413873836</v>
      </c>
      <c r="H53" s="83">
        <v>8.7321290560000001E-2</v>
      </c>
      <c r="I53" s="83">
        <v>5.8864428479999995E-2</v>
      </c>
      <c r="J53" s="83">
        <v>4.9760719969999999E-2</v>
      </c>
      <c r="K53" s="83">
        <v>7.039569574E-2</v>
      </c>
      <c r="L53" s="83">
        <v>7.3235333999999998E-4</v>
      </c>
      <c r="M53" s="83">
        <v>3.849416822E-2</v>
      </c>
      <c r="N53" s="83">
        <v>6.6605598759999995E-2</v>
      </c>
      <c r="O53" s="83">
        <v>1.0944961098400001</v>
      </c>
      <c r="P53" s="83">
        <v>0.14871861053000002</v>
      </c>
      <c r="Q53" s="83">
        <v>0.16580149860999999</v>
      </c>
      <c r="R53" s="83">
        <v>9.4740084299999999E-3</v>
      </c>
      <c r="S53" s="83">
        <v>2.688814305E-2</v>
      </c>
      <c r="T53" s="83">
        <v>2.2351064788199997</v>
      </c>
      <c r="U53" s="83">
        <v>0.26108311471000001</v>
      </c>
      <c r="V53" s="112">
        <v>87</v>
      </c>
    </row>
    <row r="54" spans="2:22" ht="14" customHeight="1">
      <c r="B54" s="2"/>
      <c r="C54" s="413" t="s">
        <v>187</v>
      </c>
      <c r="D54" s="416">
        <v>27764</v>
      </c>
      <c r="E54" s="357">
        <v>1.18502428337</v>
      </c>
      <c r="F54" s="357">
        <v>8.3030262630000004E-2</v>
      </c>
      <c r="G54" s="357">
        <v>0.19708370039000001</v>
      </c>
      <c r="H54" s="83">
        <v>6.6686747460000001E-2</v>
      </c>
      <c r="I54" s="83">
        <v>5.3730156479999999E-2</v>
      </c>
      <c r="J54" s="83">
        <v>2.9716699610000001E-2</v>
      </c>
      <c r="K54" s="83">
        <v>4.2148306270000005E-2</v>
      </c>
      <c r="L54" s="83">
        <v>6.4919564800000008E-3</v>
      </c>
      <c r="M54" s="83">
        <v>1.6663806449999999E-2</v>
      </c>
      <c r="N54" s="83">
        <v>9.1572865460000041E-2</v>
      </c>
      <c r="O54" s="83">
        <v>0.88217673055000001</v>
      </c>
      <c r="P54" s="83">
        <v>6.8167849520000004E-2</v>
      </c>
      <c r="Q54" s="83">
        <v>7.7211316249999995E-2</v>
      </c>
      <c r="R54" s="83">
        <v>6.7806160199999996E-3</v>
      </c>
      <c r="S54" s="83">
        <v>1.5948687739999998E-2</v>
      </c>
      <c r="T54" s="83">
        <v>1.8888083921700001</v>
      </c>
      <c r="U54" s="83">
        <v>0.27250263516999995</v>
      </c>
      <c r="V54" s="112">
        <v>88</v>
      </c>
    </row>
    <row r="55" spans="2:22" ht="14" customHeight="1">
      <c r="B55" s="2"/>
      <c r="C55" s="413" t="s">
        <v>244</v>
      </c>
      <c r="D55" s="416">
        <v>138367</v>
      </c>
      <c r="E55" s="357">
        <v>6.0765785141999995</v>
      </c>
      <c r="F55" s="357">
        <v>0.49094231769999996</v>
      </c>
      <c r="G55" s="357">
        <v>1.26749123218</v>
      </c>
      <c r="H55" s="83">
        <v>0.30447070305000001</v>
      </c>
      <c r="I55" s="83">
        <v>0.18767541408000002</v>
      </c>
      <c r="J55" s="83">
        <v>0.13700635011000001</v>
      </c>
      <c r="K55" s="83">
        <v>0.25278688889000001</v>
      </c>
      <c r="L55" s="83">
        <v>0.11970737029</v>
      </c>
      <c r="M55" s="83">
        <v>4.8473450859999996E-2</v>
      </c>
      <c r="N55" s="83">
        <v>0.5023694059399999</v>
      </c>
      <c r="O55" s="83">
        <v>4.5354287163000002</v>
      </c>
      <c r="P55" s="83">
        <v>0.37475709559000003</v>
      </c>
      <c r="Q55" s="83">
        <v>0.39040973954000002</v>
      </c>
      <c r="R55" s="83">
        <v>5.1529628080000001E-2</v>
      </c>
      <c r="S55" s="83">
        <v>6.8715186460000008E-2</v>
      </c>
      <c r="T55" s="83">
        <v>13.976747735629999</v>
      </c>
      <c r="U55" s="83">
        <v>1.6650457245999999</v>
      </c>
      <c r="V55" s="112">
        <v>89</v>
      </c>
    </row>
    <row r="56" spans="2:22" ht="14" customHeight="1">
      <c r="B56" s="2"/>
      <c r="C56" s="413" t="s">
        <v>185</v>
      </c>
      <c r="D56" s="416">
        <v>19696</v>
      </c>
      <c r="E56" s="357">
        <v>1.0271004503299999</v>
      </c>
      <c r="F56" s="357">
        <v>8.0283070789999994E-2</v>
      </c>
      <c r="G56" s="357">
        <v>0.13066218236000002</v>
      </c>
      <c r="H56" s="83">
        <v>5.9985948859999992E-2</v>
      </c>
      <c r="I56" s="83">
        <v>3.2353812480000001E-2</v>
      </c>
      <c r="J56" s="83">
        <v>2.3563022320000002E-2</v>
      </c>
      <c r="K56" s="83">
        <v>4.3602394379999999E-2</v>
      </c>
      <c r="L56" s="83">
        <v>1.8541381899999999E-3</v>
      </c>
      <c r="M56" s="83">
        <v>1.3262129690000001E-2</v>
      </c>
      <c r="N56" s="83">
        <v>7.3679052759999974E-2</v>
      </c>
      <c r="O56" s="83">
        <v>0.78004819202999998</v>
      </c>
      <c r="P56" s="83">
        <v>8.0254766579999998E-2</v>
      </c>
      <c r="Q56" s="83">
        <v>9.1003012579999987E-2</v>
      </c>
      <c r="R56" s="83">
        <v>5.8421460600000001E-3</v>
      </c>
      <c r="S56" s="83">
        <v>1.6673854379999999E-2</v>
      </c>
      <c r="T56" s="83">
        <v>1.6219688531399998</v>
      </c>
      <c r="U56" s="83">
        <v>0.22047818031999999</v>
      </c>
      <c r="V56" s="112">
        <v>90</v>
      </c>
    </row>
    <row r="57" spans="2:22" ht="14" customHeight="1">
      <c r="B57" s="2"/>
      <c r="C57" s="413" t="s">
        <v>173</v>
      </c>
      <c r="D57" s="416">
        <v>6446</v>
      </c>
      <c r="E57" s="357">
        <v>0.41185848924000001</v>
      </c>
      <c r="F57" s="357">
        <v>0.16361876615999998</v>
      </c>
      <c r="G57" s="357">
        <v>0.31470813376000001</v>
      </c>
      <c r="H57" s="83">
        <v>1.7938009510000002E-2</v>
      </c>
      <c r="I57" s="83">
        <v>9.6781027200000015E-3</v>
      </c>
      <c r="J57" s="83">
        <v>8.1615449700000002E-3</v>
      </c>
      <c r="K57" s="83">
        <v>1.6396760310000001E-2</v>
      </c>
      <c r="L57" s="83">
        <v>7.5484514000000006E-4</v>
      </c>
      <c r="M57" s="83">
        <v>3.3907840399999998E-3</v>
      </c>
      <c r="N57" s="83">
        <v>2.5035254149999998E-2</v>
      </c>
      <c r="O57" s="83">
        <v>0.33280106029000001</v>
      </c>
      <c r="P57" s="83">
        <v>5.0366019640000002E-2</v>
      </c>
      <c r="Q57" s="83">
        <v>5.1435819130000004E-2</v>
      </c>
      <c r="R57" s="83">
        <v>3.83779277E-3</v>
      </c>
      <c r="S57" s="83">
        <v>5.0501003300000005E-3</v>
      </c>
      <c r="T57" s="83">
        <v>3.9213876992399999</v>
      </c>
      <c r="U57" s="83">
        <v>0.41256538415999999</v>
      </c>
      <c r="V57" s="112">
        <v>91</v>
      </c>
    </row>
    <row r="58" spans="2:22" ht="14" customHeight="1">
      <c r="B58" s="2"/>
      <c r="C58" s="413" t="s">
        <v>215</v>
      </c>
      <c r="D58" s="416">
        <v>55774</v>
      </c>
      <c r="E58" s="357">
        <v>2.4194055415399998</v>
      </c>
      <c r="F58" s="357">
        <v>0.28491487952</v>
      </c>
      <c r="G58" s="357">
        <v>1.4651677563000001</v>
      </c>
      <c r="H58" s="83">
        <v>4.2611724409999996E-2</v>
      </c>
      <c r="I58" s="83">
        <v>3.5469920639999999E-2</v>
      </c>
      <c r="J58" s="83">
        <v>2.5656640920000001E-2</v>
      </c>
      <c r="K58" s="83">
        <v>6.020581622E-2</v>
      </c>
      <c r="L58" s="83">
        <v>0.42396461670999996</v>
      </c>
      <c r="M58" s="83">
        <v>1.347444494E-2</v>
      </c>
      <c r="N58" s="83">
        <v>0.21731461714</v>
      </c>
      <c r="O58" s="83">
        <v>1.6055726511799999</v>
      </c>
      <c r="P58" s="83">
        <v>0.13977913017000002</v>
      </c>
      <c r="Q58" s="83">
        <v>0.11440737366000001</v>
      </c>
      <c r="R58" s="83">
        <v>3.8270874539999999E-2</v>
      </c>
      <c r="S58" s="83">
        <v>2.0035709450000001E-2</v>
      </c>
      <c r="T58" s="83">
        <v>14.80275718803</v>
      </c>
      <c r="U58" s="83">
        <v>1.1297243933100001</v>
      </c>
      <c r="V58" s="112">
        <v>92</v>
      </c>
    </row>
    <row r="59" spans="2:22" ht="14" customHeight="1">
      <c r="B59" s="2"/>
      <c r="C59" s="413" t="s">
        <v>156</v>
      </c>
      <c r="D59" s="416">
        <v>3274</v>
      </c>
      <c r="E59" s="357">
        <v>0.12954327825</v>
      </c>
      <c r="F59" s="357">
        <v>1.2115408580000001E-2</v>
      </c>
      <c r="G59" s="357">
        <v>2.9126694139999999E-2</v>
      </c>
      <c r="H59" s="83">
        <v>5.1201817400000002E-3</v>
      </c>
      <c r="I59" s="83">
        <v>3.10425984E-3</v>
      </c>
      <c r="J59" s="83">
        <v>1.9677871200000003E-3</v>
      </c>
      <c r="K59" s="83">
        <v>4.5679165700000003E-3</v>
      </c>
      <c r="L59" s="83">
        <v>6.0628527999999999E-4</v>
      </c>
      <c r="M59" s="83">
        <v>1.1860831500000002E-3</v>
      </c>
      <c r="N59" s="83">
        <v>1.3428693499999998E-2</v>
      </c>
      <c r="O59" s="83">
        <v>9.9687139899999999E-2</v>
      </c>
      <c r="P59" s="83">
        <v>7.6264117499999992E-3</v>
      </c>
      <c r="Q59" s="83">
        <v>8.6769944400000003E-3</v>
      </c>
      <c r="R59" s="83">
        <v>8.711988700000001E-4</v>
      </c>
      <c r="S59" s="83">
        <v>1.9373278299999999E-3</v>
      </c>
      <c r="T59" s="83">
        <v>0.23188193970999998</v>
      </c>
      <c r="U59" s="83">
        <v>3.0849048019999999E-2</v>
      </c>
      <c r="V59" s="112">
        <v>93</v>
      </c>
    </row>
    <row r="60" spans="2:22" ht="14" customHeight="1">
      <c r="B60" s="2"/>
      <c r="C60" s="413" t="s">
        <v>166</v>
      </c>
      <c r="D60" s="416">
        <v>9300</v>
      </c>
      <c r="E60" s="357">
        <v>0.33070794552999999</v>
      </c>
      <c r="F60" s="357">
        <v>2.7452169199999998E-2</v>
      </c>
      <c r="G60" s="357">
        <v>0.14685361866000002</v>
      </c>
      <c r="H60" s="83">
        <v>1.3169283530000001E-2</v>
      </c>
      <c r="I60" s="83">
        <v>1.2191921279999999E-2</v>
      </c>
      <c r="J60" s="83">
        <v>6.4885853800000001E-3</v>
      </c>
      <c r="K60" s="83">
        <v>1.190495381E-2</v>
      </c>
      <c r="L60" s="83">
        <v>1.50426839E-3</v>
      </c>
      <c r="M60" s="83">
        <v>5.5109005600000004E-3</v>
      </c>
      <c r="N60" s="83">
        <v>3.1197851390000003E-2</v>
      </c>
      <c r="O60" s="83">
        <v>0.24936988225000001</v>
      </c>
      <c r="P60" s="83">
        <v>1.7345106860000001E-2</v>
      </c>
      <c r="Q60" s="83">
        <v>1.8339951979999998E-2</v>
      </c>
      <c r="R60" s="83">
        <v>2.3637178200000002E-3</v>
      </c>
      <c r="S60" s="83">
        <v>3.5342681700000003E-3</v>
      </c>
      <c r="T60" s="83">
        <v>1.2329145372400001</v>
      </c>
      <c r="U60" s="83">
        <v>9.2225949040000005E-2</v>
      </c>
      <c r="V60" s="112">
        <v>94</v>
      </c>
    </row>
    <row r="61" spans="2:22" ht="14" customHeight="1">
      <c r="B61" s="2"/>
      <c r="C61" s="413" t="s">
        <v>169</v>
      </c>
      <c r="D61" s="416">
        <v>6837</v>
      </c>
      <c r="E61" s="357">
        <v>0.36158410663000001</v>
      </c>
      <c r="F61" s="357">
        <v>2.6139530719999998E-2</v>
      </c>
      <c r="G61" s="357">
        <v>3.4582798040000001E-2</v>
      </c>
      <c r="H61" s="83">
        <v>1.8897892940000001E-2</v>
      </c>
      <c r="I61" s="83">
        <v>1.548970368E-2</v>
      </c>
      <c r="J61" s="83">
        <v>1.0443936550000001E-2</v>
      </c>
      <c r="K61" s="83">
        <v>1.673210478E-2</v>
      </c>
      <c r="L61" s="83">
        <v>3.3260184999999999E-4</v>
      </c>
      <c r="M61" s="83">
        <v>7.5344582399999999E-3</v>
      </c>
      <c r="N61" s="83">
        <v>2.4364675619999984E-2</v>
      </c>
      <c r="O61" s="83">
        <v>0.26890314215</v>
      </c>
      <c r="P61" s="83">
        <v>2.7047239040000001E-2</v>
      </c>
      <c r="Q61" s="83">
        <v>2.86090996E-2</v>
      </c>
      <c r="R61" s="83">
        <v>3.1480488699999996E-3</v>
      </c>
      <c r="S61" s="83">
        <v>4.7152311700000005E-3</v>
      </c>
      <c r="T61" s="83">
        <v>0.44756092986999996</v>
      </c>
      <c r="U61" s="83">
        <v>5.3739650959999996E-2</v>
      </c>
      <c r="V61" s="112">
        <v>95</v>
      </c>
    </row>
    <row r="62" spans="2:22" ht="15" customHeight="1">
      <c r="B62" s="2"/>
      <c r="C62" s="65"/>
      <c r="D62" s="1"/>
      <c r="E62" s="60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45"/>
    </row>
    <row r="63" spans="2:22">
      <c r="B63" s="2"/>
      <c r="C63" s="1" t="s">
        <v>24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45"/>
    </row>
    <row r="64" spans="2:22" ht="7.5" customHeight="1" thickBot="1">
      <c r="B64" s="41"/>
      <c r="C64" s="54"/>
      <c r="D64" s="54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46"/>
    </row>
    <row r="65" spans="23:23" ht="12" customHeight="1"/>
    <row r="66" spans="23:23">
      <c r="W66" s="1"/>
    </row>
  </sheetData>
  <mergeCells count="13">
    <mergeCell ref="T12:T13"/>
    <mergeCell ref="U12:U13"/>
    <mergeCell ref="G12:G13"/>
    <mergeCell ref="P12:P13"/>
    <mergeCell ref="C12:C13"/>
    <mergeCell ref="D12:D13"/>
    <mergeCell ref="E12:E13"/>
    <mergeCell ref="F12:F13"/>
    <mergeCell ref="O12:O13"/>
    <mergeCell ref="H12:N12"/>
    <mergeCell ref="Q12:Q13"/>
    <mergeCell ref="R12:R13"/>
    <mergeCell ref="S12:S13"/>
  </mergeCells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59" firstPageNumber="0" orientation="landscape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10">
    <pageSetUpPr fitToPage="1"/>
  </sheetPr>
  <dimension ref="B3:W65"/>
  <sheetViews>
    <sheetView showGridLines="0" topLeftCell="A43" zoomScale="81" zoomScaleNormal="81" zoomScalePageLayoutView="81" workbookViewId="0">
      <selection activeCell="H20" sqref="H20"/>
    </sheetView>
  </sheetViews>
  <sheetFormatPr baseColWidth="10" defaultColWidth="8.83203125" defaultRowHeight="13"/>
  <cols>
    <col min="1" max="2" width="3.33203125" style="3" customWidth="1"/>
    <col min="3" max="3" width="58.6640625" style="3" customWidth="1"/>
    <col min="4" max="4" width="13.33203125" style="3" customWidth="1"/>
    <col min="5" max="5" width="9.6640625" style="3" customWidth="1"/>
    <col min="6" max="19" width="8.6640625" style="3" customWidth="1"/>
    <col min="20" max="21" width="9.6640625" style="3" customWidth="1"/>
    <col min="22" max="22" width="3.33203125" style="3" customWidth="1"/>
    <col min="23" max="16384" width="8.83203125" style="3"/>
  </cols>
  <sheetData>
    <row r="3" spans="2:22" ht="14" thickBot="1">
      <c r="B3" s="250">
        <v>2.5</v>
      </c>
      <c r="C3" s="247"/>
      <c r="D3" s="247">
        <v>11</v>
      </c>
      <c r="E3" s="247">
        <v>9</v>
      </c>
      <c r="F3" s="247">
        <v>8</v>
      </c>
      <c r="G3" s="247">
        <v>8</v>
      </c>
      <c r="H3" s="247">
        <v>8</v>
      </c>
      <c r="I3" s="247">
        <v>8</v>
      </c>
      <c r="J3" s="247">
        <v>8</v>
      </c>
      <c r="K3" s="247">
        <v>8</v>
      </c>
      <c r="L3" s="247">
        <v>8</v>
      </c>
      <c r="M3" s="247">
        <v>8</v>
      </c>
      <c r="N3" s="247">
        <v>8</v>
      </c>
      <c r="O3" s="247">
        <v>8</v>
      </c>
      <c r="P3" s="247">
        <v>8</v>
      </c>
      <c r="Q3" s="247">
        <v>8</v>
      </c>
      <c r="R3" s="247">
        <v>8</v>
      </c>
      <c r="S3" s="247">
        <v>8</v>
      </c>
      <c r="T3" s="247">
        <v>9</v>
      </c>
      <c r="U3" s="247">
        <v>9</v>
      </c>
      <c r="V3" s="250">
        <v>2.5</v>
      </c>
    </row>
    <row r="4" spans="2:22" ht="13" customHeight="1">
      <c r="B4" s="91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120"/>
    </row>
    <row r="5" spans="2:22" ht="13" customHeight="1"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6" t="s">
        <v>451</v>
      </c>
      <c r="V5" s="118"/>
    </row>
    <row r="6" spans="2:22" ht="13" customHeight="1">
      <c r="B6" s="94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118"/>
    </row>
    <row r="7" spans="2:22" ht="13" customHeight="1">
      <c r="B7" s="94"/>
      <c r="C7" s="99" t="s">
        <v>439</v>
      </c>
      <c r="D7" s="110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18"/>
    </row>
    <row r="8" spans="2:22" ht="13" customHeight="1">
      <c r="B8" s="94"/>
      <c r="C8" s="110"/>
      <c r="D8" s="110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18"/>
    </row>
    <row r="9" spans="2:22" ht="15" customHeight="1">
      <c r="B9" s="171"/>
      <c r="C9" s="64"/>
      <c r="D9" s="64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2"/>
    </row>
    <row r="10" spans="2:22" ht="15" customHeight="1">
      <c r="B10" s="2"/>
      <c r="C10" s="30" t="s">
        <v>409</v>
      </c>
      <c r="V10" s="45"/>
    </row>
    <row r="11" spans="2:22" ht="15" customHeight="1" thickBot="1">
      <c r="B11" s="2"/>
      <c r="C11" s="30"/>
      <c r="V11" s="45"/>
    </row>
    <row r="12" spans="2:22" ht="15" customHeight="1" thickBot="1">
      <c r="B12" s="2"/>
      <c r="C12" s="528" t="s">
        <v>62</v>
      </c>
      <c r="D12" s="528" t="s">
        <v>68</v>
      </c>
      <c r="E12" s="528" t="s">
        <v>365</v>
      </c>
      <c r="F12" s="528" t="s">
        <v>376</v>
      </c>
      <c r="G12" s="528" t="s">
        <v>0</v>
      </c>
      <c r="H12" s="532" t="s">
        <v>7</v>
      </c>
      <c r="I12" s="532"/>
      <c r="J12" s="532"/>
      <c r="K12" s="532"/>
      <c r="L12" s="532"/>
      <c r="M12" s="532"/>
      <c r="N12" s="532"/>
      <c r="O12" s="528" t="s">
        <v>66</v>
      </c>
      <c r="P12" s="528" t="s">
        <v>40</v>
      </c>
      <c r="Q12" s="528" t="s">
        <v>362</v>
      </c>
      <c r="R12" s="528" t="s">
        <v>363</v>
      </c>
      <c r="S12" s="528" t="s">
        <v>364</v>
      </c>
      <c r="T12" s="528" t="s">
        <v>44</v>
      </c>
      <c r="U12" s="528" t="s">
        <v>46</v>
      </c>
      <c r="V12" s="45"/>
    </row>
    <row r="13" spans="2:22" ht="37" customHeight="1" thickBot="1">
      <c r="B13" s="2"/>
      <c r="C13" s="538"/>
      <c r="D13" s="538"/>
      <c r="E13" s="538"/>
      <c r="F13" s="538"/>
      <c r="G13" s="538"/>
      <c r="H13" s="266" t="s">
        <v>1</v>
      </c>
      <c r="I13" s="266" t="s">
        <v>2</v>
      </c>
      <c r="J13" s="266" t="s">
        <v>3</v>
      </c>
      <c r="K13" s="266" t="s">
        <v>4</v>
      </c>
      <c r="L13" s="266" t="s">
        <v>5</v>
      </c>
      <c r="M13" s="266" t="s">
        <v>67</v>
      </c>
      <c r="N13" s="266" t="s">
        <v>6</v>
      </c>
      <c r="O13" s="538"/>
      <c r="P13" s="538"/>
      <c r="Q13" s="538"/>
      <c r="R13" s="538"/>
      <c r="S13" s="538"/>
      <c r="T13" s="538"/>
      <c r="U13" s="538"/>
      <c r="V13" s="45"/>
    </row>
    <row r="14" spans="2:22" ht="14" customHeight="1">
      <c r="B14" s="2"/>
      <c r="C14" s="275" t="s">
        <v>157</v>
      </c>
      <c r="D14" s="409">
        <v>3867</v>
      </c>
      <c r="E14" s="410">
        <v>0.14401419564000001</v>
      </c>
      <c r="F14" s="410">
        <v>1.016204505E-2</v>
      </c>
      <c r="G14" s="410">
        <v>4.1470854510000002E-2</v>
      </c>
      <c r="H14" s="276">
        <v>6.1658610200000007E-3</v>
      </c>
      <c r="I14" s="276">
        <v>5.6476992E-3</v>
      </c>
      <c r="J14" s="276">
        <v>2.6908529300000003E-3</v>
      </c>
      <c r="K14" s="276">
        <v>4.6866079600000003E-3</v>
      </c>
      <c r="L14" s="276">
        <v>6.2993751999999999E-4</v>
      </c>
      <c r="M14" s="276">
        <v>2.3375097799999997E-3</v>
      </c>
      <c r="N14" s="276">
        <v>1.3242479029999994E-2</v>
      </c>
      <c r="O14" s="276">
        <v>0.10882628413000001</v>
      </c>
      <c r="P14" s="276">
        <v>7.6642742500000003E-3</v>
      </c>
      <c r="Q14" s="276">
        <v>8.4432231100000001E-3</v>
      </c>
      <c r="R14" s="276">
        <v>7.8354624000000011E-4</v>
      </c>
      <c r="S14" s="276">
        <v>1.61422326E-3</v>
      </c>
      <c r="T14" s="276">
        <v>0.29274813843000003</v>
      </c>
      <c r="U14" s="276">
        <v>2.987283474E-2</v>
      </c>
      <c r="V14" s="112">
        <v>96</v>
      </c>
    </row>
    <row r="15" spans="2:22" ht="14" customHeight="1">
      <c r="B15" s="2"/>
      <c r="C15" s="417" t="s">
        <v>151</v>
      </c>
      <c r="D15" s="418">
        <v>2547</v>
      </c>
      <c r="E15" s="419">
        <v>7.878554497000001E-2</v>
      </c>
      <c r="F15" s="419">
        <v>1.8376463449999998E-2</v>
      </c>
      <c r="G15" s="419">
        <v>7.9920510799999997E-2</v>
      </c>
      <c r="H15" s="272">
        <v>7.7441833000000001E-4</v>
      </c>
      <c r="I15" s="272">
        <v>3.9494399999999999E-4</v>
      </c>
      <c r="J15" s="272">
        <v>2.7223957000000002E-4</v>
      </c>
      <c r="K15" s="272">
        <v>2.2781008599999999E-3</v>
      </c>
      <c r="L15" s="272">
        <v>6.37276909E-3</v>
      </c>
      <c r="M15" s="272">
        <v>4.9426169999999996E-5</v>
      </c>
      <c r="N15" s="272">
        <v>1.030644216E-2</v>
      </c>
      <c r="O15" s="272">
        <v>5.8493148930000002E-2</v>
      </c>
      <c r="P15" s="272">
        <v>3.3400713999999997E-3</v>
      </c>
      <c r="Q15" s="272">
        <v>2.3681755499999997E-3</v>
      </c>
      <c r="R15" s="272">
        <v>1.14752872E-3</v>
      </c>
      <c r="S15" s="272">
        <v>4.8527111E-4</v>
      </c>
      <c r="T15" s="272">
        <v>0.7897997388400001</v>
      </c>
      <c r="U15" s="272">
        <v>7.4853041479999993E-2</v>
      </c>
      <c r="V15" s="112">
        <v>97</v>
      </c>
    </row>
    <row r="16" spans="2:22" ht="14" customHeight="1">
      <c r="B16" s="2"/>
      <c r="C16" s="417" t="s">
        <v>145</v>
      </c>
      <c r="D16" s="418">
        <v>1440</v>
      </c>
      <c r="E16" s="419">
        <v>4.2913631009999995E-2</v>
      </c>
      <c r="F16" s="419">
        <v>5.0562020100000001E-3</v>
      </c>
      <c r="G16" s="419">
        <v>3.807072743E-2</v>
      </c>
      <c r="H16" s="272">
        <v>8.0851209999999998E-4</v>
      </c>
      <c r="I16" s="272">
        <v>6.9312672000000001E-4</v>
      </c>
      <c r="J16" s="272">
        <v>3.3871423E-4</v>
      </c>
      <c r="K16" s="272">
        <v>1.10544165E-3</v>
      </c>
      <c r="L16" s="272">
        <v>7.9780943999999999E-4</v>
      </c>
      <c r="M16" s="272">
        <v>3.5725544000000004E-4</v>
      </c>
      <c r="N16" s="272">
        <v>5.2501210499999998E-3</v>
      </c>
      <c r="O16" s="272">
        <v>3.37039508E-2</v>
      </c>
      <c r="P16" s="272">
        <v>2.2282739599999999E-3</v>
      </c>
      <c r="Q16" s="272">
        <v>2.1165766299999999E-3</v>
      </c>
      <c r="R16" s="272">
        <v>4.7511426E-4</v>
      </c>
      <c r="S16" s="272">
        <v>4.0361157999999997E-4</v>
      </c>
      <c r="T16" s="272">
        <v>0.25247865560999999</v>
      </c>
      <c r="U16" s="272">
        <v>3.8588730760000002E-2</v>
      </c>
      <c r="V16" s="112">
        <v>98</v>
      </c>
    </row>
    <row r="17" spans="2:22" ht="14" customHeight="1">
      <c r="B17" s="2"/>
      <c r="C17" s="417" t="s">
        <v>180</v>
      </c>
      <c r="D17" s="418">
        <v>5901</v>
      </c>
      <c r="E17" s="419">
        <v>0.72409738784000011</v>
      </c>
      <c r="F17" s="419">
        <v>9.3047619299999995E-2</v>
      </c>
      <c r="G17" s="419">
        <v>0.38761134870000002</v>
      </c>
      <c r="H17" s="272">
        <v>7.3240781999999987E-3</v>
      </c>
      <c r="I17" s="272">
        <v>5.5884576E-3</v>
      </c>
      <c r="J17" s="272">
        <v>3.0670366699999999E-3</v>
      </c>
      <c r="K17" s="272">
        <v>8.221567019999999E-3</v>
      </c>
      <c r="L17" s="272">
        <v>1.20498522E-3</v>
      </c>
      <c r="M17" s="272">
        <v>1.0150468770000001E-2</v>
      </c>
      <c r="N17" s="272">
        <v>2.7884887900000002E-2</v>
      </c>
      <c r="O17" s="272">
        <v>0.66202374634999994</v>
      </c>
      <c r="P17" s="272">
        <v>0.14788473130000002</v>
      </c>
      <c r="Q17" s="272">
        <v>0.14973703655000001</v>
      </c>
      <c r="R17" s="272">
        <v>4.4782212900000007E-3</v>
      </c>
      <c r="S17" s="272">
        <v>6.7446041800000005E-3</v>
      </c>
      <c r="T17" s="272">
        <v>4.1182039430600001</v>
      </c>
      <c r="U17" s="272">
        <v>0.19629536950999998</v>
      </c>
      <c r="V17" s="112">
        <v>99</v>
      </c>
    </row>
    <row r="18" spans="2:22" ht="14" customHeight="1">
      <c r="B18" s="2"/>
      <c r="C18" s="417" t="s">
        <v>263</v>
      </c>
      <c r="D18" s="418">
        <v>461974</v>
      </c>
      <c r="E18" s="419">
        <v>22.37315682269</v>
      </c>
      <c r="F18" s="419">
        <v>1.7548740133599998</v>
      </c>
      <c r="G18" s="419">
        <v>2.43202394361</v>
      </c>
      <c r="H18" s="272">
        <v>1.37144844238</v>
      </c>
      <c r="I18" s="272">
        <v>0.85574293727999995</v>
      </c>
      <c r="J18" s="272">
        <v>0.57139608225000005</v>
      </c>
      <c r="K18" s="272">
        <v>0.96561626629999997</v>
      </c>
      <c r="L18" s="272">
        <v>4.804892644E-2</v>
      </c>
      <c r="M18" s="272">
        <v>0.28344639306999997</v>
      </c>
      <c r="N18" s="272">
        <v>1.5852735619100002</v>
      </c>
      <c r="O18" s="272">
        <v>16.762747182169999</v>
      </c>
      <c r="P18" s="272">
        <v>1.53688273738</v>
      </c>
      <c r="Q18" s="272">
        <v>1.7216652892599997</v>
      </c>
      <c r="R18" s="272">
        <v>0.14014263698000001</v>
      </c>
      <c r="S18" s="272">
        <v>0.32693860054000001</v>
      </c>
      <c r="T18" s="272">
        <v>28.498650037369998</v>
      </c>
      <c r="U18" s="272">
        <v>4.0934467290400001</v>
      </c>
      <c r="V18" s="112">
        <v>100</v>
      </c>
    </row>
    <row r="19" spans="2:22" ht="14" customHeight="1">
      <c r="B19" s="2"/>
      <c r="C19" s="417" t="s">
        <v>273</v>
      </c>
      <c r="D19" s="418">
        <v>1069433</v>
      </c>
      <c r="E19" s="419">
        <v>55.285941105399999</v>
      </c>
      <c r="F19" s="419">
        <v>5.0497273323699998</v>
      </c>
      <c r="G19" s="419">
        <v>8.4638388229799997</v>
      </c>
      <c r="H19" s="272">
        <v>3.17223451486</v>
      </c>
      <c r="I19" s="272">
        <v>1.4588145264000001</v>
      </c>
      <c r="J19" s="272">
        <v>1.2198573188499999</v>
      </c>
      <c r="K19" s="272">
        <v>2.21694903132</v>
      </c>
      <c r="L19" s="272">
        <v>4.0637073869999998E-2</v>
      </c>
      <c r="M19" s="272">
        <v>0.34652820369999998</v>
      </c>
      <c r="N19" s="272">
        <v>4.1749798732700008</v>
      </c>
      <c r="O19" s="272">
        <v>42.758428996399999</v>
      </c>
      <c r="P19" s="272">
        <v>4.4813676990799998</v>
      </c>
      <c r="Q19" s="272">
        <v>4.6564077026400001</v>
      </c>
      <c r="R19" s="272">
        <v>0.40133889478000001</v>
      </c>
      <c r="S19" s="272">
        <v>0.58137207326000007</v>
      </c>
      <c r="T19" s="272">
        <v>106.63830249806999</v>
      </c>
      <c r="U19" s="272">
        <v>38.247429493780004</v>
      </c>
      <c r="V19" s="112">
        <v>101</v>
      </c>
    </row>
    <row r="20" spans="2:22" ht="14" customHeight="1">
      <c r="B20" s="2"/>
      <c r="C20" s="417" t="s">
        <v>236</v>
      </c>
      <c r="D20" s="418">
        <v>148420</v>
      </c>
      <c r="E20" s="419">
        <v>5.0949144641099995</v>
      </c>
      <c r="F20" s="419">
        <v>0.40755231580000001</v>
      </c>
      <c r="G20" s="419">
        <v>0.71856503461999999</v>
      </c>
      <c r="H20" s="272">
        <v>0.24250014324000002</v>
      </c>
      <c r="I20" s="272">
        <v>0.16981802112</v>
      </c>
      <c r="J20" s="272">
        <v>9.1713472739999996E-2</v>
      </c>
      <c r="K20" s="272">
        <v>0.16485817933999999</v>
      </c>
      <c r="L20" s="272">
        <v>4.568727727E-2</v>
      </c>
      <c r="M20" s="272">
        <v>3.0550360910000001E-2</v>
      </c>
      <c r="N20" s="272">
        <v>0.50427369513999998</v>
      </c>
      <c r="O20" s="272">
        <v>3.86012154258</v>
      </c>
      <c r="P20" s="272">
        <v>0.21167371128000001</v>
      </c>
      <c r="Q20" s="272">
        <v>0.23990419088000003</v>
      </c>
      <c r="R20" s="272">
        <v>3.0047689830000002E-2</v>
      </c>
      <c r="S20" s="272">
        <v>5.9602361909999999E-2</v>
      </c>
      <c r="T20" s="272">
        <v>8.6179044664400006</v>
      </c>
      <c r="U20" s="272">
        <v>1.3317510804200001</v>
      </c>
      <c r="V20" s="112">
        <v>102</v>
      </c>
    </row>
    <row r="21" spans="2:22" ht="14" customHeight="1">
      <c r="B21" s="2"/>
      <c r="C21" s="417" t="s">
        <v>189</v>
      </c>
      <c r="D21" s="418">
        <v>27405</v>
      </c>
      <c r="E21" s="419">
        <v>1.1365454752099999</v>
      </c>
      <c r="F21" s="419">
        <v>9.7288486469999991E-2</v>
      </c>
      <c r="G21" s="419">
        <v>0.24374074802000001</v>
      </c>
      <c r="H21" s="272">
        <v>4.1969690189999999E-2</v>
      </c>
      <c r="I21" s="272">
        <v>2.0167815360000001E-2</v>
      </c>
      <c r="J21" s="272">
        <v>1.7050099499999999E-2</v>
      </c>
      <c r="K21" s="272">
        <v>3.7782773069999998E-2</v>
      </c>
      <c r="L21" s="272">
        <v>2.2811964700000004E-3</v>
      </c>
      <c r="M21" s="272">
        <v>6.3086687400000004E-3</v>
      </c>
      <c r="N21" s="272">
        <v>0.13555586116000001</v>
      </c>
      <c r="O21" s="272">
        <v>0.87867087793999998</v>
      </c>
      <c r="P21" s="272">
        <v>6.3140689E-2</v>
      </c>
      <c r="Q21" s="272">
        <v>7.7572016709999997E-2</v>
      </c>
      <c r="R21" s="272">
        <v>4.8524576200000002E-3</v>
      </c>
      <c r="S21" s="272">
        <v>1.9833901619999997E-2</v>
      </c>
      <c r="T21" s="272">
        <v>2.7779566811400001</v>
      </c>
      <c r="U21" s="272">
        <v>0.36400006423999998</v>
      </c>
      <c r="V21" s="112">
        <v>103</v>
      </c>
    </row>
    <row r="22" spans="2:22" ht="14" customHeight="1">
      <c r="B22" s="2"/>
      <c r="C22" s="417" t="s">
        <v>170</v>
      </c>
      <c r="D22" s="418">
        <v>18750</v>
      </c>
      <c r="E22" s="419">
        <v>0.35645233294000001</v>
      </c>
      <c r="F22" s="419">
        <v>2.7750573020000002E-2</v>
      </c>
      <c r="G22" s="419">
        <v>8.1423993239999992E-2</v>
      </c>
      <c r="H22" s="272">
        <v>8.3197317800000007E-3</v>
      </c>
      <c r="I22" s="272">
        <v>6.7278710399999997E-3</v>
      </c>
      <c r="J22" s="272">
        <v>1.68145596E-3</v>
      </c>
      <c r="K22" s="272">
        <v>6.2405566100000006E-3</v>
      </c>
      <c r="L22" s="272">
        <v>8.8904307999999996E-4</v>
      </c>
      <c r="M22" s="272">
        <v>5.9632303000000005E-4</v>
      </c>
      <c r="N22" s="272">
        <v>5.0424971230000004E-2</v>
      </c>
      <c r="O22" s="272">
        <v>0.28477790272000003</v>
      </c>
      <c r="P22" s="272">
        <v>5.98688152E-3</v>
      </c>
      <c r="Q22" s="272">
        <v>6.1820577100000001E-3</v>
      </c>
      <c r="R22" s="272">
        <v>1.7407379599999999E-3</v>
      </c>
      <c r="S22" s="272">
        <v>2.2857411299999999E-3</v>
      </c>
      <c r="T22" s="272">
        <v>0.89930200772000002</v>
      </c>
      <c r="U22" s="272">
        <v>5.0460087969999998E-2</v>
      </c>
      <c r="V22" s="112">
        <v>104</v>
      </c>
    </row>
    <row r="23" spans="2:22" ht="14" customHeight="1">
      <c r="B23" s="2"/>
      <c r="C23" s="417" t="s">
        <v>196</v>
      </c>
      <c r="D23" s="418">
        <v>47797</v>
      </c>
      <c r="E23" s="419">
        <v>1.41928437846</v>
      </c>
      <c r="F23" s="419">
        <v>0.11651591293999999</v>
      </c>
      <c r="G23" s="419">
        <v>0.29204775256999999</v>
      </c>
      <c r="H23" s="272">
        <v>5.6884458479999997E-2</v>
      </c>
      <c r="I23" s="272">
        <v>4.5471877439999996E-2</v>
      </c>
      <c r="J23" s="272">
        <v>1.575068495E-2</v>
      </c>
      <c r="K23" s="272">
        <v>2.882805234E-2</v>
      </c>
      <c r="L23" s="272">
        <v>6.1734536E-3</v>
      </c>
      <c r="M23" s="272">
        <v>6.9498509800000009E-3</v>
      </c>
      <c r="N23" s="272">
        <v>0.16993924002000005</v>
      </c>
      <c r="O23" s="272">
        <v>1.1006193252500001</v>
      </c>
      <c r="P23" s="272">
        <v>4.8705838280000004E-2</v>
      </c>
      <c r="Q23" s="272">
        <v>5.4107114679999999E-2</v>
      </c>
      <c r="R23" s="272">
        <v>7.8335948100000004E-3</v>
      </c>
      <c r="S23" s="272">
        <v>1.397790933E-2</v>
      </c>
      <c r="T23" s="272">
        <v>3.0295324690800003</v>
      </c>
      <c r="U23" s="272">
        <v>0.33772090328000004</v>
      </c>
      <c r="V23" s="112">
        <v>105</v>
      </c>
    </row>
    <row r="24" spans="2:22" ht="14" customHeight="1">
      <c r="B24" s="2"/>
      <c r="C24" s="417" t="s">
        <v>205</v>
      </c>
      <c r="D24" s="418">
        <v>55662</v>
      </c>
      <c r="E24" s="419">
        <v>1.78982108229</v>
      </c>
      <c r="F24" s="419">
        <v>0.13073192124999999</v>
      </c>
      <c r="G24" s="419">
        <v>0.19848635052999999</v>
      </c>
      <c r="H24" s="272">
        <v>9.3259964840000001E-2</v>
      </c>
      <c r="I24" s="272">
        <v>9.4251410879999997E-2</v>
      </c>
      <c r="J24" s="272">
        <v>2.6118237370000002E-2</v>
      </c>
      <c r="K24" s="272">
        <v>4.547262673E-2</v>
      </c>
      <c r="L24" s="272">
        <v>5.9365096600000004E-3</v>
      </c>
      <c r="M24" s="272">
        <v>1.294325514E-2</v>
      </c>
      <c r="N24" s="272">
        <v>0.17878978416000008</v>
      </c>
      <c r="O24" s="272">
        <v>1.3438142230299999</v>
      </c>
      <c r="P24" s="272">
        <v>5.0111425929999995E-2</v>
      </c>
      <c r="Q24" s="272">
        <v>5.3600208679999997E-2</v>
      </c>
      <c r="R24" s="272">
        <v>1.2648783680000001E-2</v>
      </c>
      <c r="S24" s="272">
        <v>1.6513316650000002E-2</v>
      </c>
      <c r="T24" s="272">
        <v>2.2412931295200003</v>
      </c>
      <c r="U24" s="272">
        <v>0.23874163813999999</v>
      </c>
      <c r="V24" s="112">
        <v>106</v>
      </c>
    </row>
    <row r="25" spans="2:22" ht="14" customHeight="1">
      <c r="B25" s="2"/>
      <c r="C25" s="417" t="s">
        <v>245</v>
      </c>
      <c r="D25" s="418">
        <v>156203</v>
      </c>
      <c r="E25" s="419">
        <v>6.3353976692899998</v>
      </c>
      <c r="F25" s="419">
        <v>0.48184641529000005</v>
      </c>
      <c r="G25" s="419">
        <v>0.50266725833000003</v>
      </c>
      <c r="H25" s="272">
        <v>0.34154966059999997</v>
      </c>
      <c r="I25" s="272">
        <v>0.27066104736000002</v>
      </c>
      <c r="J25" s="272">
        <v>0.16626455852000002</v>
      </c>
      <c r="K25" s="272">
        <v>0.30881759919000001</v>
      </c>
      <c r="L25" s="272">
        <v>1.7152647159999999E-2</v>
      </c>
      <c r="M25" s="272">
        <v>7.0479121049999996E-2</v>
      </c>
      <c r="N25" s="272">
        <v>0.54017703785000015</v>
      </c>
      <c r="O25" s="272">
        <v>4.62883165589</v>
      </c>
      <c r="P25" s="272">
        <v>0.25330875172</v>
      </c>
      <c r="Q25" s="272">
        <v>0.27764267537999998</v>
      </c>
      <c r="R25" s="272">
        <v>5.4687881770000002E-2</v>
      </c>
      <c r="S25" s="272">
        <v>7.9490472049999997E-2</v>
      </c>
      <c r="T25" s="272">
        <v>5.7243456813799991</v>
      </c>
      <c r="U25" s="272">
        <v>0.95133089559999995</v>
      </c>
      <c r="V25" s="112">
        <v>107</v>
      </c>
    </row>
    <row r="26" spans="2:22" ht="14" customHeight="1">
      <c r="B26" s="2"/>
      <c r="C26" s="417" t="s">
        <v>200</v>
      </c>
      <c r="D26" s="418">
        <v>72172</v>
      </c>
      <c r="E26" s="419">
        <v>1.65360275098</v>
      </c>
      <c r="F26" s="419">
        <v>4.2407556739999998E-2</v>
      </c>
      <c r="G26" s="419">
        <v>0.36077124129000004</v>
      </c>
      <c r="H26" s="272">
        <v>9.8530185200000012E-3</v>
      </c>
      <c r="I26" s="272">
        <v>1.7022086399999997E-2</v>
      </c>
      <c r="J26" s="272">
        <v>6.5707086599999997E-3</v>
      </c>
      <c r="K26" s="272">
        <v>1.548048778E-2</v>
      </c>
      <c r="L26" s="272">
        <v>6.1498965119999999E-2</v>
      </c>
      <c r="M26" s="272">
        <v>1.76825665E-3</v>
      </c>
      <c r="N26" s="272">
        <v>0.25562869519999998</v>
      </c>
      <c r="O26" s="272">
        <v>1.2871420226599999</v>
      </c>
      <c r="P26" s="272">
        <v>1.928222491E-2</v>
      </c>
      <c r="Q26" s="272">
        <v>1.29781702E-2</v>
      </c>
      <c r="R26" s="272">
        <v>8.6154538899999994E-3</v>
      </c>
      <c r="S26" s="272">
        <v>4.6488473699999996E-3</v>
      </c>
      <c r="T26" s="272">
        <v>4.1515041961300003</v>
      </c>
      <c r="U26" s="272">
        <v>0.41701018901999998</v>
      </c>
      <c r="V26" s="112">
        <v>108</v>
      </c>
    </row>
    <row r="27" spans="2:22" ht="14" customHeight="1">
      <c r="B27" s="2"/>
      <c r="C27" s="417" t="s">
        <v>230</v>
      </c>
      <c r="D27" s="418">
        <v>112899</v>
      </c>
      <c r="E27" s="419">
        <v>4.2453374268499999</v>
      </c>
      <c r="F27" s="419">
        <v>0.32083638606999998</v>
      </c>
      <c r="G27" s="419">
        <v>0.27168477556999998</v>
      </c>
      <c r="H27" s="272">
        <v>0.29330883696999999</v>
      </c>
      <c r="I27" s="272">
        <v>0.28243037856000003</v>
      </c>
      <c r="J27" s="272">
        <v>0.12351472944</v>
      </c>
      <c r="K27" s="272">
        <v>0.18916430505000001</v>
      </c>
      <c r="L27" s="272">
        <v>1.89741754E-3</v>
      </c>
      <c r="M27" s="272">
        <v>8.3802069909999985E-2</v>
      </c>
      <c r="N27" s="272">
        <v>0.27883104700000005</v>
      </c>
      <c r="O27" s="272">
        <v>3.0074477803299997</v>
      </c>
      <c r="P27" s="272">
        <v>0.13316012235000002</v>
      </c>
      <c r="Q27" s="272">
        <v>0.18231622357999999</v>
      </c>
      <c r="R27" s="272">
        <v>1.2219124769999999E-2</v>
      </c>
      <c r="S27" s="272">
        <v>6.1420794390000005E-2</v>
      </c>
      <c r="T27" s="272">
        <v>3.5454816096399999</v>
      </c>
      <c r="U27" s="272">
        <v>0.60768330589999997</v>
      </c>
      <c r="V27" s="112">
        <v>109</v>
      </c>
    </row>
    <row r="28" spans="2:22" ht="14" customHeight="1">
      <c r="B28" s="2"/>
      <c r="C28" s="417" t="s">
        <v>249</v>
      </c>
      <c r="D28" s="418">
        <v>357728</v>
      </c>
      <c r="E28" s="419">
        <v>10.276065377229999</v>
      </c>
      <c r="F28" s="419">
        <v>0.55409299427999992</v>
      </c>
      <c r="G28" s="419">
        <v>2.38134847198</v>
      </c>
      <c r="H28" s="272">
        <v>0.36508096014999997</v>
      </c>
      <c r="I28" s="272">
        <v>0.52135570080000004</v>
      </c>
      <c r="J28" s="272">
        <v>9.4685413989999995E-2</v>
      </c>
      <c r="K28" s="272">
        <v>0.21553413116</v>
      </c>
      <c r="L28" s="272">
        <v>0.25687476325000003</v>
      </c>
      <c r="M28" s="272">
        <v>8.5032431389999996E-2</v>
      </c>
      <c r="N28" s="272">
        <v>1.1444724902600003</v>
      </c>
      <c r="O28" s="272">
        <v>7.6139938722</v>
      </c>
      <c r="P28" s="272">
        <v>0.17206386197999998</v>
      </c>
      <c r="Q28" s="272">
        <v>0.19920537424000001</v>
      </c>
      <c r="R28" s="272">
        <v>5.3246344299999998E-2</v>
      </c>
      <c r="S28" s="272">
        <v>8.2824568459999998E-2</v>
      </c>
      <c r="T28" s="272">
        <v>22.842406255949999</v>
      </c>
      <c r="U28" s="272">
        <v>2.5747995549200002</v>
      </c>
      <c r="V28" s="112">
        <v>110</v>
      </c>
    </row>
    <row r="29" spans="2:22" ht="14" customHeight="1">
      <c r="B29" s="2"/>
      <c r="C29" s="417" t="s">
        <v>259</v>
      </c>
      <c r="D29" s="418">
        <v>597865</v>
      </c>
      <c r="E29" s="419">
        <v>17.65965284812</v>
      </c>
      <c r="F29" s="419">
        <v>1.2894941414600001</v>
      </c>
      <c r="G29" s="419">
        <v>3.91390329121</v>
      </c>
      <c r="H29" s="272">
        <v>0.65312916008999999</v>
      </c>
      <c r="I29" s="272">
        <v>0.65768444544000004</v>
      </c>
      <c r="J29" s="272">
        <v>0.22411668668000001</v>
      </c>
      <c r="K29" s="272">
        <v>0.39363937961000001</v>
      </c>
      <c r="L29" s="272">
        <v>0.13630518541</v>
      </c>
      <c r="M29" s="272">
        <v>0.12731917428999998</v>
      </c>
      <c r="N29" s="272">
        <v>2.01238672135</v>
      </c>
      <c r="O29" s="272">
        <v>13.50736384268</v>
      </c>
      <c r="P29" s="272">
        <v>0.58491033871000009</v>
      </c>
      <c r="Q29" s="272">
        <v>0.65845147146999994</v>
      </c>
      <c r="R29" s="272">
        <v>0.10429944745999999</v>
      </c>
      <c r="S29" s="272">
        <v>0.1866204903</v>
      </c>
      <c r="T29" s="272">
        <v>42.625283409230001</v>
      </c>
      <c r="U29" s="272">
        <v>3.9285027107000001</v>
      </c>
      <c r="V29" s="112">
        <v>111</v>
      </c>
    </row>
    <row r="30" spans="2:22" ht="14" customHeight="1">
      <c r="B30" s="2"/>
      <c r="C30" s="417" t="s">
        <v>266</v>
      </c>
      <c r="D30" s="418">
        <v>916499</v>
      </c>
      <c r="E30" s="419">
        <v>26.817530074179999</v>
      </c>
      <c r="F30" s="419">
        <v>1.4931824474800002</v>
      </c>
      <c r="G30" s="419">
        <v>4.9719683798099998</v>
      </c>
      <c r="H30" s="272">
        <v>0.71083237637999996</v>
      </c>
      <c r="I30" s="272">
        <v>0.6638416224</v>
      </c>
      <c r="J30" s="272">
        <v>0.39255251542000003</v>
      </c>
      <c r="K30" s="272">
        <v>0.55982105283000005</v>
      </c>
      <c r="L30" s="272">
        <v>0.46651549426</v>
      </c>
      <c r="M30" s="272">
        <v>0.13336960925999999</v>
      </c>
      <c r="N30" s="272">
        <v>3.2597304403000007</v>
      </c>
      <c r="O30" s="272">
        <v>20.693235569179997</v>
      </c>
      <c r="P30" s="272">
        <v>1.0320250634299999</v>
      </c>
      <c r="Q30" s="272">
        <v>1.1462435816300001</v>
      </c>
      <c r="R30" s="272">
        <v>0.16227148152999998</v>
      </c>
      <c r="S30" s="272">
        <v>0.29774529652999998</v>
      </c>
      <c r="T30" s="272">
        <v>63.655875803379999</v>
      </c>
      <c r="U30" s="272">
        <v>7.7058054917999996</v>
      </c>
      <c r="V30" s="112">
        <v>112</v>
      </c>
    </row>
    <row r="31" spans="2:22" ht="14" customHeight="1">
      <c r="B31" s="2"/>
      <c r="C31" s="417" t="s">
        <v>254</v>
      </c>
      <c r="D31" s="418">
        <v>352864</v>
      </c>
      <c r="E31" s="419">
        <v>13.18066768425</v>
      </c>
      <c r="F31" s="419">
        <v>3.2420837793199997</v>
      </c>
      <c r="G31" s="419">
        <v>27.982634667170004</v>
      </c>
      <c r="H31" s="272">
        <v>8.4805776920000006E-2</v>
      </c>
      <c r="I31" s="272">
        <v>0.179502048</v>
      </c>
      <c r="J31" s="272">
        <v>6.3534514779999995E-2</v>
      </c>
      <c r="K31" s="272">
        <v>0.38104665123000003</v>
      </c>
      <c r="L31" s="272">
        <v>7.8505552730000011E-2</v>
      </c>
      <c r="M31" s="272">
        <v>5.5703438190000003E-2</v>
      </c>
      <c r="N31" s="272">
        <v>1.4199353458499999</v>
      </c>
      <c r="O31" s="272">
        <v>10.99823726238</v>
      </c>
      <c r="P31" s="272">
        <v>1.30422700483</v>
      </c>
      <c r="Q31" s="272">
        <v>0.22502469049999999</v>
      </c>
      <c r="R31" s="272">
        <v>1.0888859689100001</v>
      </c>
      <c r="S31" s="272">
        <v>2.0742214549999999E-2</v>
      </c>
      <c r="T31" s="272">
        <v>211.92602784927999</v>
      </c>
      <c r="U31" s="272">
        <v>20.6138884585</v>
      </c>
      <c r="V31" s="112">
        <v>113</v>
      </c>
    </row>
    <row r="32" spans="2:22" ht="14" customHeight="1">
      <c r="B32" s="2"/>
      <c r="C32" s="417" t="s">
        <v>195</v>
      </c>
      <c r="D32" s="418">
        <v>61900</v>
      </c>
      <c r="E32" s="419">
        <v>1.5166797937800001</v>
      </c>
      <c r="F32" s="419">
        <v>0.11822224165</v>
      </c>
      <c r="G32" s="419">
        <v>1.3617277778000001</v>
      </c>
      <c r="H32" s="272">
        <v>3.2101974159999998E-2</v>
      </c>
      <c r="I32" s="272">
        <v>5.1996352320000001E-2</v>
      </c>
      <c r="J32" s="272">
        <v>8.4110039100000009E-3</v>
      </c>
      <c r="K32" s="272">
        <v>2.4947601219999997E-2</v>
      </c>
      <c r="L32" s="272">
        <v>1.1441450070000001E-2</v>
      </c>
      <c r="M32" s="272">
        <v>5.95700836E-3</v>
      </c>
      <c r="N32" s="272">
        <v>0.19468031114999998</v>
      </c>
      <c r="O32" s="272">
        <v>1.19077783761</v>
      </c>
      <c r="P32" s="272">
        <v>4.7176313720000002E-2</v>
      </c>
      <c r="Q32" s="272">
        <v>2.8477708509999998E-2</v>
      </c>
      <c r="R32" s="272">
        <v>2.6567055589999999E-2</v>
      </c>
      <c r="S32" s="272">
        <v>8.2552633600000008E-3</v>
      </c>
      <c r="T32" s="272">
        <v>10.497182854269999</v>
      </c>
      <c r="U32" s="272">
        <v>1.0035739378399999</v>
      </c>
      <c r="V32" s="112">
        <v>114</v>
      </c>
    </row>
    <row r="33" spans="2:22" ht="14" customHeight="1">
      <c r="B33" s="2"/>
      <c r="C33" s="417" t="s">
        <v>149</v>
      </c>
      <c r="D33" s="418">
        <v>3572</v>
      </c>
      <c r="E33" s="419">
        <v>8.4523528050000005E-2</v>
      </c>
      <c r="F33" s="419">
        <v>7.4278764100000009E-3</v>
      </c>
      <c r="G33" s="419">
        <v>6.7369230269999997E-2</v>
      </c>
      <c r="H33" s="272">
        <v>6.2699073999999987E-4</v>
      </c>
      <c r="I33" s="272">
        <v>1.5758265600000002E-3</v>
      </c>
      <c r="J33" s="272">
        <v>3.3705174999999998E-4</v>
      </c>
      <c r="K33" s="272">
        <v>1.03191092E-3</v>
      </c>
      <c r="L33" s="272">
        <v>8.1272715000000001E-4</v>
      </c>
      <c r="M33" s="272">
        <v>2.5381192999999997E-4</v>
      </c>
      <c r="N33" s="272">
        <v>1.2556178359999998E-2</v>
      </c>
      <c r="O33" s="272">
        <v>6.7406129910000001E-2</v>
      </c>
      <c r="P33" s="272">
        <v>2.68001781E-3</v>
      </c>
      <c r="Q33" s="272">
        <v>1.1601625999999999E-3</v>
      </c>
      <c r="R33" s="272">
        <v>1.80406823E-3</v>
      </c>
      <c r="S33" s="272">
        <v>3.4363122000000005E-4</v>
      </c>
      <c r="T33" s="272">
        <v>0.43217511172</v>
      </c>
      <c r="U33" s="272">
        <v>2.9011644780000002E-2</v>
      </c>
      <c r="V33" s="112">
        <v>115</v>
      </c>
    </row>
    <row r="34" spans="2:22" ht="14" customHeight="1">
      <c r="B34" s="2"/>
      <c r="C34" s="417" t="s">
        <v>171</v>
      </c>
      <c r="D34" s="418">
        <v>18078</v>
      </c>
      <c r="E34" s="419">
        <v>0.53023953611000008</v>
      </c>
      <c r="F34" s="419">
        <v>3.5843980479999996E-2</v>
      </c>
      <c r="G34" s="419">
        <v>3.6441244740000003E-2</v>
      </c>
      <c r="H34" s="272">
        <v>2.963092489E-2</v>
      </c>
      <c r="I34" s="272">
        <v>4.2989654400000001E-2</v>
      </c>
      <c r="J34" s="272">
        <v>4.1767974199999995E-3</v>
      </c>
      <c r="K34" s="272">
        <v>8.9270077200000013E-3</v>
      </c>
      <c r="L34" s="272">
        <v>3.9385650499999996E-3</v>
      </c>
      <c r="M34" s="272">
        <v>3.40021028E-3</v>
      </c>
      <c r="N34" s="272">
        <v>4.7218831939999997E-2</v>
      </c>
      <c r="O34" s="272">
        <v>0.39095178178000001</v>
      </c>
      <c r="P34" s="272">
        <v>6.7939028500000002E-3</v>
      </c>
      <c r="Q34" s="272">
        <v>9.0940884700000009E-3</v>
      </c>
      <c r="R34" s="272">
        <v>1.7170588100000001E-3</v>
      </c>
      <c r="S34" s="272">
        <v>4.0299301600000004E-3</v>
      </c>
      <c r="T34" s="272">
        <v>0.59541721466000008</v>
      </c>
      <c r="U34" s="272">
        <v>7.2081978899999996E-2</v>
      </c>
      <c r="V34" s="112">
        <v>116</v>
      </c>
    </row>
    <row r="35" spans="2:22" ht="14" customHeight="1">
      <c r="B35" s="2"/>
      <c r="C35" s="417" t="s">
        <v>237</v>
      </c>
      <c r="D35" s="418">
        <v>138021</v>
      </c>
      <c r="E35" s="419">
        <v>5.6022164962799996</v>
      </c>
      <c r="F35" s="419">
        <v>0.40967154532000005</v>
      </c>
      <c r="G35" s="419">
        <v>0.47865394779000003</v>
      </c>
      <c r="H35" s="272">
        <v>0.29882598757000001</v>
      </c>
      <c r="I35" s="272">
        <v>0.32781141887999998</v>
      </c>
      <c r="J35" s="272">
        <v>0.14011163875999999</v>
      </c>
      <c r="K35" s="272">
        <v>0.18886361208999999</v>
      </c>
      <c r="L35" s="272">
        <v>1.3428284170000001E-2</v>
      </c>
      <c r="M35" s="272">
        <v>6.0892628529999999E-2</v>
      </c>
      <c r="N35" s="272">
        <v>0.42985444375000004</v>
      </c>
      <c r="O35" s="272">
        <v>4.1600727542100007</v>
      </c>
      <c r="P35" s="272">
        <v>0.28964566020999999</v>
      </c>
      <c r="Q35" s="272">
        <v>0.36678053721999998</v>
      </c>
      <c r="R35" s="272">
        <v>2.1793133700000002E-2</v>
      </c>
      <c r="S35" s="272">
        <v>0.1056274445</v>
      </c>
      <c r="T35" s="272">
        <v>5.4213772072600008</v>
      </c>
      <c r="U35" s="272">
        <v>0.55932994614999998</v>
      </c>
      <c r="V35" s="112">
        <v>117</v>
      </c>
    </row>
    <row r="36" spans="2:22" ht="14" customHeight="1">
      <c r="B36" s="2"/>
      <c r="C36" s="417" t="s">
        <v>255</v>
      </c>
      <c r="D36" s="418">
        <v>322082</v>
      </c>
      <c r="E36" s="419">
        <v>14.238205797820001</v>
      </c>
      <c r="F36" s="419">
        <v>0.97256183208000002</v>
      </c>
      <c r="G36" s="419">
        <v>1.1284284200600001</v>
      </c>
      <c r="H36" s="272">
        <v>0.94632877282999983</v>
      </c>
      <c r="I36" s="272">
        <v>0.88959358751999995</v>
      </c>
      <c r="J36" s="272">
        <v>0.60678814971000006</v>
      </c>
      <c r="K36" s="272">
        <v>0.73554487585000006</v>
      </c>
      <c r="L36" s="272">
        <v>1.45939393E-3</v>
      </c>
      <c r="M36" s="272">
        <v>0.18063601839000001</v>
      </c>
      <c r="N36" s="272">
        <v>0.83602148386000019</v>
      </c>
      <c r="O36" s="272">
        <v>10.08049806076</v>
      </c>
      <c r="P36" s="272">
        <v>0.63375748173000002</v>
      </c>
      <c r="Q36" s="272">
        <v>0.75008979984000002</v>
      </c>
      <c r="R36" s="272">
        <v>7.3755855639999993E-2</v>
      </c>
      <c r="S36" s="272">
        <v>0.19093875519</v>
      </c>
      <c r="T36" s="272">
        <v>16.51359846191</v>
      </c>
      <c r="U36" s="272">
        <v>1.7675644309099998</v>
      </c>
      <c r="V36" s="112">
        <v>118</v>
      </c>
    </row>
    <row r="37" spans="2:22" ht="14" customHeight="1">
      <c r="B37" s="2"/>
      <c r="C37" s="417" t="s">
        <v>204</v>
      </c>
      <c r="D37" s="418">
        <v>43982</v>
      </c>
      <c r="E37" s="419">
        <v>1.7875503310699998</v>
      </c>
      <c r="F37" s="419">
        <v>0.13227375221999998</v>
      </c>
      <c r="G37" s="419">
        <v>0.15194652898</v>
      </c>
      <c r="H37" s="272">
        <v>0.10474731396</v>
      </c>
      <c r="I37" s="272">
        <v>9.9209932799999997E-2</v>
      </c>
      <c r="J37" s="272">
        <v>5.198355197E-2</v>
      </c>
      <c r="K37" s="272">
        <v>6.3239616550000002E-2</v>
      </c>
      <c r="L37" s="272">
        <v>6.1678642000000008E-4</v>
      </c>
      <c r="M37" s="272">
        <v>1.8340140009999999E-2</v>
      </c>
      <c r="N37" s="272">
        <v>0.13611333768</v>
      </c>
      <c r="O37" s="272">
        <v>1.31987078183</v>
      </c>
      <c r="P37" s="272">
        <v>8.2126076349999994E-2</v>
      </c>
      <c r="Q37" s="272">
        <v>9.4147992920000007E-2</v>
      </c>
      <c r="R37" s="272">
        <v>9.1760645299999999E-3</v>
      </c>
      <c r="S37" s="272">
        <v>2.128121912E-2</v>
      </c>
      <c r="T37" s="272">
        <v>2.1053933907700002</v>
      </c>
      <c r="U37" s="272">
        <v>0.24865658000000002</v>
      </c>
      <c r="V37" s="112">
        <v>119</v>
      </c>
    </row>
    <row r="38" spans="2:22" ht="14" customHeight="1">
      <c r="B38" s="2"/>
      <c r="C38" s="417" t="s">
        <v>147</v>
      </c>
      <c r="D38" s="418">
        <v>1830</v>
      </c>
      <c r="E38" s="419">
        <v>6.3505619960000009E-2</v>
      </c>
      <c r="F38" s="419">
        <v>4.5402472999999995E-3</v>
      </c>
      <c r="G38" s="419">
        <v>5.1868729400000001E-3</v>
      </c>
      <c r="H38" s="272">
        <v>2.9899304699999999E-3</v>
      </c>
      <c r="I38" s="272">
        <v>3.2800099199999998E-3</v>
      </c>
      <c r="J38" s="272">
        <v>1.3143744299999999E-3</v>
      </c>
      <c r="K38" s="272">
        <v>1.8252568600000002E-3</v>
      </c>
      <c r="L38" s="272">
        <v>8.0049550000000003E-5</v>
      </c>
      <c r="M38" s="272">
        <v>5.7194253999999999E-4</v>
      </c>
      <c r="N38" s="272">
        <v>5.9476432999999995E-3</v>
      </c>
      <c r="O38" s="272">
        <v>4.7519842569999998E-2</v>
      </c>
      <c r="P38" s="272">
        <v>2.01580356E-3</v>
      </c>
      <c r="Q38" s="272">
        <v>2.20253127E-3</v>
      </c>
      <c r="R38" s="272">
        <v>3.5161730000000003E-4</v>
      </c>
      <c r="S38" s="272">
        <v>5.5299321999999998E-4</v>
      </c>
      <c r="T38" s="272">
        <v>7.7358250550000007E-2</v>
      </c>
      <c r="U38" s="272">
        <v>8.2946742599999991E-3</v>
      </c>
      <c r="V38" s="112">
        <v>120</v>
      </c>
    </row>
    <row r="39" spans="2:22" ht="14" customHeight="1">
      <c r="B39" s="2"/>
      <c r="C39" s="417" t="s">
        <v>176</v>
      </c>
      <c r="D39" s="418">
        <v>16120</v>
      </c>
      <c r="E39" s="419">
        <v>0.59376267086000001</v>
      </c>
      <c r="F39" s="419">
        <v>4.0298950180000001E-2</v>
      </c>
      <c r="G39" s="419">
        <v>5.8379498449999997E-2</v>
      </c>
      <c r="H39" s="272">
        <v>3.702917931E-2</v>
      </c>
      <c r="I39" s="272">
        <v>4.0386973439999994E-2</v>
      </c>
      <c r="J39" s="272">
        <v>1.528784909E-2</v>
      </c>
      <c r="K39" s="272">
        <v>2.2462144159999999E-2</v>
      </c>
      <c r="L39" s="272">
        <v>1.5390348100000001E-3</v>
      </c>
      <c r="M39" s="272">
        <v>6.6819441699999997E-3</v>
      </c>
      <c r="N39" s="272">
        <v>4.1876998129999995E-2</v>
      </c>
      <c r="O39" s="272">
        <v>0.42971323510999992</v>
      </c>
      <c r="P39" s="272">
        <v>1.9426776069999999E-2</v>
      </c>
      <c r="Q39" s="272">
        <v>2.005232845E-2</v>
      </c>
      <c r="R39" s="272">
        <v>4.4976880400000004E-3</v>
      </c>
      <c r="S39" s="272">
        <v>5.3575173500000003E-3</v>
      </c>
      <c r="T39" s="272">
        <v>0.96893899484000001</v>
      </c>
      <c r="U39" s="272">
        <v>8.1384914180000004E-2</v>
      </c>
      <c r="V39" s="112">
        <v>121</v>
      </c>
    </row>
    <row r="40" spans="2:22" ht="14" customHeight="1">
      <c r="B40" s="2"/>
      <c r="C40" s="417" t="s">
        <v>220</v>
      </c>
      <c r="D40" s="418">
        <v>90854</v>
      </c>
      <c r="E40" s="419">
        <v>3.2360731490700001</v>
      </c>
      <c r="F40" s="419">
        <v>0.25426838467000001</v>
      </c>
      <c r="G40" s="419">
        <v>0.38227372824</v>
      </c>
      <c r="H40" s="272">
        <v>0.15723155778</v>
      </c>
      <c r="I40" s="272">
        <v>0.16362529919999999</v>
      </c>
      <c r="J40" s="272">
        <v>6.6820595299999994E-2</v>
      </c>
      <c r="K40" s="272">
        <v>0.11615849190999999</v>
      </c>
      <c r="L40" s="272">
        <v>2.8513395000000002E-3</v>
      </c>
      <c r="M40" s="272">
        <v>2.8904307250000004E-2</v>
      </c>
      <c r="N40" s="272">
        <v>0.29710172311999983</v>
      </c>
      <c r="O40" s="272">
        <v>2.40847206261</v>
      </c>
      <c r="P40" s="272">
        <v>0.11841389449</v>
      </c>
      <c r="Q40" s="272">
        <v>0.13638049636999999</v>
      </c>
      <c r="R40" s="272">
        <v>1.7437258349999998E-2</v>
      </c>
      <c r="S40" s="272">
        <v>3.5689547670000002E-2</v>
      </c>
      <c r="T40" s="272">
        <v>5.5863394487899996</v>
      </c>
      <c r="U40" s="272">
        <v>0.52749661683999993</v>
      </c>
      <c r="V40" s="112">
        <v>122</v>
      </c>
    </row>
    <row r="41" spans="2:22" ht="14" customHeight="1">
      <c r="B41" s="2"/>
      <c r="C41" s="417" t="s">
        <v>183</v>
      </c>
      <c r="D41" s="418">
        <v>29310</v>
      </c>
      <c r="E41" s="419">
        <v>0.91923812831999996</v>
      </c>
      <c r="F41" s="419">
        <v>6.6173246719999995E-2</v>
      </c>
      <c r="G41" s="419">
        <v>0.12755413872999999</v>
      </c>
      <c r="H41" s="272">
        <v>4.2629013169999994E-2</v>
      </c>
      <c r="I41" s="272">
        <v>4.721950464E-2</v>
      </c>
      <c r="J41" s="272">
        <v>1.261074117E-2</v>
      </c>
      <c r="K41" s="272">
        <v>1.998402904E-2</v>
      </c>
      <c r="L41" s="272">
        <v>2.2665051400000001E-3</v>
      </c>
      <c r="M41" s="272">
        <v>5.5945931999999993E-3</v>
      </c>
      <c r="N41" s="272">
        <v>9.5925640690000008E-2</v>
      </c>
      <c r="O41" s="272">
        <v>0.69595555584999991</v>
      </c>
      <c r="P41" s="272">
        <v>2.3903603700000001E-2</v>
      </c>
      <c r="Q41" s="272">
        <v>2.6827123059999999E-2</v>
      </c>
      <c r="R41" s="272">
        <v>4.6201509399999997E-3</v>
      </c>
      <c r="S41" s="272">
        <v>7.64372904E-3</v>
      </c>
      <c r="T41" s="272">
        <v>2.7510800907200004</v>
      </c>
      <c r="U41" s="272">
        <v>0.18973600045</v>
      </c>
      <c r="V41" s="112">
        <v>123</v>
      </c>
    </row>
    <row r="42" spans="2:22" ht="14" customHeight="1">
      <c r="B42" s="2"/>
      <c r="C42" s="417" t="s">
        <v>207</v>
      </c>
      <c r="D42" s="418">
        <v>55598</v>
      </c>
      <c r="E42" s="419">
        <v>2.0086454334999999</v>
      </c>
      <c r="F42" s="419">
        <v>0.11502457789000001</v>
      </c>
      <c r="G42" s="419">
        <v>0.36417064383999997</v>
      </c>
      <c r="H42" s="272">
        <v>0.11176116037</v>
      </c>
      <c r="I42" s="272">
        <v>0.13433822687999999</v>
      </c>
      <c r="J42" s="272">
        <v>6.4519994880000001E-2</v>
      </c>
      <c r="K42" s="272">
        <v>8.3073051319999994E-2</v>
      </c>
      <c r="L42" s="272">
        <v>7.7209701100000002E-3</v>
      </c>
      <c r="M42" s="272">
        <v>2.1536993429999998E-2</v>
      </c>
      <c r="N42" s="272">
        <v>0.15732939050000011</v>
      </c>
      <c r="O42" s="272">
        <v>1.4345780172100002</v>
      </c>
      <c r="P42" s="272">
        <v>6.1879961009999998E-2</v>
      </c>
      <c r="Q42" s="272">
        <v>8.8029738400000002E-2</v>
      </c>
      <c r="R42" s="272">
        <v>8.6279488099999992E-3</v>
      </c>
      <c r="S42" s="272">
        <v>3.4985303029999998E-2</v>
      </c>
      <c r="T42" s="272">
        <v>3.2497022902900001</v>
      </c>
      <c r="U42" s="272">
        <v>0.34899147819000004</v>
      </c>
      <c r="V42" s="112">
        <v>124</v>
      </c>
    </row>
    <row r="43" spans="2:22" ht="14" customHeight="1">
      <c r="B43" s="2"/>
      <c r="C43" s="417" t="s">
        <v>250</v>
      </c>
      <c r="D43" s="418">
        <v>175614</v>
      </c>
      <c r="E43" s="419">
        <v>9.9531207515499993</v>
      </c>
      <c r="F43" s="419">
        <v>0.68476508359999999</v>
      </c>
      <c r="G43" s="419">
        <v>0.75822199917999999</v>
      </c>
      <c r="H43" s="272">
        <v>0.67507958354999997</v>
      </c>
      <c r="I43" s="272">
        <v>0.50080478975999998</v>
      </c>
      <c r="J43" s="272">
        <v>0.33462917958999999</v>
      </c>
      <c r="K43" s="272">
        <v>0.42509126657000001</v>
      </c>
      <c r="L43" s="272">
        <v>1.14521819E-3</v>
      </c>
      <c r="M43" s="272">
        <v>0.16932017946</v>
      </c>
      <c r="N43" s="272">
        <v>0.46971284994000007</v>
      </c>
      <c r="O43" s="272">
        <v>7.3958760850900003</v>
      </c>
      <c r="P43" s="272">
        <v>0.84561548904000006</v>
      </c>
      <c r="Q43" s="272">
        <v>0.91322393982000005</v>
      </c>
      <c r="R43" s="272">
        <v>5.9418196460000003E-2</v>
      </c>
      <c r="S43" s="272">
        <v>0.15311693672999999</v>
      </c>
      <c r="T43" s="272">
        <v>11.37380217878</v>
      </c>
      <c r="U43" s="272">
        <v>1.2542431933</v>
      </c>
      <c r="V43" s="112">
        <v>125</v>
      </c>
    </row>
    <row r="44" spans="2:22" ht="14" customHeight="1">
      <c r="B44" s="2"/>
      <c r="C44" s="417" t="s">
        <v>218</v>
      </c>
      <c r="D44" s="418">
        <v>64274</v>
      </c>
      <c r="E44" s="419">
        <v>2.9004985569199997</v>
      </c>
      <c r="F44" s="419">
        <v>0.19551707988000003</v>
      </c>
      <c r="G44" s="419">
        <v>0.21602510126999999</v>
      </c>
      <c r="H44" s="272">
        <v>0.21006238304999997</v>
      </c>
      <c r="I44" s="272">
        <v>0.18881482752000001</v>
      </c>
      <c r="J44" s="272">
        <v>0.13682793877000002</v>
      </c>
      <c r="K44" s="272">
        <v>0.15963262361000002</v>
      </c>
      <c r="L44" s="272">
        <v>8.2263881999999997E-4</v>
      </c>
      <c r="M44" s="272">
        <v>4.2196694569999998E-2</v>
      </c>
      <c r="N44" s="272">
        <v>0.14385663541999993</v>
      </c>
      <c r="O44" s="272">
        <v>2.0238552268199999</v>
      </c>
      <c r="P44" s="272">
        <v>0.13717191257</v>
      </c>
      <c r="Q44" s="272">
        <v>0.16619304089</v>
      </c>
      <c r="R44" s="272">
        <v>1.5000970230000001E-2</v>
      </c>
      <c r="S44" s="272">
        <v>4.407570702E-2</v>
      </c>
      <c r="T44" s="272">
        <v>2.6614926899000002</v>
      </c>
      <c r="U44" s="272">
        <v>0.26325774264000001</v>
      </c>
      <c r="V44" s="112">
        <v>126</v>
      </c>
    </row>
    <row r="45" spans="2:22" ht="14" customHeight="1">
      <c r="B45" s="2"/>
      <c r="C45" s="417" t="s">
        <v>194</v>
      </c>
      <c r="D45" s="418">
        <v>29080</v>
      </c>
      <c r="E45" s="419">
        <v>1.3891253880399999</v>
      </c>
      <c r="F45" s="419">
        <v>9.5868057480000005E-2</v>
      </c>
      <c r="G45" s="419">
        <v>0.10652531444999999</v>
      </c>
      <c r="H45" s="272">
        <v>9.3758096540000002E-2</v>
      </c>
      <c r="I45" s="272">
        <v>9.2012078400000002E-2</v>
      </c>
      <c r="J45" s="272">
        <v>5.6149267429999997E-2</v>
      </c>
      <c r="K45" s="272">
        <v>6.5261360229999996E-2</v>
      </c>
      <c r="L45" s="272">
        <v>1.4192732999999998E-4</v>
      </c>
      <c r="M45" s="272">
        <v>2.244915271E-2</v>
      </c>
      <c r="N45" s="272">
        <v>7.0007510999999911E-2</v>
      </c>
      <c r="O45" s="272">
        <v>0.99034245666999998</v>
      </c>
      <c r="P45" s="272">
        <v>7.6448207559999995E-2</v>
      </c>
      <c r="Q45" s="272">
        <v>8.4846875939999997E-2</v>
      </c>
      <c r="R45" s="272">
        <v>9.1956977199999998E-3</v>
      </c>
      <c r="S45" s="272">
        <v>1.7595245320000001E-2</v>
      </c>
      <c r="T45" s="272">
        <v>1.70899125065</v>
      </c>
      <c r="U45" s="272">
        <v>0.16881940521</v>
      </c>
      <c r="V45" s="112">
        <v>127</v>
      </c>
    </row>
    <row r="46" spans="2:22" ht="14" customHeight="1">
      <c r="B46" s="2"/>
      <c r="C46" s="417" t="s">
        <v>226</v>
      </c>
      <c r="D46" s="418">
        <v>107492</v>
      </c>
      <c r="E46" s="419">
        <v>4.0842159031899996</v>
      </c>
      <c r="F46" s="419">
        <v>0.30364715894000005</v>
      </c>
      <c r="G46" s="419">
        <v>0.33001202336000002</v>
      </c>
      <c r="H46" s="272">
        <v>0.23150660111000002</v>
      </c>
      <c r="I46" s="272">
        <v>0.25138383071999998</v>
      </c>
      <c r="J46" s="272">
        <v>9.7271305419999995E-2</v>
      </c>
      <c r="K46" s="272">
        <v>0.13400969306999999</v>
      </c>
      <c r="L46" s="272">
        <v>7.0654592000000006E-4</v>
      </c>
      <c r="M46" s="272">
        <v>3.7843265299999998E-2</v>
      </c>
      <c r="N46" s="272">
        <v>0.31622387330000001</v>
      </c>
      <c r="O46" s="272">
        <v>3.0240034311099997</v>
      </c>
      <c r="P46" s="272">
        <v>0.16323387689999999</v>
      </c>
      <c r="Q46" s="272">
        <v>0.18823866023999999</v>
      </c>
      <c r="R46" s="272">
        <v>1.9621524169999998E-2</v>
      </c>
      <c r="S46" s="272">
        <v>4.4971190930000002E-2</v>
      </c>
      <c r="T46" s="272">
        <v>5.4736555861300005</v>
      </c>
      <c r="U46" s="272">
        <v>0.64179762820999997</v>
      </c>
      <c r="V46" s="112">
        <v>128</v>
      </c>
    </row>
    <row r="47" spans="2:22" ht="14" customHeight="1">
      <c r="B47" s="2"/>
      <c r="C47" s="417" t="s">
        <v>209</v>
      </c>
      <c r="D47" s="418">
        <v>27329</v>
      </c>
      <c r="E47" s="419">
        <v>1.90060963634</v>
      </c>
      <c r="F47" s="419">
        <v>0.12763756471000001</v>
      </c>
      <c r="G47" s="419">
        <v>0.17840523477999998</v>
      </c>
      <c r="H47" s="272">
        <v>0.17749367551</v>
      </c>
      <c r="I47" s="272">
        <v>0.10264397087999999</v>
      </c>
      <c r="J47" s="272">
        <v>6.796126592E-2</v>
      </c>
      <c r="K47" s="272">
        <v>0.10697614971</v>
      </c>
      <c r="L47" s="272">
        <v>3.2425632E-4</v>
      </c>
      <c r="M47" s="272">
        <v>3.9789675329999996E-2</v>
      </c>
      <c r="N47" s="272">
        <v>4.9068675610000057E-2</v>
      </c>
      <c r="O47" s="272">
        <v>1.3572614886599998</v>
      </c>
      <c r="P47" s="272">
        <v>0.17201760785999998</v>
      </c>
      <c r="Q47" s="272">
        <v>0.18569207460000001</v>
      </c>
      <c r="R47" s="272">
        <v>1.2096265549999999E-2</v>
      </c>
      <c r="S47" s="272">
        <v>2.578353983E-2</v>
      </c>
      <c r="T47" s="272">
        <v>2.4280518073700001</v>
      </c>
      <c r="U47" s="272">
        <v>0.25730195492999997</v>
      </c>
      <c r="V47" s="112">
        <v>129</v>
      </c>
    </row>
    <row r="48" spans="2:22" ht="14" customHeight="1">
      <c r="B48" s="2"/>
      <c r="C48" s="417" t="s">
        <v>186</v>
      </c>
      <c r="D48" s="418">
        <v>33963</v>
      </c>
      <c r="E48" s="419">
        <v>1.2185822880999999</v>
      </c>
      <c r="F48" s="419">
        <v>8.9734702289999996E-2</v>
      </c>
      <c r="G48" s="419">
        <v>9.9559379990000002E-2</v>
      </c>
      <c r="H48" s="272">
        <v>7.3751844799999994E-2</v>
      </c>
      <c r="I48" s="272">
        <v>7.8027111359999998E-2</v>
      </c>
      <c r="J48" s="272">
        <v>2.2664842519999999E-2</v>
      </c>
      <c r="K48" s="272">
        <v>3.4827639299999998E-2</v>
      </c>
      <c r="L48" s="272">
        <v>1.61430302E-3</v>
      </c>
      <c r="M48" s="272">
        <v>1.041809032E-2</v>
      </c>
      <c r="N48" s="272">
        <v>0.10018118457000003</v>
      </c>
      <c r="O48" s="272">
        <v>0.90648658774999991</v>
      </c>
      <c r="P48" s="272">
        <v>4.2324210210000004E-2</v>
      </c>
      <c r="Q48" s="272">
        <v>5.127235862E-2</v>
      </c>
      <c r="R48" s="272">
        <v>4.4217496699999999E-3</v>
      </c>
      <c r="S48" s="272">
        <v>1.3406740949999999E-2</v>
      </c>
      <c r="T48" s="272">
        <v>1.3895372094499998</v>
      </c>
      <c r="U48" s="272">
        <v>0.18619582446999999</v>
      </c>
      <c r="V48" s="112">
        <v>130</v>
      </c>
    </row>
    <row r="49" spans="2:23" ht="14" customHeight="1">
      <c r="B49" s="2"/>
      <c r="C49" s="417" t="s">
        <v>253</v>
      </c>
      <c r="D49" s="418">
        <v>360695</v>
      </c>
      <c r="E49" s="419">
        <v>13.651996521339999</v>
      </c>
      <c r="F49" s="419">
        <v>0.99182874508000007</v>
      </c>
      <c r="G49" s="419">
        <v>1.2229985811300002</v>
      </c>
      <c r="H49" s="272">
        <v>0.82758222348999999</v>
      </c>
      <c r="I49" s="272">
        <v>0.83640252960000006</v>
      </c>
      <c r="J49" s="272">
        <v>0.36247512783999997</v>
      </c>
      <c r="K49" s="272">
        <v>0.51170113777999993</v>
      </c>
      <c r="L49" s="272">
        <v>2.9248466809999998E-2</v>
      </c>
      <c r="M49" s="272">
        <v>0.16212228825000002</v>
      </c>
      <c r="N49" s="272">
        <v>1.0188567328799998</v>
      </c>
      <c r="O49" s="272">
        <v>9.9761647490499996</v>
      </c>
      <c r="P49" s="272">
        <v>0.56242402195999996</v>
      </c>
      <c r="Q49" s="272">
        <v>0.68712402394999994</v>
      </c>
      <c r="R49" s="272">
        <v>6.6412582790000008E-2</v>
      </c>
      <c r="S49" s="272">
        <v>0.19203859729</v>
      </c>
      <c r="T49" s="272">
        <v>15.61711419864</v>
      </c>
      <c r="U49" s="272">
        <v>1.6114617949599999</v>
      </c>
      <c r="V49" s="112">
        <v>131</v>
      </c>
    </row>
    <row r="50" spans="2:23" ht="14" customHeight="1">
      <c r="B50" s="2"/>
      <c r="C50" s="417" t="s">
        <v>114</v>
      </c>
      <c r="D50" s="418">
        <v>0</v>
      </c>
      <c r="E50" s="419">
        <v>0</v>
      </c>
      <c r="F50" s="419">
        <v>0</v>
      </c>
      <c r="G50" s="419">
        <v>0</v>
      </c>
      <c r="H50" s="272">
        <v>0</v>
      </c>
      <c r="I50" s="272">
        <v>0</v>
      </c>
      <c r="J50" s="272">
        <v>0</v>
      </c>
      <c r="K50" s="272">
        <v>0</v>
      </c>
      <c r="L50" s="272">
        <v>0</v>
      </c>
      <c r="M50" s="272">
        <v>0</v>
      </c>
      <c r="N50" s="272">
        <v>0</v>
      </c>
      <c r="O50" s="272">
        <v>0</v>
      </c>
      <c r="P50" s="272">
        <v>0</v>
      </c>
      <c r="Q50" s="272">
        <v>0</v>
      </c>
      <c r="R50" s="272">
        <v>0</v>
      </c>
      <c r="S50" s="272">
        <v>0</v>
      </c>
      <c r="T50" s="272">
        <v>0</v>
      </c>
      <c r="U50" s="272">
        <v>0</v>
      </c>
      <c r="V50" s="112">
        <v>132</v>
      </c>
    </row>
    <row r="51" spans="2:23" ht="14" customHeight="1">
      <c r="B51" s="2"/>
      <c r="C51" s="417" t="s">
        <v>113</v>
      </c>
      <c r="D51" s="418">
        <v>3858090</v>
      </c>
      <c r="E51" s="419">
        <v>159.73207136011001</v>
      </c>
      <c r="F51" s="419">
        <v>33.376667857599998</v>
      </c>
      <c r="G51" s="419">
        <v>100.36815508954</v>
      </c>
      <c r="H51" s="272">
        <v>4.8095042224099993</v>
      </c>
      <c r="I51" s="272">
        <v>2.0513213635200001</v>
      </c>
      <c r="J51" s="272">
        <v>0.89057223485000003</v>
      </c>
      <c r="K51" s="272">
        <v>8.4664310213900009</v>
      </c>
      <c r="L51" s="272">
        <v>0.20889410118000001</v>
      </c>
      <c r="M51" s="272">
        <v>1.9042220458300001</v>
      </c>
      <c r="N51" s="272">
        <v>15.58344862497</v>
      </c>
      <c r="O51" s="272">
        <v>127.30416583266</v>
      </c>
      <c r="P51" s="272">
        <v>14.66042482223</v>
      </c>
      <c r="Q51" s="272">
        <v>14.263489141139999</v>
      </c>
      <c r="R51" s="272">
        <v>2.4694230532199999</v>
      </c>
      <c r="S51" s="272">
        <v>2.33808311628</v>
      </c>
      <c r="T51" s="272">
        <v>892.75460019423997</v>
      </c>
      <c r="U51" s="272">
        <v>36.87893473434</v>
      </c>
      <c r="V51" s="112">
        <v>133</v>
      </c>
    </row>
    <row r="52" spans="2:23" ht="14" customHeight="1">
      <c r="B52" s="2"/>
      <c r="C52" s="417">
        <v>0</v>
      </c>
      <c r="D52" s="418">
        <v>0</v>
      </c>
      <c r="E52" s="419">
        <v>0</v>
      </c>
      <c r="F52" s="419">
        <v>0</v>
      </c>
      <c r="G52" s="419">
        <v>0</v>
      </c>
      <c r="H52" s="272">
        <v>0</v>
      </c>
      <c r="I52" s="272">
        <v>0</v>
      </c>
      <c r="J52" s="272">
        <v>0</v>
      </c>
      <c r="K52" s="272">
        <v>0</v>
      </c>
      <c r="L52" s="272">
        <v>0</v>
      </c>
      <c r="M52" s="272">
        <v>0</v>
      </c>
      <c r="N52" s="272">
        <v>0</v>
      </c>
      <c r="O52" s="272">
        <v>0</v>
      </c>
      <c r="P52" s="272">
        <v>0</v>
      </c>
      <c r="Q52" s="272">
        <v>0</v>
      </c>
      <c r="R52" s="272">
        <v>0</v>
      </c>
      <c r="S52" s="272">
        <v>0</v>
      </c>
      <c r="T52" s="272">
        <v>0</v>
      </c>
      <c r="U52" s="272">
        <v>0</v>
      </c>
      <c r="V52" s="112">
        <v>134</v>
      </c>
    </row>
    <row r="53" spans="2:23" ht="14" customHeight="1">
      <c r="B53" s="2"/>
      <c r="C53" s="417">
        <v>0</v>
      </c>
      <c r="D53" s="418">
        <v>0</v>
      </c>
      <c r="E53" s="419">
        <v>0</v>
      </c>
      <c r="F53" s="419">
        <v>0</v>
      </c>
      <c r="G53" s="419">
        <v>0</v>
      </c>
      <c r="H53" s="272">
        <v>0</v>
      </c>
      <c r="I53" s="272">
        <v>0</v>
      </c>
      <c r="J53" s="272">
        <v>0</v>
      </c>
      <c r="K53" s="272">
        <v>0</v>
      </c>
      <c r="L53" s="272">
        <v>0</v>
      </c>
      <c r="M53" s="272">
        <v>0</v>
      </c>
      <c r="N53" s="272">
        <v>0</v>
      </c>
      <c r="O53" s="272">
        <v>0</v>
      </c>
      <c r="P53" s="272">
        <v>0</v>
      </c>
      <c r="Q53" s="272">
        <v>0</v>
      </c>
      <c r="R53" s="272">
        <v>0</v>
      </c>
      <c r="S53" s="272">
        <v>0</v>
      </c>
      <c r="T53" s="272">
        <v>0</v>
      </c>
      <c r="U53" s="272">
        <v>0</v>
      </c>
      <c r="V53" s="112">
        <v>135</v>
      </c>
      <c r="W53" s="1"/>
    </row>
    <row r="54" spans="2:23" ht="14" customHeight="1">
      <c r="B54" s="2"/>
      <c r="C54" s="417">
        <v>0</v>
      </c>
      <c r="D54" s="418">
        <v>0</v>
      </c>
      <c r="E54" s="419">
        <v>0</v>
      </c>
      <c r="F54" s="419">
        <v>0</v>
      </c>
      <c r="G54" s="419">
        <v>0</v>
      </c>
      <c r="H54" s="272">
        <v>0</v>
      </c>
      <c r="I54" s="272">
        <v>0</v>
      </c>
      <c r="J54" s="272">
        <v>0</v>
      </c>
      <c r="K54" s="272">
        <v>0</v>
      </c>
      <c r="L54" s="272">
        <v>0</v>
      </c>
      <c r="M54" s="272">
        <v>0</v>
      </c>
      <c r="N54" s="272">
        <v>0</v>
      </c>
      <c r="O54" s="272">
        <v>0</v>
      </c>
      <c r="P54" s="272">
        <v>0</v>
      </c>
      <c r="Q54" s="272">
        <v>0</v>
      </c>
      <c r="R54" s="272">
        <v>0</v>
      </c>
      <c r="S54" s="272">
        <v>0</v>
      </c>
      <c r="T54" s="272">
        <v>0</v>
      </c>
      <c r="U54" s="272">
        <v>0</v>
      </c>
      <c r="V54" s="112">
        <v>136</v>
      </c>
      <c r="W54" s="1"/>
    </row>
    <row r="55" spans="2:23" ht="14" customHeight="1">
      <c r="B55" s="2"/>
      <c r="C55" s="417">
        <v>0</v>
      </c>
      <c r="D55" s="418">
        <v>0</v>
      </c>
      <c r="E55" s="419">
        <v>0</v>
      </c>
      <c r="F55" s="419">
        <v>0</v>
      </c>
      <c r="G55" s="419">
        <v>0</v>
      </c>
      <c r="H55" s="272">
        <v>0</v>
      </c>
      <c r="I55" s="272">
        <v>0</v>
      </c>
      <c r="J55" s="272">
        <v>0</v>
      </c>
      <c r="K55" s="272">
        <v>0</v>
      </c>
      <c r="L55" s="272">
        <v>0</v>
      </c>
      <c r="M55" s="272">
        <v>0</v>
      </c>
      <c r="N55" s="272">
        <v>0</v>
      </c>
      <c r="O55" s="272">
        <v>0</v>
      </c>
      <c r="P55" s="272">
        <v>0</v>
      </c>
      <c r="Q55" s="272">
        <v>0</v>
      </c>
      <c r="R55" s="272">
        <v>0</v>
      </c>
      <c r="S55" s="272">
        <v>0</v>
      </c>
      <c r="T55" s="272">
        <v>0</v>
      </c>
      <c r="U55" s="272">
        <v>0</v>
      </c>
      <c r="V55" s="112">
        <v>137</v>
      </c>
      <c r="W55" s="1"/>
    </row>
    <row r="56" spans="2:23" ht="14" customHeight="1">
      <c r="B56" s="2"/>
      <c r="C56" s="417">
        <v>0</v>
      </c>
      <c r="D56" s="418">
        <v>0</v>
      </c>
      <c r="E56" s="419">
        <v>0</v>
      </c>
      <c r="F56" s="419">
        <v>0</v>
      </c>
      <c r="G56" s="419">
        <v>0</v>
      </c>
      <c r="H56" s="272">
        <v>0</v>
      </c>
      <c r="I56" s="272">
        <v>0</v>
      </c>
      <c r="J56" s="272">
        <v>0</v>
      </c>
      <c r="K56" s="272">
        <v>0</v>
      </c>
      <c r="L56" s="272">
        <v>0</v>
      </c>
      <c r="M56" s="272">
        <v>0</v>
      </c>
      <c r="N56" s="272">
        <v>0</v>
      </c>
      <c r="O56" s="272">
        <v>0</v>
      </c>
      <c r="P56" s="272">
        <v>0</v>
      </c>
      <c r="Q56" s="272">
        <v>0</v>
      </c>
      <c r="R56" s="272">
        <v>0</v>
      </c>
      <c r="S56" s="272">
        <v>0</v>
      </c>
      <c r="T56" s="272">
        <v>0</v>
      </c>
      <c r="U56" s="272">
        <v>0</v>
      </c>
      <c r="V56" s="112">
        <v>138</v>
      </c>
      <c r="W56" s="1"/>
    </row>
    <row r="57" spans="2:23" ht="14" customHeight="1">
      <c r="B57" s="2"/>
      <c r="C57" s="417">
        <v>0</v>
      </c>
      <c r="D57" s="418">
        <v>0</v>
      </c>
      <c r="E57" s="419">
        <v>0</v>
      </c>
      <c r="F57" s="419">
        <v>0</v>
      </c>
      <c r="G57" s="419">
        <v>0</v>
      </c>
      <c r="H57" s="272">
        <v>0</v>
      </c>
      <c r="I57" s="272">
        <v>0</v>
      </c>
      <c r="J57" s="272">
        <v>0</v>
      </c>
      <c r="K57" s="272">
        <v>0</v>
      </c>
      <c r="L57" s="272">
        <v>0</v>
      </c>
      <c r="M57" s="272">
        <v>0</v>
      </c>
      <c r="N57" s="272">
        <v>0</v>
      </c>
      <c r="O57" s="272">
        <v>0</v>
      </c>
      <c r="P57" s="272">
        <v>0</v>
      </c>
      <c r="Q57" s="272">
        <v>0</v>
      </c>
      <c r="R57" s="272">
        <v>0</v>
      </c>
      <c r="S57" s="272">
        <v>0</v>
      </c>
      <c r="T57" s="272">
        <v>0</v>
      </c>
      <c r="U57" s="272">
        <v>0</v>
      </c>
      <c r="V57" s="112">
        <v>139</v>
      </c>
      <c r="W57" s="1"/>
    </row>
    <row r="58" spans="2:23" ht="14" customHeight="1">
      <c r="B58" s="2"/>
      <c r="C58" s="417">
        <v>0</v>
      </c>
      <c r="D58" s="418">
        <v>0</v>
      </c>
      <c r="E58" s="419">
        <v>0</v>
      </c>
      <c r="F58" s="419">
        <v>0</v>
      </c>
      <c r="G58" s="419">
        <v>0</v>
      </c>
      <c r="H58" s="272">
        <v>0</v>
      </c>
      <c r="I58" s="272">
        <v>0</v>
      </c>
      <c r="J58" s="272">
        <v>0</v>
      </c>
      <c r="K58" s="272">
        <v>0</v>
      </c>
      <c r="L58" s="272">
        <v>0</v>
      </c>
      <c r="M58" s="272">
        <v>0</v>
      </c>
      <c r="N58" s="272">
        <v>0</v>
      </c>
      <c r="O58" s="272">
        <v>0</v>
      </c>
      <c r="P58" s="272">
        <v>0</v>
      </c>
      <c r="Q58" s="272">
        <v>0</v>
      </c>
      <c r="R58" s="272">
        <v>0</v>
      </c>
      <c r="S58" s="272">
        <v>0</v>
      </c>
      <c r="T58" s="272">
        <v>0</v>
      </c>
      <c r="U58" s="272">
        <v>0</v>
      </c>
      <c r="V58" s="112">
        <v>140</v>
      </c>
      <c r="W58" s="1"/>
    </row>
    <row r="59" spans="2:23" ht="14" customHeight="1">
      <c r="B59" s="2"/>
      <c r="C59" s="417">
        <v>0</v>
      </c>
      <c r="D59" s="418">
        <v>0</v>
      </c>
      <c r="E59" s="419">
        <v>0</v>
      </c>
      <c r="F59" s="419">
        <v>0</v>
      </c>
      <c r="G59" s="419">
        <v>0</v>
      </c>
      <c r="H59" s="272">
        <v>0</v>
      </c>
      <c r="I59" s="272">
        <v>0</v>
      </c>
      <c r="J59" s="272">
        <v>0</v>
      </c>
      <c r="K59" s="272">
        <v>0</v>
      </c>
      <c r="L59" s="272">
        <v>0</v>
      </c>
      <c r="M59" s="272">
        <v>0</v>
      </c>
      <c r="N59" s="272">
        <v>0</v>
      </c>
      <c r="O59" s="272">
        <v>0</v>
      </c>
      <c r="P59" s="272">
        <v>0</v>
      </c>
      <c r="Q59" s="272">
        <v>0</v>
      </c>
      <c r="R59" s="272">
        <v>0</v>
      </c>
      <c r="S59" s="272">
        <v>0</v>
      </c>
      <c r="T59" s="272">
        <v>0</v>
      </c>
      <c r="U59" s="272">
        <v>0</v>
      </c>
      <c r="V59" s="112">
        <v>141</v>
      </c>
      <c r="W59" s="1"/>
    </row>
    <row r="60" spans="2:23" ht="14" customHeight="1">
      <c r="B60" s="2"/>
      <c r="C60" s="417">
        <v>0</v>
      </c>
      <c r="D60" s="418">
        <v>0</v>
      </c>
      <c r="E60" s="419">
        <v>0</v>
      </c>
      <c r="F60" s="419">
        <v>0</v>
      </c>
      <c r="G60" s="419">
        <v>0</v>
      </c>
      <c r="H60" s="272">
        <v>0</v>
      </c>
      <c r="I60" s="272">
        <v>0</v>
      </c>
      <c r="J60" s="272">
        <v>0</v>
      </c>
      <c r="K60" s="272">
        <v>0</v>
      </c>
      <c r="L60" s="272">
        <v>0</v>
      </c>
      <c r="M60" s="272">
        <v>0</v>
      </c>
      <c r="N60" s="272">
        <v>0</v>
      </c>
      <c r="O60" s="272">
        <v>0</v>
      </c>
      <c r="P60" s="272">
        <v>0</v>
      </c>
      <c r="Q60" s="272">
        <v>0</v>
      </c>
      <c r="R60" s="272">
        <v>0</v>
      </c>
      <c r="S60" s="272">
        <v>0</v>
      </c>
      <c r="T60" s="272">
        <v>0</v>
      </c>
      <c r="U60" s="272">
        <v>0</v>
      </c>
      <c r="V60" s="112">
        <v>142</v>
      </c>
      <c r="W60" s="1"/>
    </row>
    <row r="61" spans="2:23" ht="14" customHeight="1" thickBot="1">
      <c r="B61" s="2"/>
      <c r="C61" s="420">
        <v>0</v>
      </c>
      <c r="D61" s="421">
        <v>0</v>
      </c>
      <c r="E61" s="422">
        <v>0</v>
      </c>
      <c r="F61" s="422">
        <v>0</v>
      </c>
      <c r="G61" s="422">
        <v>0</v>
      </c>
      <c r="H61" s="274">
        <v>0</v>
      </c>
      <c r="I61" s="274">
        <v>0</v>
      </c>
      <c r="J61" s="274">
        <v>0</v>
      </c>
      <c r="K61" s="274">
        <v>0</v>
      </c>
      <c r="L61" s="274">
        <v>0</v>
      </c>
      <c r="M61" s="274">
        <v>0</v>
      </c>
      <c r="N61" s="274">
        <v>0</v>
      </c>
      <c r="O61" s="274">
        <v>0</v>
      </c>
      <c r="P61" s="274">
        <v>0</v>
      </c>
      <c r="Q61" s="274">
        <v>0</v>
      </c>
      <c r="R61" s="274">
        <v>0</v>
      </c>
      <c r="S61" s="274">
        <v>0</v>
      </c>
      <c r="T61" s="274">
        <v>0</v>
      </c>
      <c r="U61" s="274">
        <v>0</v>
      </c>
      <c r="V61" s="112">
        <v>143</v>
      </c>
      <c r="W61" s="1"/>
    </row>
    <row r="62" spans="2:23" ht="16" customHeight="1" thickBot="1">
      <c r="B62" s="2"/>
      <c r="C62" s="411" t="s">
        <v>405</v>
      </c>
      <c r="D62" s="411">
        <v>25873856</v>
      </c>
      <c r="E62" s="412">
        <v>1196.7560294548402</v>
      </c>
      <c r="F62" s="412">
        <v>181.42753508508</v>
      </c>
      <c r="G62" s="412">
        <v>566.36896396957991</v>
      </c>
      <c r="H62" s="412">
        <v>55.276207619030011</v>
      </c>
      <c r="I62" s="412">
        <v>29.033137151040002</v>
      </c>
      <c r="J62" s="412">
        <v>18.008000750279997</v>
      </c>
      <c r="K62" s="412">
        <v>45.924195390720001</v>
      </c>
      <c r="L62" s="412">
        <v>15.475723366580002</v>
      </c>
      <c r="M62" s="412">
        <v>11.86396353686</v>
      </c>
      <c r="N62" s="412">
        <v>93.964231987830004</v>
      </c>
      <c r="O62" s="412">
        <v>931.3739626096301</v>
      </c>
      <c r="P62" s="412">
        <v>106.74564790698003</v>
      </c>
      <c r="Q62" s="412">
        <v>106.09198362270999</v>
      </c>
      <c r="R62" s="412">
        <v>13.759391533339997</v>
      </c>
      <c r="S62" s="412">
        <v>14.37466912447</v>
      </c>
      <c r="T62" s="412">
        <v>5083.6136348609907</v>
      </c>
      <c r="U62" s="412">
        <v>458.01412790887014</v>
      </c>
      <c r="V62" s="45"/>
      <c r="W62" s="1"/>
    </row>
    <row r="63" spans="2:23" ht="10" customHeight="1" thickBot="1">
      <c r="B63" s="41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46"/>
      <c r="W63" s="1"/>
    </row>
    <row r="64" spans="2:23">
      <c r="W64" s="1"/>
    </row>
    <row r="65" spans="23:23">
      <c r="W65" s="1"/>
    </row>
  </sheetData>
  <mergeCells count="13">
    <mergeCell ref="P12:P13"/>
    <mergeCell ref="T12:T13"/>
    <mergeCell ref="U12:U13"/>
    <mergeCell ref="O12:O13"/>
    <mergeCell ref="C12:C13"/>
    <mergeCell ref="D12:D13"/>
    <mergeCell ref="E12:E13"/>
    <mergeCell ref="F12:F13"/>
    <mergeCell ref="G12:G13"/>
    <mergeCell ref="H12:N12"/>
    <mergeCell ref="Q12:Q13"/>
    <mergeCell ref="R12:R13"/>
    <mergeCell ref="S12:S13"/>
  </mergeCells>
  <phoneticPr fontId="14" type="noConversion"/>
  <conditionalFormatting sqref="C52:U61">
    <cfRule type="cellIs" dxfId="16" priority="1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59" firstPageNumber="0" orientation="landscape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11"/>
  <dimension ref="A3:I37"/>
  <sheetViews>
    <sheetView showGridLines="0" workbookViewId="0">
      <selection activeCell="G14" sqref="G14"/>
    </sheetView>
  </sheetViews>
  <sheetFormatPr baseColWidth="10" defaultColWidth="8.83203125" defaultRowHeight="13"/>
  <cols>
    <col min="1" max="1" width="3.33203125" style="3" customWidth="1"/>
    <col min="2" max="2" width="10.6640625" style="3" customWidth="1"/>
    <col min="3" max="3" width="67" style="3" customWidth="1"/>
    <col min="4" max="4" width="14.6640625" style="3" customWidth="1"/>
    <col min="5" max="5" width="8.83203125" style="3" customWidth="1"/>
    <col min="6" max="6" width="7.33203125" style="3" customWidth="1"/>
    <col min="7" max="16384" width="8.83203125" style="3"/>
  </cols>
  <sheetData>
    <row r="3" spans="1:9" ht="14" thickBot="1"/>
    <row r="4" spans="1:9" ht="13" customHeight="1">
      <c r="A4" s="15"/>
      <c r="B4" s="91"/>
      <c r="C4" s="92"/>
      <c r="D4" s="92"/>
      <c r="E4" s="92"/>
      <c r="F4" s="106"/>
    </row>
    <row r="5" spans="1:9" ht="13" customHeight="1">
      <c r="A5" s="15"/>
      <c r="B5" s="94"/>
      <c r="C5" s="95"/>
      <c r="D5" s="134"/>
      <c r="E5" s="96" t="s">
        <v>449</v>
      </c>
      <c r="F5" s="97"/>
    </row>
    <row r="6" spans="1:9" ht="13" customHeight="1">
      <c r="A6" s="15"/>
      <c r="B6" s="189"/>
      <c r="C6" s="95"/>
      <c r="D6" s="134"/>
      <c r="E6" s="177"/>
      <c r="F6" s="97"/>
    </row>
    <row r="7" spans="1:9" ht="13" customHeight="1">
      <c r="A7" s="15"/>
      <c r="B7" s="94"/>
      <c r="C7" s="99" t="s">
        <v>450</v>
      </c>
      <c r="D7" s="136"/>
      <c r="E7" s="136"/>
      <c r="F7" s="97"/>
    </row>
    <row r="8" spans="1:9" ht="13" customHeight="1">
      <c r="A8" s="15"/>
      <c r="B8" s="94"/>
      <c r="C8" s="99"/>
      <c r="D8" s="131"/>
      <c r="E8" s="136"/>
      <c r="F8" s="97"/>
    </row>
    <row r="9" spans="1:9" ht="15" customHeight="1">
      <c r="A9" s="15"/>
      <c r="B9" s="2"/>
      <c r="C9" s="1"/>
      <c r="D9" s="1"/>
      <c r="E9" s="1"/>
      <c r="F9" s="31"/>
    </row>
    <row r="10" spans="1:9" ht="15" customHeight="1">
      <c r="A10" s="15"/>
      <c r="B10" s="2"/>
      <c r="C10" s="178" t="s">
        <v>410</v>
      </c>
      <c r="D10" s="179"/>
      <c r="F10" s="31"/>
      <c r="I10" s="238"/>
    </row>
    <row r="11" spans="1:9" ht="15" customHeight="1" thickBot="1">
      <c r="A11" s="15"/>
      <c r="B11" s="2"/>
      <c r="C11" s="180"/>
      <c r="D11" s="181" t="s">
        <v>28</v>
      </c>
      <c r="F11" s="31"/>
      <c r="I11" s="238"/>
    </row>
    <row r="12" spans="1:9" ht="20">
      <c r="A12" s="15"/>
      <c r="B12" s="2"/>
      <c r="C12" s="182" t="s">
        <v>35</v>
      </c>
      <c r="D12" s="424">
        <v>1196.75602945484</v>
      </c>
      <c r="E12" s="132">
        <v>0</v>
      </c>
      <c r="F12" s="112">
        <v>0</v>
      </c>
    </row>
    <row r="13" spans="1:9" ht="20">
      <c r="A13" s="15"/>
      <c r="B13" s="2"/>
      <c r="C13" s="183" t="s">
        <v>36</v>
      </c>
      <c r="D13" s="425">
        <v>566.36896396958002</v>
      </c>
      <c r="E13" s="132">
        <v>1</v>
      </c>
      <c r="F13" s="112">
        <v>1</v>
      </c>
    </row>
    <row r="14" spans="1:9" ht="21" thickBot="1">
      <c r="A14" s="15"/>
      <c r="B14" s="2"/>
      <c r="C14" s="184" t="s">
        <v>37</v>
      </c>
      <c r="D14" s="426">
        <v>181.42753508508002</v>
      </c>
      <c r="F14" s="112">
        <v>2</v>
      </c>
      <c r="G14" s="523">
        <f>D14/(D13+D14)</f>
        <v>0.24261618677599428</v>
      </c>
    </row>
    <row r="15" spans="1:9" ht="21" thickBot="1">
      <c r="A15" s="15"/>
      <c r="B15" s="2"/>
      <c r="C15" s="185" t="s">
        <v>38</v>
      </c>
      <c r="D15" s="186">
        <v>1944.5525285095002</v>
      </c>
      <c r="E15" s="55"/>
      <c r="F15" s="112">
        <v>3</v>
      </c>
    </row>
    <row r="16" spans="1:9">
      <c r="A16" s="15"/>
      <c r="B16" s="2"/>
      <c r="D16" s="1"/>
      <c r="E16" s="1"/>
      <c r="F16" s="112">
        <v>4</v>
      </c>
    </row>
    <row r="17" spans="1:6">
      <c r="A17" s="15"/>
      <c r="B17" s="2"/>
      <c r="D17" s="1"/>
      <c r="E17" s="1"/>
      <c r="F17" s="112">
        <v>5</v>
      </c>
    </row>
    <row r="18" spans="1:6">
      <c r="A18" s="15"/>
      <c r="B18" s="2"/>
      <c r="C18" s="18"/>
      <c r="D18" s="9"/>
      <c r="E18" s="1"/>
      <c r="F18" s="112">
        <v>6</v>
      </c>
    </row>
    <row r="19" spans="1:6">
      <c r="A19" s="15"/>
      <c r="B19" s="2"/>
      <c r="C19" s="9"/>
      <c r="D19" s="11"/>
      <c r="E19" s="11"/>
      <c r="F19" s="112">
        <v>7</v>
      </c>
    </row>
    <row r="20" spans="1:6">
      <c r="A20" s="15"/>
      <c r="B20" s="2"/>
      <c r="C20" s="29"/>
      <c r="D20" s="176"/>
      <c r="E20" s="133">
        <v>1</v>
      </c>
      <c r="F20" s="112">
        <v>9</v>
      </c>
    </row>
    <row r="21" spans="1:6">
      <c r="A21" s="15"/>
      <c r="B21" s="2"/>
      <c r="C21" s="29"/>
      <c r="D21" s="176"/>
      <c r="E21" s="133">
        <v>2</v>
      </c>
      <c r="F21" s="112">
        <v>10</v>
      </c>
    </row>
    <row r="22" spans="1:6">
      <c r="A22" s="15"/>
      <c r="B22" s="2"/>
      <c r="C22" s="29"/>
      <c r="D22" s="176"/>
      <c r="E22" s="133">
        <v>3</v>
      </c>
      <c r="F22" s="112">
        <v>11</v>
      </c>
    </row>
    <row r="23" spans="1:6">
      <c r="A23" s="15"/>
      <c r="B23" s="2"/>
      <c r="C23" s="29"/>
      <c r="D23" s="176"/>
      <c r="E23" s="133">
        <v>4</v>
      </c>
      <c r="F23" s="112">
        <v>12</v>
      </c>
    </row>
    <row r="24" spans="1:6">
      <c r="A24" s="15"/>
      <c r="B24" s="2"/>
      <c r="C24" s="29"/>
      <c r="D24" s="176"/>
      <c r="E24" s="133">
        <v>5</v>
      </c>
      <c r="F24" s="31"/>
    </row>
    <row r="25" spans="1:6">
      <c r="A25" s="15"/>
      <c r="B25" s="2"/>
      <c r="C25" s="29"/>
      <c r="D25" s="176"/>
      <c r="E25" s="133">
        <v>6</v>
      </c>
      <c r="F25" s="31"/>
    </row>
    <row r="26" spans="1:6">
      <c r="A26" s="15"/>
      <c r="B26" s="2"/>
      <c r="C26" s="29"/>
      <c r="D26" s="176"/>
      <c r="E26" s="133">
        <v>7</v>
      </c>
      <c r="F26" s="31"/>
    </row>
    <row r="27" spans="1:6">
      <c r="A27" s="15"/>
      <c r="B27" s="187"/>
      <c r="C27" s="29"/>
      <c r="D27" s="176"/>
      <c r="E27" s="133">
        <v>8</v>
      </c>
      <c r="F27" s="31"/>
    </row>
    <row r="28" spans="1:6">
      <c r="A28" s="15"/>
      <c r="B28" s="187"/>
      <c r="D28" s="1"/>
      <c r="E28" s="1"/>
      <c r="F28" s="31"/>
    </row>
    <row r="29" spans="1:6" ht="14" thickBot="1">
      <c r="A29" s="15"/>
      <c r="B29" s="187"/>
      <c r="C29" s="20"/>
      <c r="D29" s="20"/>
      <c r="E29" s="20"/>
      <c r="F29" s="31"/>
    </row>
    <row r="30" spans="1:6">
      <c r="B30" s="187"/>
      <c r="F30" s="31"/>
    </row>
    <row r="31" spans="1:6">
      <c r="B31" s="187"/>
      <c r="F31" s="31"/>
    </row>
    <row r="32" spans="1:6" ht="14" thickBot="1">
      <c r="B32" s="188"/>
      <c r="C32" s="20"/>
      <c r="D32" s="20"/>
      <c r="E32" s="20"/>
      <c r="F32" s="40"/>
    </row>
    <row r="37" spans="3:3">
      <c r="C37" s="253"/>
    </row>
  </sheetData>
  <sheetProtection selectLockedCells="1" selectUnlockedCells="1"/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120" firstPageNumber="0" orientation="landscape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12"/>
  <dimension ref="A3:H38"/>
  <sheetViews>
    <sheetView showGridLines="0" workbookViewId="0">
      <selection activeCell="H20" sqref="H20"/>
    </sheetView>
  </sheetViews>
  <sheetFormatPr baseColWidth="10" defaultColWidth="8.83203125" defaultRowHeight="13"/>
  <cols>
    <col min="1" max="1" width="3.33203125" style="3" customWidth="1"/>
    <col min="2" max="2" width="4.1640625" style="3" customWidth="1"/>
    <col min="3" max="3" width="43.1640625" style="3" customWidth="1"/>
    <col min="4" max="4" width="14.6640625" style="3" customWidth="1"/>
    <col min="5" max="5" width="8.83203125" style="3" customWidth="1"/>
    <col min="6" max="6" width="19.6640625" style="3" customWidth="1"/>
    <col min="7" max="7" width="13.1640625" style="3" customWidth="1"/>
    <col min="8" max="8" width="5.33203125" style="3" customWidth="1"/>
    <col min="9" max="16384" width="8.83203125" style="3"/>
  </cols>
  <sheetData>
    <row r="3" spans="1:8" ht="14" thickBot="1"/>
    <row r="4" spans="1:8" ht="13" customHeight="1">
      <c r="A4" s="15"/>
      <c r="B4" s="91"/>
      <c r="C4" s="92"/>
      <c r="D4" s="92"/>
      <c r="E4" s="92"/>
      <c r="F4" s="92"/>
      <c r="G4" s="92"/>
      <c r="H4" s="106"/>
    </row>
    <row r="5" spans="1:8" ht="13" customHeight="1">
      <c r="A5" s="15"/>
      <c r="B5" s="94"/>
      <c r="C5" s="95"/>
      <c r="D5" s="134"/>
      <c r="E5" s="134"/>
      <c r="F5" s="95"/>
      <c r="G5" s="134" t="s">
        <v>447</v>
      </c>
      <c r="H5" s="97"/>
    </row>
    <row r="6" spans="1:8" ht="13" customHeight="1">
      <c r="A6" s="15"/>
      <c r="B6" s="94"/>
      <c r="C6" s="95"/>
      <c r="D6" s="135"/>
      <c r="E6" s="135"/>
      <c r="F6" s="95"/>
      <c r="G6" s="95"/>
      <c r="H6" s="97"/>
    </row>
    <row r="7" spans="1:8" ht="13" customHeight="1">
      <c r="A7" s="15"/>
      <c r="B7" s="94"/>
      <c r="C7" s="99" t="s">
        <v>448</v>
      </c>
      <c r="D7" s="131"/>
      <c r="E7" s="136"/>
      <c r="F7" s="131"/>
      <c r="G7" s="131"/>
      <c r="H7" s="97"/>
    </row>
    <row r="8" spans="1:8" ht="13" customHeight="1">
      <c r="A8" s="15"/>
      <c r="B8" s="189"/>
      <c r="C8" s="99"/>
      <c r="D8" s="131"/>
      <c r="E8" s="136"/>
      <c r="F8" s="131"/>
      <c r="G8" s="131"/>
      <c r="H8" s="97"/>
    </row>
    <row r="9" spans="1:8" ht="15" customHeight="1">
      <c r="A9" s="15"/>
      <c r="B9" s="2"/>
      <c r="C9" s="1"/>
      <c r="D9" s="1"/>
      <c r="E9" s="1"/>
      <c r="H9" s="31"/>
    </row>
    <row r="10" spans="1:8" ht="15" customHeight="1">
      <c r="A10" s="15"/>
      <c r="B10" s="2"/>
      <c r="C10" s="1"/>
      <c r="D10" s="1"/>
      <c r="E10" s="1"/>
      <c r="H10" s="31"/>
    </row>
    <row r="11" spans="1:8" ht="15" customHeight="1">
      <c r="A11" s="15"/>
      <c r="B11" s="2"/>
      <c r="C11" s="190" t="s">
        <v>411</v>
      </c>
      <c r="D11" s="191"/>
      <c r="F11" s="16"/>
      <c r="H11" s="31"/>
    </row>
    <row r="12" spans="1:8" ht="15" customHeight="1" thickBot="1">
      <c r="A12" s="15"/>
      <c r="B12" s="2"/>
      <c r="C12" s="191"/>
      <c r="D12" s="192" t="s">
        <v>28</v>
      </c>
      <c r="F12" s="9"/>
      <c r="G12" s="11"/>
      <c r="H12" s="31"/>
    </row>
    <row r="13" spans="1:8" ht="23" customHeight="1">
      <c r="A13" s="15"/>
      <c r="B13" s="2"/>
      <c r="C13" s="427" t="s">
        <v>348</v>
      </c>
      <c r="D13" s="430">
        <v>44.444147489629998</v>
      </c>
      <c r="E13" s="132"/>
      <c r="F13" s="79"/>
      <c r="G13" s="165"/>
      <c r="H13" s="112">
        <v>0</v>
      </c>
    </row>
    <row r="14" spans="1:8" ht="23" customHeight="1">
      <c r="A14" s="15"/>
      <c r="B14" s="2"/>
      <c r="C14" s="428" t="s">
        <v>356</v>
      </c>
      <c r="D14" s="431">
        <v>6.7369985549999997E-2</v>
      </c>
      <c r="E14" s="132"/>
      <c r="F14" s="79"/>
      <c r="G14" s="8"/>
      <c r="H14" s="112">
        <v>2</v>
      </c>
    </row>
    <row r="15" spans="1:8" ht="23" customHeight="1">
      <c r="A15" s="15"/>
      <c r="B15" s="2"/>
      <c r="C15" s="428" t="s">
        <v>349</v>
      </c>
      <c r="D15" s="431">
        <v>10.76469014385</v>
      </c>
      <c r="E15" s="132"/>
      <c r="F15" s="79"/>
      <c r="G15" s="165"/>
      <c r="H15" s="112">
        <v>3</v>
      </c>
    </row>
    <row r="16" spans="1:8" ht="23" customHeight="1">
      <c r="A16" s="15"/>
      <c r="B16" s="2"/>
      <c r="C16" s="428" t="s">
        <v>2</v>
      </c>
      <c r="D16" s="431">
        <v>29.033137151040002</v>
      </c>
      <c r="E16" s="55"/>
      <c r="F16" s="79"/>
      <c r="G16" s="165"/>
      <c r="H16" s="112">
        <v>4</v>
      </c>
    </row>
    <row r="17" spans="1:8" ht="23" customHeight="1">
      <c r="A17" s="15"/>
      <c r="B17" s="2"/>
      <c r="C17" s="428" t="s">
        <v>350</v>
      </c>
      <c r="D17" s="431">
        <v>18.008000750279997</v>
      </c>
      <c r="E17" s="1"/>
      <c r="F17" s="79"/>
      <c r="G17" s="165"/>
      <c r="H17" s="112">
        <v>5</v>
      </c>
    </row>
    <row r="18" spans="1:8" ht="23" customHeight="1">
      <c r="A18" s="15"/>
      <c r="B18" s="2"/>
      <c r="C18" s="428" t="s">
        <v>351</v>
      </c>
      <c r="D18" s="431">
        <v>45.924195390720001</v>
      </c>
      <c r="E18" s="1"/>
      <c r="F18" s="79"/>
      <c r="G18" s="165"/>
      <c r="H18" s="112">
        <v>6</v>
      </c>
    </row>
    <row r="19" spans="1:8" ht="23" customHeight="1">
      <c r="A19" s="15"/>
      <c r="B19" s="2"/>
      <c r="C19" s="428" t="s">
        <v>5</v>
      </c>
      <c r="D19" s="431">
        <v>15.47572336658</v>
      </c>
      <c r="E19" s="1"/>
      <c r="F19" s="79"/>
      <c r="G19" s="165"/>
      <c r="H19" s="112">
        <v>7</v>
      </c>
    </row>
    <row r="20" spans="1:8" ht="23" customHeight="1">
      <c r="A20" s="15"/>
      <c r="B20" s="2"/>
      <c r="C20" s="428" t="s">
        <v>352</v>
      </c>
      <c r="D20" s="431">
        <v>1.26907456528</v>
      </c>
      <c r="E20" s="11"/>
      <c r="F20" s="79"/>
      <c r="G20" s="165"/>
      <c r="H20" s="112">
        <v>8</v>
      </c>
    </row>
    <row r="21" spans="1:8" ht="23" customHeight="1">
      <c r="A21" s="15"/>
      <c r="B21" s="2"/>
      <c r="C21" s="428" t="s">
        <v>353</v>
      </c>
      <c r="D21" s="431">
        <v>10.57851049003</v>
      </c>
      <c r="E21" s="133">
        <v>0</v>
      </c>
      <c r="F21" s="79"/>
      <c r="G21" s="165"/>
      <c r="H21" s="112">
        <v>10</v>
      </c>
    </row>
    <row r="22" spans="1:8" ht="23" customHeight="1" thickBot="1">
      <c r="A22" s="15"/>
      <c r="B22" s="444"/>
      <c r="C22" s="429" t="s">
        <v>354</v>
      </c>
      <c r="D22" s="432">
        <v>1.8177541840000002E-2</v>
      </c>
      <c r="E22" s="133"/>
      <c r="F22" s="79"/>
      <c r="G22" s="165"/>
      <c r="H22" s="112"/>
    </row>
    <row r="23" spans="1:8" ht="19" thickBot="1">
      <c r="A23" s="15"/>
      <c r="B23" s="2"/>
      <c r="C23" s="472" t="s">
        <v>355</v>
      </c>
      <c r="D23" s="473">
        <v>269.54545980234002</v>
      </c>
      <c r="E23" s="133">
        <v>1</v>
      </c>
      <c r="F23" s="79"/>
      <c r="G23" s="165"/>
      <c r="H23" s="112">
        <v>11</v>
      </c>
    </row>
    <row r="24" spans="1:8">
      <c r="A24" s="15"/>
      <c r="B24" s="193"/>
      <c r="E24" s="133"/>
      <c r="F24" s="79"/>
      <c r="G24" s="165"/>
      <c r="H24" s="112"/>
    </row>
    <row r="25" spans="1:8" ht="14" thickBot="1">
      <c r="A25" s="15"/>
      <c r="B25" s="41"/>
      <c r="C25" s="20"/>
      <c r="D25" s="20"/>
      <c r="E25" s="20"/>
      <c r="F25" s="20"/>
      <c r="G25" s="20"/>
      <c r="H25" s="40"/>
    </row>
    <row r="38" spans="3:3">
      <c r="C38" s="253"/>
    </row>
  </sheetData>
  <sheetProtection selectLockedCells="1" selectUnlockedCells="1"/>
  <printOptions horizontalCentered="1"/>
  <pageMargins left="0.39370078740157483" right="0.39370078740157483" top="0.59055118110236227" bottom="0.59055118110236227" header="0.51181102362204722" footer="0.31496062992125984"/>
  <pageSetup paperSize="9" scale="125" firstPageNumber="0" orientation="landscape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13"/>
  <dimension ref="A3:J37"/>
  <sheetViews>
    <sheetView showGridLines="0" topLeftCell="A7" zoomScale="98" zoomScaleNormal="98" zoomScalePageLayoutView="98" workbookViewId="0">
      <selection activeCell="H20" sqref="H20"/>
    </sheetView>
  </sheetViews>
  <sheetFormatPr baseColWidth="10" defaultColWidth="8.83203125" defaultRowHeight="13"/>
  <cols>
    <col min="1" max="1" width="3.33203125" style="3" customWidth="1"/>
    <col min="2" max="2" width="3.5" style="3" customWidth="1"/>
    <col min="3" max="3" width="37.5" style="3" customWidth="1"/>
    <col min="4" max="4" width="16" style="3" customWidth="1"/>
    <col min="5" max="5" width="8.83203125" style="3" customWidth="1"/>
    <col min="6" max="6" width="36.33203125" style="3" customWidth="1"/>
    <col min="7" max="7" width="12.5" style="3" customWidth="1"/>
    <col min="8" max="8" width="3.6640625" style="3" customWidth="1"/>
    <col min="9" max="16384" width="8.83203125" style="3"/>
  </cols>
  <sheetData>
    <row r="3" spans="1:10" ht="14" thickBot="1"/>
    <row r="4" spans="1:10" ht="13" customHeight="1">
      <c r="A4" s="15"/>
      <c r="B4" s="91"/>
      <c r="C4" s="92"/>
      <c r="D4" s="92"/>
      <c r="E4" s="92"/>
      <c r="F4" s="92"/>
      <c r="G4" s="92"/>
      <c r="H4" s="106"/>
    </row>
    <row r="5" spans="1:10" ht="13" customHeight="1">
      <c r="A5" s="15"/>
      <c r="B5" s="94"/>
      <c r="C5" s="95"/>
      <c r="D5" s="134"/>
      <c r="E5" s="134"/>
      <c r="F5" s="95"/>
      <c r="G5" s="134" t="s">
        <v>445</v>
      </c>
      <c r="H5" s="97"/>
    </row>
    <row r="6" spans="1:10" ht="13" customHeight="1">
      <c r="A6" s="15"/>
      <c r="B6" s="94"/>
      <c r="C6" s="95"/>
      <c r="D6" s="135"/>
      <c r="E6" s="135"/>
      <c r="F6" s="95"/>
      <c r="G6" s="95"/>
      <c r="H6" s="97"/>
    </row>
    <row r="7" spans="1:10" ht="13" customHeight="1">
      <c r="A7" s="15"/>
      <c r="B7" s="94"/>
      <c r="C7" s="99" t="s">
        <v>439</v>
      </c>
      <c r="D7" s="131"/>
      <c r="E7" s="136"/>
      <c r="F7" s="131"/>
      <c r="G7" s="131"/>
      <c r="H7" s="97"/>
    </row>
    <row r="8" spans="1:10" ht="13" customHeight="1">
      <c r="A8" s="15"/>
      <c r="B8" s="189"/>
      <c r="C8" s="99"/>
      <c r="D8" s="131"/>
      <c r="E8" s="136"/>
      <c r="F8" s="131"/>
      <c r="G8" s="131"/>
      <c r="H8" s="97"/>
    </row>
    <row r="9" spans="1:10" ht="15" customHeight="1">
      <c r="A9" s="15"/>
      <c r="B9" s="2"/>
      <c r="C9" s="1"/>
      <c r="D9" s="1"/>
      <c r="E9" s="1"/>
      <c r="H9" s="31"/>
    </row>
    <row r="10" spans="1:10" ht="15" customHeight="1">
      <c r="A10" s="15"/>
      <c r="B10" s="2"/>
      <c r="C10" s="194" t="s">
        <v>412</v>
      </c>
      <c r="D10" s="195"/>
      <c r="H10" s="31"/>
    </row>
    <row r="11" spans="1:10" ht="15" customHeight="1">
      <c r="A11" s="15"/>
      <c r="B11" s="193"/>
      <c r="C11" s="194"/>
      <c r="D11" s="195"/>
      <c r="H11" s="31"/>
    </row>
    <row r="12" spans="1:10" ht="17" thickBot="1">
      <c r="A12" s="15"/>
      <c r="B12" s="2"/>
      <c r="C12" s="196"/>
      <c r="D12" s="197" t="s">
        <v>28</v>
      </c>
      <c r="H12" s="31"/>
    </row>
    <row r="13" spans="1:10" ht="20" customHeight="1">
      <c r="A13" s="15"/>
      <c r="B13" s="2"/>
      <c r="C13" s="182" t="s">
        <v>29</v>
      </c>
      <c r="D13" s="424">
        <v>1196.75602945484</v>
      </c>
      <c r="E13" s="198"/>
      <c r="F13" s="198"/>
      <c r="G13" s="201"/>
      <c r="H13" s="112">
        <v>0</v>
      </c>
      <c r="J13" s="202"/>
    </row>
    <row r="14" spans="1:10" ht="20" customHeight="1">
      <c r="A14" s="15"/>
      <c r="B14" s="2"/>
      <c r="C14" s="183" t="s">
        <v>16</v>
      </c>
      <c r="D14" s="425">
        <v>269.54545980234002</v>
      </c>
      <c r="E14" s="199"/>
      <c r="F14" s="199"/>
      <c r="G14" s="201"/>
      <c r="H14" s="112">
        <v>1</v>
      </c>
      <c r="J14" s="202"/>
    </row>
    <row r="15" spans="1:10" ht="20" customHeight="1">
      <c r="A15" s="15"/>
      <c r="B15" s="2"/>
      <c r="C15" s="183" t="s">
        <v>30</v>
      </c>
      <c r="D15" s="425">
        <v>931.37396260962998</v>
      </c>
      <c r="E15" s="199"/>
      <c r="F15" s="199"/>
      <c r="G15" s="201"/>
      <c r="H15" s="112">
        <v>2</v>
      </c>
      <c r="J15" s="202"/>
    </row>
    <row r="16" spans="1:10" ht="20" customHeight="1">
      <c r="A16" s="15"/>
      <c r="B16" s="2"/>
      <c r="C16" s="183" t="s">
        <v>31</v>
      </c>
      <c r="D16" s="425">
        <v>106.86017567857999</v>
      </c>
      <c r="E16" s="199"/>
      <c r="F16" s="199"/>
      <c r="G16" s="201"/>
      <c r="H16" s="112">
        <v>3</v>
      </c>
      <c r="J16" s="202"/>
    </row>
    <row r="17" spans="1:10" ht="20" customHeight="1">
      <c r="A17" s="15"/>
      <c r="B17" s="2"/>
      <c r="C17" s="183" t="s">
        <v>17</v>
      </c>
      <c r="D17" s="425">
        <v>9.6783427930000013E-2</v>
      </c>
      <c r="E17" s="199"/>
      <c r="F17" s="199"/>
      <c r="G17" s="201"/>
      <c r="H17" s="112">
        <v>4</v>
      </c>
      <c r="J17" s="202"/>
    </row>
    <row r="18" spans="1:10" ht="20" customHeight="1">
      <c r="A18" s="15"/>
      <c r="B18" s="2"/>
      <c r="C18" s="183" t="s">
        <v>18</v>
      </c>
      <c r="D18" s="425">
        <v>106.76339225064999</v>
      </c>
      <c r="E18" s="199"/>
      <c r="F18" s="199"/>
      <c r="G18" s="201"/>
      <c r="H18" s="112">
        <v>5</v>
      </c>
      <c r="J18" s="202"/>
    </row>
    <row r="19" spans="1:10" ht="20" customHeight="1">
      <c r="A19" s="15"/>
      <c r="B19" s="2"/>
      <c r="C19" s="183" t="s">
        <v>19</v>
      </c>
      <c r="D19" s="425">
        <v>0.47007622185000003</v>
      </c>
      <c r="E19" s="199"/>
      <c r="F19" s="199"/>
      <c r="G19" s="201"/>
      <c r="H19" s="112">
        <v>6</v>
      </c>
      <c r="J19" s="202"/>
    </row>
    <row r="20" spans="1:10" ht="20" customHeight="1">
      <c r="A20" s="15"/>
      <c r="B20" s="2"/>
      <c r="C20" s="183" t="s">
        <v>20</v>
      </c>
      <c r="D20" s="425">
        <v>106.29331602880001</v>
      </c>
      <c r="E20" s="199"/>
      <c r="F20" s="199"/>
      <c r="G20" s="201"/>
      <c r="H20" s="112">
        <v>7</v>
      </c>
      <c r="J20" s="202"/>
    </row>
    <row r="21" spans="1:10" ht="20" customHeight="1">
      <c r="A21" s="15"/>
      <c r="B21" s="2"/>
      <c r="C21" s="183" t="s">
        <v>21</v>
      </c>
      <c r="D21" s="425">
        <v>0.45233187817999998</v>
      </c>
      <c r="E21" s="199"/>
      <c r="F21" s="199"/>
      <c r="G21" s="201"/>
      <c r="H21" s="112">
        <v>8</v>
      </c>
      <c r="J21" s="202"/>
    </row>
    <row r="22" spans="1:10" ht="20" customHeight="1">
      <c r="A22" s="15"/>
      <c r="B22" s="2"/>
      <c r="C22" s="183" t="s">
        <v>22</v>
      </c>
      <c r="D22" s="425">
        <v>106.74564790698001</v>
      </c>
      <c r="E22" s="199"/>
      <c r="F22" s="199"/>
      <c r="G22" s="201"/>
      <c r="H22" s="112">
        <v>9</v>
      </c>
      <c r="J22" s="202"/>
    </row>
    <row r="23" spans="1:10" ht="20" customHeight="1">
      <c r="A23" s="15"/>
      <c r="B23" s="2"/>
      <c r="C23" s="183" t="s">
        <v>32</v>
      </c>
      <c r="D23" s="425">
        <v>106.09198362270999</v>
      </c>
      <c r="E23" s="199"/>
      <c r="F23" s="199"/>
      <c r="G23" s="201"/>
      <c r="H23" s="112">
        <v>10</v>
      </c>
      <c r="J23" s="202"/>
    </row>
    <row r="24" spans="1:10" ht="20" customHeight="1">
      <c r="A24" s="15"/>
      <c r="B24" s="2"/>
      <c r="C24" s="183" t="s">
        <v>33</v>
      </c>
      <c r="D24" s="425">
        <v>13.759391533340001</v>
      </c>
      <c r="E24" s="199"/>
      <c r="F24" s="199"/>
      <c r="G24" s="201"/>
      <c r="H24" s="112">
        <v>11</v>
      </c>
      <c r="J24" s="202"/>
    </row>
    <row r="25" spans="1:10" ht="20" customHeight="1" thickBot="1">
      <c r="A25" s="15"/>
      <c r="B25" s="2"/>
      <c r="C25" s="423" t="s">
        <v>34</v>
      </c>
      <c r="D25" s="426">
        <v>14.374669124470001</v>
      </c>
      <c r="E25" s="200"/>
      <c r="F25" s="200"/>
      <c r="G25" s="201"/>
      <c r="H25" s="112">
        <v>12</v>
      </c>
      <c r="J25" s="202"/>
    </row>
    <row r="26" spans="1:10">
      <c r="A26" s="15"/>
      <c r="B26" s="2"/>
      <c r="C26" s="29"/>
      <c r="D26" s="176"/>
      <c r="E26" s="133"/>
      <c r="H26" s="31"/>
    </row>
    <row r="27" spans="1:10" ht="14" thickBot="1">
      <c r="A27" s="15"/>
      <c r="B27" s="41"/>
      <c r="C27" s="20" t="s">
        <v>446</v>
      </c>
      <c r="D27" s="20"/>
      <c r="E27" s="20"/>
      <c r="F27" s="20"/>
      <c r="G27" s="20"/>
      <c r="H27" s="40"/>
    </row>
    <row r="29" spans="1:10">
      <c r="D29" s="244"/>
    </row>
    <row r="30" spans="1:10">
      <c r="D30" s="244"/>
    </row>
    <row r="37" spans="3:3">
      <c r="C37" s="253"/>
    </row>
  </sheetData>
  <sheetProtection selectLockedCells="1" selectUnlockedCells="1"/>
  <printOptions horizontalCentered="1"/>
  <pageMargins left="0.39370078740157483" right="0.39370078740157483" top="0.59055118110236227" bottom="0.59055118110236227" header="0.51181102362204722" footer="0.31496062992125984"/>
  <pageSetup paperSize="9" scale="118" firstPageNumber="0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AA44"/>
  <sheetViews>
    <sheetView showGridLines="0" zoomScale="90" zoomScaleNormal="90" zoomScalePageLayoutView="90" workbookViewId="0">
      <selection activeCell="H20" sqref="H20"/>
    </sheetView>
  </sheetViews>
  <sheetFormatPr baseColWidth="10" defaultColWidth="8.83203125" defaultRowHeight="13"/>
  <cols>
    <col min="1" max="2" width="3.33203125" style="3" customWidth="1"/>
    <col min="3" max="3" width="17.6640625" style="3" customWidth="1"/>
    <col min="4" max="4" width="11.6640625" style="3" customWidth="1"/>
    <col min="5" max="5" width="9.6640625" style="3" customWidth="1"/>
    <col min="6" max="19" width="8.6640625" style="3" customWidth="1"/>
    <col min="20" max="21" width="9.6640625" style="3" customWidth="1"/>
    <col min="22" max="22" width="3.33203125" style="3" customWidth="1"/>
    <col min="23" max="23" width="8.83203125" style="3"/>
    <col min="24" max="24" width="8.33203125" style="3" customWidth="1"/>
    <col min="25" max="25" width="12.1640625" style="3" customWidth="1"/>
    <col min="26" max="30" width="8.83203125" style="3"/>
    <col min="31" max="32" width="14.5" style="3" customWidth="1"/>
    <col min="33" max="16384" width="8.83203125" style="3"/>
  </cols>
  <sheetData>
    <row r="1" spans="1:27" ht="13.5" customHeight="1"/>
    <row r="2" spans="1:27" ht="13.5" customHeight="1"/>
    <row r="3" spans="1:27" s="253" customFormat="1" ht="14" thickBot="1">
      <c r="A3" s="247"/>
      <c r="B3" s="250">
        <v>2.5</v>
      </c>
      <c r="C3" s="247"/>
      <c r="D3" s="247">
        <v>11</v>
      </c>
      <c r="E3" s="247">
        <v>9</v>
      </c>
      <c r="F3" s="247">
        <v>8</v>
      </c>
      <c r="G3" s="247">
        <v>8</v>
      </c>
      <c r="H3" s="247">
        <v>8</v>
      </c>
      <c r="I3" s="247">
        <v>8</v>
      </c>
      <c r="J3" s="247">
        <v>8</v>
      </c>
      <c r="K3" s="247">
        <v>8</v>
      </c>
      <c r="L3" s="247">
        <v>8</v>
      </c>
      <c r="M3" s="247">
        <v>8</v>
      </c>
      <c r="N3" s="247">
        <v>8</v>
      </c>
      <c r="O3" s="247">
        <v>8</v>
      </c>
      <c r="P3" s="247">
        <v>8</v>
      </c>
      <c r="Q3" s="247">
        <v>8</v>
      </c>
      <c r="R3" s="247">
        <v>8</v>
      </c>
      <c r="S3" s="247">
        <v>8</v>
      </c>
      <c r="T3" s="50">
        <v>9</v>
      </c>
      <c r="U3" s="50">
        <v>9</v>
      </c>
      <c r="V3" s="251">
        <v>2.5</v>
      </c>
      <c r="W3" s="252"/>
      <c r="X3" s="247"/>
      <c r="Y3" s="247"/>
      <c r="Z3" s="247"/>
      <c r="AA3" s="247"/>
    </row>
    <row r="4" spans="1:27" ht="13" customHeight="1">
      <c r="A4" s="15"/>
      <c r="B4" s="91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3"/>
      <c r="W4" s="17"/>
      <c r="X4" s="15"/>
      <c r="Y4" s="15"/>
      <c r="Z4" s="15"/>
      <c r="AA4" s="15"/>
    </row>
    <row r="5" spans="1:27" ht="13" customHeight="1">
      <c r="A5" s="15"/>
      <c r="B5" s="94"/>
      <c r="C5" s="95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 t="s">
        <v>467</v>
      </c>
      <c r="V5" s="97"/>
      <c r="W5" s="17"/>
      <c r="X5" s="15"/>
      <c r="Y5" s="15"/>
      <c r="Z5" s="15"/>
      <c r="AA5" s="15"/>
    </row>
    <row r="6" spans="1:27" ht="13" customHeight="1">
      <c r="A6" s="15"/>
      <c r="B6" s="94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7"/>
      <c r="W6" s="17"/>
      <c r="X6" s="15"/>
      <c r="Y6" s="15"/>
      <c r="Z6" s="15"/>
      <c r="AA6" s="15"/>
    </row>
    <row r="7" spans="1:27" ht="13" customHeight="1">
      <c r="A7" s="15"/>
      <c r="B7" s="94"/>
      <c r="C7" s="98"/>
      <c r="D7" s="99" t="s">
        <v>439</v>
      </c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7"/>
      <c r="W7" s="17"/>
      <c r="X7" s="15"/>
      <c r="Y7" s="15"/>
      <c r="Z7" s="15"/>
      <c r="AA7" s="15"/>
    </row>
    <row r="8" spans="1:27" ht="13" customHeight="1">
      <c r="A8" s="15"/>
      <c r="B8" s="94"/>
      <c r="C8" s="100"/>
      <c r="D8" s="100"/>
      <c r="E8" s="100"/>
      <c r="F8" s="100"/>
      <c r="G8" s="95"/>
      <c r="H8" s="100"/>
      <c r="I8" s="100"/>
      <c r="J8" s="100"/>
      <c r="K8" s="100"/>
      <c r="L8" s="100"/>
      <c r="M8" s="100"/>
      <c r="N8" s="100"/>
      <c r="O8" s="101"/>
      <c r="P8" s="100"/>
      <c r="Q8" s="100"/>
      <c r="R8" s="100"/>
      <c r="S8" s="100"/>
      <c r="T8" s="100"/>
      <c r="U8" s="100"/>
      <c r="V8" s="97"/>
      <c r="W8" s="17"/>
      <c r="X8" s="15"/>
      <c r="Y8" s="15"/>
      <c r="Z8" s="15"/>
      <c r="AA8" s="15"/>
    </row>
    <row r="9" spans="1:27" ht="15" customHeight="1">
      <c r="A9" s="15"/>
      <c r="B9" s="2"/>
      <c r="C9" s="30"/>
      <c r="D9" s="1"/>
      <c r="E9" s="17"/>
      <c r="F9" s="17"/>
      <c r="G9" s="17"/>
      <c r="H9" s="1"/>
      <c r="I9" s="1"/>
      <c r="J9" s="1"/>
      <c r="K9" s="1"/>
      <c r="L9" s="1"/>
      <c r="M9" s="1"/>
      <c r="N9" s="1"/>
      <c r="O9" s="17"/>
      <c r="P9" s="1"/>
      <c r="Q9" s="1"/>
      <c r="R9" s="1"/>
      <c r="S9" s="1"/>
      <c r="T9" s="1"/>
      <c r="U9" s="1"/>
      <c r="V9" s="31"/>
    </row>
    <row r="10" spans="1:27" ht="15" customHeight="1">
      <c r="A10" s="15"/>
      <c r="B10" s="2"/>
      <c r="C10" s="30" t="s">
        <v>11</v>
      </c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1"/>
      <c r="Q10" s="1"/>
      <c r="R10" s="1"/>
      <c r="S10" s="1"/>
      <c r="T10" s="1"/>
      <c r="U10" s="1"/>
      <c r="V10" s="31"/>
    </row>
    <row r="11" spans="1:27" ht="15" customHeight="1" thickBot="1">
      <c r="A11" s="15"/>
      <c r="B11" s="2"/>
      <c r="C11" s="30"/>
      <c r="D11" s="1"/>
      <c r="E11" s="17"/>
      <c r="F11" s="17"/>
      <c r="G11" s="17"/>
      <c r="H11" s="1"/>
      <c r="I11" s="1"/>
      <c r="J11" s="1"/>
      <c r="K11" s="1"/>
      <c r="L11" s="1"/>
      <c r="M11" s="1"/>
      <c r="N11" s="1"/>
      <c r="O11" s="1"/>
      <c r="P11" s="14"/>
      <c r="Q11" s="14"/>
      <c r="R11" s="14"/>
      <c r="S11" s="14"/>
      <c r="T11" s="14"/>
      <c r="U11" s="14" t="s">
        <v>39</v>
      </c>
      <c r="V11" s="31"/>
    </row>
    <row r="12" spans="1:27" ht="15" customHeight="1" thickBot="1">
      <c r="A12" s="15"/>
      <c r="B12" s="2"/>
      <c r="C12" s="528" t="s">
        <v>65</v>
      </c>
      <c r="D12" s="528" t="s">
        <v>68</v>
      </c>
      <c r="E12" s="528" t="s">
        <v>365</v>
      </c>
      <c r="F12" s="528" t="s">
        <v>376</v>
      </c>
      <c r="G12" s="528" t="s">
        <v>0</v>
      </c>
      <c r="H12" s="532" t="s">
        <v>7</v>
      </c>
      <c r="I12" s="532"/>
      <c r="J12" s="532"/>
      <c r="K12" s="532"/>
      <c r="L12" s="532"/>
      <c r="M12" s="532"/>
      <c r="N12" s="532"/>
      <c r="O12" s="528" t="s">
        <v>66</v>
      </c>
      <c r="P12" s="528" t="s">
        <v>40</v>
      </c>
      <c r="Q12" s="528" t="s">
        <v>362</v>
      </c>
      <c r="R12" s="528" t="s">
        <v>363</v>
      </c>
      <c r="S12" s="528" t="s">
        <v>364</v>
      </c>
      <c r="T12" s="528" t="s">
        <v>44</v>
      </c>
      <c r="U12" s="528" t="s">
        <v>46</v>
      </c>
      <c r="V12" s="31"/>
    </row>
    <row r="13" spans="1:27" ht="37.5" customHeight="1" thickBot="1">
      <c r="A13" s="15"/>
      <c r="B13" s="2"/>
      <c r="C13" s="529"/>
      <c r="D13" s="529"/>
      <c r="E13" s="529"/>
      <c r="F13" s="529"/>
      <c r="G13" s="529"/>
      <c r="H13" s="36" t="s">
        <v>1</v>
      </c>
      <c r="I13" s="36" t="s">
        <v>366</v>
      </c>
      <c r="J13" s="36" t="s">
        <v>3</v>
      </c>
      <c r="K13" s="36" t="s">
        <v>4</v>
      </c>
      <c r="L13" s="36" t="s">
        <v>5</v>
      </c>
      <c r="M13" s="36" t="s">
        <v>67</v>
      </c>
      <c r="N13" s="36" t="s">
        <v>6</v>
      </c>
      <c r="O13" s="529"/>
      <c r="P13" s="529"/>
      <c r="Q13" s="529"/>
      <c r="R13" s="529"/>
      <c r="S13" s="529"/>
      <c r="T13" s="529"/>
      <c r="U13" s="529"/>
      <c r="V13" s="31"/>
    </row>
    <row r="14" spans="1:27" ht="18" customHeight="1">
      <c r="A14" s="15"/>
      <c r="B14" s="2"/>
      <c r="C14" s="56" t="s">
        <v>419</v>
      </c>
      <c r="D14" s="369">
        <v>14465181</v>
      </c>
      <c r="E14" s="368">
        <v>1013.03226418234</v>
      </c>
      <c r="F14" s="368">
        <v>143.46742100362999</v>
      </c>
      <c r="G14" s="368">
        <v>338.81111960581001</v>
      </c>
      <c r="H14" s="80">
        <v>48.646679631590004</v>
      </c>
      <c r="I14" s="368">
        <v>22.351180325759998</v>
      </c>
      <c r="J14" s="368">
        <v>15.754321718489999</v>
      </c>
      <c r="K14" s="368">
        <v>38.930908200989997</v>
      </c>
      <c r="L14" s="368">
        <v>13.636303624729999</v>
      </c>
      <c r="M14" s="80">
        <v>9.5778778934100011</v>
      </c>
      <c r="N14" s="80">
        <v>70.568150716889988</v>
      </c>
      <c r="O14" s="80">
        <v>793.59576969040995</v>
      </c>
      <c r="P14" s="80">
        <v>106.74564790698001</v>
      </c>
      <c r="Q14" s="80">
        <v>104.71454833216001</v>
      </c>
      <c r="R14" s="80">
        <v>13.759391533340001</v>
      </c>
      <c r="S14" s="80">
        <v>12.989022710290001</v>
      </c>
      <c r="T14" s="80">
        <v>3605.3472945909498</v>
      </c>
      <c r="U14" s="80">
        <v>319.40443331684003</v>
      </c>
      <c r="V14" s="112">
        <v>2</v>
      </c>
    </row>
    <row r="15" spans="1:27" ht="18" customHeight="1" thickBot="1">
      <c r="A15" s="15"/>
      <c r="B15" s="2"/>
      <c r="C15" s="267" t="s">
        <v>420</v>
      </c>
      <c r="D15" s="370">
        <v>11408675</v>
      </c>
      <c r="E15" s="371">
        <v>183.7237652725</v>
      </c>
      <c r="F15" s="371">
        <v>37.960114081450001</v>
      </c>
      <c r="G15" s="371">
        <v>227.55784436377002</v>
      </c>
      <c r="H15" s="269">
        <v>6.6295279874399995</v>
      </c>
      <c r="I15" s="371">
        <v>6.6819568252799995</v>
      </c>
      <c r="J15" s="371">
        <v>2.25367903179</v>
      </c>
      <c r="K15" s="371">
        <v>6.9932871897299993</v>
      </c>
      <c r="L15" s="371">
        <v>1.83941974185</v>
      </c>
      <c r="M15" s="269">
        <v>2.2860856434499999</v>
      </c>
      <c r="N15" s="269">
        <v>23.396081270939995</v>
      </c>
      <c r="O15" s="269">
        <v>137.77819291922</v>
      </c>
      <c r="P15" s="269">
        <v>0</v>
      </c>
      <c r="Q15" s="269">
        <v>1.37743529055</v>
      </c>
      <c r="R15" s="269">
        <v>0</v>
      </c>
      <c r="S15" s="269">
        <v>1.38564641418</v>
      </c>
      <c r="T15" s="269">
        <v>1478.26634027004</v>
      </c>
      <c r="U15" s="269">
        <v>138.60969459203</v>
      </c>
      <c r="V15" s="112">
        <v>5</v>
      </c>
    </row>
    <row r="16" spans="1:27" ht="18" customHeight="1" thickBot="1">
      <c r="A16" s="15"/>
      <c r="B16" s="2"/>
      <c r="C16" s="22" t="s">
        <v>64</v>
      </c>
      <c r="D16" s="23">
        <v>25873856</v>
      </c>
      <c r="E16" s="24">
        <v>1196.75602945484</v>
      </c>
      <c r="F16" s="24">
        <v>181.42753508508</v>
      </c>
      <c r="G16" s="24">
        <v>566.36896396958002</v>
      </c>
      <c r="H16" s="24">
        <v>55.276207619030004</v>
      </c>
      <c r="I16" s="24">
        <v>29.033137151039998</v>
      </c>
      <c r="J16" s="24">
        <v>18.008000750279997</v>
      </c>
      <c r="K16" s="24">
        <v>45.924195390719994</v>
      </c>
      <c r="L16" s="24">
        <v>15.475723366579999</v>
      </c>
      <c r="M16" s="24">
        <v>11.863963536860002</v>
      </c>
      <c r="N16" s="24">
        <v>93.964231987829976</v>
      </c>
      <c r="O16" s="24">
        <v>931.37396260962998</v>
      </c>
      <c r="P16" s="24">
        <v>106.74564790698001</v>
      </c>
      <c r="Q16" s="24">
        <v>106.09198362271</v>
      </c>
      <c r="R16" s="24">
        <v>13.759391533340001</v>
      </c>
      <c r="S16" s="24">
        <v>14.374669124470001</v>
      </c>
      <c r="T16" s="24">
        <v>5083.6136348609898</v>
      </c>
      <c r="U16" s="24">
        <v>458.01412790887002</v>
      </c>
      <c r="V16" s="31"/>
      <c r="W16" s="17"/>
      <c r="X16" s="15"/>
      <c r="Y16" s="15"/>
      <c r="Z16" s="15"/>
      <c r="AA16" s="15"/>
    </row>
    <row r="17" spans="1:27">
      <c r="A17" s="15"/>
      <c r="B17" s="2"/>
      <c r="C17" s="30"/>
      <c r="D17" s="1"/>
      <c r="E17" s="17"/>
      <c r="F17" s="17"/>
      <c r="G17" s="17"/>
      <c r="H17" s="1"/>
      <c r="I17" s="1"/>
      <c r="J17" s="1"/>
      <c r="K17" s="1"/>
      <c r="L17" s="1"/>
      <c r="M17" s="1"/>
      <c r="N17" s="1"/>
      <c r="O17" s="17"/>
      <c r="P17" s="1"/>
      <c r="Q17" s="1"/>
      <c r="R17" s="1"/>
      <c r="S17" s="1"/>
      <c r="T17" s="1"/>
      <c r="U17" s="1"/>
      <c r="V17" s="31"/>
      <c r="W17" s="17"/>
      <c r="X17" s="15"/>
      <c r="Y17" s="15"/>
      <c r="Z17" s="15"/>
      <c r="AA17" s="15"/>
    </row>
    <row r="18" spans="1:27">
      <c r="A18" s="15"/>
      <c r="B18" s="2"/>
      <c r="C18" s="30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31"/>
      <c r="W18" s="17"/>
      <c r="X18" s="15"/>
      <c r="Y18" s="15"/>
      <c r="Z18" s="15"/>
      <c r="AA18" s="15"/>
    </row>
    <row r="19" spans="1:27">
      <c r="A19" s="15"/>
      <c r="B19" s="2"/>
      <c r="C19" s="18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31"/>
      <c r="W19" s="17"/>
      <c r="X19" s="15"/>
      <c r="Y19" s="15"/>
      <c r="Z19" s="15"/>
      <c r="AA19" s="15"/>
    </row>
    <row r="20" spans="1:27">
      <c r="A20" s="15"/>
      <c r="B20" s="2"/>
      <c r="C20" s="18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31"/>
      <c r="W20" s="17"/>
      <c r="X20" s="15"/>
      <c r="Y20" s="15"/>
      <c r="Z20" s="15"/>
      <c r="AA20" s="15"/>
    </row>
    <row r="21" spans="1:27">
      <c r="A21" s="15"/>
      <c r="B21" s="2"/>
      <c r="C21" s="18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31"/>
      <c r="W21" s="17"/>
      <c r="X21" s="15"/>
      <c r="Y21" s="15"/>
      <c r="Z21" s="15"/>
      <c r="AA21" s="15"/>
    </row>
    <row r="22" spans="1:27">
      <c r="A22" s="15"/>
      <c r="B22" s="2"/>
      <c r="C22" s="18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31"/>
      <c r="W22" s="17"/>
      <c r="X22" s="15"/>
      <c r="Y22" s="15"/>
      <c r="Z22" s="15"/>
      <c r="AA22" s="15"/>
    </row>
    <row r="23" spans="1:27">
      <c r="A23" s="15"/>
      <c r="B23" s="2"/>
      <c r="C23" s="18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31"/>
      <c r="W23" s="17"/>
      <c r="X23" s="15"/>
      <c r="Y23" s="15"/>
      <c r="Z23" s="15"/>
      <c r="AA23" s="15"/>
    </row>
    <row r="24" spans="1:27">
      <c r="A24" s="15"/>
      <c r="B24" s="2"/>
      <c r="C24" s="18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31"/>
      <c r="W24" s="17"/>
      <c r="X24" s="15"/>
      <c r="Y24" s="15"/>
      <c r="Z24" s="15"/>
      <c r="AA24" s="15"/>
    </row>
    <row r="25" spans="1:27">
      <c r="A25" s="15"/>
      <c r="B25" s="2"/>
      <c r="C25" s="18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31"/>
      <c r="W25" s="17"/>
      <c r="X25" s="15"/>
      <c r="Y25" s="15"/>
      <c r="Z25" s="15"/>
      <c r="AA25" s="15"/>
    </row>
    <row r="26" spans="1:27">
      <c r="A26" s="15"/>
      <c r="B26" s="2"/>
      <c r="C26" s="18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31"/>
      <c r="W26" s="17"/>
      <c r="X26" s="15"/>
      <c r="Y26" s="15"/>
      <c r="Z26" s="15"/>
      <c r="AA26" s="15"/>
    </row>
    <row r="27" spans="1:27">
      <c r="A27" s="15"/>
      <c r="B27" s="193"/>
      <c r="C27" s="18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31"/>
      <c r="W27" s="17"/>
      <c r="X27" s="15"/>
      <c r="Y27" s="15"/>
      <c r="Z27" s="15"/>
      <c r="AA27" s="15"/>
    </row>
    <row r="28" spans="1:27">
      <c r="A28" s="15"/>
      <c r="B28" s="2"/>
      <c r="C28" s="18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31"/>
      <c r="W28" s="17"/>
      <c r="X28" s="15"/>
      <c r="Y28" s="15"/>
      <c r="Z28" s="15"/>
      <c r="AA28" s="15"/>
    </row>
    <row r="29" spans="1:27">
      <c r="A29" s="15"/>
      <c r="B29" s="2"/>
      <c r="C29" s="9"/>
      <c r="D29" s="9"/>
      <c r="E29" s="57"/>
      <c r="F29" s="57"/>
      <c r="G29" s="57"/>
      <c r="H29" s="9"/>
      <c r="I29" s="9"/>
      <c r="J29" s="9"/>
      <c r="K29" s="9"/>
      <c r="L29" s="9"/>
      <c r="M29" s="9"/>
      <c r="N29" s="9"/>
      <c r="O29" s="57"/>
      <c r="P29" s="9"/>
      <c r="Q29" s="9"/>
      <c r="R29" s="9"/>
      <c r="S29" s="9"/>
      <c r="T29" s="9"/>
      <c r="U29" s="9"/>
      <c r="V29" s="31"/>
      <c r="W29" s="17"/>
      <c r="X29" s="15"/>
      <c r="Y29" s="15"/>
      <c r="Z29" s="15"/>
      <c r="AA29" s="15"/>
    </row>
    <row r="30" spans="1:27">
      <c r="A30" s="15"/>
      <c r="B30" s="2"/>
      <c r="C30" s="18"/>
      <c r="D30" s="9"/>
      <c r="E30" s="57"/>
      <c r="F30" s="57"/>
      <c r="G30" s="57"/>
      <c r="H30" s="9"/>
      <c r="I30" s="9"/>
      <c r="J30" s="9"/>
      <c r="K30" s="9"/>
      <c r="L30" s="9"/>
      <c r="M30" s="9"/>
      <c r="N30" s="9"/>
      <c r="O30" s="57"/>
      <c r="P30" s="9"/>
      <c r="Q30" s="9"/>
      <c r="R30" s="9"/>
      <c r="S30" s="9"/>
      <c r="T30" s="9"/>
      <c r="U30" s="9"/>
      <c r="V30" s="31"/>
      <c r="W30" s="17"/>
      <c r="X30" s="15"/>
      <c r="Y30" s="15"/>
      <c r="Z30" s="15"/>
      <c r="AA30" s="15"/>
    </row>
    <row r="31" spans="1:27">
      <c r="A31" s="15"/>
      <c r="B31" s="2"/>
      <c r="C31" s="18"/>
      <c r="D31" s="9"/>
      <c r="E31" s="57"/>
      <c r="F31" s="57"/>
      <c r="G31" s="57"/>
      <c r="H31" s="9"/>
      <c r="I31" s="9"/>
      <c r="J31" s="9"/>
      <c r="K31" s="9"/>
      <c r="L31" s="9"/>
      <c r="M31" s="9"/>
      <c r="N31" s="9"/>
      <c r="O31" s="9"/>
      <c r="P31" s="148"/>
      <c r="Q31" s="148"/>
      <c r="R31" s="148"/>
      <c r="S31" s="148"/>
      <c r="T31" s="148"/>
      <c r="U31" s="148"/>
      <c r="V31" s="31"/>
      <c r="W31" s="17"/>
      <c r="X31" s="15"/>
      <c r="Y31" s="15"/>
      <c r="Z31" s="15"/>
      <c r="AA31" s="15"/>
    </row>
    <row r="32" spans="1:27" ht="18" customHeight="1">
      <c r="A32" s="15"/>
      <c r="B32" s="2"/>
      <c r="C32" s="530"/>
      <c r="D32" s="530"/>
      <c r="E32" s="530"/>
      <c r="F32" s="530"/>
      <c r="G32" s="530"/>
      <c r="H32" s="531"/>
      <c r="I32" s="531"/>
      <c r="J32" s="531"/>
      <c r="K32" s="531"/>
      <c r="L32" s="531"/>
      <c r="M32" s="531"/>
      <c r="N32" s="531"/>
      <c r="O32" s="530"/>
      <c r="P32" s="530"/>
      <c r="Q32" s="243"/>
      <c r="R32" s="243"/>
      <c r="S32" s="243"/>
      <c r="T32" s="530"/>
      <c r="U32" s="530"/>
      <c r="V32" s="31"/>
      <c r="W32" s="17"/>
      <c r="X32" s="15"/>
      <c r="Y32" s="15"/>
      <c r="Z32" s="15"/>
      <c r="AA32" s="15"/>
    </row>
    <row r="33" spans="1:27" ht="90.75" customHeight="1">
      <c r="A33" s="15"/>
      <c r="B33" s="2"/>
      <c r="C33" s="530"/>
      <c r="D33" s="530"/>
      <c r="E33" s="530"/>
      <c r="F33" s="530"/>
      <c r="G33" s="530"/>
      <c r="H33" s="161"/>
      <c r="I33" s="161"/>
      <c r="J33" s="161"/>
      <c r="K33" s="161"/>
      <c r="L33" s="161"/>
      <c r="M33" s="161"/>
      <c r="N33" s="161"/>
      <c r="O33" s="530"/>
      <c r="P33" s="530"/>
      <c r="Q33" s="243"/>
      <c r="R33" s="243"/>
      <c r="S33" s="243"/>
      <c r="T33" s="530"/>
      <c r="U33" s="530"/>
      <c r="V33" s="31"/>
      <c r="W33" s="17"/>
      <c r="X33" s="15"/>
      <c r="Y33" s="15"/>
      <c r="Z33" s="15"/>
      <c r="AA33" s="15"/>
    </row>
    <row r="34" spans="1:27" ht="18" customHeight="1">
      <c r="A34" s="15"/>
      <c r="B34" s="2"/>
      <c r="C34" s="28"/>
      <c r="D34" s="85"/>
      <c r="E34" s="84"/>
      <c r="F34" s="84"/>
      <c r="G34" s="84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12">
        <v>0</v>
      </c>
      <c r="W34" s="17"/>
      <c r="X34" s="15"/>
      <c r="Y34" s="15"/>
      <c r="Z34" s="15"/>
      <c r="AA34" s="15"/>
    </row>
    <row r="35" spans="1:27" ht="18" customHeight="1">
      <c r="A35" s="15"/>
      <c r="B35" s="2"/>
      <c r="C35" s="28"/>
      <c r="D35" s="85"/>
      <c r="E35" s="84"/>
      <c r="F35" s="84"/>
      <c r="G35" s="84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12"/>
      <c r="W35" s="17"/>
      <c r="X35" s="15"/>
      <c r="Y35" s="15"/>
      <c r="Z35" s="15"/>
      <c r="AA35" s="15"/>
    </row>
    <row r="36" spans="1:27" ht="18" customHeight="1">
      <c r="A36" s="15"/>
      <c r="B36" s="2"/>
      <c r="C36" s="28"/>
      <c r="D36" s="151"/>
      <c r="E36" s="154"/>
      <c r="F36" s="154"/>
      <c r="G36" s="154"/>
      <c r="H36" s="153"/>
      <c r="I36" s="153"/>
      <c r="J36" s="153"/>
      <c r="K36" s="153"/>
      <c r="L36" s="153"/>
      <c r="M36" s="153"/>
      <c r="N36" s="153"/>
      <c r="O36" s="153"/>
      <c r="P36" s="154"/>
      <c r="Q36" s="154"/>
      <c r="R36" s="154"/>
      <c r="S36" s="154"/>
      <c r="T36" s="154"/>
      <c r="U36" s="154"/>
      <c r="V36" s="112">
        <v>1</v>
      </c>
      <c r="W36" s="17"/>
      <c r="X36" s="15"/>
      <c r="Y36" s="15"/>
      <c r="Z36" s="15"/>
      <c r="AA36" s="15"/>
    </row>
    <row r="37" spans="1:27" ht="18" customHeight="1">
      <c r="A37" s="15"/>
      <c r="B37" s="2"/>
      <c r="C37" s="257"/>
      <c r="D37" s="151"/>
      <c r="E37" s="154"/>
      <c r="F37" s="154"/>
      <c r="G37" s="154"/>
      <c r="H37" s="153"/>
      <c r="I37" s="153"/>
      <c r="J37" s="153"/>
      <c r="K37" s="153"/>
      <c r="L37" s="153"/>
      <c r="M37" s="153"/>
      <c r="N37" s="153"/>
      <c r="O37" s="153"/>
      <c r="P37" s="154"/>
      <c r="Q37" s="154"/>
      <c r="R37" s="154"/>
      <c r="S37" s="154"/>
      <c r="T37" s="154"/>
      <c r="U37" s="154"/>
      <c r="V37" s="112">
        <v>2</v>
      </c>
      <c r="W37" s="17"/>
      <c r="X37" s="15"/>
      <c r="Y37" s="15"/>
      <c r="Z37" s="15"/>
      <c r="AA37" s="15"/>
    </row>
    <row r="38" spans="1:27" ht="17.25" customHeight="1">
      <c r="A38" s="15"/>
      <c r="B38" s="2"/>
      <c r="C38" s="162"/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31"/>
      <c r="W38" s="17"/>
      <c r="X38" s="15"/>
      <c r="Y38" s="15"/>
      <c r="Z38" s="15"/>
      <c r="AA38" s="15"/>
    </row>
    <row r="39" spans="1:27" s="9" customFormat="1" ht="17.25" customHeight="1">
      <c r="A39" s="2"/>
      <c r="B39" s="2"/>
      <c r="C39" s="25"/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31"/>
      <c r="W39" s="57"/>
      <c r="X39" s="57"/>
      <c r="Y39" s="57"/>
      <c r="Z39" s="57"/>
      <c r="AA39" s="57"/>
    </row>
    <row r="40" spans="1:27" ht="14" thickBot="1">
      <c r="A40" s="15"/>
      <c r="B40" s="41"/>
      <c r="C40" s="42"/>
      <c r="D40" s="43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0"/>
      <c r="W40" s="17"/>
      <c r="X40" s="15"/>
      <c r="Y40" s="15"/>
      <c r="Z40" s="15"/>
      <c r="AA40" s="15"/>
    </row>
    <row r="41" spans="1:27">
      <c r="A41" s="15"/>
      <c r="B41" s="33"/>
      <c r="C41" s="25"/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33"/>
      <c r="W41" s="17"/>
      <c r="X41" s="15"/>
      <c r="Y41" s="15"/>
      <c r="Z41" s="15"/>
      <c r="AA41" s="15"/>
    </row>
    <row r="43" spans="1:27"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7"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</row>
  </sheetData>
  <sheetProtection selectLockedCells="1" selectUnlockedCells="1"/>
  <mergeCells count="23">
    <mergeCell ref="T32:T33"/>
    <mergeCell ref="U32:U33"/>
    <mergeCell ref="T12:T13"/>
    <mergeCell ref="U12:U13"/>
    <mergeCell ref="P32:P33"/>
    <mergeCell ref="P12:P13"/>
    <mergeCell ref="Q12:Q13"/>
    <mergeCell ref="R12:R13"/>
    <mergeCell ref="S12:S13"/>
    <mergeCell ref="C12:C13"/>
    <mergeCell ref="D12:D13"/>
    <mergeCell ref="E12:E13"/>
    <mergeCell ref="F12:F13"/>
    <mergeCell ref="O32:O33"/>
    <mergeCell ref="O12:O13"/>
    <mergeCell ref="G12:G13"/>
    <mergeCell ref="H12:N12"/>
    <mergeCell ref="H32:N32"/>
    <mergeCell ref="C32:C33"/>
    <mergeCell ref="D32:D33"/>
    <mergeCell ref="E32:E33"/>
    <mergeCell ref="F32:F33"/>
    <mergeCell ref="G32:G33"/>
  </mergeCells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74" firstPageNumber="0" fitToHeight="2" orientation="landscape"/>
  <headerFooter alignWithMargins="0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14"/>
  <dimension ref="A1:O37"/>
  <sheetViews>
    <sheetView showGridLines="0" workbookViewId="0">
      <selection activeCell="H20" sqref="H20"/>
    </sheetView>
  </sheetViews>
  <sheetFormatPr baseColWidth="10" defaultColWidth="8.83203125" defaultRowHeight="13"/>
  <cols>
    <col min="1" max="1" width="3.33203125" style="3" customWidth="1"/>
    <col min="2" max="2" width="5.6640625" style="3" customWidth="1"/>
    <col min="3" max="3" width="47.6640625" style="3" customWidth="1"/>
    <col min="4" max="4" width="14.1640625" style="3" customWidth="1"/>
    <col min="5" max="5" width="9.5" style="3" customWidth="1"/>
    <col min="6" max="6" width="24.5" style="3" customWidth="1"/>
    <col min="7" max="7" width="7.5" style="3" customWidth="1"/>
    <col min="8" max="9" width="5.5" style="3" customWidth="1"/>
    <col min="10" max="11" width="11.6640625" style="3" customWidth="1"/>
    <col min="12" max="16384" width="8.83203125" style="3"/>
  </cols>
  <sheetData>
    <row r="1" spans="1:14">
      <c r="A1" s="15"/>
      <c r="B1" s="17"/>
      <c r="C1" s="17"/>
      <c r="D1" s="17"/>
      <c r="E1" s="17"/>
      <c r="F1" s="17"/>
      <c r="G1" s="17"/>
      <c r="H1" s="1"/>
      <c r="I1" s="1"/>
      <c r="J1" s="17"/>
      <c r="K1" s="15"/>
      <c r="L1" s="15"/>
      <c r="M1" s="15"/>
      <c r="N1" s="15"/>
    </row>
    <row r="2" spans="1:14">
      <c r="A2" s="15"/>
      <c r="B2" s="17"/>
      <c r="C2" s="17"/>
      <c r="D2" s="17"/>
      <c r="E2" s="17"/>
      <c r="F2" s="17"/>
      <c r="G2" s="17"/>
      <c r="H2" s="1"/>
      <c r="I2" s="1"/>
      <c r="J2" s="17"/>
      <c r="K2" s="15"/>
      <c r="L2" s="15"/>
      <c r="M2" s="15"/>
      <c r="N2" s="15"/>
    </row>
    <row r="3" spans="1:14" ht="14" thickBot="1">
      <c r="A3" s="15"/>
      <c r="B3" s="17"/>
      <c r="C3" s="17"/>
      <c r="D3" s="17"/>
      <c r="E3" s="17"/>
      <c r="F3" s="17"/>
      <c r="G3" s="17"/>
      <c r="H3" s="1"/>
      <c r="I3" s="1"/>
      <c r="J3" s="17"/>
      <c r="K3" s="15"/>
      <c r="L3" s="15"/>
      <c r="M3" s="15"/>
      <c r="N3" s="15"/>
    </row>
    <row r="4" spans="1:14" ht="13" customHeight="1">
      <c r="A4" s="15"/>
      <c r="B4" s="91"/>
      <c r="C4" s="92"/>
      <c r="D4" s="92"/>
      <c r="E4" s="92"/>
      <c r="F4" s="92"/>
      <c r="G4" s="92"/>
      <c r="H4" s="106"/>
      <c r="I4" s="1"/>
      <c r="J4" s="17"/>
      <c r="K4" s="15"/>
      <c r="L4" s="15"/>
      <c r="M4" s="15"/>
      <c r="N4" s="15"/>
    </row>
    <row r="5" spans="1:14" ht="13" customHeight="1">
      <c r="A5" s="15"/>
      <c r="B5" s="94"/>
      <c r="C5" s="95"/>
      <c r="D5" s="134"/>
      <c r="E5" s="134"/>
      <c r="F5" s="134"/>
      <c r="G5" s="134" t="s">
        <v>444</v>
      </c>
      <c r="H5" s="97"/>
      <c r="I5" s="1"/>
      <c r="J5" s="17"/>
      <c r="K5" s="15"/>
      <c r="L5" s="15"/>
      <c r="M5" s="15"/>
      <c r="N5" s="15"/>
    </row>
    <row r="6" spans="1:14" ht="13" customHeight="1">
      <c r="A6" s="15"/>
      <c r="B6" s="94"/>
      <c r="C6" s="95"/>
      <c r="D6" s="135"/>
      <c r="E6" s="135"/>
      <c r="F6" s="135"/>
      <c r="G6" s="135"/>
      <c r="H6" s="97"/>
      <c r="I6" s="1"/>
      <c r="J6" s="17"/>
      <c r="K6" s="15"/>
      <c r="L6" s="15"/>
      <c r="M6" s="15"/>
      <c r="N6" s="15"/>
    </row>
    <row r="7" spans="1:14" ht="13" customHeight="1">
      <c r="A7" s="15"/>
      <c r="B7" s="94"/>
      <c r="C7" s="99" t="s">
        <v>439</v>
      </c>
      <c r="D7" s="136"/>
      <c r="E7" s="136"/>
      <c r="F7" s="136"/>
      <c r="G7" s="136"/>
      <c r="H7" s="97"/>
      <c r="I7" s="1"/>
      <c r="J7" s="17"/>
      <c r="K7" s="15"/>
      <c r="L7" s="15"/>
      <c r="M7" s="15"/>
      <c r="N7" s="15"/>
    </row>
    <row r="8" spans="1:14" ht="13" customHeight="1">
      <c r="A8" s="15"/>
      <c r="B8" s="94"/>
      <c r="C8" s="99"/>
      <c r="D8" s="136"/>
      <c r="E8" s="136"/>
      <c r="F8" s="136"/>
      <c r="G8" s="136"/>
      <c r="H8" s="97"/>
      <c r="I8" s="1"/>
      <c r="J8" s="17"/>
      <c r="K8" s="15"/>
      <c r="L8" s="15"/>
      <c r="M8" s="15"/>
      <c r="N8" s="15"/>
    </row>
    <row r="9" spans="1:14" ht="15" customHeight="1">
      <c r="A9" s="15"/>
      <c r="B9" s="2"/>
      <c r="C9" s="64"/>
      <c r="D9" s="67"/>
      <c r="E9" s="67"/>
      <c r="F9" s="67"/>
      <c r="G9" s="67"/>
      <c r="H9" s="31"/>
      <c r="I9" s="1"/>
      <c r="J9" s="17"/>
      <c r="K9" s="15"/>
      <c r="L9" s="15"/>
      <c r="M9" s="15"/>
      <c r="N9" s="15"/>
    </row>
    <row r="10" spans="1:14" ht="15" customHeight="1">
      <c r="A10" s="15"/>
      <c r="B10" s="2"/>
      <c r="C10" s="1"/>
      <c r="D10" s="49"/>
      <c r="E10" s="49"/>
      <c r="F10" s="49"/>
      <c r="G10" s="49"/>
      <c r="H10" s="31"/>
      <c r="I10" s="1"/>
      <c r="J10" s="17"/>
      <c r="K10" s="15"/>
      <c r="L10" s="15"/>
      <c r="M10" s="15"/>
      <c r="N10" s="15"/>
    </row>
    <row r="11" spans="1:14" ht="15" customHeight="1">
      <c r="A11" s="15"/>
      <c r="B11" s="2"/>
      <c r="C11" s="178" t="s">
        <v>413</v>
      </c>
      <c r="D11" s="205"/>
      <c r="E11" s="49"/>
      <c r="F11" s="18"/>
      <c r="G11" s="203"/>
      <c r="H11" s="31"/>
      <c r="I11" s="1"/>
      <c r="J11" s="17"/>
      <c r="N11" s="15"/>
    </row>
    <row r="12" spans="1:14" ht="15" customHeight="1">
      <c r="A12" s="15"/>
      <c r="B12" s="193"/>
      <c r="C12" s="178"/>
      <c r="D12" s="205"/>
      <c r="E12" s="49"/>
      <c r="F12" s="18"/>
      <c r="G12" s="203"/>
      <c r="H12" s="31"/>
      <c r="I12" s="1"/>
      <c r="J12" s="17"/>
      <c r="N12" s="15"/>
    </row>
    <row r="13" spans="1:14" ht="21" customHeight="1" thickBot="1">
      <c r="A13" s="15"/>
      <c r="B13" s="2"/>
      <c r="C13" s="206"/>
      <c r="D13" s="181" t="s">
        <v>28</v>
      </c>
      <c r="E13" s="11"/>
      <c r="F13" s="9"/>
      <c r="G13" s="11"/>
      <c r="H13" s="31"/>
      <c r="I13" s="1"/>
      <c r="J13" s="17"/>
      <c r="N13" s="15"/>
    </row>
    <row r="14" spans="1:14" ht="26" customHeight="1">
      <c r="A14" s="15"/>
      <c r="B14" s="2"/>
      <c r="C14" s="207" t="s">
        <v>377</v>
      </c>
      <c r="D14" s="207">
        <v>1048.41351674416</v>
      </c>
      <c r="E14" s="137">
        <v>0</v>
      </c>
      <c r="F14" s="9"/>
      <c r="G14" s="153"/>
      <c r="H14" s="112">
        <v>0</v>
      </c>
      <c r="I14" s="1"/>
      <c r="J14" s="79"/>
      <c r="N14" s="15"/>
    </row>
    <row r="15" spans="1:14" ht="26" customHeight="1">
      <c r="A15" s="15"/>
      <c r="B15" s="2"/>
      <c r="C15" s="459" t="s">
        <v>357</v>
      </c>
      <c r="D15" s="459">
        <v>128.76635405030001</v>
      </c>
      <c r="E15" s="137">
        <v>1</v>
      </c>
      <c r="F15" s="9"/>
      <c r="G15" s="153"/>
      <c r="H15" s="112">
        <v>1</v>
      </c>
      <c r="I15" s="1"/>
      <c r="J15" s="79"/>
      <c r="M15" s="15"/>
      <c r="N15" s="15"/>
    </row>
    <row r="16" spans="1:14" ht="26" customHeight="1">
      <c r="A16" s="15"/>
      <c r="B16" s="2"/>
      <c r="C16" s="459" t="s">
        <v>358</v>
      </c>
      <c r="D16" s="459">
        <v>15.63671502863</v>
      </c>
      <c r="E16" s="137">
        <v>2</v>
      </c>
      <c r="F16" s="9"/>
      <c r="G16" s="153"/>
      <c r="H16" s="112">
        <v>2</v>
      </c>
      <c r="I16" s="1"/>
      <c r="J16" s="79"/>
      <c r="M16" s="15"/>
      <c r="N16" s="15"/>
    </row>
    <row r="17" spans="1:15" ht="26" customHeight="1">
      <c r="A17" s="15"/>
      <c r="B17" s="2"/>
      <c r="C17" s="459" t="s">
        <v>359</v>
      </c>
      <c r="D17" s="459">
        <v>2.5323765378500003</v>
      </c>
      <c r="E17" s="137">
        <v>3</v>
      </c>
      <c r="F17" s="9"/>
      <c r="G17" s="153"/>
      <c r="H17" s="112">
        <v>3</v>
      </c>
      <c r="I17" s="1"/>
      <c r="J17" s="79"/>
      <c r="M17" s="15"/>
      <c r="N17" s="15"/>
    </row>
    <row r="18" spans="1:15" ht="26" customHeight="1">
      <c r="A18" s="15"/>
      <c r="B18" s="2"/>
      <c r="C18" s="458" t="s">
        <v>378</v>
      </c>
      <c r="D18" s="458">
        <v>8.7215098099999999E-3</v>
      </c>
      <c r="E18" s="137">
        <v>4</v>
      </c>
      <c r="F18" s="9"/>
      <c r="G18" s="153"/>
      <c r="H18" s="112">
        <v>4</v>
      </c>
      <c r="I18" s="1"/>
      <c r="J18" s="79"/>
      <c r="L18" s="1"/>
      <c r="M18" s="17"/>
      <c r="N18" s="17"/>
      <c r="O18" s="1"/>
    </row>
    <row r="19" spans="1:15" ht="26" customHeight="1">
      <c r="A19" s="15"/>
      <c r="B19" s="2"/>
      <c r="C19" s="458" t="s">
        <v>379</v>
      </c>
      <c r="D19" s="458">
        <v>1.3983455840899999</v>
      </c>
      <c r="E19" s="137">
        <v>5</v>
      </c>
      <c r="F19" s="9"/>
      <c r="G19" s="153"/>
      <c r="H19" s="112">
        <v>5</v>
      </c>
      <c r="I19" s="1"/>
      <c r="J19" s="79"/>
      <c r="L19" s="1"/>
      <c r="M19" s="17"/>
      <c r="N19" s="17"/>
      <c r="O19" s="1"/>
    </row>
    <row r="20" spans="1:15" ht="26" customHeight="1">
      <c r="A20" s="15"/>
      <c r="B20" s="193"/>
      <c r="C20" s="458">
        <v>0</v>
      </c>
      <c r="D20" s="458">
        <v>0</v>
      </c>
      <c r="E20" s="137">
        <v>6</v>
      </c>
      <c r="F20" s="9"/>
      <c r="G20" s="153"/>
      <c r="H20" s="112"/>
      <c r="I20" s="1"/>
      <c r="J20" s="79"/>
      <c r="L20" s="1"/>
      <c r="M20" s="17"/>
      <c r="N20" s="17"/>
      <c r="O20" s="1"/>
    </row>
    <row r="21" spans="1:15" ht="26" customHeight="1" thickBot="1">
      <c r="A21" s="15"/>
      <c r="B21" s="193"/>
      <c r="C21" s="457">
        <v>0</v>
      </c>
      <c r="D21" s="457">
        <v>0</v>
      </c>
      <c r="E21" s="137">
        <v>7</v>
      </c>
      <c r="F21" s="9"/>
      <c r="G21" s="153"/>
      <c r="H21" s="112"/>
      <c r="I21" s="1"/>
      <c r="J21" s="79"/>
      <c r="L21" s="1"/>
      <c r="M21" s="17"/>
      <c r="N21" s="17"/>
      <c r="O21" s="1"/>
    </row>
    <row r="22" spans="1:15" ht="26" customHeight="1" thickBot="1">
      <c r="A22" s="15"/>
      <c r="B22" s="2"/>
      <c r="C22" s="460" t="s">
        <v>360</v>
      </c>
      <c r="D22" s="460">
        <v>1196.7560294548398</v>
      </c>
      <c r="E22" s="1"/>
      <c r="F22" s="9"/>
      <c r="G22" s="153"/>
      <c r="H22" s="112">
        <v>6</v>
      </c>
      <c r="I22" s="1"/>
      <c r="J22" s="79"/>
      <c r="L22" s="9"/>
      <c r="M22" s="9"/>
      <c r="N22" s="9"/>
      <c r="O22" s="9"/>
    </row>
    <row r="23" spans="1:15" ht="14" customHeight="1">
      <c r="A23" s="15"/>
      <c r="B23" s="2"/>
      <c r="E23" s="1"/>
      <c r="F23" s="9"/>
      <c r="G23" s="153"/>
      <c r="H23" s="112">
        <v>7</v>
      </c>
      <c r="I23" s="1"/>
      <c r="J23" s="79"/>
      <c r="L23" s="7"/>
      <c r="M23" s="7"/>
      <c r="N23" s="7"/>
      <c r="O23" s="1"/>
    </row>
    <row r="24" spans="1:15" ht="14" thickBot="1">
      <c r="A24" s="15"/>
      <c r="B24" s="41"/>
      <c r="C24" s="20"/>
      <c r="D24" s="20"/>
      <c r="E24" s="20"/>
      <c r="F24" s="20"/>
      <c r="G24" s="20"/>
      <c r="H24" s="40"/>
      <c r="I24" s="1"/>
      <c r="J24" s="17"/>
      <c r="K24" s="15"/>
      <c r="L24" s="15"/>
      <c r="M24" s="15"/>
      <c r="N24" s="15"/>
    </row>
    <row r="25" spans="1:15">
      <c r="J25" s="1"/>
    </row>
    <row r="37" spans="3:3">
      <c r="C37" s="253"/>
    </row>
  </sheetData>
  <sheetProtection selectLockedCells="1" selectUnlockedCells="1"/>
  <phoneticPr fontId="14" type="noConversion"/>
  <conditionalFormatting sqref="C20:D21">
    <cfRule type="cellIs" dxfId="15" priority="2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120" firstPageNumber="0" orientation="landscape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15">
    <pageSetUpPr fitToPage="1"/>
  </sheetPr>
  <dimension ref="A1:P38"/>
  <sheetViews>
    <sheetView showGridLines="0" topLeftCell="C10" workbookViewId="0">
      <selection activeCell="H14" sqref="G14:H15"/>
    </sheetView>
  </sheetViews>
  <sheetFormatPr baseColWidth="10" defaultColWidth="8.83203125" defaultRowHeight="13"/>
  <cols>
    <col min="1" max="1" width="3.33203125" style="3" customWidth="1"/>
    <col min="2" max="2" width="5.6640625" style="3" customWidth="1"/>
    <col min="3" max="3" width="84.33203125" style="3" customWidth="1"/>
    <col min="4" max="4" width="12.5" style="3" customWidth="1"/>
    <col min="5" max="5" width="9.5" style="3" customWidth="1"/>
    <col min="6" max="6" width="23.6640625" style="3" customWidth="1"/>
    <col min="7" max="9" width="5.5" style="3" customWidth="1"/>
    <col min="10" max="11" width="11.6640625" style="3" customWidth="1"/>
    <col min="12" max="16384" width="8.83203125" style="3"/>
  </cols>
  <sheetData>
    <row r="1" spans="1:15">
      <c r="A1" s="15"/>
      <c r="B1" s="17"/>
      <c r="C1" s="17"/>
      <c r="D1" s="17"/>
      <c r="E1" s="17"/>
      <c r="F1" s="17"/>
      <c r="G1" s="17"/>
      <c r="H1" s="1"/>
      <c r="I1" s="1"/>
      <c r="J1" s="17"/>
      <c r="K1" s="15"/>
      <c r="L1" s="15"/>
      <c r="M1" s="15"/>
      <c r="N1" s="15"/>
    </row>
    <row r="2" spans="1:15">
      <c r="A2" s="15"/>
      <c r="B2" s="17"/>
      <c r="C2" s="17"/>
      <c r="D2" s="17"/>
      <c r="E2" s="17"/>
      <c r="F2" s="17"/>
      <c r="G2" s="17"/>
      <c r="H2" s="1"/>
      <c r="I2" s="1"/>
      <c r="J2" s="17"/>
      <c r="K2" s="15"/>
      <c r="L2" s="15"/>
      <c r="M2" s="15"/>
      <c r="N2" s="15"/>
    </row>
    <row r="3" spans="1:15" ht="14" thickBot="1">
      <c r="A3" s="15"/>
      <c r="B3" s="17"/>
      <c r="C3" s="17"/>
      <c r="D3" s="17"/>
      <c r="E3" s="17"/>
      <c r="F3" s="17"/>
      <c r="G3" s="17"/>
      <c r="H3" s="1"/>
      <c r="I3" s="1"/>
      <c r="J3" s="17"/>
      <c r="K3" s="15"/>
      <c r="L3" s="15"/>
      <c r="M3" s="15"/>
      <c r="N3" s="15"/>
    </row>
    <row r="4" spans="1:15" ht="13" customHeight="1">
      <c r="A4" s="15"/>
      <c r="B4" s="91"/>
      <c r="C4" s="92"/>
      <c r="D4" s="92"/>
      <c r="E4" s="92"/>
      <c r="F4" s="92"/>
      <c r="G4" s="92"/>
      <c r="H4" s="106"/>
      <c r="I4" s="1"/>
      <c r="J4" s="17"/>
      <c r="K4" s="15"/>
      <c r="L4" s="15"/>
      <c r="M4" s="15"/>
      <c r="N4" s="15"/>
    </row>
    <row r="5" spans="1:15" ht="13" customHeight="1">
      <c r="A5" s="15"/>
      <c r="B5" s="94"/>
      <c r="C5" s="95"/>
      <c r="D5" s="134"/>
      <c r="E5" s="134"/>
      <c r="F5" s="134"/>
      <c r="G5" s="134" t="s">
        <v>443</v>
      </c>
      <c r="H5" s="97"/>
      <c r="I5" s="1"/>
      <c r="J5" s="17"/>
      <c r="K5" s="15"/>
      <c r="L5" s="15"/>
      <c r="M5" s="15"/>
      <c r="N5" s="15"/>
    </row>
    <row r="6" spans="1:15" ht="13" customHeight="1">
      <c r="A6" s="15"/>
      <c r="B6" s="94"/>
      <c r="C6" s="95"/>
      <c r="D6" s="135"/>
      <c r="E6" s="135"/>
      <c r="F6" s="135"/>
      <c r="G6" s="135"/>
      <c r="H6" s="97"/>
      <c r="I6" s="1"/>
      <c r="J6" s="17"/>
      <c r="K6" s="15"/>
      <c r="L6" s="15"/>
      <c r="M6" s="15"/>
      <c r="N6" s="15"/>
    </row>
    <row r="7" spans="1:15" ht="13" customHeight="1">
      <c r="A7" s="15"/>
      <c r="B7" s="94"/>
      <c r="C7" s="99" t="s">
        <v>439</v>
      </c>
      <c r="D7" s="136"/>
      <c r="E7" s="136"/>
      <c r="F7" s="136"/>
      <c r="G7" s="136"/>
      <c r="H7" s="97"/>
      <c r="I7" s="1"/>
      <c r="J7" s="17"/>
      <c r="K7" s="15"/>
      <c r="L7" s="15"/>
      <c r="M7" s="15"/>
      <c r="N7" s="15"/>
    </row>
    <row r="8" spans="1:15" ht="13" customHeight="1">
      <c r="A8" s="15"/>
      <c r="B8" s="94"/>
      <c r="C8" s="99"/>
      <c r="D8" s="136"/>
      <c r="E8" s="136"/>
      <c r="F8" s="136"/>
      <c r="G8" s="136"/>
      <c r="H8" s="97"/>
      <c r="I8" s="1"/>
      <c r="J8" s="17"/>
      <c r="K8" s="15"/>
      <c r="L8" s="15"/>
      <c r="M8" s="15"/>
      <c r="N8" s="15"/>
    </row>
    <row r="9" spans="1:15" ht="13" customHeight="1">
      <c r="A9" s="15"/>
      <c r="B9" s="94"/>
      <c r="C9" s="99"/>
      <c r="D9" s="136"/>
      <c r="E9" s="136"/>
      <c r="F9" s="136"/>
      <c r="G9" s="136"/>
      <c r="H9" s="97"/>
      <c r="I9" s="1"/>
      <c r="J9" s="17"/>
      <c r="K9" s="15"/>
      <c r="L9" s="15"/>
      <c r="M9" s="15"/>
      <c r="N9" s="15"/>
    </row>
    <row r="10" spans="1:15" ht="15" customHeight="1">
      <c r="A10" s="15"/>
      <c r="B10" s="2"/>
      <c r="C10" s="64"/>
      <c r="D10" s="67"/>
      <c r="E10" s="67"/>
      <c r="F10" s="67"/>
      <c r="G10" s="67"/>
      <c r="H10" s="31"/>
      <c r="I10" s="1"/>
      <c r="J10" s="17"/>
      <c r="K10" s="15"/>
      <c r="L10" s="15"/>
      <c r="M10" s="15"/>
      <c r="N10" s="15"/>
    </row>
    <row r="11" spans="1:15" ht="15" customHeight="1">
      <c r="A11" s="15"/>
      <c r="B11" s="2"/>
      <c r="C11" s="208" t="s">
        <v>414</v>
      </c>
      <c r="D11" s="180"/>
      <c r="E11" s="9"/>
      <c r="F11" s="9"/>
      <c r="G11" s="153"/>
      <c r="H11" s="112"/>
      <c r="I11" s="1"/>
      <c r="J11" s="28"/>
      <c r="L11" s="1"/>
      <c r="M11" s="1"/>
      <c r="N11" s="1"/>
      <c r="O11" s="1"/>
    </row>
    <row r="12" spans="1:15" ht="15" customHeight="1">
      <c r="A12" s="15"/>
      <c r="B12" s="2"/>
      <c r="C12" s="209"/>
      <c r="D12" s="210"/>
      <c r="E12" s="8"/>
      <c r="F12" s="9"/>
      <c r="G12" s="153"/>
      <c r="H12" s="112"/>
      <c r="I12" s="1"/>
      <c r="J12" s="28"/>
      <c r="L12" s="1"/>
      <c r="M12" s="1"/>
      <c r="N12" s="1"/>
      <c r="O12" s="1"/>
    </row>
    <row r="13" spans="1:15" ht="15" customHeight="1" thickBot="1">
      <c r="A13" s="15"/>
      <c r="B13" s="2"/>
      <c r="C13" s="206"/>
      <c r="D13" s="181" t="s">
        <v>28</v>
      </c>
      <c r="E13" s="8"/>
      <c r="F13" s="9"/>
      <c r="G13" s="153"/>
      <c r="H13" s="112"/>
      <c r="I13" s="1"/>
      <c r="J13" s="28"/>
      <c r="L13" s="1"/>
      <c r="M13" s="1"/>
      <c r="N13" s="1"/>
      <c r="O13" s="1"/>
    </row>
    <row r="14" spans="1:15" ht="30" customHeight="1" thickBot="1">
      <c r="A14" s="15"/>
      <c r="B14" s="2"/>
      <c r="C14" s="207" t="s">
        <v>58</v>
      </c>
      <c r="D14" s="207">
        <v>59.918882116569996</v>
      </c>
      <c r="E14" s="138">
        <v>0</v>
      </c>
      <c r="F14" s="9"/>
      <c r="G14" s="153"/>
      <c r="H14" s="112"/>
      <c r="I14" s="1"/>
      <c r="J14" s="57"/>
      <c r="L14" s="1"/>
      <c r="M14" s="1"/>
      <c r="N14" s="1"/>
      <c r="O14" s="1"/>
    </row>
    <row r="15" spans="1:15" ht="30" customHeight="1" thickBot="1">
      <c r="A15" s="15"/>
      <c r="B15" s="2"/>
      <c r="C15" s="207" t="s">
        <v>61</v>
      </c>
      <c r="D15" s="207">
        <v>49.735290505549997</v>
      </c>
      <c r="E15" s="138">
        <v>1</v>
      </c>
      <c r="F15" s="9"/>
      <c r="G15" s="153"/>
      <c r="H15" s="112"/>
      <c r="I15" s="1"/>
      <c r="J15" s="57"/>
      <c r="K15" s="10"/>
      <c r="L15" s="1"/>
      <c r="M15" s="1"/>
      <c r="N15" s="1"/>
      <c r="O15" s="1"/>
    </row>
    <row r="16" spans="1:15" ht="30" customHeight="1" thickBot="1">
      <c r="A16" s="15"/>
      <c r="B16" s="2"/>
      <c r="C16" s="207" t="s">
        <v>59</v>
      </c>
      <c r="D16" s="207">
        <v>39.231783915480001</v>
      </c>
      <c r="E16" s="138">
        <v>2</v>
      </c>
      <c r="F16" s="9"/>
      <c r="G16" s="153"/>
      <c r="H16" s="112"/>
      <c r="I16" s="1"/>
      <c r="J16" s="17"/>
      <c r="L16" s="1"/>
      <c r="M16" s="1"/>
      <c r="N16" s="1"/>
      <c r="O16" s="1"/>
    </row>
    <row r="17" spans="1:16" ht="30" customHeight="1" thickBot="1">
      <c r="A17" s="15"/>
      <c r="B17" s="2"/>
      <c r="C17" s="207" t="s">
        <v>70</v>
      </c>
      <c r="D17" s="207">
        <v>14.730767249249999</v>
      </c>
      <c r="E17" s="138">
        <v>3</v>
      </c>
      <c r="F17" s="9"/>
      <c r="G17" s="153"/>
      <c r="H17" s="112"/>
      <c r="I17" s="1"/>
      <c r="J17" s="17"/>
      <c r="K17" s="1"/>
      <c r="L17" s="1"/>
      <c r="M17" s="1"/>
      <c r="N17" s="1"/>
      <c r="O17" s="1"/>
      <c r="P17" s="8"/>
    </row>
    <row r="18" spans="1:16" ht="30" customHeight="1" thickBot="1">
      <c r="A18" s="15"/>
      <c r="B18" s="2"/>
      <c r="C18" s="207" t="s">
        <v>69</v>
      </c>
      <c r="D18" s="207">
        <v>10.186978050840001</v>
      </c>
      <c r="E18" s="138">
        <v>4</v>
      </c>
      <c r="F18" s="9"/>
      <c r="G18" s="153"/>
      <c r="H18" s="112"/>
      <c r="I18" s="1"/>
      <c r="J18" s="17"/>
      <c r="K18" s="1"/>
      <c r="L18" s="1"/>
      <c r="M18" s="1"/>
      <c r="N18" s="1"/>
      <c r="O18" s="1"/>
      <c r="P18" s="8"/>
    </row>
    <row r="19" spans="1:16" ht="30" customHeight="1" thickBot="1">
      <c r="A19" s="15"/>
      <c r="B19" s="2"/>
      <c r="C19" s="207" t="s">
        <v>277</v>
      </c>
      <c r="D19" s="207">
        <v>5.6497454650999996</v>
      </c>
      <c r="E19" s="138">
        <v>5</v>
      </c>
      <c r="F19" s="9"/>
      <c r="G19" s="153"/>
      <c r="H19" s="112"/>
      <c r="I19" s="1"/>
      <c r="J19" s="17"/>
      <c r="K19" s="1"/>
      <c r="L19" s="1"/>
      <c r="M19" s="1"/>
      <c r="N19" s="1"/>
      <c r="O19" s="1"/>
      <c r="P19" s="8"/>
    </row>
    <row r="20" spans="1:16" ht="30" customHeight="1" thickBot="1">
      <c r="A20" s="15"/>
      <c r="B20" s="2"/>
      <c r="C20" s="207" t="s">
        <v>71</v>
      </c>
      <c r="D20" s="207">
        <v>1.0635745626099999</v>
      </c>
      <c r="E20" s="138">
        <v>6</v>
      </c>
      <c r="F20" s="9"/>
      <c r="G20" s="153"/>
      <c r="H20" s="112"/>
      <c r="I20" s="1"/>
      <c r="J20" s="17"/>
      <c r="K20" s="1"/>
      <c r="L20" s="1"/>
      <c r="M20" s="1"/>
      <c r="N20" s="1"/>
      <c r="O20" s="1"/>
      <c r="P20" s="8"/>
    </row>
    <row r="21" spans="1:16" ht="30" customHeight="1" thickBot="1">
      <c r="A21" s="15"/>
      <c r="B21" s="2"/>
      <c r="C21" s="207" t="s">
        <v>60</v>
      </c>
      <c r="D21" s="207">
        <v>0.71630380714999997</v>
      </c>
      <c r="E21" s="138">
        <v>7</v>
      </c>
      <c r="F21" s="9"/>
      <c r="G21" s="153"/>
      <c r="H21" s="112"/>
      <c r="I21" s="1"/>
      <c r="J21" s="17"/>
      <c r="K21" s="1"/>
      <c r="L21" s="1"/>
      <c r="M21" s="1"/>
      <c r="N21" s="1"/>
      <c r="O21" s="1"/>
      <c r="P21" s="8"/>
    </row>
    <row r="22" spans="1:16" ht="30" customHeight="1" thickBot="1">
      <c r="A22" s="15"/>
      <c r="B22" s="2"/>
      <c r="C22" s="207" t="s">
        <v>276</v>
      </c>
      <c r="D22" s="207">
        <v>0.14663827021999998</v>
      </c>
      <c r="E22" s="138">
        <v>8</v>
      </c>
      <c r="F22" s="9"/>
      <c r="G22" s="153"/>
      <c r="H22" s="112"/>
      <c r="I22" s="1"/>
      <c r="J22" s="17"/>
      <c r="K22" s="1"/>
      <c r="L22" s="1"/>
      <c r="M22" s="1"/>
      <c r="N22" s="1"/>
      <c r="O22" s="1"/>
      <c r="P22" s="8"/>
    </row>
    <row r="23" spans="1:16" ht="30" customHeight="1" thickBot="1">
      <c r="A23" s="15"/>
      <c r="B23" s="2"/>
      <c r="C23" s="450" t="s">
        <v>435</v>
      </c>
      <c r="D23" s="450">
        <v>0</v>
      </c>
      <c r="E23" s="138">
        <v>9</v>
      </c>
      <c r="F23" s="9"/>
      <c r="G23" s="153"/>
      <c r="H23" s="112"/>
      <c r="I23" s="1"/>
      <c r="J23" s="17"/>
      <c r="K23" s="1"/>
      <c r="L23" s="1"/>
      <c r="M23" s="1"/>
      <c r="N23" s="1"/>
      <c r="O23" s="1"/>
      <c r="P23" s="8"/>
    </row>
    <row r="24" spans="1:16" ht="30" customHeight="1" thickBot="1">
      <c r="A24" s="15"/>
      <c r="B24" s="2"/>
      <c r="C24" s="450" t="s">
        <v>347</v>
      </c>
      <c r="D24" s="450">
        <v>0</v>
      </c>
      <c r="E24" s="138">
        <v>10</v>
      </c>
      <c r="F24" s="9"/>
      <c r="G24" s="153"/>
      <c r="H24" s="112"/>
      <c r="I24" s="1"/>
      <c r="J24" s="17"/>
      <c r="K24" s="1"/>
      <c r="L24" s="1"/>
      <c r="M24" s="1"/>
      <c r="N24" s="1"/>
      <c r="O24" s="1"/>
      <c r="P24" s="8"/>
    </row>
    <row r="25" spans="1:16" ht="30" customHeight="1" thickBot="1">
      <c r="A25" s="15"/>
      <c r="B25" s="444"/>
      <c r="C25" s="450" t="s">
        <v>437</v>
      </c>
      <c r="D25" s="450">
        <v>0</v>
      </c>
      <c r="E25" s="138"/>
      <c r="F25" s="9"/>
      <c r="G25" s="153"/>
      <c r="H25" s="112"/>
      <c r="I25" s="1"/>
      <c r="J25" s="17"/>
      <c r="K25" s="1"/>
      <c r="L25" s="1"/>
      <c r="M25" s="1"/>
      <c r="N25" s="1"/>
      <c r="O25" s="1"/>
      <c r="P25" s="8"/>
    </row>
    <row r="26" spans="1:16" ht="30" customHeight="1" thickBot="1">
      <c r="A26" s="15"/>
      <c r="B26" s="2"/>
      <c r="C26" s="265" t="s">
        <v>423</v>
      </c>
      <c r="D26" s="265">
        <v>181.42753508508</v>
      </c>
      <c r="E26" s="8"/>
      <c r="F26" s="9"/>
      <c r="G26" s="153"/>
      <c r="H26" s="112"/>
      <c r="I26" s="1"/>
      <c r="J26" s="17"/>
      <c r="K26" s="1"/>
      <c r="L26" s="1"/>
      <c r="M26" s="1"/>
      <c r="N26" s="1"/>
      <c r="O26" s="1"/>
      <c r="P26" s="8"/>
    </row>
    <row r="27" spans="1:16" ht="14" customHeight="1">
      <c r="A27" s="15"/>
      <c r="B27" s="2"/>
      <c r="C27" s="9"/>
      <c r="D27" s="8"/>
      <c r="E27" s="8"/>
      <c r="F27" s="18"/>
      <c r="G27" s="204"/>
      <c r="H27" s="31"/>
      <c r="I27" s="1"/>
      <c r="J27" s="17"/>
      <c r="K27" s="1"/>
      <c r="L27" s="1"/>
      <c r="M27" s="1"/>
      <c r="N27" s="1"/>
      <c r="O27" s="1"/>
      <c r="P27" s="8"/>
    </row>
    <row r="28" spans="1:16" ht="14" thickBot="1">
      <c r="A28" s="15"/>
      <c r="B28" s="41"/>
      <c r="C28" s="20"/>
      <c r="D28" s="20"/>
      <c r="E28" s="20"/>
      <c r="F28" s="20"/>
      <c r="G28" s="20"/>
      <c r="H28" s="40"/>
      <c r="I28" s="1"/>
      <c r="J28" s="17"/>
      <c r="K28" s="15"/>
      <c r="L28" s="15"/>
      <c r="M28" s="15"/>
      <c r="N28" s="15"/>
    </row>
    <row r="29" spans="1:16">
      <c r="J29" s="1"/>
    </row>
    <row r="38" spans="3:3">
      <c r="C38" s="253"/>
    </row>
  </sheetData>
  <sheetProtection selectLockedCells="1" selectUnlockedCells="1"/>
  <conditionalFormatting sqref="F14:G26">
    <cfRule type="cellIs" dxfId="14" priority="5" operator="equal">
      <formula>0</formula>
    </cfRule>
  </conditionalFormatting>
  <conditionalFormatting sqref="C23:D25">
    <cfRule type="cellIs" dxfId="13" priority="1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94" firstPageNumber="0" orientation="landscape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16">
    <pageSetUpPr fitToPage="1"/>
  </sheetPr>
  <dimension ref="A3:P41"/>
  <sheetViews>
    <sheetView showGridLines="0" topLeftCell="B10" zoomScale="150" zoomScaleNormal="150" zoomScalePageLayoutView="150" workbookViewId="0">
      <selection activeCell="C23" sqref="C23"/>
    </sheetView>
  </sheetViews>
  <sheetFormatPr baseColWidth="10" defaultColWidth="8.83203125" defaultRowHeight="13"/>
  <cols>
    <col min="1" max="1" width="3.33203125" style="3" customWidth="1"/>
    <col min="2" max="2" width="5.6640625" style="3" customWidth="1"/>
    <col min="3" max="3" width="75.5" style="3" customWidth="1"/>
    <col min="4" max="4" width="12.5" style="3" customWidth="1"/>
    <col min="5" max="5" width="9.5" style="3" customWidth="1"/>
    <col min="6" max="6" width="23.5" style="3" customWidth="1"/>
    <col min="7" max="7" width="10.5" style="3" customWidth="1"/>
    <col min="8" max="9" width="5.5" style="3" customWidth="1"/>
    <col min="10" max="11" width="11.6640625" style="3" customWidth="1"/>
    <col min="12" max="16384" width="8.83203125" style="3"/>
  </cols>
  <sheetData>
    <row r="3" spans="1:14" ht="14" thickBot="1">
      <c r="A3" s="15"/>
      <c r="B3" s="17"/>
      <c r="C3" s="17"/>
      <c r="D3" s="17"/>
      <c r="E3" s="17"/>
      <c r="F3" s="17"/>
      <c r="G3" s="17"/>
      <c r="H3" s="1"/>
      <c r="I3" s="1"/>
      <c r="J3" s="17"/>
      <c r="K3" s="15"/>
      <c r="L3" s="15"/>
      <c r="M3" s="15"/>
      <c r="N3" s="15"/>
    </row>
    <row r="4" spans="1:14" ht="13" customHeight="1">
      <c r="A4" s="15"/>
      <c r="B4" s="91"/>
      <c r="C4" s="92"/>
      <c r="D4" s="92"/>
      <c r="E4" s="92"/>
      <c r="F4" s="92"/>
      <c r="G4" s="92"/>
      <c r="H4" s="106"/>
      <c r="I4" s="1"/>
      <c r="J4" s="17"/>
      <c r="K4" s="15"/>
      <c r="L4" s="15"/>
      <c r="M4" s="15"/>
      <c r="N4" s="15"/>
    </row>
    <row r="5" spans="1:14" ht="13" customHeight="1">
      <c r="A5" s="15"/>
      <c r="B5" s="94"/>
      <c r="C5" s="95"/>
      <c r="D5" s="134"/>
      <c r="E5" s="134"/>
      <c r="F5" s="134"/>
      <c r="G5" s="134" t="s">
        <v>442</v>
      </c>
      <c r="H5" s="97"/>
      <c r="I5" s="1"/>
      <c r="J5" s="17"/>
      <c r="K5" s="15"/>
      <c r="L5" s="15"/>
      <c r="M5" s="15"/>
      <c r="N5" s="15"/>
    </row>
    <row r="6" spans="1:14" ht="13" customHeight="1">
      <c r="A6" s="15"/>
      <c r="B6" s="94"/>
      <c r="C6" s="95"/>
      <c r="D6" s="135"/>
      <c r="E6" s="135"/>
      <c r="F6" s="135"/>
      <c r="G6" s="135"/>
      <c r="H6" s="97"/>
      <c r="I6" s="1"/>
      <c r="J6" s="17"/>
      <c r="K6" s="15"/>
      <c r="L6" s="15"/>
      <c r="M6" s="15"/>
      <c r="N6" s="15"/>
    </row>
    <row r="7" spans="1:14" ht="13" customHeight="1">
      <c r="A7" s="15"/>
      <c r="B7" s="94"/>
      <c r="C7" s="99" t="s">
        <v>439</v>
      </c>
      <c r="D7" s="136"/>
      <c r="E7" s="136"/>
      <c r="F7" s="136"/>
      <c r="G7" s="136"/>
      <c r="H7" s="97"/>
      <c r="I7" s="1"/>
      <c r="J7" s="17"/>
      <c r="K7" s="15"/>
      <c r="L7" s="15"/>
      <c r="M7" s="15"/>
      <c r="N7" s="15"/>
    </row>
    <row r="8" spans="1:14" ht="13" customHeight="1">
      <c r="A8" s="15"/>
      <c r="B8" s="94"/>
      <c r="C8" s="99"/>
      <c r="D8" s="136"/>
      <c r="E8" s="136"/>
      <c r="F8" s="136"/>
      <c r="G8" s="136"/>
      <c r="H8" s="97"/>
      <c r="I8" s="1"/>
      <c r="J8" s="17"/>
      <c r="K8" s="15"/>
      <c r="L8" s="15"/>
      <c r="M8" s="15"/>
      <c r="N8" s="15"/>
    </row>
    <row r="9" spans="1:14" ht="15" customHeight="1">
      <c r="A9" s="15"/>
      <c r="B9" s="2"/>
      <c r="C9" s="64"/>
      <c r="D9" s="211"/>
      <c r="E9" s="211"/>
      <c r="F9" s="67"/>
      <c r="G9" s="67"/>
      <c r="H9" s="31"/>
      <c r="I9" s="1"/>
      <c r="J9" s="17"/>
      <c r="K9" s="15"/>
      <c r="L9" s="15"/>
      <c r="M9" s="15"/>
      <c r="N9" s="15"/>
    </row>
    <row r="10" spans="1:14" ht="15" customHeight="1">
      <c r="A10" s="15"/>
      <c r="B10" s="2"/>
      <c r="C10" s="16" t="s">
        <v>415</v>
      </c>
      <c r="D10" s="49"/>
      <c r="E10" s="203"/>
      <c r="F10" s="49"/>
      <c r="G10" s="49"/>
      <c r="H10" s="31"/>
      <c r="I10" s="1"/>
      <c r="J10" s="17"/>
      <c r="K10" s="15"/>
      <c r="L10" s="15"/>
      <c r="M10" s="15"/>
      <c r="N10" s="15"/>
    </row>
    <row r="11" spans="1:14" ht="15" customHeight="1" thickBot="1">
      <c r="A11" s="15"/>
      <c r="B11" s="2"/>
      <c r="C11" s="9"/>
      <c r="D11" s="447" t="s">
        <v>28</v>
      </c>
      <c r="E11" s="203"/>
      <c r="H11" s="31"/>
      <c r="I11" s="1"/>
      <c r="J11" s="17"/>
      <c r="N11" s="15"/>
    </row>
    <row r="12" spans="1:14" ht="15" customHeight="1">
      <c r="B12" s="2"/>
      <c r="C12" s="39" t="s">
        <v>278</v>
      </c>
      <c r="D12" s="445">
        <v>1.7951065929400001</v>
      </c>
      <c r="E12" s="11"/>
      <c r="H12" s="31"/>
      <c r="I12" s="1"/>
      <c r="J12" s="1"/>
    </row>
    <row r="13" spans="1:14" ht="15" customHeight="1">
      <c r="B13" s="2"/>
      <c r="C13" s="32" t="s">
        <v>49</v>
      </c>
      <c r="D13" s="446">
        <v>3.1433071412600002</v>
      </c>
      <c r="E13" s="140"/>
      <c r="H13" s="112">
        <v>0</v>
      </c>
      <c r="I13" s="1"/>
      <c r="J13" s="28"/>
    </row>
    <row r="14" spans="1:14" ht="15" customHeight="1">
      <c r="B14" s="2"/>
      <c r="C14" s="32" t="s">
        <v>279</v>
      </c>
      <c r="D14" s="446">
        <v>2.8287015288600004</v>
      </c>
      <c r="E14" s="140"/>
      <c r="H14" s="112">
        <v>1</v>
      </c>
      <c r="I14" s="1"/>
      <c r="J14" s="28"/>
    </row>
    <row r="15" spans="1:14" ht="15" customHeight="1">
      <c r="B15" s="2"/>
      <c r="C15" s="32" t="s">
        <v>50</v>
      </c>
      <c r="D15" s="446">
        <v>19.30945627446</v>
      </c>
      <c r="E15" s="140"/>
      <c r="H15" s="112">
        <v>2</v>
      </c>
      <c r="I15" s="1"/>
      <c r="J15" s="28"/>
    </row>
    <row r="16" spans="1:14" ht="15" customHeight="1">
      <c r="B16" s="2"/>
      <c r="C16" s="32" t="s">
        <v>51</v>
      </c>
      <c r="D16" s="446">
        <v>38.898831831709998</v>
      </c>
      <c r="E16" s="140"/>
      <c r="H16" s="112">
        <v>3</v>
      </c>
      <c r="I16" s="1"/>
      <c r="J16" s="28"/>
    </row>
    <row r="17" spans="2:16" ht="15" customHeight="1">
      <c r="B17" s="2"/>
      <c r="C17" s="32" t="s">
        <v>52</v>
      </c>
      <c r="D17" s="446">
        <v>208.52193462278001</v>
      </c>
      <c r="E17" s="140"/>
      <c r="H17" s="112">
        <v>4</v>
      </c>
      <c r="I17" s="1"/>
      <c r="J17" s="28"/>
      <c r="L17" s="1"/>
      <c r="M17" s="1"/>
      <c r="N17" s="1"/>
      <c r="O17" s="1"/>
    </row>
    <row r="18" spans="2:16" ht="15" customHeight="1">
      <c r="B18" s="2"/>
      <c r="C18" s="32" t="s">
        <v>57</v>
      </c>
      <c r="D18" s="446">
        <v>32.78007200247</v>
      </c>
      <c r="E18" s="140"/>
      <c r="H18" s="112">
        <v>5</v>
      </c>
      <c r="I18" s="1"/>
      <c r="J18" s="28"/>
      <c r="L18" s="1"/>
      <c r="M18" s="1"/>
      <c r="N18" s="1"/>
      <c r="O18" s="1"/>
    </row>
    <row r="19" spans="2:16" ht="15" customHeight="1">
      <c r="B19" s="2"/>
      <c r="C19" s="32" t="s">
        <v>53</v>
      </c>
      <c r="D19" s="446">
        <v>37.145637066840003</v>
      </c>
      <c r="E19" s="9"/>
      <c r="H19" s="112">
        <v>6</v>
      </c>
      <c r="I19" s="1"/>
      <c r="J19" s="28"/>
      <c r="L19" s="9"/>
      <c r="M19" s="9"/>
      <c r="N19" s="9"/>
      <c r="O19" s="9"/>
    </row>
    <row r="20" spans="2:16" ht="15" customHeight="1">
      <c r="B20" s="2"/>
      <c r="C20" s="32" t="s">
        <v>54</v>
      </c>
      <c r="D20" s="446">
        <v>30.974751749149995</v>
      </c>
      <c r="E20" s="9"/>
      <c r="H20" s="112">
        <v>7</v>
      </c>
      <c r="I20" s="1"/>
      <c r="J20" s="28"/>
      <c r="L20" s="7"/>
      <c r="M20" s="7"/>
      <c r="N20" s="7"/>
      <c r="O20" s="1"/>
    </row>
    <row r="21" spans="2:16" ht="15" customHeight="1">
      <c r="B21" s="2"/>
      <c r="C21" s="32" t="s">
        <v>55</v>
      </c>
      <c r="D21" s="446">
        <v>17.146772583219999</v>
      </c>
      <c r="E21" s="9"/>
      <c r="H21" s="112">
        <v>8</v>
      </c>
      <c r="I21" s="1"/>
      <c r="J21" s="28"/>
      <c r="L21" s="1"/>
      <c r="M21" s="1"/>
      <c r="N21" s="1"/>
      <c r="O21" s="1"/>
    </row>
    <row r="22" spans="2:16" ht="15" customHeight="1">
      <c r="B22" s="2"/>
      <c r="C22" s="32" t="s">
        <v>56</v>
      </c>
      <c r="D22" s="446">
        <v>47.012271105739998</v>
      </c>
      <c r="E22" s="9"/>
      <c r="H22" s="112">
        <v>9</v>
      </c>
      <c r="I22" s="1"/>
      <c r="J22" s="28"/>
      <c r="L22" s="1"/>
      <c r="M22" s="1"/>
      <c r="N22" s="1"/>
      <c r="O22" s="1"/>
    </row>
    <row r="23" spans="2:16" ht="15" customHeight="1">
      <c r="B23" s="2"/>
      <c r="C23" s="32" t="s">
        <v>74</v>
      </c>
      <c r="D23" s="446">
        <v>47.96969365004</v>
      </c>
      <c r="E23" s="9"/>
      <c r="H23" s="112">
        <v>10</v>
      </c>
      <c r="I23" s="1"/>
      <c r="J23" s="28"/>
      <c r="L23" s="1"/>
      <c r="M23" s="1"/>
      <c r="N23" s="1"/>
      <c r="O23" s="1"/>
    </row>
    <row r="24" spans="2:16" ht="15" customHeight="1">
      <c r="B24" s="2"/>
      <c r="C24" s="32" t="s">
        <v>79</v>
      </c>
      <c r="D24" s="446">
        <v>52.900254504300001</v>
      </c>
      <c r="E24" s="8"/>
      <c r="H24" s="112">
        <v>11</v>
      </c>
      <c r="I24" s="1"/>
      <c r="J24" s="28"/>
      <c r="L24" s="1"/>
      <c r="M24" s="1"/>
      <c r="N24" s="1"/>
      <c r="O24" s="1"/>
    </row>
    <row r="25" spans="2:16" ht="15" customHeight="1">
      <c r="B25" s="2"/>
      <c r="C25" s="32" t="s">
        <v>72</v>
      </c>
      <c r="D25" s="446">
        <v>5.6875613859999993E-2</v>
      </c>
      <c r="E25" s="8"/>
      <c r="H25" s="112">
        <v>12</v>
      </c>
      <c r="I25" s="1"/>
      <c r="J25" s="28"/>
      <c r="L25" s="1"/>
      <c r="M25" s="1"/>
      <c r="N25" s="1"/>
      <c r="O25" s="1"/>
    </row>
    <row r="26" spans="2:16" ht="15" customHeight="1">
      <c r="B26" s="2"/>
      <c r="C26" s="32" t="s">
        <v>429</v>
      </c>
      <c r="D26" s="446">
        <v>0.53408521796999997</v>
      </c>
      <c r="E26" s="138"/>
      <c r="H26" s="112">
        <v>13</v>
      </c>
      <c r="I26" s="1"/>
      <c r="J26" s="9"/>
      <c r="L26" s="1"/>
      <c r="M26" s="1"/>
      <c r="N26" s="1"/>
      <c r="O26" s="1"/>
    </row>
    <row r="27" spans="2:16" ht="15" customHeight="1">
      <c r="B27" s="2"/>
      <c r="C27" s="32" t="s">
        <v>73</v>
      </c>
      <c r="D27" s="446">
        <v>15.00376074823</v>
      </c>
      <c r="E27" s="138"/>
      <c r="H27" s="112">
        <v>14</v>
      </c>
      <c r="I27" s="1"/>
      <c r="J27" s="9"/>
      <c r="K27" s="10"/>
      <c r="L27" s="1"/>
      <c r="M27" s="1"/>
      <c r="N27" s="1"/>
      <c r="O27" s="1"/>
    </row>
    <row r="28" spans="2:16" ht="15" customHeight="1">
      <c r="B28" s="2"/>
      <c r="C28" s="32" t="s">
        <v>430</v>
      </c>
      <c r="D28" s="446">
        <v>1.4006977900000001E-3</v>
      </c>
      <c r="E28" s="138"/>
      <c r="H28" s="112">
        <v>15</v>
      </c>
      <c r="I28" s="1"/>
      <c r="J28" s="1"/>
      <c r="L28" s="1"/>
      <c r="M28" s="1"/>
      <c r="N28" s="1"/>
      <c r="O28" s="1"/>
    </row>
    <row r="29" spans="2:16" ht="15" customHeight="1">
      <c r="B29" s="2"/>
      <c r="C29" s="32" t="s">
        <v>431</v>
      </c>
      <c r="D29" s="446">
        <v>0.39552919778999995</v>
      </c>
      <c r="E29" s="138"/>
      <c r="H29" s="112">
        <v>16</v>
      </c>
      <c r="I29" s="1"/>
      <c r="J29" s="1"/>
      <c r="K29" s="1"/>
      <c r="L29" s="1"/>
      <c r="M29" s="1"/>
      <c r="N29" s="1"/>
      <c r="O29" s="1"/>
      <c r="P29" s="8"/>
    </row>
    <row r="30" spans="2:16" ht="15" customHeight="1">
      <c r="B30" s="2"/>
      <c r="C30" s="32" t="s">
        <v>432</v>
      </c>
      <c r="D30" s="446">
        <v>3.7021647419999998E-2</v>
      </c>
      <c r="E30" s="138"/>
      <c r="H30" s="112">
        <v>17</v>
      </c>
      <c r="I30" s="1"/>
      <c r="J30" s="1"/>
      <c r="K30" s="1"/>
      <c r="L30" s="1"/>
      <c r="M30" s="1"/>
      <c r="N30" s="1"/>
      <c r="O30" s="1"/>
      <c r="P30" s="8"/>
    </row>
    <row r="31" spans="2:16" ht="15" customHeight="1">
      <c r="B31" s="2"/>
      <c r="C31" s="32" t="s">
        <v>433</v>
      </c>
      <c r="D31" s="446">
        <v>0.28838880939</v>
      </c>
      <c r="E31" s="138"/>
      <c r="H31" s="112">
        <v>18</v>
      </c>
      <c r="I31" s="1"/>
      <c r="J31" s="1"/>
      <c r="K31" s="1"/>
      <c r="L31" s="1"/>
      <c r="M31" s="1"/>
      <c r="N31" s="1"/>
      <c r="O31" s="1"/>
      <c r="P31" s="8"/>
    </row>
    <row r="32" spans="2:16" ht="15" customHeight="1">
      <c r="B32" s="2"/>
      <c r="C32" s="32" t="s">
        <v>76</v>
      </c>
      <c r="D32" s="446">
        <v>0.36497210242</v>
      </c>
      <c r="E32" s="138"/>
      <c r="H32" s="112">
        <v>19</v>
      </c>
      <c r="I32" s="1"/>
      <c r="J32" s="1"/>
      <c r="K32" s="1"/>
      <c r="L32" s="1"/>
      <c r="M32" s="1"/>
      <c r="N32" s="1"/>
      <c r="O32" s="1"/>
      <c r="P32" s="8"/>
    </row>
    <row r="33" spans="1:16" ht="15" customHeight="1">
      <c r="B33" s="2"/>
      <c r="C33" s="32" t="s">
        <v>434</v>
      </c>
      <c r="D33" s="446">
        <v>0.44014546126999998</v>
      </c>
      <c r="E33" s="138"/>
      <c r="H33" s="112">
        <v>20</v>
      </c>
      <c r="I33" s="1"/>
      <c r="J33" s="1"/>
      <c r="K33" s="1"/>
      <c r="L33" s="1"/>
      <c r="M33" s="1"/>
      <c r="N33" s="1"/>
      <c r="O33" s="1"/>
      <c r="P33" s="8"/>
    </row>
    <row r="34" spans="1:16" ht="15" customHeight="1">
      <c r="B34" s="2"/>
      <c r="C34" s="32" t="s">
        <v>77</v>
      </c>
      <c r="D34" s="446">
        <v>1.2261821703</v>
      </c>
      <c r="E34" s="138"/>
      <c r="H34" s="112">
        <v>21</v>
      </c>
      <c r="I34" s="1"/>
      <c r="J34" s="1"/>
      <c r="K34" s="1"/>
      <c r="L34" s="1"/>
      <c r="M34" s="1"/>
      <c r="N34" s="1"/>
      <c r="O34" s="1"/>
      <c r="P34" s="8"/>
    </row>
    <row r="35" spans="1:16" ht="15" customHeight="1">
      <c r="B35" s="2"/>
      <c r="C35" s="32" t="s">
        <v>78</v>
      </c>
      <c r="D35" s="446">
        <v>1.0484879900799999</v>
      </c>
      <c r="E35" s="138"/>
      <c r="H35" s="112">
        <v>22</v>
      </c>
      <c r="I35" s="1"/>
      <c r="J35" s="1"/>
      <c r="K35" s="1"/>
      <c r="L35" s="1"/>
      <c r="M35" s="1"/>
      <c r="N35" s="1"/>
      <c r="O35" s="1"/>
      <c r="P35" s="8"/>
    </row>
    <row r="36" spans="1:16" ht="15" customHeight="1">
      <c r="B36" s="2"/>
      <c r="C36" s="32" t="s">
        <v>75</v>
      </c>
      <c r="D36" s="446">
        <v>6.5453236592900002</v>
      </c>
      <c r="E36" s="138"/>
      <c r="H36" s="112">
        <v>23</v>
      </c>
      <c r="I36" s="1"/>
      <c r="J36" s="1"/>
      <c r="K36" s="1"/>
      <c r="L36" s="1"/>
      <c r="M36" s="1"/>
      <c r="N36" s="1"/>
      <c r="O36" s="1"/>
      <c r="P36" s="8"/>
    </row>
    <row r="37" spans="1:16" ht="15" customHeight="1" thickBot="1">
      <c r="B37" s="444"/>
      <c r="C37" s="433">
        <v>0</v>
      </c>
      <c r="D37" s="465">
        <v>0</v>
      </c>
      <c r="E37" s="138"/>
      <c r="H37" s="112"/>
      <c r="I37" s="1"/>
      <c r="J37" s="1"/>
      <c r="K37" s="1"/>
      <c r="L37" s="1"/>
      <c r="M37" s="1"/>
      <c r="N37" s="1"/>
      <c r="O37" s="1"/>
      <c r="P37" s="8"/>
    </row>
    <row r="38" spans="1:16" ht="15" customHeight="1" thickBot="1">
      <c r="B38" s="444"/>
      <c r="C38" s="448" t="s">
        <v>424</v>
      </c>
      <c r="D38" s="449">
        <v>566.36896396958002</v>
      </c>
      <c r="E38" s="138"/>
      <c r="H38" s="112"/>
      <c r="I38" s="1"/>
      <c r="J38" s="1"/>
      <c r="K38" s="1"/>
      <c r="L38" s="1"/>
      <c r="M38" s="1"/>
      <c r="N38" s="1"/>
      <c r="O38" s="1"/>
      <c r="P38" s="8"/>
    </row>
    <row r="39" spans="1:16" ht="14" customHeight="1">
      <c r="A39" s="15"/>
      <c r="B39" s="2"/>
      <c r="C39" s="9"/>
      <c r="D39" s="8"/>
      <c r="E39" s="8"/>
      <c r="H39" s="31"/>
      <c r="I39" s="1"/>
      <c r="J39" s="17"/>
      <c r="K39" s="1"/>
      <c r="L39" s="1"/>
      <c r="M39" s="1"/>
      <c r="N39" s="1"/>
      <c r="O39" s="1"/>
      <c r="P39" s="8"/>
    </row>
    <row r="40" spans="1:16" ht="14" thickBot="1">
      <c r="A40" s="15"/>
      <c r="B40" s="41"/>
      <c r="C40" s="20"/>
      <c r="D40" s="20"/>
      <c r="E40" s="20"/>
      <c r="F40" s="20"/>
      <c r="G40" s="20"/>
      <c r="H40" s="40"/>
      <c r="I40" s="1"/>
      <c r="J40" s="17"/>
      <c r="K40" s="15"/>
      <c r="L40" s="15"/>
      <c r="M40" s="15"/>
      <c r="N40" s="15"/>
    </row>
    <row r="41" spans="1:16">
      <c r="J41" s="1"/>
    </row>
  </sheetData>
  <sheetProtection selectLockedCells="1" selectUnlockedCells="1"/>
  <conditionalFormatting sqref="D25:D37">
    <cfRule type="cellIs" dxfId="12" priority="3" operator="equal">
      <formula>0</formula>
    </cfRule>
  </conditionalFormatting>
  <conditionalFormatting sqref="C25:D37">
    <cfRule type="cellIs" dxfId="11" priority="1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95" firstPageNumber="0" orientation="landscape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17">
    <pageSetUpPr fitToPage="1"/>
  </sheetPr>
  <dimension ref="A1:K43"/>
  <sheetViews>
    <sheetView showGridLines="0" topLeftCell="A11" zoomScale="131" workbookViewId="0">
      <selection activeCell="H13" sqref="H13"/>
    </sheetView>
  </sheetViews>
  <sheetFormatPr baseColWidth="10" defaultColWidth="8.83203125" defaultRowHeight="13"/>
  <cols>
    <col min="1" max="1" width="3.33203125" style="3" customWidth="1"/>
    <col min="2" max="2" width="5.6640625" style="3" customWidth="1"/>
    <col min="3" max="3" width="60.33203125" style="3" customWidth="1"/>
    <col min="4" max="4" width="9.83203125" style="3" customWidth="1"/>
    <col min="5" max="5" width="7.1640625" style="3" customWidth="1"/>
    <col min="6" max="6" width="7" style="3" customWidth="1"/>
    <col min="7" max="7" width="10.5" style="3" customWidth="1"/>
    <col min="8" max="8" width="27.6640625" style="3" customWidth="1"/>
    <col min="9" max="9" width="9.5" style="3" bestFit="1" customWidth="1"/>
    <col min="10" max="10" width="8.83203125" style="3"/>
    <col min="11" max="11" width="5.33203125" style="3" customWidth="1"/>
    <col min="12" max="16384" width="8.83203125" style="3"/>
  </cols>
  <sheetData>
    <row r="1" spans="1:11">
      <c r="A1" s="15"/>
      <c r="B1" s="15"/>
      <c r="C1" s="15"/>
      <c r="D1" s="15"/>
      <c r="E1" s="15"/>
      <c r="F1" s="15"/>
      <c r="G1" s="1"/>
      <c r="H1" s="17"/>
      <c r="I1" s="17"/>
      <c r="J1" s="17"/>
      <c r="K1" s="1"/>
    </row>
    <row r="2" spans="1:11">
      <c r="A2" s="15"/>
      <c r="B2" s="15"/>
      <c r="C2" s="15"/>
      <c r="D2" s="15"/>
      <c r="E2" s="15"/>
      <c r="F2" s="15"/>
      <c r="G2" s="1"/>
      <c r="H2" s="17"/>
      <c r="I2" s="17"/>
      <c r="J2" s="17"/>
      <c r="K2" s="1"/>
    </row>
    <row r="3" spans="1:11" ht="14" thickBot="1">
      <c r="A3" s="15"/>
      <c r="B3" s="15"/>
      <c r="C3" s="15"/>
      <c r="D3" s="15"/>
      <c r="E3" s="15"/>
      <c r="F3" s="15"/>
      <c r="G3" s="1"/>
      <c r="H3" s="17"/>
      <c r="I3" s="17"/>
      <c r="J3" s="17"/>
      <c r="K3" s="1"/>
    </row>
    <row r="4" spans="1:11" ht="13" customHeight="1">
      <c r="A4" s="15"/>
      <c r="B4" s="91"/>
      <c r="C4" s="92"/>
      <c r="D4" s="92"/>
      <c r="E4" s="92"/>
      <c r="F4" s="212"/>
      <c r="G4" s="92"/>
      <c r="H4" s="119"/>
      <c r="I4" s="119"/>
      <c r="J4" s="119"/>
      <c r="K4" s="106"/>
    </row>
    <row r="5" spans="1:11" ht="13" customHeight="1">
      <c r="A5" s="15"/>
      <c r="B5" s="94"/>
      <c r="C5" s="95"/>
      <c r="D5" s="135"/>
      <c r="E5" s="135"/>
      <c r="F5" s="135"/>
      <c r="G5" s="96"/>
      <c r="H5" s="101"/>
      <c r="I5" s="213"/>
      <c r="J5" s="134" t="s">
        <v>441</v>
      </c>
      <c r="K5" s="97"/>
    </row>
    <row r="6" spans="1:11" ht="13" customHeight="1">
      <c r="A6" s="15"/>
      <c r="B6" s="94"/>
      <c r="C6" s="100"/>
      <c r="D6" s="100"/>
      <c r="E6" s="100"/>
      <c r="F6" s="101"/>
      <c r="G6" s="100"/>
      <c r="H6" s="101"/>
      <c r="I6" s="213"/>
      <c r="J6" s="213"/>
      <c r="K6" s="97"/>
    </row>
    <row r="7" spans="1:11" ht="13" customHeight="1">
      <c r="A7" s="15"/>
      <c r="B7" s="94"/>
      <c r="C7" s="99" t="s">
        <v>439</v>
      </c>
      <c r="D7" s="121"/>
      <c r="E7" s="121"/>
      <c r="F7" s="122"/>
      <c r="G7" s="121"/>
      <c r="H7" s="122"/>
      <c r="I7" s="214"/>
      <c r="J7" s="214"/>
      <c r="K7" s="97"/>
    </row>
    <row r="8" spans="1:11" ht="13" customHeight="1">
      <c r="A8" s="15"/>
      <c r="B8" s="94"/>
      <c r="C8" s="99"/>
      <c r="D8" s="121"/>
      <c r="E8" s="121"/>
      <c r="F8" s="122"/>
      <c r="G8" s="121"/>
      <c r="H8" s="122"/>
      <c r="I8" s="214"/>
      <c r="J8" s="214"/>
      <c r="K8" s="97"/>
    </row>
    <row r="9" spans="1:11" ht="15" customHeight="1">
      <c r="A9" s="15"/>
      <c r="B9" s="2"/>
      <c r="C9" s="1"/>
      <c r="D9" s="1"/>
      <c r="E9" s="1"/>
      <c r="F9" s="17"/>
      <c r="G9" s="1"/>
      <c r="H9" s="17"/>
      <c r="I9" s="15"/>
      <c r="J9" s="15"/>
      <c r="K9" s="31"/>
    </row>
    <row r="10" spans="1:11" ht="15" customHeight="1">
      <c r="A10" s="15"/>
      <c r="B10" s="2"/>
      <c r="C10" s="18" t="s">
        <v>416</v>
      </c>
      <c r="D10" s="18"/>
      <c r="E10" s="18"/>
      <c r="F10" s="18"/>
      <c r="G10" s="18"/>
      <c r="H10" s="18"/>
      <c r="I10" s="18"/>
      <c r="J10" s="18"/>
      <c r="K10" s="31"/>
    </row>
    <row r="11" spans="1:11" ht="15" customHeight="1" thickBot="1">
      <c r="B11" s="2"/>
      <c r="C11" s="9"/>
      <c r="D11" s="11"/>
      <c r="E11" s="10"/>
      <c r="F11" s="11" t="s">
        <v>39</v>
      </c>
      <c r="G11" s="9"/>
      <c r="H11" s="9"/>
      <c r="I11" s="10"/>
      <c r="J11" s="11"/>
      <c r="K11" s="31"/>
    </row>
    <row r="12" spans="1:11" ht="25.5" customHeight="1" thickBot="1">
      <c r="B12" s="2"/>
      <c r="C12" s="75" t="s">
        <v>45</v>
      </c>
      <c r="D12" s="78" t="s">
        <v>42</v>
      </c>
      <c r="E12" s="78" t="s">
        <v>43</v>
      </c>
      <c r="F12" s="78" t="s">
        <v>361</v>
      </c>
      <c r="G12" s="9"/>
      <c r="H12" s="217"/>
      <c r="I12" s="217"/>
      <c r="J12" s="217"/>
      <c r="K12" s="31"/>
    </row>
    <row r="13" spans="1:11" ht="15" customHeight="1">
      <c r="B13" s="2"/>
      <c r="C13" s="435" t="s">
        <v>300</v>
      </c>
      <c r="D13" s="436">
        <v>725.42361224250999</v>
      </c>
      <c r="E13" s="462">
        <v>0.14269851783329368</v>
      </c>
      <c r="F13" s="462">
        <v>0.14269851783329368</v>
      </c>
      <c r="G13" s="139">
        <v>0</v>
      </c>
      <c r="H13" s="218">
        <f>(D13+D14+D29)/(D18+D22+D30+D34+D35+0.3*D37)</f>
        <v>2.1121547721436018</v>
      </c>
      <c r="I13" s="219"/>
      <c r="J13" s="220"/>
      <c r="K13" s="112"/>
    </row>
    <row r="14" spans="1:11" ht="15" customHeight="1">
      <c r="B14" s="2"/>
      <c r="C14" s="53" t="s">
        <v>299</v>
      </c>
      <c r="D14" s="437">
        <v>630.09795365232992</v>
      </c>
      <c r="E14" s="463">
        <v>0.12394694983531977</v>
      </c>
      <c r="F14" s="463">
        <v>0.26664546766861347</v>
      </c>
      <c r="G14" s="139">
        <v>1</v>
      </c>
      <c r="H14" s="218"/>
      <c r="I14" s="219"/>
      <c r="J14" s="221"/>
      <c r="K14" s="112"/>
    </row>
    <row r="15" spans="1:11" ht="15" customHeight="1">
      <c r="B15" s="2"/>
      <c r="C15" s="53" t="s">
        <v>298</v>
      </c>
      <c r="D15" s="437">
        <v>471.82368431471002</v>
      </c>
      <c r="E15" s="463">
        <v>9.281272251701253E-2</v>
      </c>
      <c r="F15" s="463">
        <v>0.35945819018562597</v>
      </c>
      <c r="G15" s="139">
        <v>2</v>
      </c>
      <c r="H15" s="218"/>
      <c r="I15" s="219"/>
      <c r="J15" s="221"/>
      <c r="K15" s="112"/>
    </row>
    <row r="16" spans="1:11" ht="15" customHeight="1">
      <c r="B16" s="2"/>
      <c r="C16" s="53" t="s">
        <v>297</v>
      </c>
      <c r="D16" s="437">
        <v>413.74666880397996</v>
      </c>
      <c r="E16" s="463">
        <v>8.1388357644268536E-2</v>
      </c>
      <c r="F16" s="463">
        <v>0.44084654782989452</v>
      </c>
      <c r="G16" s="139">
        <v>3</v>
      </c>
      <c r="H16" s="218"/>
      <c r="I16" s="219"/>
      <c r="J16" s="221"/>
      <c r="K16" s="112"/>
    </row>
    <row r="17" spans="2:11" ht="15" customHeight="1">
      <c r="B17" s="2"/>
      <c r="C17" s="53" t="s">
        <v>296</v>
      </c>
      <c r="D17" s="437">
        <v>349.40742182017999</v>
      </c>
      <c r="E17" s="463">
        <v>6.8732145428185884E-2</v>
      </c>
      <c r="F17" s="463">
        <v>0.50957869325808036</v>
      </c>
      <c r="G17" s="139">
        <v>4</v>
      </c>
      <c r="H17" s="218"/>
      <c r="I17" s="219"/>
      <c r="J17" s="221"/>
      <c r="K17" s="112"/>
    </row>
    <row r="18" spans="2:11" ht="15" customHeight="1">
      <c r="B18" s="2"/>
      <c r="C18" s="53" t="s">
        <v>295</v>
      </c>
      <c r="D18" s="437">
        <v>251.65694049505998</v>
      </c>
      <c r="E18" s="463">
        <v>4.9503589082376502E-2</v>
      </c>
      <c r="F18" s="463">
        <v>0.55908228234045687</v>
      </c>
      <c r="G18" s="139">
        <v>5</v>
      </c>
      <c r="H18" s="218"/>
      <c r="I18" s="219"/>
      <c r="J18" s="221"/>
      <c r="K18" s="112"/>
    </row>
    <row r="19" spans="2:11" ht="15" customHeight="1">
      <c r="B19" s="2"/>
      <c r="C19" s="53" t="s">
        <v>294</v>
      </c>
      <c r="D19" s="437">
        <v>242.28836923386999</v>
      </c>
      <c r="E19" s="463">
        <v>4.7660691759177039E-2</v>
      </c>
      <c r="F19" s="463">
        <v>0.60674297409963396</v>
      </c>
      <c r="G19" s="139">
        <v>6</v>
      </c>
      <c r="H19" s="218"/>
      <c r="I19" s="219"/>
      <c r="J19" s="221"/>
      <c r="K19" s="112"/>
    </row>
    <row r="20" spans="2:11" ht="15" customHeight="1">
      <c r="B20" s="2"/>
      <c r="C20" s="53" t="s">
        <v>293</v>
      </c>
      <c r="D20" s="437">
        <v>225.83021964370002</v>
      </c>
      <c r="E20" s="463">
        <v>4.4423199191853828E-2</v>
      </c>
      <c r="F20" s="463">
        <v>0.65116617329148774</v>
      </c>
      <c r="G20" s="139">
        <v>7</v>
      </c>
      <c r="H20" s="218"/>
      <c r="I20" s="219"/>
      <c r="J20" s="221"/>
      <c r="K20" s="112"/>
    </row>
    <row r="21" spans="2:11" ht="15" customHeight="1">
      <c r="B21" s="2"/>
      <c r="C21" s="53" t="s">
        <v>302</v>
      </c>
      <c r="D21" s="437">
        <v>191.69991009549</v>
      </c>
      <c r="E21" s="463">
        <v>3.770940534295314E-2</v>
      </c>
      <c r="F21" s="463">
        <v>0.68887557863444093</v>
      </c>
      <c r="G21" s="139">
        <v>8</v>
      </c>
      <c r="H21" s="218"/>
      <c r="I21" s="219"/>
      <c r="J21" s="221"/>
      <c r="K21" s="112"/>
    </row>
    <row r="22" spans="2:11" ht="15" customHeight="1">
      <c r="B22" s="2"/>
      <c r="C22" s="53" t="s">
        <v>292</v>
      </c>
      <c r="D22" s="437">
        <v>190.80329373443999</v>
      </c>
      <c r="E22" s="463">
        <v>3.7533031395885992E-2</v>
      </c>
      <c r="F22" s="463">
        <v>0.72640861003032697</v>
      </c>
      <c r="G22" s="139">
        <v>9</v>
      </c>
      <c r="H22" s="218"/>
      <c r="I22" s="219"/>
      <c r="J22" s="221"/>
      <c r="K22" s="112"/>
    </row>
    <row r="23" spans="2:11" ht="15" customHeight="1">
      <c r="B23" s="2"/>
      <c r="C23" s="53" t="s">
        <v>291</v>
      </c>
      <c r="D23" s="437">
        <v>164.22272380633999</v>
      </c>
      <c r="E23" s="463">
        <v>3.2304351397203952E-2</v>
      </c>
      <c r="F23" s="463">
        <v>0.75871296142753097</v>
      </c>
      <c r="G23" s="139">
        <v>10</v>
      </c>
      <c r="H23" s="218"/>
      <c r="I23" s="219"/>
      <c r="J23" s="221"/>
      <c r="K23" s="112"/>
    </row>
    <row r="24" spans="2:11" ht="15" customHeight="1">
      <c r="B24" s="2"/>
      <c r="C24" s="53" t="s">
        <v>290</v>
      </c>
      <c r="D24" s="437">
        <v>136.96480946206</v>
      </c>
      <c r="E24" s="463">
        <v>2.6942430568446443E-2</v>
      </c>
      <c r="F24" s="463">
        <v>0.78565539199597745</v>
      </c>
      <c r="G24" s="139">
        <v>11</v>
      </c>
      <c r="H24" s="218"/>
      <c r="I24" s="219"/>
      <c r="J24" s="221"/>
      <c r="K24" s="112"/>
    </row>
    <row r="25" spans="2:11" ht="15" customHeight="1">
      <c r="B25" s="2"/>
      <c r="C25" s="53" t="s">
        <v>48</v>
      </c>
      <c r="D25" s="437">
        <v>117.30506146437</v>
      </c>
      <c r="E25" s="463">
        <v>2.3075149640584151E-2</v>
      </c>
      <c r="F25" s="463">
        <v>0.80873054163656155</v>
      </c>
      <c r="G25" s="139">
        <v>12</v>
      </c>
      <c r="H25" s="218"/>
      <c r="I25" s="219"/>
      <c r="J25" s="221"/>
      <c r="K25" s="112"/>
    </row>
    <row r="26" spans="2:11" ht="15" customHeight="1">
      <c r="B26" s="2"/>
      <c r="C26" s="53" t="s">
        <v>289</v>
      </c>
      <c r="D26" s="437">
        <v>110.02134602589</v>
      </c>
      <c r="E26" s="463">
        <v>2.1642365568147439E-2</v>
      </c>
      <c r="F26" s="463">
        <v>0.83037290720470902</v>
      </c>
      <c r="G26" s="139">
        <v>13</v>
      </c>
      <c r="H26" s="218"/>
      <c r="I26" s="219"/>
      <c r="J26" s="221"/>
      <c r="K26" s="112"/>
    </row>
    <row r="27" spans="2:11" ht="15" customHeight="1">
      <c r="B27" s="2"/>
      <c r="C27" s="53" t="s">
        <v>288</v>
      </c>
      <c r="D27" s="437">
        <v>105.89251031664</v>
      </c>
      <c r="E27" s="463">
        <v>2.0830179796766473E-2</v>
      </c>
      <c r="F27" s="463">
        <v>0.85120308700147551</v>
      </c>
      <c r="G27" s="139">
        <v>14</v>
      </c>
      <c r="H27" s="218"/>
      <c r="I27" s="219"/>
      <c r="J27" s="221"/>
      <c r="K27" s="112"/>
    </row>
    <row r="28" spans="2:11" ht="15" customHeight="1">
      <c r="B28" s="2"/>
      <c r="C28" s="53" t="s">
        <v>287</v>
      </c>
      <c r="D28" s="437">
        <v>92.252961419139993</v>
      </c>
      <c r="E28" s="463">
        <v>1.8147135877681412E-2</v>
      </c>
      <c r="F28" s="463">
        <v>0.86935022287915698</v>
      </c>
      <c r="G28" s="139">
        <v>15</v>
      </c>
      <c r="H28" s="218"/>
      <c r="I28" s="219"/>
      <c r="J28" s="221"/>
      <c r="K28" s="112"/>
    </row>
    <row r="29" spans="2:11" ht="15" customHeight="1">
      <c r="B29" s="2"/>
      <c r="C29" s="53" t="s">
        <v>286</v>
      </c>
      <c r="D29" s="437">
        <v>61.957296231649998</v>
      </c>
      <c r="E29" s="463">
        <v>1.218765724193044E-2</v>
      </c>
      <c r="F29" s="463">
        <v>0.88153788012108747</v>
      </c>
      <c r="G29" s="139">
        <v>16</v>
      </c>
      <c r="H29" s="218"/>
      <c r="I29" s="219"/>
      <c r="J29" s="221"/>
      <c r="K29" s="112"/>
    </row>
    <row r="30" spans="2:11" ht="15" customHeight="1">
      <c r="B30" s="2"/>
      <c r="C30" s="53" t="s">
        <v>285</v>
      </c>
      <c r="D30" s="437">
        <v>60.975321444800002</v>
      </c>
      <c r="E30" s="463">
        <v>1.1994492387260235E-2</v>
      </c>
      <c r="F30" s="463">
        <v>0.89353237250834772</v>
      </c>
      <c r="G30" s="139">
        <v>17</v>
      </c>
      <c r="H30" s="218"/>
      <c r="I30" s="219"/>
      <c r="J30" s="221"/>
      <c r="K30" s="112"/>
    </row>
    <row r="31" spans="2:11" ht="15" customHeight="1">
      <c r="B31" s="2"/>
      <c r="C31" s="53" t="s">
        <v>301</v>
      </c>
      <c r="D31" s="437">
        <v>60.807483808629996</v>
      </c>
      <c r="E31" s="463">
        <v>1.1961476944264016E-2</v>
      </c>
      <c r="F31" s="463">
        <v>0.90549384945261169</v>
      </c>
      <c r="G31" s="139">
        <v>18</v>
      </c>
      <c r="H31" s="218"/>
      <c r="I31" s="219"/>
      <c r="J31" s="221"/>
      <c r="K31" s="112"/>
    </row>
    <row r="32" spans="2:11" ht="15" customHeight="1">
      <c r="B32" s="2"/>
      <c r="C32" s="53" t="s">
        <v>284</v>
      </c>
      <c r="D32" s="437">
        <v>50.025101364440005</v>
      </c>
      <c r="E32" s="463">
        <v>9.8404679675348841E-3</v>
      </c>
      <c r="F32" s="463">
        <v>0.91533431742014659</v>
      </c>
      <c r="G32" s="139">
        <v>19</v>
      </c>
      <c r="H32" s="218"/>
      <c r="I32" s="219"/>
      <c r="J32" s="221"/>
      <c r="K32" s="112"/>
    </row>
    <row r="33" spans="2:11" ht="15" customHeight="1">
      <c r="B33" s="2"/>
      <c r="C33" s="53" t="s">
        <v>283</v>
      </c>
      <c r="D33" s="437">
        <v>46.054004843739996</v>
      </c>
      <c r="E33" s="463">
        <v>9.0593111674066255E-3</v>
      </c>
      <c r="F33" s="463">
        <v>0.92439362858755325</v>
      </c>
      <c r="G33" s="139">
        <v>20</v>
      </c>
      <c r="H33" s="218"/>
      <c r="I33" s="219"/>
      <c r="J33" s="221"/>
      <c r="K33" s="112"/>
    </row>
    <row r="34" spans="2:11" ht="15" customHeight="1">
      <c r="B34" s="2"/>
      <c r="C34" s="53" t="s">
        <v>282</v>
      </c>
      <c r="D34" s="437">
        <v>46.128150578879996</v>
      </c>
      <c r="E34" s="463">
        <v>9.0738964198433785E-3</v>
      </c>
      <c r="F34" s="463">
        <v>0.9334675250073966</v>
      </c>
      <c r="G34" s="139">
        <v>21</v>
      </c>
      <c r="H34" s="218"/>
      <c r="I34" s="219"/>
      <c r="J34" s="221"/>
      <c r="K34" s="112"/>
    </row>
    <row r="35" spans="2:11" ht="15" customHeight="1">
      <c r="B35" s="2"/>
      <c r="C35" s="53" t="s">
        <v>281</v>
      </c>
      <c r="D35" s="437">
        <v>43.918535023499999</v>
      </c>
      <c r="E35" s="463">
        <v>8.6392416065551852E-3</v>
      </c>
      <c r="F35" s="463">
        <v>0.94210676661395176</v>
      </c>
      <c r="G35" s="139">
        <v>22</v>
      </c>
      <c r="H35" s="218"/>
      <c r="I35" s="219"/>
      <c r="J35" s="221"/>
      <c r="K35" s="112"/>
    </row>
    <row r="36" spans="2:11" ht="15" customHeight="1">
      <c r="B36" s="2"/>
      <c r="C36" s="53" t="s">
        <v>280</v>
      </c>
      <c r="D36" s="437">
        <v>35.56214400524</v>
      </c>
      <c r="E36" s="463">
        <v>6.995450871573548E-3</v>
      </c>
      <c r="F36" s="463">
        <v>0.94910221748552526</v>
      </c>
      <c r="G36" s="139">
        <v>23</v>
      </c>
      <c r="H36" s="218"/>
      <c r="I36" s="219"/>
      <c r="J36" s="221"/>
      <c r="K36" s="112"/>
    </row>
    <row r="37" spans="2:11" ht="15" customHeight="1" thickBot="1">
      <c r="B37" s="2"/>
      <c r="C37" s="461" t="s">
        <v>436</v>
      </c>
      <c r="D37" s="438">
        <v>258.74447616840826</v>
      </c>
      <c r="E37" s="464">
        <v>5.0897782514474611E-2</v>
      </c>
      <c r="F37" s="464">
        <v>0.99999999999999989</v>
      </c>
      <c r="G37" s="139"/>
      <c r="H37" s="218"/>
      <c r="I37" s="219"/>
      <c r="J37" s="221"/>
      <c r="K37" s="112"/>
    </row>
    <row r="38" spans="2:11" ht="14" thickBot="1">
      <c r="B38" s="2"/>
      <c r="C38" s="471" t="s">
        <v>425</v>
      </c>
      <c r="D38" s="439">
        <v>5083.6099999999997</v>
      </c>
      <c r="E38" s="434"/>
      <c r="F38" s="434"/>
      <c r="G38" s="9"/>
      <c r="H38" s="218"/>
      <c r="I38" s="219"/>
      <c r="J38" s="221"/>
      <c r="K38" s="112"/>
    </row>
    <row r="39" spans="2:11">
      <c r="B39" s="2"/>
      <c r="C39" s="72"/>
      <c r="D39" s="55"/>
      <c r="E39" s="9"/>
      <c r="F39" s="9"/>
      <c r="G39" s="9"/>
      <c r="H39" s="218"/>
      <c r="I39" s="219"/>
      <c r="J39" s="221"/>
      <c r="K39" s="112"/>
    </row>
    <row r="40" spans="2:11" ht="14" thickBot="1">
      <c r="B40" s="5"/>
      <c r="C40" s="20"/>
      <c r="D40" s="20"/>
      <c r="E40" s="20"/>
      <c r="F40" s="20"/>
      <c r="G40" s="20"/>
      <c r="H40" s="20"/>
      <c r="I40" s="70"/>
      <c r="J40" s="51"/>
      <c r="K40" s="40"/>
    </row>
    <row r="41" spans="2:11">
      <c r="B41" s="15"/>
      <c r="C41" s="15"/>
      <c r="D41" s="15"/>
      <c r="E41" s="15"/>
      <c r="F41" s="15"/>
      <c r="G41" s="17"/>
      <c r="H41" s="1"/>
      <c r="I41" s="13"/>
      <c r="J41" s="4"/>
    </row>
    <row r="42" spans="2:11">
      <c r="I42" s="144"/>
    </row>
    <row r="43" spans="2:11">
      <c r="I43" s="143"/>
    </row>
  </sheetData>
  <sheetProtection selectLockedCells="1" selectUnlockedCells="1"/>
  <phoneticPr fontId="14" type="noConversion"/>
  <conditionalFormatting sqref="H39:J39">
    <cfRule type="cellIs" dxfId="10" priority="14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91" firstPageNumber="0" orientation="landscape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18"/>
  <dimension ref="A1:J38"/>
  <sheetViews>
    <sheetView showGridLines="0" topLeftCell="A14" workbookViewId="0">
      <selection activeCell="C21" sqref="C21"/>
    </sheetView>
  </sheetViews>
  <sheetFormatPr baseColWidth="10" defaultColWidth="8.83203125" defaultRowHeight="13"/>
  <cols>
    <col min="1" max="1" width="3.33203125" style="3" customWidth="1"/>
    <col min="2" max="2" width="5.6640625" style="3" customWidth="1"/>
    <col min="3" max="3" width="48.6640625" style="3" customWidth="1"/>
    <col min="4" max="4" width="10.1640625" style="3" customWidth="1"/>
    <col min="5" max="6" width="9.6640625" style="3" customWidth="1"/>
    <col min="7" max="7" width="10.5" style="3" customWidth="1"/>
    <col min="8" max="8" width="17.5" style="3" customWidth="1"/>
    <col min="9" max="9" width="8.83203125" style="3"/>
    <col min="10" max="10" width="5.33203125" style="3" customWidth="1"/>
    <col min="11" max="12" width="8.83203125" style="3"/>
    <col min="13" max="13" width="13.33203125" style="3" bestFit="1" customWidth="1"/>
    <col min="14" max="16384" width="8.83203125" style="3"/>
  </cols>
  <sheetData>
    <row r="1" spans="1:10">
      <c r="A1" s="15"/>
      <c r="B1" s="15"/>
      <c r="C1" s="15"/>
      <c r="D1" s="15"/>
      <c r="E1" s="15"/>
      <c r="F1" s="15"/>
      <c r="G1" s="1"/>
      <c r="H1" s="17"/>
      <c r="I1" s="17"/>
      <c r="J1" s="1"/>
    </row>
    <row r="2" spans="1:10">
      <c r="A2" s="15"/>
      <c r="B2" s="15"/>
      <c r="C2" s="15"/>
      <c r="D2" s="15"/>
      <c r="E2" s="15"/>
      <c r="F2" s="15"/>
      <c r="G2" s="1"/>
      <c r="H2" s="17"/>
      <c r="I2" s="17"/>
      <c r="J2" s="1"/>
    </row>
    <row r="3" spans="1:10" ht="14" thickBot="1">
      <c r="A3" s="15"/>
      <c r="B3" s="15"/>
      <c r="C3" s="15"/>
      <c r="D3" s="15"/>
      <c r="E3" s="15"/>
      <c r="F3" s="15"/>
      <c r="G3" s="1"/>
      <c r="H3" s="17"/>
      <c r="I3" s="17"/>
      <c r="J3" s="1"/>
    </row>
    <row r="4" spans="1:10" ht="13" customHeight="1">
      <c r="A4" s="15"/>
      <c r="B4" s="91"/>
      <c r="C4" s="92"/>
      <c r="D4" s="92"/>
      <c r="E4" s="92"/>
      <c r="F4" s="212"/>
      <c r="G4" s="92"/>
      <c r="H4" s="119"/>
      <c r="I4" s="119"/>
      <c r="J4" s="106"/>
    </row>
    <row r="5" spans="1:10" ht="13" customHeight="1">
      <c r="A5" s="15"/>
      <c r="B5" s="94"/>
      <c r="C5" s="95"/>
      <c r="D5" s="135"/>
      <c r="E5" s="135"/>
      <c r="F5" s="135"/>
      <c r="G5" s="96"/>
      <c r="H5" s="101"/>
      <c r="I5" s="134" t="s">
        <v>440</v>
      </c>
      <c r="J5" s="97"/>
    </row>
    <row r="6" spans="1:10" ht="13" customHeight="1">
      <c r="A6" s="15"/>
      <c r="B6" s="94"/>
      <c r="C6" s="100"/>
      <c r="D6" s="100"/>
      <c r="E6" s="100"/>
      <c r="F6" s="101"/>
      <c r="G6" s="100"/>
      <c r="H6" s="101"/>
      <c r="I6" s="213"/>
      <c r="J6" s="97"/>
    </row>
    <row r="7" spans="1:10" ht="13" customHeight="1">
      <c r="A7" s="15"/>
      <c r="B7" s="94"/>
      <c r="C7" s="99" t="s">
        <v>439</v>
      </c>
      <c r="D7" s="121"/>
      <c r="E7" s="121"/>
      <c r="F7" s="122"/>
      <c r="G7" s="121"/>
      <c r="H7" s="122"/>
      <c r="I7" s="214"/>
      <c r="J7" s="97"/>
    </row>
    <row r="8" spans="1:10" ht="13" customHeight="1">
      <c r="A8" s="15"/>
      <c r="B8" s="94"/>
      <c r="C8" s="99"/>
      <c r="D8" s="121"/>
      <c r="E8" s="121"/>
      <c r="F8" s="122"/>
      <c r="G8" s="121"/>
      <c r="H8" s="122"/>
      <c r="I8" s="214"/>
      <c r="J8" s="97"/>
    </row>
    <row r="9" spans="1:10" ht="15" customHeight="1">
      <c r="A9" s="15"/>
      <c r="B9" s="2"/>
      <c r="C9" s="64"/>
      <c r="D9" s="68"/>
      <c r="E9" s="68"/>
      <c r="F9" s="69"/>
      <c r="G9" s="68"/>
      <c r="H9" s="69"/>
      <c r="I9" s="71"/>
      <c r="J9" s="31"/>
    </row>
    <row r="10" spans="1:10" ht="15" customHeight="1">
      <c r="B10" s="2"/>
      <c r="G10" s="9"/>
      <c r="H10" s="141"/>
      <c r="I10" s="215"/>
      <c r="J10" s="112"/>
    </row>
    <row r="11" spans="1:10" ht="15" customHeight="1">
      <c r="B11" s="2"/>
      <c r="C11" s="18" t="s">
        <v>417</v>
      </c>
      <c r="D11" s="18"/>
      <c r="E11" s="18"/>
      <c r="F11" s="18"/>
      <c r="G11" s="9"/>
      <c r="H11" s="141"/>
      <c r="I11" s="215"/>
      <c r="J11" s="112"/>
    </row>
    <row r="12" spans="1:10" ht="15" customHeight="1" thickBot="1">
      <c r="B12" s="2"/>
      <c r="C12" s="12"/>
      <c r="D12" s="10"/>
      <c r="E12" s="9"/>
      <c r="F12" s="6" t="s">
        <v>39</v>
      </c>
      <c r="G12" s="9"/>
      <c r="H12" s="141"/>
      <c r="I12" s="215"/>
      <c r="J12" s="112"/>
    </row>
    <row r="13" spans="1:10" ht="18.75" customHeight="1">
      <c r="B13" s="2"/>
      <c r="C13" s="539" t="s">
        <v>47</v>
      </c>
      <c r="D13" s="541" t="s">
        <v>42</v>
      </c>
      <c r="E13" s="541" t="s">
        <v>43</v>
      </c>
      <c r="F13" s="541" t="s">
        <v>361</v>
      </c>
      <c r="G13" s="9"/>
      <c r="H13" s="141"/>
      <c r="I13" s="215"/>
      <c r="J13" s="112"/>
    </row>
    <row r="14" spans="1:10" ht="18.75" customHeight="1">
      <c r="B14" s="2"/>
      <c r="C14" s="540"/>
      <c r="D14" s="542"/>
      <c r="E14" s="542"/>
      <c r="F14" s="542"/>
      <c r="G14" s="9"/>
      <c r="H14" s="216"/>
      <c r="I14" s="215"/>
      <c r="J14" s="112"/>
    </row>
    <row r="15" spans="1:10" ht="30" customHeight="1">
      <c r="B15" s="2"/>
      <c r="C15" s="222" t="s">
        <v>308</v>
      </c>
      <c r="D15" s="223">
        <v>181.56555327107</v>
      </c>
      <c r="E15" s="224">
        <v>0.39642050206873003</v>
      </c>
      <c r="F15" s="259">
        <v>0.39642050206873003</v>
      </c>
      <c r="G15" s="140">
        <v>0</v>
      </c>
      <c r="H15" s="216"/>
      <c r="I15" s="215"/>
      <c r="J15" s="112"/>
    </row>
    <row r="16" spans="1:10" ht="30" customHeight="1">
      <c r="B16" s="2"/>
      <c r="C16" s="225" t="s">
        <v>307</v>
      </c>
      <c r="D16" s="226">
        <v>85.2441192382</v>
      </c>
      <c r="E16" s="227">
        <v>0.18611744319344031</v>
      </c>
      <c r="F16" s="260">
        <v>0.5825379452621704</v>
      </c>
      <c r="G16" s="140">
        <v>1</v>
      </c>
      <c r="H16" s="216"/>
      <c r="I16" s="215"/>
      <c r="J16" s="112"/>
    </row>
    <row r="17" spans="2:10" ht="30" customHeight="1">
      <c r="B17" s="2"/>
      <c r="C17" s="225" t="s">
        <v>306</v>
      </c>
      <c r="D17" s="226">
        <v>88.735267586490011</v>
      </c>
      <c r="E17" s="227">
        <v>0.19373982946711496</v>
      </c>
      <c r="F17" s="260">
        <v>0.77627777472928527</v>
      </c>
      <c r="G17" s="140">
        <v>2</v>
      </c>
      <c r="H17" s="216"/>
      <c r="I17" s="215"/>
      <c r="J17" s="112"/>
    </row>
    <row r="18" spans="2:10" ht="30" customHeight="1">
      <c r="B18" s="2"/>
      <c r="C18" s="225" t="s">
        <v>305</v>
      </c>
      <c r="D18" s="226">
        <v>72.023436498710012</v>
      </c>
      <c r="E18" s="227">
        <v>0.15725211276671841</v>
      </c>
      <c r="F18" s="260">
        <v>0.93352988749600374</v>
      </c>
      <c r="G18" s="140">
        <v>3</v>
      </c>
      <c r="H18" s="216"/>
      <c r="I18" s="215"/>
      <c r="J18" s="112"/>
    </row>
    <row r="19" spans="2:10" ht="30" customHeight="1">
      <c r="B19" s="2"/>
      <c r="C19" s="225" t="s">
        <v>304</v>
      </c>
      <c r="D19" s="226">
        <v>22.864566212340002</v>
      </c>
      <c r="E19" s="227">
        <v>4.9921268953188415E-2</v>
      </c>
      <c r="F19" s="260">
        <v>0.98345115644919201</v>
      </c>
      <c r="G19" s="140">
        <v>4</v>
      </c>
      <c r="H19" s="216"/>
      <c r="I19" s="215"/>
      <c r="J19" s="112"/>
    </row>
    <row r="20" spans="2:10" ht="30" customHeight="1">
      <c r="B20" s="2"/>
      <c r="C20" s="225" t="s">
        <v>303</v>
      </c>
      <c r="D20" s="226">
        <v>6.9295775435899998</v>
      </c>
      <c r="E20" s="227">
        <v>1.5129668373014266E-2</v>
      </c>
      <c r="F20" s="260">
        <v>0.99858082482220645</v>
      </c>
      <c r="G20" s="140">
        <v>5</v>
      </c>
      <c r="H20" s="216"/>
      <c r="I20" s="215"/>
      <c r="J20" s="112"/>
    </row>
    <row r="21" spans="2:10" ht="30" customHeight="1">
      <c r="B21" s="2"/>
      <c r="C21" s="263" t="s">
        <v>347</v>
      </c>
      <c r="D21" s="264">
        <v>0.65</v>
      </c>
      <c r="E21" s="227">
        <v>1.4191751777936574E-3</v>
      </c>
      <c r="F21" s="260">
        <v>1</v>
      </c>
      <c r="G21" s="140">
        <v>6</v>
      </c>
      <c r="H21" s="9"/>
      <c r="I21" s="215"/>
      <c r="J21" s="31"/>
    </row>
    <row r="22" spans="2:10" ht="30" customHeight="1" thickBot="1">
      <c r="B22" s="193"/>
      <c r="C22" s="228">
        <v>0</v>
      </c>
      <c r="D22" s="229">
        <v>0</v>
      </c>
      <c r="E22" s="261">
        <v>0</v>
      </c>
      <c r="F22" s="262">
        <v>1</v>
      </c>
      <c r="G22" s="140">
        <v>7</v>
      </c>
      <c r="H22" s="9"/>
      <c r="I22" s="215"/>
      <c r="J22" s="31"/>
    </row>
    <row r="23" spans="2:10" ht="30" customHeight="1" thickBot="1">
      <c r="B23" s="2"/>
      <c r="C23" s="230" t="s">
        <v>25</v>
      </c>
      <c r="D23" s="231">
        <v>458.0125203504</v>
      </c>
      <c r="E23" s="232"/>
      <c r="F23" s="232"/>
      <c r="H23" s="72"/>
      <c r="I23" s="9"/>
      <c r="J23" s="31"/>
    </row>
    <row r="24" spans="2:10" ht="22.5" customHeight="1">
      <c r="B24" s="2"/>
      <c r="C24" s="240"/>
      <c r="D24" s="241"/>
      <c r="E24" s="242"/>
      <c r="F24" s="242"/>
      <c r="H24" s="72"/>
      <c r="I24" s="9"/>
      <c r="J24" s="31"/>
    </row>
    <row r="25" spans="2:10" ht="14" thickBot="1">
      <c r="B25" s="5"/>
      <c r="C25" s="20"/>
      <c r="D25" s="20"/>
      <c r="E25" s="20"/>
      <c r="F25" s="20"/>
      <c r="G25" s="20"/>
      <c r="H25" s="20"/>
      <c r="I25" s="51"/>
      <c r="J25" s="40"/>
    </row>
    <row r="26" spans="2:10">
      <c r="B26" s="15"/>
      <c r="C26" s="15"/>
      <c r="D26" s="15"/>
      <c r="E26" s="15"/>
      <c r="F26" s="15"/>
      <c r="G26" s="17"/>
      <c r="H26" s="1"/>
      <c r="I26" s="4"/>
    </row>
    <row r="38" spans="3:3">
      <c r="C38" s="253"/>
    </row>
  </sheetData>
  <sheetProtection selectLockedCells="1" selectUnlockedCells="1"/>
  <mergeCells count="4">
    <mergeCell ref="C13:C14"/>
    <mergeCell ref="D13:D14"/>
    <mergeCell ref="E13:E14"/>
    <mergeCell ref="F13:F14"/>
  </mergeCells>
  <conditionalFormatting sqref="H10:I20 C21:E22">
    <cfRule type="cellIs" dxfId="9" priority="6" operator="equal">
      <formula>0</formula>
    </cfRule>
  </conditionalFormatting>
  <conditionalFormatting sqref="H21:H22">
    <cfRule type="expression" dxfId="8" priority="20">
      <formula>#REF!=0</formula>
    </cfRule>
  </conditionalFormatting>
  <conditionalFormatting sqref="L20">
    <cfRule type="expression" dxfId="7" priority="2">
      <formula>$D$21=0</formula>
    </cfRule>
  </conditionalFormatting>
  <conditionalFormatting sqref="F22">
    <cfRule type="expression" dxfId="6" priority="1">
      <formula>E22=0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105" firstPageNumber="0" orientation="landscape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19">
    <pageSetUpPr fitToPage="1"/>
  </sheetPr>
  <dimension ref="A3:L56"/>
  <sheetViews>
    <sheetView showGridLines="0" workbookViewId="0">
      <selection activeCell="H14" sqref="H14"/>
    </sheetView>
  </sheetViews>
  <sheetFormatPr baseColWidth="10" defaultColWidth="8.83203125" defaultRowHeight="13"/>
  <cols>
    <col min="1" max="1" width="3.33203125" style="3" customWidth="1"/>
    <col min="2" max="2" width="5.6640625" style="3" customWidth="1"/>
    <col min="3" max="3" width="52.83203125" style="3" customWidth="1"/>
    <col min="4" max="4" width="8.5" style="3" customWidth="1"/>
    <col min="5" max="5" width="9.6640625" style="3" customWidth="1"/>
    <col min="6" max="6" width="7" style="3" customWidth="1"/>
    <col min="7" max="7" width="10.5" style="3" customWidth="1"/>
    <col min="8" max="8" width="50.5" style="3" customWidth="1"/>
    <col min="9" max="9" width="9.5" style="3" bestFit="1" customWidth="1"/>
    <col min="10" max="11" width="8.83203125" style="3"/>
    <col min="12" max="12" width="5.33203125" style="3" customWidth="1"/>
    <col min="13" max="16384" width="8.83203125" style="3"/>
  </cols>
  <sheetData>
    <row r="3" spans="1:12" ht="14" thickBot="1">
      <c r="A3" s="15"/>
      <c r="B3" s="15"/>
      <c r="C3" s="15"/>
      <c r="D3" s="15"/>
      <c r="E3" s="15"/>
      <c r="F3" s="15"/>
      <c r="G3" s="1"/>
      <c r="H3" s="17"/>
      <c r="I3" s="17"/>
      <c r="J3" s="17"/>
      <c r="K3" s="17"/>
      <c r="L3" s="1"/>
    </row>
    <row r="4" spans="1:12" ht="13" customHeight="1">
      <c r="A4" s="15"/>
      <c r="B4" s="91"/>
      <c r="C4" s="92"/>
      <c r="D4" s="92"/>
      <c r="E4" s="92"/>
      <c r="F4" s="212"/>
      <c r="G4" s="92"/>
      <c r="H4" s="119"/>
      <c r="I4" s="119"/>
      <c r="J4" s="119"/>
      <c r="K4" s="119"/>
      <c r="L4" s="106"/>
    </row>
    <row r="5" spans="1:12" ht="13" customHeight="1">
      <c r="A5" s="15"/>
      <c r="B5" s="94"/>
      <c r="C5" s="95"/>
      <c r="D5" s="135"/>
      <c r="E5" s="135"/>
      <c r="F5" s="135"/>
      <c r="G5" s="96"/>
      <c r="H5" s="101"/>
      <c r="I5" s="213"/>
      <c r="J5" s="213"/>
      <c r="K5" s="134" t="s">
        <v>438</v>
      </c>
      <c r="L5" s="97"/>
    </row>
    <row r="6" spans="1:12" ht="13" customHeight="1">
      <c r="A6" s="15"/>
      <c r="B6" s="94"/>
      <c r="C6" s="100"/>
      <c r="D6" s="100"/>
      <c r="E6" s="100"/>
      <c r="F6" s="101"/>
      <c r="G6" s="100"/>
      <c r="H6" s="101"/>
      <c r="I6" s="213"/>
      <c r="J6" s="213"/>
      <c r="K6" s="213"/>
      <c r="L6" s="97"/>
    </row>
    <row r="7" spans="1:12" ht="13" customHeight="1">
      <c r="A7" s="15"/>
      <c r="B7" s="94"/>
      <c r="C7" s="99" t="s">
        <v>439</v>
      </c>
      <c r="D7" s="121"/>
      <c r="E7" s="121"/>
      <c r="F7" s="122"/>
      <c r="G7" s="121"/>
      <c r="H7" s="122"/>
      <c r="I7" s="214"/>
      <c r="J7" s="214"/>
      <c r="K7" s="214"/>
      <c r="L7" s="97"/>
    </row>
    <row r="8" spans="1:12" ht="13" customHeight="1">
      <c r="A8" s="15"/>
      <c r="B8" s="94"/>
      <c r="C8" s="99"/>
      <c r="D8" s="121"/>
      <c r="E8" s="121"/>
      <c r="F8" s="122"/>
      <c r="G8" s="121"/>
      <c r="H8" s="122"/>
      <c r="I8" s="214"/>
      <c r="J8" s="214"/>
      <c r="K8" s="214"/>
      <c r="L8" s="97"/>
    </row>
    <row r="9" spans="1:12" ht="15" customHeight="1">
      <c r="A9" s="15"/>
      <c r="B9" s="2"/>
      <c r="C9" s="64"/>
      <c r="D9" s="68"/>
      <c r="E9" s="68"/>
      <c r="F9" s="69"/>
      <c r="G9" s="68"/>
      <c r="H9" s="69"/>
      <c r="I9" s="71"/>
      <c r="J9" s="71"/>
      <c r="K9" s="71"/>
      <c r="L9" s="31"/>
    </row>
    <row r="10" spans="1:12" ht="15" customHeight="1">
      <c r="A10" s="15"/>
      <c r="B10" s="2"/>
      <c r="C10" s="18" t="s">
        <v>418</v>
      </c>
      <c r="D10" s="233"/>
      <c r="E10" s="233"/>
      <c r="F10" s="233"/>
      <c r="G10" s="233"/>
      <c r="I10" s="18"/>
      <c r="J10" s="18"/>
      <c r="K10" s="18"/>
      <c r="L10" s="31"/>
    </row>
    <row r="11" spans="1:12" ht="15" customHeight="1" thickBot="1">
      <c r="B11" s="2"/>
      <c r="C11" s="9"/>
      <c r="D11" s="10"/>
      <c r="E11" s="9"/>
      <c r="F11" s="11" t="s">
        <v>39</v>
      </c>
      <c r="G11" s="234"/>
      <c r="L11" s="31"/>
    </row>
    <row r="12" spans="1:12" ht="30.75" customHeight="1" thickBot="1">
      <c r="B12" s="2"/>
      <c r="C12" s="78" t="s">
        <v>41</v>
      </c>
      <c r="D12" s="78" t="s">
        <v>42</v>
      </c>
      <c r="E12" s="78" t="s">
        <v>43</v>
      </c>
      <c r="F12" s="78" t="s">
        <v>361</v>
      </c>
      <c r="G12" s="234"/>
      <c r="L12" s="31"/>
    </row>
    <row r="13" spans="1:12">
      <c r="B13" s="2"/>
      <c r="C13" s="277" t="s">
        <v>346</v>
      </c>
      <c r="D13" s="278">
        <v>36.542215103469999</v>
      </c>
      <c r="E13" s="466">
        <v>0.2134137972369568</v>
      </c>
      <c r="F13" s="279">
        <v>0.2134137972369568</v>
      </c>
      <c r="G13" s="235"/>
      <c r="L13" s="112">
        <v>0</v>
      </c>
    </row>
    <row r="14" spans="1:12">
      <c r="B14" s="2"/>
      <c r="C14" s="52" t="s">
        <v>345</v>
      </c>
      <c r="D14" s="145">
        <v>36.144781974280001</v>
      </c>
      <c r="E14" s="467">
        <v>0.21109270879149611</v>
      </c>
      <c r="F14" s="88">
        <v>0.42450650602845291</v>
      </c>
      <c r="G14" s="235"/>
      <c r="L14" s="112">
        <v>1</v>
      </c>
    </row>
    <row r="15" spans="1:12">
      <c r="B15" s="2"/>
      <c r="C15" s="52" t="s">
        <v>341</v>
      </c>
      <c r="D15" s="145">
        <v>19.288251196880001</v>
      </c>
      <c r="E15" s="467">
        <v>0.1126472196151993</v>
      </c>
      <c r="F15" s="88">
        <v>0.53715372564365227</v>
      </c>
      <c r="G15" s="235"/>
      <c r="L15" s="112">
        <v>2</v>
      </c>
    </row>
    <row r="16" spans="1:12">
      <c r="B16" s="2"/>
      <c r="C16" s="52" t="s">
        <v>344</v>
      </c>
      <c r="D16" s="145">
        <v>14.0035947155</v>
      </c>
      <c r="E16" s="467">
        <v>8.1783775689023494E-2</v>
      </c>
      <c r="F16" s="88">
        <v>0.61893750133267578</v>
      </c>
      <c r="G16" s="235"/>
      <c r="L16" s="112">
        <v>3</v>
      </c>
    </row>
    <row r="17" spans="2:12">
      <c r="B17" s="2"/>
      <c r="C17" s="52" t="s">
        <v>343</v>
      </c>
      <c r="D17" s="145">
        <v>10.82862023615</v>
      </c>
      <c r="E17" s="467">
        <v>6.3241293853975367E-2</v>
      </c>
      <c r="F17" s="88">
        <v>0.68217879518665114</v>
      </c>
      <c r="G17" s="235"/>
      <c r="L17" s="112">
        <v>4</v>
      </c>
    </row>
    <row r="18" spans="2:12">
      <c r="B18" s="2"/>
      <c r="C18" s="52" t="s">
        <v>342</v>
      </c>
      <c r="D18" s="145">
        <v>10.203535361049999</v>
      </c>
      <c r="E18" s="467">
        <v>5.959067397740931E-2</v>
      </c>
      <c r="F18" s="88">
        <v>0.7417694691640605</v>
      </c>
      <c r="G18" s="235"/>
      <c r="L18" s="112">
        <v>5</v>
      </c>
    </row>
    <row r="19" spans="2:12">
      <c r="B19" s="2"/>
      <c r="C19" s="52" t="s">
        <v>340</v>
      </c>
      <c r="D19" s="145">
        <v>10.040288419309999</v>
      </c>
      <c r="E19" s="467">
        <v>5.8637279400057994E-2</v>
      </c>
      <c r="F19" s="88">
        <v>0.80040674856411853</v>
      </c>
      <c r="G19" s="235"/>
      <c r="L19" s="112">
        <v>6</v>
      </c>
    </row>
    <row r="20" spans="2:12">
      <c r="B20" s="2"/>
      <c r="C20" s="52" t="s">
        <v>337</v>
      </c>
      <c r="D20" s="145">
        <v>9.9723222261500002</v>
      </c>
      <c r="E20" s="467">
        <v>5.8240343326945165E-2</v>
      </c>
      <c r="F20" s="88">
        <v>0.8586470918910637</v>
      </c>
      <c r="G20" s="235"/>
      <c r="L20" s="112">
        <v>7</v>
      </c>
    </row>
    <row r="21" spans="2:12">
      <c r="B21" s="2"/>
      <c r="C21" s="52" t="s">
        <v>339</v>
      </c>
      <c r="D21" s="145">
        <v>4.4531660421999995</v>
      </c>
      <c r="E21" s="467">
        <v>2.6007374542062901E-2</v>
      </c>
      <c r="F21" s="88">
        <v>0.88465446643312662</v>
      </c>
      <c r="G21" s="235"/>
      <c r="L21" s="112">
        <v>8</v>
      </c>
    </row>
    <row r="22" spans="2:12">
      <c r="B22" s="2"/>
      <c r="C22" s="52" t="s">
        <v>338</v>
      </c>
      <c r="D22" s="145">
        <v>3.6243516658699999</v>
      </c>
      <c r="E22" s="467">
        <v>2.1166933896734616E-2</v>
      </c>
      <c r="F22" s="88">
        <v>0.90582140032986125</v>
      </c>
      <c r="G22" s="235"/>
      <c r="L22" s="112">
        <v>9</v>
      </c>
    </row>
    <row r="23" spans="2:12">
      <c r="B23" s="2"/>
      <c r="C23" s="52" t="s">
        <v>336</v>
      </c>
      <c r="D23" s="145">
        <v>3.0610242086999997</v>
      </c>
      <c r="E23" s="467">
        <v>1.7876989612238495E-2</v>
      </c>
      <c r="F23" s="88">
        <v>0.92369838994209974</v>
      </c>
      <c r="G23" s="235"/>
      <c r="L23" s="112">
        <v>10</v>
      </c>
    </row>
    <row r="24" spans="2:12">
      <c r="B24" s="2"/>
      <c r="C24" s="52" t="s">
        <v>335</v>
      </c>
      <c r="D24" s="145">
        <v>2.1036789409400001</v>
      </c>
      <c r="E24" s="467">
        <v>1.2285903021538317E-2</v>
      </c>
      <c r="F24" s="88">
        <v>0.93598429296363805</v>
      </c>
      <c r="G24" s="235"/>
      <c r="L24" s="112">
        <v>11</v>
      </c>
    </row>
    <row r="25" spans="2:12">
      <c r="B25" s="2"/>
      <c r="C25" s="52" t="s">
        <v>334</v>
      </c>
      <c r="D25" s="145">
        <v>1.73105549913</v>
      </c>
      <c r="E25" s="467">
        <v>1.0109708080125887E-2</v>
      </c>
      <c r="F25" s="88">
        <v>0.94609400104376395</v>
      </c>
      <c r="G25" s="235"/>
      <c r="L25" s="112">
        <v>12</v>
      </c>
    </row>
    <row r="26" spans="2:12">
      <c r="B26" s="2"/>
      <c r="C26" s="52" t="s">
        <v>326</v>
      </c>
      <c r="D26" s="145">
        <v>1.3751998905999998</v>
      </c>
      <c r="E26" s="467">
        <v>8.0314406168805145E-3</v>
      </c>
      <c r="F26" s="88">
        <v>0.9541254416606445</v>
      </c>
      <c r="G26" s="235"/>
      <c r="L26" s="112">
        <v>13</v>
      </c>
    </row>
    <row r="27" spans="2:12">
      <c r="B27" s="2"/>
      <c r="C27" s="52" t="s">
        <v>333</v>
      </c>
      <c r="D27" s="145">
        <v>1.3131843962800001</v>
      </c>
      <c r="E27" s="467">
        <v>7.6692578074125323E-3</v>
      </c>
      <c r="F27" s="88">
        <v>0.96179469946805707</v>
      </c>
      <c r="G27" s="235"/>
      <c r="L27" s="112">
        <v>14</v>
      </c>
    </row>
    <row r="28" spans="2:12">
      <c r="B28" s="2"/>
      <c r="C28" s="52" t="s">
        <v>332</v>
      </c>
      <c r="D28" s="145">
        <v>0.98629709891999995</v>
      </c>
      <c r="E28" s="467">
        <v>5.7601710374783439E-3</v>
      </c>
      <c r="F28" s="88">
        <v>0.96755487050553546</v>
      </c>
      <c r="G28" s="235"/>
      <c r="L28" s="112">
        <v>15</v>
      </c>
    </row>
    <row r="29" spans="2:12">
      <c r="B29" s="2"/>
      <c r="C29" s="52" t="s">
        <v>331</v>
      </c>
      <c r="D29" s="145">
        <v>0.91440815202999992</v>
      </c>
      <c r="E29" s="467">
        <v>5.3403253031209874E-3</v>
      </c>
      <c r="F29" s="88">
        <v>0.97289519580865647</v>
      </c>
      <c r="G29" s="235"/>
      <c r="L29" s="112">
        <v>16</v>
      </c>
    </row>
    <row r="30" spans="2:12">
      <c r="B30" s="2"/>
      <c r="C30" s="52" t="s">
        <v>330</v>
      </c>
      <c r="D30" s="145">
        <v>0.86686193134</v>
      </c>
      <c r="E30" s="467">
        <v>5.0626459267343145E-3</v>
      </c>
      <c r="F30" s="88">
        <v>0.9779578417353908</v>
      </c>
      <c r="G30" s="235"/>
      <c r="L30" s="112">
        <v>17</v>
      </c>
    </row>
    <row r="31" spans="2:12">
      <c r="B31" s="2"/>
      <c r="C31" s="52" t="s">
        <v>328</v>
      </c>
      <c r="D31" s="145">
        <v>0.8070685687000001</v>
      </c>
      <c r="E31" s="467">
        <v>4.713440807820846E-3</v>
      </c>
      <c r="F31" s="88">
        <v>0.98267128254321168</v>
      </c>
      <c r="G31" s="235"/>
      <c r="L31" s="112">
        <v>18</v>
      </c>
    </row>
    <row r="32" spans="2:12">
      <c r="B32" s="2"/>
      <c r="C32" s="52" t="s">
        <v>329</v>
      </c>
      <c r="D32" s="145">
        <v>0.76392141476999997</v>
      </c>
      <c r="E32" s="467">
        <v>4.4614528554185184E-3</v>
      </c>
      <c r="F32" s="88">
        <v>0.98713273539863022</v>
      </c>
      <c r="G32" s="235"/>
      <c r="L32" s="112">
        <v>19</v>
      </c>
    </row>
    <row r="33" spans="2:12">
      <c r="B33" s="2"/>
      <c r="C33" s="52" t="s">
        <v>327</v>
      </c>
      <c r="D33" s="145">
        <v>0.69433058837000006</v>
      </c>
      <c r="E33" s="467">
        <v>4.0550286013652515E-3</v>
      </c>
      <c r="F33" s="88">
        <v>0.99118776399999553</v>
      </c>
      <c r="G33" s="235"/>
      <c r="L33" s="112">
        <v>20</v>
      </c>
    </row>
    <row r="34" spans="2:12" ht="12.75" customHeight="1">
      <c r="B34" s="2"/>
      <c r="C34" s="52" t="s">
        <v>325</v>
      </c>
      <c r="D34" s="145">
        <v>0.39738113795999996</v>
      </c>
      <c r="E34" s="467">
        <v>2.320784806346714E-3</v>
      </c>
      <c r="F34" s="88">
        <v>0.99350854880634221</v>
      </c>
      <c r="G34" s="235"/>
      <c r="L34" s="112">
        <v>21</v>
      </c>
    </row>
    <row r="35" spans="2:12">
      <c r="B35" s="2"/>
      <c r="C35" s="52" t="s">
        <v>324</v>
      </c>
      <c r="D35" s="145">
        <v>0.23790358838</v>
      </c>
      <c r="E35" s="467">
        <v>1.3894042281977733E-3</v>
      </c>
      <c r="F35" s="88">
        <v>0.99489795303453998</v>
      </c>
      <c r="G35" s="235"/>
      <c r="L35" s="112">
        <v>22</v>
      </c>
    </row>
    <row r="36" spans="2:12">
      <c r="B36" s="2"/>
      <c r="C36" s="52" t="s">
        <v>322</v>
      </c>
      <c r="D36" s="145">
        <v>0.19177585535</v>
      </c>
      <c r="E36" s="467">
        <v>1.1200091016026674E-3</v>
      </c>
      <c r="F36" s="88">
        <v>0.99601796213614269</v>
      </c>
      <c r="G36" s="235"/>
      <c r="L36" s="112">
        <v>23</v>
      </c>
    </row>
    <row r="37" spans="2:12">
      <c r="B37" s="2"/>
      <c r="C37" s="52" t="s">
        <v>323</v>
      </c>
      <c r="D37" s="145">
        <v>0.18945363405000001</v>
      </c>
      <c r="E37" s="467">
        <v>1.1064468677792864E-3</v>
      </c>
      <c r="F37" s="88">
        <v>0.99712440900392196</v>
      </c>
      <c r="G37" s="235"/>
      <c r="L37" s="112">
        <v>24</v>
      </c>
    </row>
    <row r="38" spans="2:12">
      <c r="B38" s="2"/>
      <c r="C38" s="52" t="s">
        <v>321</v>
      </c>
      <c r="D38" s="145">
        <v>0.15206740136000002</v>
      </c>
      <c r="E38" s="467">
        <v>8.8810384012851624E-4</v>
      </c>
      <c r="F38" s="88">
        <v>0.99801251284405046</v>
      </c>
      <c r="G38" s="234"/>
      <c r="L38" s="112">
        <v>25</v>
      </c>
    </row>
    <row r="39" spans="2:12">
      <c r="B39" s="2"/>
      <c r="C39" s="52" t="s">
        <v>320</v>
      </c>
      <c r="D39" s="145">
        <v>7.702719677E-2</v>
      </c>
      <c r="E39" s="468">
        <v>4.4985413464010177E-4</v>
      </c>
      <c r="F39" s="88">
        <v>0.99846236697869051</v>
      </c>
      <c r="G39" s="234"/>
      <c r="L39" s="112">
        <v>26</v>
      </c>
    </row>
    <row r="40" spans="2:12">
      <c r="B40" s="2"/>
      <c r="C40" s="52" t="s">
        <v>319</v>
      </c>
      <c r="D40" s="145">
        <v>6.9824905280000002E-2</v>
      </c>
      <c r="E40" s="468">
        <v>4.0779132122454719E-4</v>
      </c>
      <c r="F40" s="88">
        <v>0.9988701582999151</v>
      </c>
      <c r="G40" s="9"/>
      <c r="L40" s="112">
        <v>27</v>
      </c>
    </row>
    <row r="41" spans="2:12">
      <c r="B41" s="2"/>
      <c r="C41" s="52" t="s">
        <v>318</v>
      </c>
      <c r="D41" s="145">
        <v>6.8841053590000006E-2</v>
      </c>
      <c r="E41" s="468">
        <v>4.0204543186107074E-4</v>
      </c>
      <c r="F41" s="88">
        <v>0.99927220373177617</v>
      </c>
      <c r="G41" s="9"/>
      <c r="L41" s="112">
        <v>28</v>
      </c>
    </row>
    <row r="42" spans="2:12" ht="12.75" customHeight="1">
      <c r="B42" s="2"/>
      <c r="C42" s="52" t="s">
        <v>317</v>
      </c>
      <c r="D42" s="145">
        <v>4.1892359210000001E-2</v>
      </c>
      <c r="E42" s="468">
        <v>2.4465970190656915E-4</v>
      </c>
      <c r="F42" s="88">
        <v>0.99951686343368273</v>
      </c>
      <c r="G42" s="9"/>
      <c r="L42" s="112">
        <v>29</v>
      </c>
    </row>
    <row r="43" spans="2:12" ht="12.75" customHeight="1">
      <c r="B43" s="2"/>
      <c r="C43" s="52" t="s">
        <v>316</v>
      </c>
      <c r="D43" s="145">
        <v>2.445519095E-2</v>
      </c>
      <c r="E43" s="468">
        <v>1.4282317445771819E-4</v>
      </c>
      <c r="F43" s="88">
        <v>0.99965968660814042</v>
      </c>
      <c r="G43" s="9"/>
      <c r="L43" s="112">
        <v>30</v>
      </c>
    </row>
    <row r="44" spans="2:12" ht="12.75" customHeight="1">
      <c r="B44" s="2"/>
      <c r="C44" s="142" t="s">
        <v>315</v>
      </c>
      <c r="D44" s="146">
        <v>1.5306393099999999E-2</v>
      </c>
      <c r="E44" s="469">
        <v>8.9392377123913397E-5</v>
      </c>
      <c r="F44" s="88">
        <v>0.99974907898526433</v>
      </c>
      <c r="G44" s="9"/>
      <c r="L44" s="112">
        <v>31</v>
      </c>
    </row>
    <row r="45" spans="2:12" ht="12.75" customHeight="1">
      <c r="B45" s="2"/>
      <c r="C45" s="142" t="s">
        <v>314</v>
      </c>
      <c r="D45" s="146">
        <v>1.024200972E-2</v>
      </c>
      <c r="E45" s="469">
        <v>5.9815371878631996E-5</v>
      </c>
      <c r="F45" s="88">
        <v>0.99980889435714293</v>
      </c>
      <c r="G45" s="140"/>
      <c r="L45" s="112">
        <v>32</v>
      </c>
    </row>
    <row r="46" spans="2:12">
      <c r="B46" s="2"/>
      <c r="C46" s="142" t="s">
        <v>313</v>
      </c>
      <c r="D46" s="146">
        <v>7.9299854499999996E-3</v>
      </c>
      <c r="E46" s="469">
        <v>4.6312690736627306E-5</v>
      </c>
      <c r="F46" s="88">
        <v>0.99985520704787956</v>
      </c>
      <c r="G46" s="140"/>
      <c r="L46" s="112">
        <v>33</v>
      </c>
    </row>
    <row r="47" spans="2:12">
      <c r="B47" s="2"/>
      <c r="C47" s="142" t="s">
        <v>310</v>
      </c>
      <c r="D47" s="146">
        <v>4.73447242E-3</v>
      </c>
      <c r="E47" s="469">
        <v>2.7650259684720038E-5</v>
      </c>
      <c r="F47" s="88">
        <v>0.99988285730756432</v>
      </c>
      <c r="G47" s="140"/>
      <c r="L47" s="112">
        <v>34</v>
      </c>
    </row>
    <row r="48" spans="2:12">
      <c r="B48" s="2"/>
      <c r="C48" s="142" t="s">
        <v>312</v>
      </c>
      <c r="D48" s="146">
        <v>4.4947495700000005E-3</v>
      </c>
      <c r="E48" s="469">
        <v>2.6250230607169476E-5</v>
      </c>
      <c r="F48" s="88">
        <v>0.99990910753817153</v>
      </c>
      <c r="G48" s="140"/>
      <c r="L48" s="112">
        <v>35</v>
      </c>
    </row>
    <row r="49" spans="2:12">
      <c r="B49" s="2"/>
      <c r="C49" s="142" t="s">
        <v>311</v>
      </c>
      <c r="D49" s="146">
        <v>4.4505142999999997E-3</v>
      </c>
      <c r="E49" s="469">
        <v>2.5991887840706863E-5</v>
      </c>
      <c r="F49" s="88">
        <v>0.99993509942601222</v>
      </c>
      <c r="G49" s="140"/>
      <c r="L49" s="112">
        <v>36</v>
      </c>
    </row>
    <row r="50" spans="2:12">
      <c r="B50" s="2"/>
      <c r="C50" s="142" t="s">
        <v>309</v>
      </c>
      <c r="D50" s="146">
        <v>3.2239386599999999E-3</v>
      </c>
      <c r="E50" s="469">
        <v>1.8828442379353503E-5</v>
      </c>
      <c r="F50" s="88">
        <v>0.99995392786839155</v>
      </c>
      <c r="G50" s="140"/>
      <c r="L50" s="112">
        <v>37</v>
      </c>
    </row>
    <row r="51" spans="2:12" ht="14" thickBot="1">
      <c r="B51" s="2"/>
      <c r="C51" s="280" t="s">
        <v>80</v>
      </c>
      <c r="D51" s="281">
        <v>7.8887952199977462E-3</v>
      </c>
      <c r="E51" s="470">
        <v>4.6072131608808868E-5</v>
      </c>
      <c r="F51" s="282">
        <v>1.0000000000000004</v>
      </c>
      <c r="G51" s="140"/>
      <c r="L51" s="31"/>
    </row>
    <row r="52" spans="2:12" ht="14" thickBot="1">
      <c r="B52" s="2"/>
      <c r="C52" s="75" t="s">
        <v>25</v>
      </c>
      <c r="D52" s="76">
        <v>171.22705081198001</v>
      </c>
      <c r="E52" s="77"/>
      <c r="F52" s="77"/>
      <c r="G52" s="9"/>
      <c r="L52" s="31"/>
    </row>
    <row r="53" spans="2:12" ht="14" thickBot="1">
      <c r="B53" s="5"/>
      <c r="C53" s="20"/>
      <c r="D53" s="20"/>
      <c r="E53" s="20"/>
      <c r="F53" s="20"/>
      <c r="G53" s="20"/>
      <c r="H53" s="20"/>
      <c r="I53" s="70"/>
      <c r="J53" s="51"/>
      <c r="K53" s="51"/>
      <c r="L53" s="40"/>
    </row>
    <row r="54" spans="2:12">
      <c r="B54" s="15"/>
      <c r="C54" s="15"/>
      <c r="D54" s="15"/>
      <c r="E54" s="15"/>
      <c r="F54" s="15"/>
      <c r="G54" s="17"/>
      <c r="H54" s="1"/>
      <c r="I54" s="13"/>
      <c r="J54" s="4"/>
      <c r="K54" s="4"/>
    </row>
    <row r="55" spans="2:12">
      <c r="I55" s="144"/>
    </row>
    <row r="56" spans="2:12">
      <c r="I56" s="143"/>
    </row>
  </sheetData>
  <sheetProtection selectLockedCells="1" selectUnlockedCells="1"/>
  <conditionalFormatting sqref="C39:E50">
    <cfRule type="cellIs" dxfId="5" priority="8" operator="equal">
      <formula>0</formula>
    </cfRule>
  </conditionalFormatting>
  <conditionalFormatting sqref="C51:E51">
    <cfRule type="expression" dxfId="4" priority="7">
      <formula>$D$51=0</formula>
    </cfRule>
  </conditionalFormatting>
  <conditionalFormatting sqref="F41">
    <cfRule type="expression" dxfId="3" priority="5">
      <formula>$E41=0</formula>
    </cfRule>
  </conditionalFormatting>
  <conditionalFormatting sqref="F39">
    <cfRule type="expression" dxfId="2" priority="3">
      <formula>$E$39=0</formula>
    </cfRule>
  </conditionalFormatting>
  <conditionalFormatting sqref="F40">
    <cfRule type="expression" dxfId="1" priority="2">
      <formula>$E$40=0</formula>
    </cfRule>
  </conditionalFormatting>
  <conditionalFormatting sqref="F42:F51">
    <cfRule type="expression" dxfId="0" priority="1">
      <formula>$E42=0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78" firstPageNumber="0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pageSetUpPr fitToPage="1"/>
  </sheetPr>
  <dimension ref="A2:AH42"/>
  <sheetViews>
    <sheetView showGridLines="0" workbookViewId="0">
      <selection activeCell="H20" sqref="H20"/>
    </sheetView>
  </sheetViews>
  <sheetFormatPr baseColWidth="10" defaultColWidth="8.83203125" defaultRowHeight="13"/>
  <cols>
    <col min="1" max="2" width="3.33203125" style="3" customWidth="1"/>
    <col min="3" max="3" width="14.6640625" style="3" customWidth="1"/>
    <col min="4" max="4" width="11.6640625" style="3" customWidth="1"/>
    <col min="5" max="5" width="9.6640625" style="3" customWidth="1"/>
    <col min="6" max="19" width="8.6640625" style="3" customWidth="1"/>
    <col min="20" max="21" width="9.6640625" style="3" customWidth="1"/>
    <col min="22" max="22" width="3.33203125" style="3" customWidth="1"/>
    <col min="23" max="23" width="8.83203125" style="3"/>
    <col min="24" max="24" width="8.6640625" style="3" customWidth="1"/>
    <col min="25" max="25" width="12.5" style="3" customWidth="1"/>
    <col min="26" max="30" width="8.83203125" style="3"/>
    <col min="31" max="32" width="14" style="3" customWidth="1"/>
    <col min="33" max="16384" width="8.83203125" style="3"/>
  </cols>
  <sheetData>
    <row r="2" spans="1:34">
      <c r="B2" s="16"/>
      <c r="D2" s="18"/>
    </row>
    <row r="3" spans="1:34" ht="14" thickBot="1">
      <c r="A3" s="15"/>
      <c r="B3" s="250">
        <v>2.5</v>
      </c>
      <c r="C3" s="247"/>
      <c r="D3" s="247">
        <v>11</v>
      </c>
      <c r="E3" s="247">
        <v>9</v>
      </c>
      <c r="F3" s="247">
        <v>8</v>
      </c>
      <c r="G3" s="247">
        <v>8</v>
      </c>
      <c r="H3" s="247">
        <v>8</v>
      </c>
      <c r="I3" s="247">
        <v>8</v>
      </c>
      <c r="J3" s="247">
        <v>8</v>
      </c>
      <c r="K3" s="247">
        <v>8</v>
      </c>
      <c r="L3" s="247">
        <v>8</v>
      </c>
      <c r="M3" s="247">
        <v>8</v>
      </c>
      <c r="N3" s="247">
        <v>8</v>
      </c>
      <c r="O3" s="247">
        <v>8</v>
      </c>
      <c r="P3" s="247">
        <v>8</v>
      </c>
      <c r="Q3" s="247">
        <v>8</v>
      </c>
      <c r="R3" s="247">
        <v>8</v>
      </c>
      <c r="S3" s="247">
        <v>8</v>
      </c>
      <c r="T3" s="50">
        <v>9</v>
      </c>
      <c r="U3" s="50">
        <v>9</v>
      </c>
      <c r="V3" s="251">
        <v>2.5</v>
      </c>
      <c r="W3" s="17"/>
      <c r="X3" s="15"/>
      <c r="Y3" s="15"/>
      <c r="Z3" s="15"/>
      <c r="AA3" s="15"/>
    </row>
    <row r="4" spans="1:34" ht="13" customHeight="1">
      <c r="A4" s="15"/>
      <c r="B4" s="91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3"/>
      <c r="W4" s="17"/>
      <c r="X4" s="15"/>
      <c r="Y4" s="15"/>
      <c r="Z4" s="15"/>
      <c r="AA4" s="15"/>
    </row>
    <row r="5" spans="1:34" ht="13" customHeight="1">
      <c r="A5" s="15"/>
      <c r="B5" s="94"/>
      <c r="C5" s="95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 t="s">
        <v>466</v>
      </c>
      <c r="V5" s="97"/>
      <c r="W5" s="17"/>
      <c r="X5" s="15"/>
      <c r="Y5" s="15"/>
      <c r="Z5" s="15"/>
      <c r="AA5" s="15"/>
    </row>
    <row r="6" spans="1:34" ht="13" customHeight="1">
      <c r="A6" s="15"/>
      <c r="B6" s="94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7"/>
      <c r="W6" s="17"/>
      <c r="X6" s="15"/>
      <c r="Y6" s="15"/>
      <c r="Z6" s="15"/>
      <c r="AA6" s="15"/>
    </row>
    <row r="7" spans="1:34" ht="13" customHeight="1">
      <c r="A7" s="15"/>
      <c r="B7" s="94"/>
      <c r="C7" s="98"/>
      <c r="D7" s="99" t="s">
        <v>439</v>
      </c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7"/>
      <c r="W7" s="17"/>
      <c r="X7" s="15"/>
      <c r="Y7" s="15"/>
      <c r="Z7" s="15"/>
      <c r="AA7" s="15"/>
    </row>
    <row r="8" spans="1:34" ht="13" customHeight="1">
      <c r="A8" s="15"/>
      <c r="B8" s="94"/>
      <c r="C8" s="100"/>
      <c r="D8" s="100"/>
      <c r="E8" s="100"/>
      <c r="F8" s="100"/>
      <c r="G8" s="95"/>
      <c r="H8" s="100"/>
      <c r="I8" s="100"/>
      <c r="J8" s="100"/>
      <c r="K8" s="100"/>
      <c r="L8" s="100"/>
      <c r="M8" s="100"/>
      <c r="N8" s="100"/>
      <c r="O8" s="101"/>
      <c r="P8" s="100"/>
      <c r="Q8" s="100"/>
      <c r="R8" s="100"/>
      <c r="S8" s="100"/>
      <c r="T8" s="100"/>
      <c r="U8" s="100"/>
      <c r="V8" s="97"/>
      <c r="W8" s="17"/>
      <c r="X8" s="15"/>
      <c r="Y8" s="15"/>
      <c r="Z8" s="15"/>
      <c r="AA8" s="15"/>
    </row>
    <row r="9" spans="1:34" ht="15" customHeight="1">
      <c r="A9" s="15"/>
      <c r="B9" s="2"/>
      <c r="C9" s="30"/>
      <c r="D9" s="1"/>
      <c r="E9" s="17"/>
      <c r="F9" s="17"/>
      <c r="G9" s="17"/>
      <c r="H9" s="1"/>
      <c r="I9" s="1"/>
      <c r="J9" s="1"/>
      <c r="K9" s="1"/>
      <c r="L9" s="1"/>
      <c r="M9" s="1"/>
      <c r="N9" s="1"/>
      <c r="O9" s="17"/>
      <c r="P9" s="1"/>
      <c r="Q9" s="1"/>
      <c r="R9" s="1"/>
      <c r="S9" s="1"/>
      <c r="T9" s="1"/>
      <c r="U9" s="1"/>
      <c r="V9" s="31"/>
      <c r="W9" s="17"/>
      <c r="X9" s="15"/>
      <c r="Y9" s="15"/>
      <c r="Z9" s="15"/>
      <c r="AA9" s="15"/>
    </row>
    <row r="10" spans="1:34" ht="15" customHeight="1">
      <c r="A10" s="15"/>
      <c r="B10" s="2"/>
      <c r="C10" s="30" t="s">
        <v>381</v>
      </c>
      <c r="D10" s="1"/>
      <c r="E10" s="17"/>
      <c r="F10" s="17"/>
      <c r="G10" s="17"/>
      <c r="H10" s="1"/>
      <c r="I10" s="1"/>
      <c r="J10" s="1"/>
      <c r="K10" s="1"/>
      <c r="L10" s="1"/>
      <c r="M10" s="1"/>
      <c r="N10" s="1"/>
      <c r="O10" s="17"/>
      <c r="P10" s="1"/>
      <c r="Q10" s="1"/>
      <c r="R10" s="1"/>
      <c r="S10" s="1"/>
      <c r="T10" s="1"/>
      <c r="U10" s="1"/>
      <c r="V10" s="31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</row>
    <row r="11" spans="1:34" ht="15" customHeight="1" thickBot="1">
      <c r="A11" s="15"/>
      <c r="B11" s="2"/>
      <c r="C11" s="30"/>
      <c r="D11" s="1"/>
      <c r="E11" s="17"/>
      <c r="F11" s="17"/>
      <c r="G11" s="17"/>
      <c r="H11" s="1"/>
      <c r="I11" s="1"/>
      <c r="J11" s="1"/>
      <c r="K11" s="1"/>
      <c r="L11" s="1"/>
      <c r="M11" s="1"/>
      <c r="N11" s="1"/>
      <c r="O11" s="1"/>
      <c r="P11" s="14"/>
      <c r="Q11" s="14"/>
      <c r="R11" s="14"/>
      <c r="S11" s="14"/>
      <c r="T11" s="14"/>
      <c r="U11" s="14" t="s">
        <v>39</v>
      </c>
      <c r="V11" s="31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</row>
    <row r="12" spans="1:34" ht="15" customHeight="1" thickBot="1">
      <c r="A12" s="15"/>
      <c r="B12" s="2"/>
      <c r="C12" s="528" t="s">
        <v>380</v>
      </c>
      <c r="D12" s="528" t="s">
        <v>68</v>
      </c>
      <c r="E12" s="528" t="s">
        <v>365</v>
      </c>
      <c r="F12" s="528" t="s">
        <v>376</v>
      </c>
      <c r="G12" s="528" t="s">
        <v>0</v>
      </c>
      <c r="H12" s="532" t="s">
        <v>7</v>
      </c>
      <c r="I12" s="532"/>
      <c r="J12" s="532"/>
      <c r="K12" s="532"/>
      <c r="L12" s="532"/>
      <c r="M12" s="532"/>
      <c r="N12" s="532"/>
      <c r="O12" s="528" t="s">
        <v>66</v>
      </c>
      <c r="P12" s="528" t="s">
        <v>40</v>
      </c>
      <c r="Q12" s="528" t="s">
        <v>362</v>
      </c>
      <c r="R12" s="528" t="s">
        <v>363</v>
      </c>
      <c r="S12" s="528" t="s">
        <v>364</v>
      </c>
      <c r="T12" s="528" t="s">
        <v>44</v>
      </c>
      <c r="U12" s="528" t="s">
        <v>46</v>
      </c>
      <c r="V12" s="31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</row>
    <row r="13" spans="1:34" ht="39" customHeight="1" thickBot="1">
      <c r="A13" s="15"/>
      <c r="B13" s="2"/>
      <c r="C13" s="529"/>
      <c r="D13" s="529"/>
      <c r="E13" s="529"/>
      <c r="F13" s="529"/>
      <c r="G13" s="529"/>
      <c r="H13" s="381" t="s">
        <v>1</v>
      </c>
      <c r="I13" s="36" t="s">
        <v>2</v>
      </c>
      <c r="J13" s="36" t="s">
        <v>3</v>
      </c>
      <c r="K13" s="36" t="s">
        <v>4</v>
      </c>
      <c r="L13" s="36" t="s">
        <v>5</v>
      </c>
      <c r="M13" s="36" t="s">
        <v>67</v>
      </c>
      <c r="N13" s="36" t="s">
        <v>6</v>
      </c>
      <c r="O13" s="529"/>
      <c r="P13" s="529"/>
      <c r="Q13" s="529"/>
      <c r="R13" s="529"/>
      <c r="S13" s="529"/>
      <c r="T13" s="529"/>
      <c r="U13" s="529"/>
      <c r="V13" s="31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</row>
    <row r="14" spans="1:34" ht="18" customHeight="1">
      <c r="A14" s="15"/>
      <c r="B14" s="2"/>
      <c r="C14" s="37" t="s">
        <v>26</v>
      </c>
      <c r="D14" s="81">
        <v>15155846</v>
      </c>
      <c r="E14" s="355">
        <v>740.15014978901002</v>
      </c>
      <c r="F14" s="355">
        <v>122.47679322625001</v>
      </c>
      <c r="G14" s="355">
        <v>393.27156509222004</v>
      </c>
      <c r="H14" s="356">
        <v>36.36976244769</v>
      </c>
      <c r="I14" s="356">
        <v>21.461707196159999</v>
      </c>
      <c r="J14" s="356">
        <v>12.05277809177</v>
      </c>
      <c r="K14" s="356">
        <v>27.85997066993</v>
      </c>
      <c r="L14" s="356">
        <v>10.43425683453</v>
      </c>
      <c r="M14" s="356">
        <v>11.47429011426</v>
      </c>
      <c r="N14" s="356">
        <v>51.223082105959989</v>
      </c>
      <c r="O14" s="356">
        <v>572.31190133214</v>
      </c>
      <c r="P14" s="356">
        <v>69.783403436360004</v>
      </c>
      <c r="Q14" s="356">
        <v>69.285133203630011</v>
      </c>
      <c r="R14" s="356">
        <v>8.4312044596500009</v>
      </c>
      <c r="S14" s="356">
        <v>8.8076407531400012</v>
      </c>
      <c r="T14" s="356">
        <v>3714.2903092570095</v>
      </c>
      <c r="U14" s="356">
        <v>338.78195783023</v>
      </c>
      <c r="V14" s="112">
        <v>2</v>
      </c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</row>
    <row r="15" spans="1:34" ht="18" customHeight="1">
      <c r="A15" s="15"/>
      <c r="B15" s="2"/>
      <c r="C15" s="38" t="s">
        <v>27</v>
      </c>
      <c r="D15" s="372">
        <v>10710255</v>
      </c>
      <c r="E15" s="376">
        <v>456.29639530810999</v>
      </c>
      <c r="F15" s="376">
        <v>58.925632337750002</v>
      </c>
      <c r="G15" s="376">
        <v>172.98440303352001</v>
      </c>
      <c r="H15" s="357">
        <v>18.892831864670001</v>
      </c>
      <c r="I15" s="357">
        <v>7.5610370035200001</v>
      </c>
      <c r="J15" s="357">
        <v>5.9493771648000005</v>
      </c>
      <c r="K15" s="357">
        <v>18.052559505689999</v>
      </c>
      <c r="L15" s="357">
        <v>5.0390919643699998</v>
      </c>
      <c r="M15" s="357">
        <v>0.38603718055999997</v>
      </c>
      <c r="N15" s="357">
        <v>42.714213870919998</v>
      </c>
      <c r="O15" s="357">
        <v>358.82668637912002</v>
      </c>
      <c r="P15" s="357">
        <v>36.941422853779997</v>
      </c>
      <c r="Q15" s="357">
        <v>36.784517768560001</v>
      </c>
      <c r="R15" s="357">
        <v>5.3256925151899992</v>
      </c>
      <c r="S15" s="357">
        <v>5.5628924491700005</v>
      </c>
      <c r="T15" s="357">
        <v>1368.59625722736</v>
      </c>
      <c r="U15" s="357">
        <v>119.15942623501</v>
      </c>
      <c r="V15" s="112">
        <v>5</v>
      </c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</row>
    <row r="16" spans="1:34" ht="18" customHeight="1" thickBot="1">
      <c r="A16" s="15"/>
      <c r="B16" s="2"/>
      <c r="C16" s="373" t="s">
        <v>82</v>
      </c>
      <c r="D16" s="268">
        <v>7755</v>
      </c>
      <c r="E16" s="377">
        <v>0.30948435771999999</v>
      </c>
      <c r="F16" s="377">
        <v>2.5109521079999999E-2</v>
      </c>
      <c r="G16" s="377">
        <v>0.11299584384</v>
      </c>
      <c r="H16" s="358">
        <v>1.361330667E-2</v>
      </c>
      <c r="I16" s="358">
        <v>1.039295136E-2</v>
      </c>
      <c r="J16" s="358">
        <v>5.84549371E-3</v>
      </c>
      <c r="K16" s="358">
        <v>1.1665215099999999E-2</v>
      </c>
      <c r="L16" s="358">
        <v>2.3745676800000001E-3</v>
      </c>
      <c r="M16" s="358">
        <v>3.6362420399999999E-3</v>
      </c>
      <c r="N16" s="358">
        <v>2.6936010950000006E-2</v>
      </c>
      <c r="O16" s="358">
        <v>0.23537489836999997</v>
      </c>
      <c r="P16" s="358">
        <v>2.0821616840000001E-2</v>
      </c>
      <c r="Q16" s="358">
        <v>2.233265052E-2</v>
      </c>
      <c r="R16" s="358">
        <v>2.4945584999999998E-3</v>
      </c>
      <c r="S16" s="358">
        <v>4.1359221599999996E-3</v>
      </c>
      <c r="T16" s="358">
        <v>0.72706837662000001</v>
      </c>
      <c r="U16" s="358">
        <v>7.2743843629999999E-2</v>
      </c>
      <c r="V16" s="112">
        <v>8</v>
      </c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</row>
    <row r="17" spans="1:34" ht="17.25" customHeight="1" thickBot="1">
      <c r="A17" s="15"/>
      <c r="B17" s="2"/>
      <c r="C17" s="22" t="s">
        <v>64</v>
      </c>
      <c r="D17" s="378">
        <v>25873856</v>
      </c>
      <c r="E17" s="379">
        <v>1196.75602945484</v>
      </c>
      <c r="F17" s="379">
        <v>181.42753508508</v>
      </c>
      <c r="G17" s="379">
        <v>566.36896396958014</v>
      </c>
      <c r="H17" s="379">
        <v>55.276207619030004</v>
      </c>
      <c r="I17" s="379">
        <v>29.033137151039998</v>
      </c>
      <c r="J17" s="379">
        <v>18.008000750280001</v>
      </c>
      <c r="K17" s="379">
        <v>45.924195390720001</v>
      </c>
      <c r="L17" s="379">
        <v>15.47572336658</v>
      </c>
      <c r="M17" s="379">
        <v>11.863963536860002</v>
      </c>
      <c r="N17" s="379">
        <v>93.96423198782999</v>
      </c>
      <c r="O17" s="379">
        <v>931.37396260962998</v>
      </c>
      <c r="P17" s="379">
        <v>106.74564790698</v>
      </c>
      <c r="Q17" s="379">
        <v>106.09198362271</v>
      </c>
      <c r="R17" s="379">
        <v>13.759391533340001</v>
      </c>
      <c r="S17" s="379">
        <v>14.374669124470001</v>
      </c>
      <c r="T17" s="379">
        <v>5083.6136348609898</v>
      </c>
      <c r="U17" s="379">
        <v>458.01412790887002</v>
      </c>
      <c r="V17" s="31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</row>
    <row r="18" spans="1:34" s="9" customFormat="1" ht="17.25" customHeight="1">
      <c r="A18" s="2"/>
      <c r="B18" s="2"/>
      <c r="C18" s="158"/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31"/>
      <c r="W18" s="57"/>
      <c r="X18" s="57"/>
      <c r="Y18" s="57"/>
      <c r="Z18" s="57"/>
      <c r="AA18" s="57"/>
    </row>
    <row r="19" spans="1:34">
      <c r="A19" s="15"/>
      <c r="B19" s="166"/>
      <c r="V19" s="31"/>
      <c r="W19" s="17"/>
      <c r="X19" s="15"/>
      <c r="Y19" s="15"/>
      <c r="Z19" s="15"/>
      <c r="AA19" s="15"/>
    </row>
    <row r="20" spans="1:34">
      <c r="A20" s="15"/>
      <c r="B20" s="166"/>
      <c r="C20" s="158"/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31"/>
      <c r="W20" s="17"/>
      <c r="X20" s="15"/>
      <c r="Y20" s="15"/>
      <c r="Z20" s="15"/>
      <c r="AA20" s="15"/>
    </row>
    <row r="21" spans="1:34">
      <c r="B21" s="166"/>
      <c r="V21" s="31"/>
    </row>
    <row r="22" spans="1:34">
      <c r="B22" s="166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31"/>
    </row>
    <row r="23" spans="1:34">
      <c r="B23" s="166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31"/>
    </row>
    <row r="24" spans="1:34">
      <c r="B24" s="166"/>
      <c r="V24" s="31"/>
    </row>
    <row r="25" spans="1:34">
      <c r="B25" s="166"/>
      <c r="V25" s="31"/>
    </row>
    <row r="26" spans="1:34">
      <c r="B26" s="166"/>
      <c r="V26" s="31"/>
    </row>
    <row r="27" spans="1:34">
      <c r="B27" s="166"/>
      <c r="V27" s="31"/>
    </row>
    <row r="28" spans="1:34">
      <c r="B28" s="239"/>
      <c r="V28" s="31"/>
    </row>
    <row r="29" spans="1:34" ht="22.5" customHeight="1">
      <c r="B29" s="187"/>
      <c r="V29" s="31"/>
    </row>
    <row r="30" spans="1:34" ht="14.25" customHeight="1">
      <c r="B30" s="166"/>
      <c r="V30" s="31"/>
    </row>
    <row r="31" spans="1:34" ht="60" customHeight="1">
      <c r="B31" s="166"/>
      <c r="V31" s="31"/>
    </row>
    <row r="32" spans="1:34">
      <c r="B32" s="166"/>
      <c r="V32" s="31"/>
    </row>
    <row r="33" spans="2:22">
      <c r="B33" s="166"/>
      <c r="V33" s="31"/>
    </row>
    <row r="34" spans="2:22">
      <c r="B34" s="166"/>
      <c r="V34" s="31"/>
    </row>
    <row r="35" spans="2:22">
      <c r="B35" s="166"/>
      <c r="V35" s="31"/>
    </row>
    <row r="36" spans="2:22">
      <c r="B36" s="166"/>
      <c r="V36" s="31"/>
    </row>
    <row r="37" spans="2:22">
      <c r="B37" s="166"/>
      <c r="C37" s="253"/>
      <c r="V37" s="31"/>
    </row>
    <row r="38" spans="2:22">
      <c r="B38" s="166"/>
      <c r="V38" s="31"/>
    </row>
    <row r="39" spans="2:22">
      <c r="B39" s="166"/>
      <c r="V39" s="31"/>
    </row>
    <row r="40" spans="2:22">
      <c r="B40" s="166"/>
      <c r="V40" s="31"/>
    </row>
    <row r="41" spans="2:22">
      <c r="B41" s="166"/>
      <c r="V41" s="31"/>
    </row>
    <row r="42" spans="2:22" ht="14" thickBot="1">
      <c r="B42" s="41"/>
      <c r="C42" s="42"/>
      <c r="D42" s="43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245"/>
      <c r="R42" s="245"/>
      <c r="S42" s="245"/>
      <c r="T42" s="44"/>
      <c r="U42" s="44"/>
      <c r="V42" s="40"/>
    </row>
  </sheetData>
  <sheetProtection selectLockedCells="1" selectUnlockedCells="1"/>
  <mergeCells count="13">
    <mergeCell ref="H12:N12"/>
    <mergeCell ref="O12:O13"/>
    <mergeCell ref="P12:P13"/>
    <mergeCell ref="C12:C13"/>
    <mergeCell ref="D12:D13"/>
    <mergeCell ref="E12:E13"/>
    <mergeCell ref="F12:F13"/>
    <mergeCell ref="G12:G13"/>
    <mergeCell ref="T12:T13"/>
    <mergeCell ref="U12:U13"/>
    <mergeCell ref="Q12:Q13"/>
    <mergeCell ref="R12:R13"/>
    <mergeCell ref="S12:S13"/>
  </mergeCells>
  <printOptions horizontalCentered="1"/>
  <pageMargins left="0.39370078740157483" right="0.39370078740157483" top="0.59055118110236227" bottom="0.59055118110236227" header="0.51181102362204722" footer="0.31496062992125984"/>
  <pageSetup paperSize="9" scale="76" firstPageNumber="0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pageSetUpPr fitToPage="1"/>
  </sheetPr>
  <dimension ref="A3:AH45"/>
  <sheetViews>
    <sheetView showGridLines="0" zoomScale="90" zoomScaleNormal="90" zoomScalePageLayoutView="90" workbookViewId="0">
      <selection activeCell="H20" sqref="H20"/>
    </sheetView>
  </sheetViews>
  <sheetFormatPr baseColWidth="10" defaultColWidth="8.83203125" defaultRowHeight="13"/>
  <cols>
    <col min="1" max="2" width="3.33203125" style="3" customWidth="1"/>
    <col min="3" max="3" width="13.6640625" style="3" customWidth="1"/>
    <col min="4" max="4" width="11.6640625" style="3" customWidth="1"/>
    <col min="5" max="5" width="9.6640625" style="3" customWidth="1"/>
    <col min="6" max="19" width="8.6640625" style="3" customWidth="1"/>
    <col min="20" max="21" width="9.6640625" style="3" customWidth="1"/>
    <col min="22" max="22" width="3.33203125" style="3" customWidth="1"/>
    <col min="23" max="23" width="8.83203125" style="3"/>
    <col min="24" max="24" width="11" style="3" customWidth="1"/>
    <col min="25" max="25" width="10.5" style="3" customWidth="1"/>
    <col min="26" max="30" width="8.83203125" style="3"/>
    <col min="31" max="31" width="13.5" style="3" customWidth="1"/>
    <col min="32" max="32" width="13" style="3" customWidth="1"/>
    <col min="33" max="16384" width="8.83203125" style="3"/>
  </cols>
  <sheetData>
    <row r="3" spans="1:34" ht="14" thickBot="1">
      <c r="B3" s="250">
        <v>2.5</v>
      </c>
      <c r="C3" s="247"/>
      <c r="D3" s="247">
        <v>11</v>
      </c>
      <c r="E3" s="247">
        <v>9</v>
      </c>
      <c r="F3" s="247">
        <v>8</v>
      </c>
      <c r="G3" s="247">
        <v>8</v>
      </c>
      <c r="H3" s="247">
        <v>8</v>
      </c>
      <c r="I3" s="247">
        <v>8</v>
      </c>
      <c r="J3" s="247">
        <v>8</v>
      </c>
      <c r="K3" s="247">
        <v>8</v>
      </c>
      <c r="L3" s="247">
        <v>8</v>
      </c>
      <c r="M3" s="247">
        <v>8</v>
      </c>
      <c r="N3" s="247">
        <v>8</v>
      </c>
      <c r="O3" s="247">
        <v>8</v>
      </c>
      <c r="P3" s="247">
        <v>8</v>
      </c>
      <c r="Q3" s="247">
        <v>8</v>
      </c>
      <c r="R3" s="247">
        <v>8</v>
      </c>
      <c r="S3" s="247">
        <v>8</v>
      </c>
      <c r="T3" s="50">
        <v>9</v>
      </c>
      <c r="U3" s="50">
        <v>9</v>
      </c>
      <c r="V3" s="251">
        <v>2.5</v>
      </c>
    </row>
    <row r="4" spans="1:34" ht="13" customHeight="1">
      <c r="A4" s="15"/>
      <c r="B4" s="91"/>
      <c r="C4" s="103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6"/>
      <c r="W4" s="17"/>
      <c r="X4" s="15"/>
      <c r="Y4" s="15"/>
      <c r="Z4" s="15"/>
      <c r="AA4" s="15"/>
    </row>
    <row r="5" spans="1:34" ht="13" customHeight="1">
      <c r="A5" s="15"/>
      <c r="B5" s="94"/>
      <c r="C5" s="107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96" t="s">
        <v>464</v>
      </c>
      <c r="V5" s="97"/>
      <c r="W5" s="17"/>
      <c r="X5" s="15"/>
      <c r="Y5" s="15"/>
      <c r="Z5" s="15"/>
      <c r="AA5" s="15"/>
    </row>
    <row r="6" spans="1:34" ht="13" customHeight="1">
      <c r="A6" s="15"/>
      <c r="B6" s="94"/>
      <c r="C6" s="107"/>
      <c r="D6" s="109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97"/>
      <c r="W6" s="17"/>
      <c r="X6" s="15"/>
      <c r="Y6" s="15"/>
      <c r="Z6" s="15"/>
      <c r="AA6" s="15"/>
    </row>
    <row r="7" spans="1:34" ht="13" customHeight="1">
      <c r="A7" s="15"/>
      <c r="B7" s="94"/>
      <c r="C7" s="107"/>
      <c r="D7" s="99" t="s">
        <v>439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V7" s="97"/>
      <c r="W7" s="17"/>
      <c r="X7" s="15"/>
      <c r="Y7" s="15"/>
      <c r="Z7" s="15"/>
      <c r="AA7" s="15"/>
    </row>
    <row r="8" spans="1:34" ht="13" customHeight="1">
      <c r="A8" s="2"/>
      <c r="B8" s="94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97"/>
      <c r="W8" s="17"/>
      <c r="X8" s="15"/>
      <c r="Y8" s="15"/>
      <c r="Z8" s="15"/>
      <c r="AA8" s="15"/>
    </row>
    <row r="9" spans="1:34" ht="15" customHeight="1">
      <c r="A9" s="15"/>
      <c r="B9" s="2"/>
      <c r="C9" s="25"/>
      <c r="D9" s="26"/>
      <c r="E9" s="27"/>
      <c r="F9" s="27"/>
      <c r="G9" s="27"/>
      <c r="H9" s="27"/>
      <c r="I9" s="27"/>
      <c r="J9" s="27"/>
      <c r="K9" s="26"/>
      <c r="L9" s="27"/>
      <c r="M9" s="27"/>
      <c r="N9" s="27"/>
      <c r="O9" s="27"/>
      <c r="P9" s="27"/>
      <c r="Q9" s="27"/>
      <c r="R9" s="27"/>
      <c r="S9" s="27"/>
      <c r="T9" s="27"/>
      <c r="U9" s="27"/>
      <c r="V9" s="31"/>
      <c r="W9" s="17"/>
      <c r="X9" s="15"/>
      <c r="Y9" s="15"/>
      <c r="Z9" s="15"/>
      <c r="AA9" s="15"/>
    </row>
    <row r="10" spans="1:34" ht="15" customHeight="1">
      <c r="A10" s="15"/>
      <c r="B10" s="2"/>
      <c r="C10" s="18" t="s">
        <v>23</v>
      </c>
      <c r="D10" s="9"/>
      <c r="E10" s="9"/>
      <c r="F10" s="9"/>
      <c r="G10" s="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1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</row>
    <row r="11" spans="1:34" ht="15" customHeight="1" thickBot="1">
      <c r="A11" s="15"/>
      <c r="B11" s="2"/>
      <c r="C11" s="30"/>
      <c r="D11" s="1"/>
      <c r="E11" s="17"/>
      <c r="F11" s="17"/>
      <c r="G11" s="1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4"/>
      <c r="T11" s="14"/>
      <c r="U11" s="14" t="s">
        <v>39</v>
      </c>
      <c r="V11" s="31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</row>
    <row r="12" spans="1:34" ht="15" customHeight="1" thickBot="1">
      <c r="A12" s="15"/>
      <c r="B12" s="2"/>
      <c r="C12" s="528" t="s">
        <v>12</v>
      </c>
      <c r="D12" s="528" t="s">
        <v>68</v>
      </c>
      <c r="E12" s="528" t="s">
        <v>365</v>
      </c>
      <c r="F12" s="528" t="s">
        <v>376</v>
      </c>
      <c r="G12" s="528" t="s">
        <v>0</v>
      </c>
      <c r="H12" s="532" t="s">
        <v>7</v>
      </c>
      <c r="I12" s="532"/>
      <c r="J12" s="532"/>
      <c r="K12" s="532"/>
      <c r="L12" s="532"/>
      <c r="M12" s="532"/>
      <c r="N12" s="532"/>
      <c r="O12" s="528" t="s">
        <v>66</v>
      </c>
      <c r="P12" s="528" t="s">
        <v>40</v>
      </c>
      <c r="Q12" s="528" t="s">
        <v>362</v>
      </c>
      <c r="R12" s="528" t="s">
        <v>363</v>
      </c>
      <c r="S12" s="528" t="s">
        <v>364</v>
      </c>
      <c r="T12" s="528" t="s">
        <v>44</v>
      </c>
      <c r="U12" s="528" t="s">
        <v>46</v>
      </c>
      <c r="V12" s="31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</row>
    <row r="13" spans="1:34" ht="39" customHeight="1" thickBot="1">
      <c r="A13" s="15"/>
      <c r="B13" s="2"/>
      <c r="C13" s="529"/>
      <c r="D13" s="529"/>
      <c r="E13" s="529"/>
      <c r="F13" s="529"/>
      <c r="G13" s="529"/>
      <c r="H13" s="36" t="s">
        <v>1</v>
      </c>
      <c r="I13" s="36" t="s">
        <v>2</v>
      </c>
      <c r="J13" s="36" t="s">
        <v>3</v>
      </c>
      <c r="K13" s="36" t="s">
        <v>4</v>
      </c>
      <c r="L13" s="36" t="s">
        <v>5</v>
      </c>
      <c r="M13" s="36" t="s">
        <v>67</v>
      </c>
      <c r="N13" s="36" t="s">
        <v>6</v>
      </c>
      <c r="O13" s="529"/>
      <c r="P13" s="529"/>
      <c r="Q13" s="529"/>
      <c r="R13" s="529"/>
      <c r="S13" s="529"/>
      <c r="T13" s="529"/>
      <c r="U13" s="529"/>
      <c r="V13" s="31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</row>
    <row r="14" spans="1:34" ht="18" customHeight="1">
      <c r="A14" s="15"/>
      <c r="B14" s="2"/>
      <c r="C14" s="37" t="s">
        <v>368</v>
      </c>
      <c r="D14" s="374">
        <v>40090</v>
      </c>
      <c r="E14" s="375">
        <v>0.94860604461999998</v>
      </c>
      <c r="F14" s="375">
        <v>9.3253946539999993E-2</v>
      </c>
      <c r="G14" s="375">
        <v>0.56048255375</v>
      </c>
      <c r="H14" s="87">
        <v>4.2774142899999999E-3</v>
      </c>
      <c r="I14" s="87">
        <v>9.8143584000000002E-4</v>
      </c>
      <c r="J14" s="87">
        <v>6.8781529000000001E-3</v>
      </c>
      <c r="K14" s="87">
        <v>8.2264140500000003E-3</v>
      </c>
      <c r="L14" s="87">
        <v>9.8511150099999997E-3</v>
      </c>
      <c r="M14" s="87">
        <v>2.5167528E-4</v>
      </c>
      <c r="N14" s="87">
        <v>0.14707429061000002</v>
      </c>
      <c r="O14" s="87">
        <v>0.77156608992999998</v>
      </c>
      <c r="P14" s="87">
        <v>4.6281499320000002E-2</v>
      </c>
      <c r="Q14" s="87">
        <v>3.7471969940000002E-2</v>
      </c>
      <c r="R14" s="87">
        <v>1.465697375E-2</v>
      </c>
      <c r="S14" s="87">
        <v>1.3774484139999999E-2</v>
      </c>
      <c r="T14" s="87">
        <v>3.6059363905900002</v>
      </c>
      <c r="U14" s="87">
        <v>0.17259536228</v>
      </c>
      <c r="V14" s="112">
        <v>2</v>
      </c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</row>
    <row r="15" spans="1:34" ht="18" customHeight="1">
      <c r="A15" s="15"/>
      <c r="B15" s="2"/>
      <c r="C15" s="38" t="s">
        <v>369</v>
      </c>
      <c r="D15" s="453">
        <v>2419153</v>
      </c>
      <c r="E15" s="454">
        <v>69.902064638179993</v>
      </c>
      <c r="F15" s="454">
        <v>5.1068772122100006</v>
      </c>
      <c r="G15" s="454">
        <v>17.769434681779998</v>
      </c>
      <c r="H15" s="82">
        <v>1.7935619147699999</v>
      </c>
      <c r="I15" s="82">
        <v>0.82050405888</v>
      </c>
      <c r="J15" s="82">
        <v>0.78523360608000004</v>
      </c>
      <c r="K15" s="82">
        <v>0.90591428155999998</v>
      </c>
      <c r="L15" s="82">
        <v>0.43600989206000001</v>
      </c>
      <c r="M15" s="82">
        <v>7.6922459230000018E-2</v>
      </c>
      <c r="N15" s="82">
        <v>9.7680850260199996</v>
      </c>
      <c r="O15" s="82">
        <v>55.465712148409999</v>
      </c>
      <c r="P15" s="82">
        <v>2.6714638886099999</v>
      </c>
      <c r="Q15" s="82">
        <v>3.1646139595300005</v>
      </c>
      <c r="R15" s="82">
        <v>0.29578537065999999</v>
      </c>
      <c r="S15" s="82">
        <v>0.82934586221999995</v>
      </c>
      <c r="T15" s="82">
        <v>113.12909266627001</v>
      </c>
      <c r="U15" s="82">
        <v>21.276720811360001</v>
      </c>
      <c r="V15" s="112">
        <v>5</v>
      </c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</row>
    <row r="16" spans="1:34" ht="18" customHeight="1">
      <c r="A16" s="15"/>
      <c r="B16" s="2"/>
      <c r="C16" s="38" t="s">
        <v>370</v>
      </c>
      <c r="D16" s="453">
        <v>6361027</v>
      </c>
      <c r="E16" s="454">
        <v>265.06420020874998</v>
      </c>
      <c r="F16" s="454">
        <v>22.729030145210004</v>
      </c>
      <c r="G16" s="454">
        <v>79.487318961460005</v>
      </c>
      <c r="H16" s="82">
        <v>11.727592706279998</v>
      </c>
      <c r="I16" s="82">
        <v>7.4848720531200001</v>
      </c>
      <c r="J16" s="82">
        <v>4.6379901112700006</v>
      </c>
      <c r="K16" s="82">
        <v>6.94724446753</v>
      </c>
      <c r="L16" s="82">
        <v>2.80406031381</v>
      </c>
      <c r="M16" s="82">
        <v>1.3193161331400001</v>
      </c>
      <c r="N16" s="82">
        <v>24.399734874010008</v>
      </c>
      <c r="O16" s="82">
        <v>206.32106920638</v>
      </c>
      <c r="P16" s="82">
        <v>19.336395665000001</v>
      </c>
      <c r="Q16" s="82">
        <v>20.735346964950004</v>
      </c>
      <c r="R16" s="82">
        <v>1.6823329945800001</v>
      </c>
      <c r="S16" s="82">
        <v>3.26444013463</v>
      </c>
      <c r="T16" s="82">
        <v>591.49779950044001</v>
      </c>
      <c r="U16" s="82">
        <v>96.20700322977001</v>
      </c>
      <c r="V16" s="112">
        <v>8</v>
      </c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</row>
    <row r="17" spans="1:33" ht="18" customHeight="1">
      <c r="A17" s="15"/>
      <c r="B17" s="2"/>
      <c r="C17" s="38" t="s">
        <v>371</v>
      </c>
      <c r="D17" s="453">
        <v>5947737</v>
      </c>
      <c r="E17" s="454">
        <v>284.33423936941</v>
      </c>
      <c r="F17" s="454">
        <v>30.640246817640005</v>
      </c>
      <c r="G17" s="454">
        <v>111.0380098584</v>
      </c>
      <c r="H17" s="82">
        <v>16.292279209130001</v>
      </c>
      <c r="I17" s="82">
        <v>10.8611673456</v>
      </c>
      <c r="J17" s="82">
        <v>6.8717754720000004</v>
      </c>
      <c r="K17" s="82">
        <v>11.128076955100001</v>
      </c>
      <c r="L17" s="82">
        <v>3.83218227982</v>
      </c>
      <c r="M17" s="82">
        <v>3.36654802799</v>
      </c>
      <c r="N17" s="82">
        <v>17.310337348189996</v>
      </c>
      <c r="O17" s="82">
        <v>215.39939264410003</v>
      </c>
      <c r="P17" s="82">
        <v>24.156819148970001</v>
      </c>
      <c r="Q17" s="82">
        <v>25.415024618229999</v>
      </c>
      <c r="R17" s="82">
        <v>2.1778033857499999</v>
      </c>
      <c r="S17" s="82">
        <v>3.6999693622000001</v>
      </c>
      <c r="T17" s="82">
        <v>947.79224252030997</v>
      </c>
      <c r="U17" s="82">
        <v>124.57821276211999</v>
      </c>
      <c r="V17" s="112">
        <v>11</v>
      </c>
      <c r="W17" s="152"/>
      <c r="X17" s="155"/>
      <c r="Y17" s="159"/>
      <c r="Z17" s="155"/>
      <c r="AA17" s="155"/>
      <c r="AB17" s="155"/>
      <c r="AC17" s="156"/>
      <c r="AD17" s="156"/>
      <c r="AE17" s="157"/>
      <c r="AF17" s="157"/>
      <c r="AG17" s="236"/>
    </row>
    <row r="18" spans="1:33" ht="18" customHeight="1">
      <c r="A18" s="15"/>
      <c r="B18" s="2"/>
      <c r="C18" s="38" t="s">
        <v>372</v>
      </c>
      <c r="D18" s="453">
        <v>5414077</v>
      </c>
      <c r="E18" s="454">
        <v>292.54717169659</v>
      </c>
      <c r="F18" s="454">
        <v>41.976628373060002</v>
      </c>
      <c r="G18" s="454">
        <v>130.37250579566</v>
      </c>
      <c r="H18" s="82">
        <v>15.12942555109</v>
      </c>
      <c r="I18" s="82">
        <v>6.9349678252799993</v>
      </c>
      <c r="J18" s="82">
        <v>4.4222067871099995</v>
      </c>
      <c r="K18" s="82">
        <v>12.38098064399</v>
      </c>
      <c r="L18" s="82">
        <v>3.7988191787800001</v>
      </c>
      <c r="M18" s="82">
        <v>3.8338543120799997</v>
      </c>
      <c r="N18" s="82">
        <v>19.759380231070004</v>
      </c>
      <c r="O18" s="82">
        <v>227.06300661688999</v>
      </c>
      <c r="P18" s="82">
        <v>29.114762749689998</v>
      </c>
      <c r="Q18" s="82">
        <v>28.538407791440001</v>
      </c>
      <c r="R18" s="82">
        <v>3.69150832514</v>
      </c>
      <c r="S18" s="82">
        <v>3.4078374661599997</v>
      </c>
      <c r="T18" s="82">
        <v>1252.7955236074699</v>
      </c>
      <c r="U18" s="82">
        <v>117.61388593550001</v>
      </c>
      <c r="V18" s="112">
        <v>14</v>
      </c>
      <c r="W18" s="152"/>
      <c r="X18" s="155"/>
      <c r="Y18" s="159"/>
      <c r="Z18" s="155"/>
      <c r="AA18" s="155"/>
      <c r="AB18" s="155"/>
      <c r="AC18" s="156"/>
      <c r="AD18" s="156"/>
      <c r="AE18" s="157"/>
      <c r="AF18" s="157"/>
      <c r="AG18" s="236"/>
    </row>
    <row r="19" spans="1:33" ht="18" customHeight="1">
      <c r="A19" s="15"/>
      <c r="B19" s="2"/>
      <c r="C19" s="38" t="s">
        <v>373</v>
      </c>
      <c r="D19" s="453">
        <v>3542270</v>
      </c>
      <c r="E19" s="454">
        <v>187.79678687289999</v>
      </c>
      <c r="F19" s="454">
        <v>43.340738723329999</v>
      </c>
      <c r="G19" s="454">
        <v>110.03077242149001</v>
      </c>
      <c r="H19" s="82">
        <v>6.7545001040500008</v>
      </c>
      <c r="I19" s="82">
        <v>2.2593008486399997</v>
      </c>
      <c r="J19" s="82">
        <v>1.1091195972100001</v>
      </c>
      <c r="K19" s="82">
        <v>8.4767035415200009</v>
      </c>
      <c r="L19" s="82">
        <v>2.6690103772499998</v>
      </c>
      <c r="M19" s="82">
        <v>2.1543737364199997</v>
      </c>
      <c r="N19" s="82">
        <v>15.531370980299993</v>
      </c>
      <c r="O19" s="82">
        <v>149.49591512489002</v>
      </c>
      <c r="P19" s="82">
        <v>20.01591113492</v>
      </c>
      <c r="Q19" s="82">
        <v>18.082462309509999</v>
      </c>
      <c r="R19" s="82">
        <v>3.6551611293199997</v>
      </c>
      <c r="S19" s="82">
        <v>1.95043424168</v>
      </c>
      <c r="T19" s="82">
        <v>1119.4381403295001</v>
      </c>
      <c r="U19" s="82">
        <v>64.317561971350003</v>
      </c>
      <c r="V19" s="112">
        <v>17</v>
      </c>
      <c r="W19" s="152"/>
      <c r="X19" s="155"/>
      <c r="Y19" s="159"/>
      <c r="Z19" s="155"/>
      <c r="AA19" s="155"/>
      <c r="AB19" s="155"/>
      <c r="AC19" s="156"/>
      <c r="AD19" s="156"/>
      <c r="AE19" s="157"/>
      <c r="AF19" s="157"/>
      <c r="AG19" s="236"/>
    </row>
    <row r="20" spans="1:33" ht="18" customHeight="1">
      <c r="A20" s="15"/>
      <c r="B20" s="2"/>
      <c r="C20" s="38" t="s">
        <v>374</v>
      </c>
      <c r="D20" s="453">
        <v>1420845</v>
      </c>
      <c r="E20" s="454">
        <v>62.834597496370009</v>
      </c>
      <c r="F20" s="454">
        <v>23.982962518560001</v>
      </c>
      <c r="G20" s="454">
        <v>73.762503949470002</v>
      </c>
      <c r="H20" s="82">
        <v>2.3085960326200001</v>
      </c>
      <c r="I20" s="82">
        <v>0.51172894079999998</v>
      </c>
      <c r="J20" s="82">
        <v>0.14480976869000001</v>
      </c>
      <c r="K20" s="82">
        <v>3.7730181638800002</v>
      </c>
      <c r="L20" s="82">
        <v>1.5951916189300002</v>
      </c>
      <c r="M20" s="82">
        <v>0.85380521433000001</v>
      </c>
      <c r="N20" s="82">
        <v>4.6138753895099978</v>
      </c>
      <c r="O20" s="82">
        <v>49.744383481669999</v>
      </c>
      <c r="P20" s="82">
        <v>7.1750217817500008</v>
      </c>
      <c r="Q20" s="82">
        <v>6.3635083885200006</v>
      </c>
      <c r="R20" s="82">
        <v>1.4067624836700001</v>
      </c>
      <c r="S20" s="82">
        <v>0.73065366001999998</v>
      </c>
      <c r="T20" s="82">
        <v>659.59821443647002</v>
      </c>
      <c r="U20" s="82">
        <v>24.137991978759999</v>
      </c>
      <c r="V20" s="112">
        <v>20</v>
      </c>
      <c r="W20" s="152"/>
      <c r="X20" s="155"/>
      <c r="Y20" s="159"/>
      <c r="Z20" s="155"/>
      <c r="AA20" s="155"/>
      <c r="AB20" s="155"/>
      <c r="AC20" s="156"/>
      <c r="AD20" s="156"/>
      <c r="AE20" s="157"/>
      <c r="AF20" s="157"/>
      <c r="AG20" s="236"/>
    </row>
    <row r="21" spans="1:33" ht="18" customHeight="1" thickBot="1">
      <c r="A21" s="15"/>
      <c r="B21" s="2"/>
      <c r="C21" s="373" t="s">
        <v>375</v>
      </c>
      <c r="D21" s="455">
        <v>728657</v>
      </c>
      <c r="E21" s="456">
        <v>33.328363128020001</v>
      </c>
      <c r="F21" s="456">
        <v>13.557797348530002</v>
      </c>
      <c r="G21" s="456">
        <v>43.347935747570006</v>
      </c>
      <c r="H21" s="380">
        <v>1.2659746867999999</v>
      </c>
      <c r="I21" s="380">
        <v>0.15961464287999999</v>
      </c>
      <c r="J21" s="380">
        <v>2.9987255019999999E-2</v>
      </c>
      <c r="K21" s="380">
        <v>2.30403092309</v>
      </c>
      <c r="L21" s="380">
        <v>0.33059859091999999</v>
      </c>
      <c r="M21" s="380">
        <v>0.25889197839</v>
      </c>
      <c r="N21" s="380">
        <v>2.4343738481199999</v>
      </c>
      <c r="O21" s="380">
        <v>27.112917297359999</v>
      </c>
      <c r="P21" s="380">
        <v>4.2289920387199995</v>
      </c>
      <c r="Q21" s="380">
        <v>3.7551476205899998</v>
      </c>
      <c r="R21" s="380">
        <v>0.83538087046999998</v>
      </c>
      <c r="S21" s="380">
        <v>0.47821391341999997</v>
      </c>
      <c r="T21" s="380">
        <v>395.75668540994002</v>
      </c>
      <c r="U21" s="380">
        <v>9.7101558577300011</v>
      </c>
      <c r="V21" s="112">
        <v>23</v>
      </c>
      <c r="W21" s="152"/>
      <c r="X21" s="155"/>
      <c r="Y21" s="159"/>
      <c r="Z21" s="155"/>
      <c r="AA21" s="155"/>
      <c r="AB21" s="155"/>
      <c r="AC21" s="156"/>
      <c r="AD21" s="156"/>
      <c r="AE21" s="157"/>
      <c r="AF21" s="157"/>
      <c r="AG21" s="236"/>
    </row>
    <row r="22" spans="1:33" ht="18.75" customHeight="1" thickBot="1">
      <c r="A22" s="15"/>
      <c r="B22" s="2"/>
      <c r="C22" s="22" t="s">
        <v>64</v>
      </c>
      <c r="D22" s="378">
        <v>25873856</v>
      </c>
      <c r="E22" s="379">
        <v>1196.75602945484</v>
      </c>
      <c r="F22" s="379">
        <v>181.42753508508002</v>
      </c>
      <c r="G22" s="379">
        <v>566.36896396958002</v>
      </c>
      <c r="H22" s="379">
        <v>55.276207619030004</v>
      </c>
      <c r="I22" s="379">
        <v>29.033137151040002</v>
      </c>
      <c r="J22" s="379">
        <v>18.008000750280001</v>
      </c>
      <c r="K22" s="379">
        <v>45.924195390720001</v>
      </c>
      <c r="L22" s="379">
        <v>15.47572336658</v>
      </c>
      <c r="M22" s="379">
        <v>11.863963536860002</v>
      </c>
      <c r="N22" s="379">
        <v>93.964231987830004</v>
      </c>
      <c r="O22" s="379">
        <v>931.37396260962998</v>
      </c>
      <c r="P22" s="379">
        <v>106.74564790698</v>
      </c>
      <c r="Q22" s="379">
        <v>106.09198362270999</v>
      </c>
      <c r="R22" s="379">
        <v>13.759391533340001</v>
      </c>
      <c r="S22" s="379">
        <v>14.37466912447</v>
      </c>
      <c r="T22" s="379">
        <v>5083.6136348609907</v>
      </c>
      <c r="U22" s="379">
        <v>458.01412790887002</v>
      </c>
      <c r="V22" s="31"/>
      <c r="W22" s="17"/>
      <c r="X22" s="15"/>
      <c r="Y22" s="15"/>
      <c r="Z22" s="15"/>
      <c r="AA22" s="15"/>
    </row>
    <row r="23" spans="1:33">
      <c r="A23" s="15"/>
      <c r="B23" s="2"/>
      <c r="C23" s="25"/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31"/>
      <c r="W23" s="17"/>
      <c r="X23" s="15"/>
      <c r="Y23" s="15"/>
      <c r="Z23" s="15"/>
      <c r="AA23" s="15"/>
    </row>
    <row r="24" spans="1:33">
      <c r="A24" s="15"/>
      <c r="B24" s="2"/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31"/>
      <c r="W24" s="17"/>
      <c r="X24" s="15"/>
      <c r="Y24" s="15"/>
      <c r="Z24" s="15"/>
      <c r="AA24" s="15"/>
    </row>
    <row r="25" spans="1:33">
      <c r="A25" s="15"/>
      <c r="B25" s="2"/>
      <c r="C25" s="164"/>
      <c r="D25" s="26"/>
      <c r="E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31"/>
      <c r="W25" s="17"/>
      <c r="X25" s="15"/>
      <c r="Y25" s="15"/>
      <c r="Z25" s="15"/>
      <c r="AA25" s="15"/>
    </row>
    <row r="26" spans="1:33">
      <c r="A26" s="15"/>
      <c r="B26" s="2"/>
      <c r="C26" s="164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31"/>
      <c r="W26" s="17"/>
      <c r="X26" s="15"/>
      <c r="Y26" s="15"/>
      <c r="Z26" s="15"/>
      <c r="AA26" s="15"/>
    </row>
    <row r="27" spans="1:33">
      <c r="A27" s="15"/>
      <c r="B27" s="2"/>
      <c r="C27" s="26" t="s">
        <v>465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31"/>
      <c r="W27" s="17"/>
      <c r="X27" s="15"/>
      <c r="Y27" s="15"/>
      <c r="Z27" s="15"/>
      <c r="AA27" s="15"/>
    </row>
    <row r="28" spans="1:33">
      <c r="A28" s="15"/>
      <c r="B28" s="2"/>
      <c r="C28" s="18"/>
      <c r="D28" s="9"/>
      <c r="E28" s="57"/>
      <c r="F28" s="57"/>
      <c r="G28" s="57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48"/>
      <c r="T28" s="148"/>
      <c r="U28" s="148"/>
      <c r="V28" s="31"/>
      <c r="W28" s="17"/>
      <c r="X28" s="15"/>
      <c r="Y28" s="15"/>
      <c r="Z28" s="15"/>
      <c r="AA28" s="15"/>
    </row>
    <row r="29" spans="1:33" ht="18" customHeight="1">
      <c r="A29" s="15"/>
      <c r="B29" s="2"/>
      <c r="C29" s="530"/>
      <c r="D29" s="530"/>
      <c r="E29" s="530"/>
      <c r="F29" s="530"/>
      <c r="G29" s="530"/>
      <c r="H29" s="531"/>
      <c r="I29" s="531"/>
      <c r="J29" s="531"/>
      <c r="K29" s="531"/>
      <c r="L29" s="531"/>
      <c r="M29" s="531"/>
      <c r="N29" s="531"/>
      <c r="O29" s="530"/>
      <c r="P29" s="246"/>
      <c r="Q29" s="246"/>
      <c r="R29" s="246"/>
      <c r="S29" s="530"/>
      <c r="T29" s="530"/>
      <c r="U29" s="530"/>
      <c r="V29" s="31"/>
      <c r="W29" s="17"/>
      <c r="X29" s="15"/>
      <c r="Y29" s="15"/>
      <c r="Z29" s="15"/>
      <c r="AA29" s="15"/>
    </row>
    <row r="30" spans="1:33" ht="16.5" customHeight="1">
      <c r="A30" s="15"/>
      <c r="B30" s="2"/>
      <c r="C30" s="530"/>
      <c r="D30" s="530"/>
      <c r="E30" s="530"/>
      <c r="F30" s="530"/>
      <c r="G30" s="530"/>
      <c r="H30" s="163"/>
      <c r="I30" s="163"/>
      <c r="J30" s="163"/>
      <c r="K30" s="163"/>
      <c r="L30" s="163"/>
      <c r="M30" s="163"/>
      <c r="N30" s="163"/>
      <c r="O30" s="530"/>
      <c r="P30" s="246"/>
      <c r="Q30" s="246"/>
      <c r="R30" s="246"/>
      <c r="S30" s="530"/>
      <c r="T30" s="530"/>
      <c r="U30" s="530"/>
      <c r="V30" s="31"/>
      <c r="W30" s="17"/>
      <c r="X30" s="15"/>
      <c r="Y30" s="15"/>
      <c r="Z30" s="15"/>
      <c r="AA30" s="15"/>
    </row>
    <row r="31" spans="1:33" ht="18" customHeight="1">
      <c r="A31" s="15"/>
      <c r="B31" s="2"/>
      <c r="C31" s="167"/>
      <c r="D31" s="168"/>
      <c r="E31" s="169"/>
      <c r="F31" s="169"/>
      <c r="G31" s="169"/>
      <c r="H31" s="170"/>
      <c r="I31" s="170"/>
      <c r="J31" s="170"/>
      <c r="K31" s="170"/>
      <c r="L31" s="170"/>
      <c r="M31" s="170"/>
      <c r="N31" s="170"/>
      <c r="O31" s="169"/>
      <c r="P31" s="169"/>
      <c r="Q31" s="169"/>
      <c r="R31" s="169"/>
      <c r="S31" s="169"/>
      <c r="T31" s="169"/>
      <c r="U31" s="169"/>
      <c r="V31" s="112"/>
      <c r="W31" s="17"/>
      <c r="X31" s="15"/>
      <c r="Y31" s="15"/>
      <c r="Z31" s="15"/>
      <c r="AA31" s="15"/>
    </row>
    <row r="32" spans="1:33" ht="18" customHeight="1">
      <c r="A32" s="15"/>
      <c r="B32" s="2"/>
      <c r="C32" s="167"/>
      <c r="D32" s="168"/>
      <c r="E32" s="169"/>
      <c r="F32" s="169"/>
      <c r="G32" s="169"/>
      <c r="H32" s="170"/>
      <c r="I32" s="170"/>
      <c r="J32" s="170"/>
      <c r="K32" s="170"/>
      <c r="L32" s="170"/>
      <c r="M32" s="170"/>
      <c r="N32" s="170"/>
      <c r="O32" s="169"/>
      <c r="P32" s="169"/>
      <c r="Q32" s="169"/>
      <c r="R32" s="169"/>
      <c r="S32" s="169"/>
      <c r="T32" s="169"/>
      <c r="U32" s="169"/>
      <c r="V32" s="112"/>
      <c r="W32" s="17"/>
      <c r="X32" s="15"/>
      <c r="Y32" s="15"/>
      <c r="Z32" s="15"/>
      <c r="AA32" s="15"/>
    </row>
    <row r="33" spans="1:27" ht="18" customHeight="1">
      <c r="A33" s="15"/>
      <c r="B33" s="2"/>
      <c r="C33" s="167"/>
      <c r="D33" s="168"/>
      <c r="E33" s="169"/>
      <c r="F33" s="169"/>
      <c r="G33" s="169"/>
      <c r="H33" s="170"/>
      <c r="I33" s="170"/>
      <c r="J33" s="170"/>
      <c r="K33" s="170"/>
      <c r="L33" s="170"/>
      <c r="M33" s="170"/>
      <c r="N33" s="170"/>
      <c r="O33" s="169"/>
      <c r="P33" s="169"/>
      <c r="Q33" s="169"/>
      <c r="R33" s="169"/>
      <c r="S33" s="169"/>
      <c r="T33" s="169"/>
      <c r="U33" s="169"/>
      <c r="V33" s="112"/>
      <c r="W33" s="17"/>
      <c r="X33" s="15"/>
      <c r="Y33" s="15"/>
      <c r="Z33" s="15"/>
      <c r="AA33" s="15"/>
    </row>
    <row r="34" spans="1:27" ht="18" customHeight="1">
      <c r="A34" s="15"/>
      <c r="B34" s="2"/>
      <c r="C34" s="167"/>
      <c r="D34" s="168"/>
      <c r="E34" s="169"/>
      <c r="F34" s="169"/>
      <c r="G34" s="169"/>
      <c r="H34" s="170"/>
      <c r="I34" s="170"/>
      <c r="J34" s="170"/>
      <c r="K34" s="170"/>
      <c r="L34" s="170"/>
      <c r="M34" s="170"/>
      <c r="N34" s="170"/>
      <c r="O34" s="169"/>
      <c r="P34" s="169"/>
      <c r="Q34" s="169"/>
      <c r="R34" s="169"/>
      <c r="S34" s="169"/>
      <c r="T34" s="169"/>
      <c r="U34" s="169"/>
      <c r="V34" s="112"/>
      <c r="W34" s="17"/>
      <c r="X34" s="15"/>
      <c r="Y34" s="15"/>
      <c r="Z34" s="15"/>
      <c r="AA34" s="15"/>
    </row>
    <row r="35" spans="1:27" ht="18" customHeight="1">
      <c r="A35" s="15"/>
      <c r="B35" s="2"/>
      <c r="C35" s="167"/>
      <c r="D35" s="168"/>
      <c r="E35" s="169"/>
      <c r="F35" s="169"/>
      <c r="G35" s="169"/>
      <c r="H35" s="170"/>
      <c r="I35" s="170"/>
      <c r="J35" s="170"/>
      <c r="K35" s="170"/>
      <c r="L35" s="170"/>
      <c r="M35" s="170"/>
      <c r="N35" s="170"/>
      <c r="O35" s="169"/>
      <c r="P35" s="169"/>
      <c r="Q35" s="169"/>
      <c r="R35" s="169"/>
      <c r="S35" s="169"/>
      <c r="T35" s="169"/>
      <c r="U35" s="169"/>
      <c r="V35" s="112"/>
      <c r="W35" s="17"/>
      <c r="X35" s="15"/>
      <c r="Y35" s="15"/>
      <c r="Z35" s="15"/>
      <c r="AA35" s="15"/>
    </row>
    <row r="36" spans="1:27" ht="18" customHeight="1">
      <c r="A36" s="15"/>
      <c r="B36" s="2"/>
      <c r="C36" s="167"/>
      <c r="D36" s="168"/>
      <c r="E36" s="169"/>
      <c r="F36" s="169"/>
      <c r="G36" s="169"/>
      <c r="H36" s="170"/>
      <c r="I36" s="170"/>
      <c r="J36" s="170"/>
      <c r="K36" s="170"/>
      <c r="L36" s="170"/>
      <c r="M36" s="170"/>
      <c r="N36" s="170"/>
      <c r="O36" s="169"/>
      <c r="P36" s="169"/>
      <c r="Q36" s="169"/>
      <c r="R36" s="169"/>
      <c r="S36" s="169"/>
      <c r="T36" s="169"/>
      <c r="U36" s="169"/>
      <c r="V36" s="112"/>
      <c r="W36" s="17"/>
      <c r="X36" s="15"/>
      <c r="Y36" s="15"/>
      <c r="Z36" s="15"/>
      <c r="AA36" s="15"/>
    </row>
    <row r="37" spans="1:27" ht="18" customHeight="1">
      <c r="A37" s="15"/>
      <c r="B37" s="2"/>
      <c r="C37" s="256"/>
      <c r="D37" s="168"/>
      <c r="E37" s="169"/>
      <c r="F37" s="169"/>
      <c r="G37" s="169"/>
      <c r="H37" s="170"/>
      <c r="I37" s="170"/>
      <c r="J37" s="170"/>
      <c r="K37" s="170"/>
      <c r="L37" s="170"/>
      <c r="M37" s="170"/>
      <c r="N37" s="170"/>
      <c r="O37" s="169"/>
      <c r="P37" s="169"/>
      <c r="Q37" s="169"/>
      <c r="R37" s="169"/>
      <c r="S37" s="169"/>
      <c r="T37" s="169"/>
      <c r="U37" s="169"/>
      <c r="V37" s="112"/>
      <c r="W37" s="17"/>
      <c r="X37" s="15"/>
      <c r="Y37" s="15"/>
      <c r="Z37" s="15"/>
      <c r="AA37" s="15"/>
    </row>
    <row r="38" spans="1:27" ht="18" customHeight="1">
      <c r="A38" s="15"/>
      <c r="B38" s="2"/>
      <c r="C38" s="167"/>
      <c r="D38" s="168"/>
      <c r="E38" s="169"/>
      <c r="F38" s="169"/>
      <c r="G38" s="169"/>
      <c r="H38" s="170"/>
      <c r="I38" s="170"/>
      <c r="J38" s="170"/>
      <c r="K38" s="170"/>
      <c r="L38" s="170"/>
      <c r="M38" s="170"/>
      <c r="N38" s="170"/>
      <c r="O38" s="169"/>
      <c r="P38" s="169"/>
      <c r="Q38" s="169"/>
      <c r="R38" s="169"/>
      <c r="S38" s="169"/>
      <c r="T38" s="169"/>
      <c r="U38" s="169"/>
      <c r="V38" s="112"/>
      <c r="W38" s="17"/>
      <c r="X38" s="15"/>
      <c r="Y38" s="15"/>
      <c r="Z38" s="15"/>
      <c r="AA38" s="15"/>
    </row>
    <row r="39" spans="1:27" ht="18" customHeight="1">
      <c r="A39" s="15"/>
      <c r="B39" s="2"/>
      <c r="C39" s="167"/>
      <c r="D39" s="168"/>
      <c r="E39" s="169"/>
      <c r="F39" s="169"/>
      <c r="G39" s="169"/>
      <c r="H39" s="170"/>
      <c r="I39" s="170"/>
      <c r="J39" s="170"/>
      <c r="K39" s="170"/>
      <c r="L39" s="170"/>
      <c r="M39" s="170"/>
      <c r="N39" s="170"/>
      <c r="O39" s="169"/>
      <c r="P39" s="169"/>
      <c r="Q39" s="169"/>
      <c r="R39" s="169"/>
      <c r="S39" s="169"/>
      <c r="T39" s="169"/>
      <c r="U39" s="169"/>
      <c r="V39" s="112"/>
      <c r="W39" s="17"/>
      <c r="X39" s="15"/>
      <c r="Y39" s="15"/>
      <c r="Z39" s="15"/>
      <c r="AA39" s="15"/>
    </row>
    <row r="40" spans="1:27" ht="18" customHeight="1">
      <c r="A40" s="15"/>
      <c r="B40" s="2"/>
      <c r="C40" s="167"/>
      <c r="D40" s="168"/>
      <c r="E40" s="169"/>
      <c r="F40" s="169"/>
      <c r="G40" s="169"/>
      <c r="H40" s="170"/>
      <c r="I40" s="170"/>
      <c r="J40" s="170"/>
      <c r="K40" s="170"/>
      <c r="L40" s="170"/>
      <c r="M40" s="170"/>
      <c r="N40" s="170"/>
      <c r="O40" s="169"/>
      <c r="P40" s="169"/>
      <c r="Q40" s="169"/>
      <c r="R40" s="169"/>
      <c r="S40" s="169"/>
      <c r="T40" s="169"/>
      <c r="U40" s="169"/>
      <c r="V40" s="112"/>
      <c r="W40" s="17"/>
      <c r="X40" s="15"/>
      <c r="Y40" s="15"/>
      <c r="Z40" s="15"/>
      <c r="AA40" s="15"/>
    </row>
    <row r="41" spans="1:27" ht="18" customHeight="1">
      <c r="A41" s="15"/>
      <c r="B41" s="2"/>
      <c r="C41" s="167"/>
      <c r="D41" s="168"/>
      <c r="E41" s="169"/>
      <c r="F41" s="169"/>
      <c r="G41" s="169"/>
      <c r="H41" s="170"/>
      <c r="I41" s="170"/>
      <c r="J41" s="170"/>
      <c r="K41" s="170"/>
      <c r="L41" s="170"/>
      <c r="M41" s="170"/>
      <c r="N41" s="170"/>
      <c r="O41" s="169"/>
      <c r="P41" s="169"/>
      <c r="Q41" s="169"/>
      <c r="R41" s="169"/>
      <c r="S41" s="169"/>
      <c r="T41" s="169"/>
      <c r="U41" s="169"/>
      <c r="V41" s="112"/>
      <c r="W41" s="17"/>
      <c r="X41" s="15"/>
      <c r="Y41" s="15"/>
      <c r="Z41" s="15"/>
      <c r="AA41" s="15"/>
    </row>
    <row r="42" spans="1:27" ht="19.5" customHeight="1">
      <c r="A42" s="15"/>
      <c r="B42" s="2"/>
      <c r="C42" s="164"/>
      <c r="D42" s="26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31"/>
      <c r="W42" s="17"/>
      <c r="X42" s="15"/>
      <c r="Y42" s="15"/>
      <c r="Z42" s="15"/>
      <c r="AA42" s="15"/>
    </row>
    <row r="43" spans="1:27">
      <c r="A43" s="15"/>
      <c r="B43" s="2"/>
      <c r="V43" s="31"/>
      <c r="W43" s="17"/>
      <c r="X43" s="15"/>
      <c r="Y43" s="15"/>
      <c r="Z43" s="15"/>
      <c r="AA43" s="15"/>
    </row>
    <row r="44" spans="1:27" ht="12.75" customHeight="1" thickBot="1">
      <c r="A44" s="15"/>
      <c r="B44" s="41"/>
      <c r="C44" s="42"/>
      <c r="D44" s="43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245"/>
      <c r="Q44" s="245"/>
      <c r="R44" s="245"/>
      <c r="S44" s="44"/>
      <c r="T44" s="44"/>
      <c r="U44" s="44"/>
      <c r="V44" s="40"/>
      <c r="W44" s="17"/>
      <c r="X44" s="15"/>
      <c r="Y44" s="15"/>
      <c r="Z44" s="15"/>
      <c r="AA44" s="15"/>
    </row>
    <row r="45" spans="1:27" ht="1" customHeight="1"/>
  </sheetData>
  <mergeCells count="23">
    <mergeCell ref="C29:C30"/>
    <mergeCell ref="D29:D30"/>
    <mergeCell ref="E29:E30"/>
    <mergeCell ref="F29:F30"/>
    <mergeCell ref="C12:C13"/>
    <mergeCell ref="D12:D13"/>
    <mergeCell ref="E12:E13"/>
    <mergeCell ref="F12:F13"/>
    <mergeCell ref="T29:T30"/>
    <mergeCell ref="U29:U30"/>
    <mergeCell ref="T12:T13"/>
    <mergeCell ref="U12:U13"/>
    <mergeCell ref="G29:G30"/>
    <mergeCell ref="H29:N29"/>
    <mergeCell ref="O29:O30"/>
    <mergeCell ref="S29:S30"/>
    <mergeCell ref="O12:O13"/>
    <mergeCell ref="S12:S13"/>
    <mergeCell ref="G12:G13"/>
    <mergeCell ref="H12:N12"/>
    <mergeCell ref="P12:P13"/>
    <mergeCell ref="Q12:Q13"/>
    <mergeCell ref="R12:R13"/>
  </mergeCells>
  <phoneticPr fontId="14" type="noConversion"/>
  <conditionalFormatting sqref="C39:U41">
    <cfRule type="cellIs" dxfId="27" priority="4" operator="equal">
      <formula>0</formula>
    </cfRule>
    <cfRule type="cellIs" dxfId="26" priority="5" stopIfTrue="1" operator="equal">
      <formula>0</formula>
    </cfRule>
    <cfRule type="cellIs" priority="7" stopIfTrue="1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76" firstPageNumber="0" fitToHeight="2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>
    <pageSetUpPr fitToPage="1"/>
  </sheetPr>
  <dimension ref="A3:AH47"/>
  <sheetViews>
    <sheetView showGridLines="0" zoomScale="90" zoomScaleNormal="90" zoomScalePageLayoutView="90" workbookViewId="0">
      <selection activeCell="F35" sqref="F35"/>
    </sheetView>
  </sheetViews>
  <sheetFormatPr baseColWidth="10" defaultColWidth="8.83203125" defaultRowHeight="13"/>
  <cols>
    <col min="1" max="2" width="3.33203125" style="3" customWidth="1"/>
    <col min="3" max="3" width="29" style="3" customWidth="1"/>
    <col min="4" max="4" width="11.6640625" style="3" customWidth="1"/>
    <col min="5" max="5" width="14.6640625" style="3" customWidth="1"/>
    <col min="6" max="6" width="14" style="3" customWidth="1"/>
    <col min="7" max="12" width="8.6640625" style="3" customWidth="1"/>
    <col min="13" max="13" width="9.5" style="3" customWidth="1"/>
    <col min="14" max="19" width="8.6640625" style="3" customWidth="1"/>
    <col min="20" max="21" width="9.6640625" style="3" customWidth="1"/>
    <col min="22" max="22" width="3.33203125" style="3" customWidth="1"/>
    <col min="23" max="23" width="8.83203125" style="3"/>
    <col min="24" max="24" width="7.6640625" style="3" customWidth="1"/>
    <col min="25" max="25" width="12" style="3" customWidth="1"/>
    <col min="26" max="30" width="8.83203125" style="3"/>
    <col min="31" max="31" width="14.5" style="3" customWidth="1"/>
    <col min="32" max="32" width="13.33203125" style="3" customWidth="1"/>
    <col min="33" max="16384" width="8.83203125" style="3"/>
  </cols>
  <sheetData>
    <row r="3" spans="1:34" ht="14" thickBot="1">
      <c r="B3" s="250">
        <v>2.5</v>
      </c>
      <c r="C3" s="247"/>
      <c r="D3" s="247">
        <v>11</v>
      </c>
      <c r="E3" s="247">
        <v>9</v>
      </c>
      <c r="F3" s="247">
        <v>8</v>
      </c>
      <c r="G3" s="247">
        <v>8</v>
      </c>
      <c r="H3" s="247">
        <v>8</v>
      </c>
      <c r="I3" s="247">
        <v>8</v>
      </c>
      <c r="J3" s="247">
        <v>8</v>
      </c>
      <c r="K3" s="247">
        <v>8</v>
      </c>
      <c r="L3" s="247">
        <v>8</v>
      </c>
      <c r="M3" s="247">
        <v>8</v>
      </c>
      <c r="N3" s="247">
        <v>8</v>
      </c>
      <c r="O3" s="247">
        <v>8</v>
      </c>
      <c r="P3" s="247">
        <v>8</v>
      </c>
      <c r="Q3" s="247">
        <v>8</v>
      </c>
      <c r="R3" s="247">
        <v>8</v>
      </c>
      <c r="S3" s="247">
        <v>8</v>
      </c>
      <c r="T3" s="247">
        <v>9</v>
      </c>
      <c r="U3" s="247">
        <v>9</v>
      </c>
      <c r="V3" s="250">
        <v>2.5</v>
      </c>
      <c r="W3" s="50"/>
      <c r="X3" s="50"/>
      <c r="Y3" s="251"/>
    </row>
    <row r="4" spans="1:34" ht="15" customHeight="1">
      <c r="A4" s="15"/>
      <c r="B4" s="91"/>
      <c r="C4" s="103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6"/>
      <c r="W4" s="17"/>
      <c r="X4" s="15"/>
      <c r="Y4" s="15"/>
      <c r="Z4" s="15"/>
      <c r="AA4" s="15"/>
    </row>
    <row r="5" spans="1:34" ht="15" customHeight="1">
      <c r="A5" s="15"/>
      <c r="B5" s="94"/>
      <c r="C5" s="107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96" t="s">
        <v>463</v>
      </c>
      <c r="V5" s="97"/>
      <c r="W5" s="17"/>
      <c r="X5" s="15"/>
      <c r="Y5" s="15"/>
      <c r="Z5" s="15"/>
      <c r="AA5" s="15"/>
    </row>
    <row r="6" spans="1:34" ht="15" customHeight="1">
      <c r="A6" s="15"/>
      <c r="B6" s="94"/>
      <c r="C6" s="107"/>
      <c r="D6" s="109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97"/>
      <c r="W6" s="17"/>
      <c r="X6" s="15"/>
      <c r="Y6" s="15"/>
      <c r="Z6" s="15"/>
      <c r="AA6" s="15"/>
    </row>
    <row r="7" spans="1:34" ht="15" customHeight="1">
      <c r="A7" s="15"/>
      <c r="B7" s="94"/>
      <c r="C7" s="107"/>
      <c r="D7" s="99" t="s">
        <v>439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V7" s="97"/>
      <c r="W7" s="17"/>
      <c r="X7" s="15"/>
      <c r="Y7" s="15"/>
      <c r="Z7" s="15"/>
      <c r="AA7" s="15"/>
    </row>
    <row r="8" spans="1:34" ht="15" customHeight="1">
      <c r="A8" s="2"/>
      <c r="B8" s="94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97"/>
      <c r="W8" s="17"/>
      <c r="X8" s="15"/>
      <c r="Y8" s="15"/>
      <c r="Z8" s="15"/>
      <c r="AA8" s="15"/>
    </row>
    <row r="9" spans="1:34" ht="11.25" customHeight="1">
      <c r="A9" s="15"/>
      <c r="B9" s="2"/>
      <c r="C9" s="164"/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31"/>
      <c r="W9" s="17"/>
      <c r="X9" s="15"/>
      <c r="Y9" s="15"/>
      <c r="Z9" s="15"/>
      <c r="AA9" s="15"/>
    </row>
    <row r="10" spans="1:34" ht="15" customHeight="1">
      <c r="A10" s="15"/>
      <c r="B10" s="2"/>
      <c r="C10" s="18" t="s">
        <v>81</v>
      </c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31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</row>
    <row r="11" spans="1:34" ht="9" customHeight="1" thickBot="1">
      <c r="A11" s="15"/>
      <c r="B11" s="2"/>
      <c r="C11" s="30"/>
      <c r="D11" s="1"/>
      <c r="E11" s="17"/>
      <c r="F11" s="17"/>
      <c r="G11" s="1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4"/>
      <c r="T11" s="14"/>
      <c r="U11" s="14" t="s">
        <v>39</v>
      </c>
      <c r="V11" s="31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</row>
    <row r="12" spans="1:34" ht="15" customHeight="1" thickBot="1">
      <c r="A12" s="15"/>
      <c r="B12" s="2"/>
      <c r="C12" s="528" t="s">
        <v>13</v>
      </c>
      <c r="D12" s="528" t="s">
        <v>68</v>
      </c>
      <c r="E12" s="528" t="s">
        <v>365</v>
      </c>
      <c r="F12" s="528" t="s">
        <v>376</v>
      </c>
      <c r="G12" s="528" t="s">
        <v>0</v>
      </c>
      <c r="H12" s="532" t="s">
        <v>7</v>
      </c>
      <c r="I12" s="532"/>
      <c r="J12" s="532"/>
      <c r="K12" s="532"/>
      <c r="L12" s="532"/>
      <c r="M12" s="532"/>
      <c r="N12" s="532"/>
      <c r="O12" s="528" t="s">
        <v>66</v>
      </c>
      <c r="P12" s="528" t="s">
        <v>40</v>
      </c>
      <c r="Q12" s="528" t="s">
        <v>362</v>
      </c>
      <c r="R12" s="528" t="s">
        <v>363</v>
      </c>
      <c r="S12" s="528" t="s">
        <v>364</v>
      </c>
      <c r="T12" s="528" t="s">
        <v>44</v>
      </c>
      <c r="U12" s="528" t="s">
        <v>46</v>
      </c>
      <c r="V12" s="31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</row>
    <row r="13" spans="1:34" ht="39" customHeight="1" thickBot="1">
      <c r="A13" s="15"/>
      <c r="B13" s="2"/>
      <c r="C13" s="529"/>
      <c r="D13" s="529"/>
      <c r="E13" s="529"/>
      <c r="F13" s="529"/>
      <c r="G13" s="529"/>
      <c r="H13" s="36" t="s">
        <v>1</v>
      </c>
      <c r="I13" s="36" t="s">
        <v>2</v>
      </c>
      <c r="J13" s="36" t="s">
        <v>3</v>
      </c>
      <c r="K13" s="36" t="s">
        <v>4</v>
      </c>
      <c r="L13" s="36" t="s">
        <v>5</v>
      </c>
      <c r="M13" s="36" t="s">
        <v>67</v>
      </c>
      <c r="N13" s="36" t="s">
        <v>6</v>
      </c>
      <c r="O13" s="529"/>
      <c r="P13" s="529"/>
      <c r="Q13" s="529"/>
      <c r="R13" s="529"/>
      <c r="S13" s="529"/>
      <c r="T13" s="529"/>
      <c r="U13" s="529"/>
      <c r="V13" s="31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</row>
    <row r="14" spans="1:34" ht="18" customHeight="1">
      <c r="A14" s="15"/>
      <c r="B14" s="2"/>
      <c r="C14" s="485" t="s">
        <v>84</v>
      </c>
      <c r="D14" s="399">
        <v>11376866</v>
      </c>
      <c r="E14" s="382">
        <v>182.19111244242001</v>
      </c>
      <c r="F14" s="382">
        <v>38.259687293580001</v>
      </c>
      <c r="G14" s="382">
        <v>225.11980521908001</v>
      </c>
      <c r="H14" s="382">
        <v>6.5117867386500006</v>
      </c>
      <c r="I14" s="382">
        <v>6.6078001651199996</v>
      </c>
      <c r="J14" s="382">
        <v>2.1888296361799999</v>
      </c>
      <c r="K14" s="382">
        <v>6.8005080796499993</v>
      </c>
      <c r="L14" s="382">
        <v>1.79065451305</v>
      </c>
      <c r="M14" s="382">
        <v>2.2786246282000002</v>
      </c>
      <c r="N14" s="382">
        <v>23.390375640580004</v>
      </c>
      <c r="O14" s="382">
        <v>136.77497069491</v>
      </c>
      <c r="P14" s="382">
        <v>9.0991098729999997E-2</v>
      </c>
      <c r="Q14" s="382">
        <v>1.4727748708199999</v>
      </c>
      <c r="R14" s="382">
        <v>1.093632728E-2</v>
      </c>
      <c r="S14" s="382">
        <v>1.40094447756</v>
      </c>
      <c r="T14" s="382">
        <v>1459.0106479293399</v>
      </c>
      <c r="U14" s="382">
        <v>137.39757468702001</v>
      </c>
      <c r="V14" s="112">
        <v>2</v>
      </c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</row>
    <row r="15" spans="1:34" ht="18" customHeight="1">
      <c r="A15" s="15"/>
      <c r="B15" s="2"/>
      <c r="C15" s="486" t="s">
        <v>426</v>
      </c>
      <c r="D15" s="400">
        <v>5687373</v>
      </c>
      <c r="E15" s="383">
        <v>186.80388164280001</v>
      </c>
      <c r="F15" s="383">
        <v>18.077898041730002</v>
      </c>
      <c r="G15" s="383">
        <v>57.839336332630005</v>
      </c>
      <c r="H15" s="383">
        <v>8.0802116483299997</v>
      </c>
      <c r="I15" s="383">
        <v>8.11035079008</v>
      </c>
      <c r="J15" s="383">
        <v>4.2356898205400002</v>
      </c>
      <c r="K15" s="383">
        <v>7.6667059572299996</v>
      </c>
      <c r="L15" s="383">
        <v>1.8961386553699999</v>
      </c>
      <c r="M15" s="383">
        <v>1.6490409885699999</v>
      </c>
      <c r="N15" s="383">
        <v>19.704819935910002</v>
      </c>
      <c r="O15" s="383">
        <v>135.46103932623001</v>
      </c>
      <c r="P15" s="383">
        <v>1.7946141556700002</v>
      </c>
      <c r="Q15" s="383">
        <v>3.7955634829</v>
      </c>
      <c r="R15" s="383">
        <v>0.39643991090999997</v>
      </c>
      <c r="S15" s="383">
        <v>2.4258187572700001</v>
      </c>
      <c r="T15" s="383">
        <v>509.63806022902997</v>
      </c>
      <c r="U15" s="383">
        <v>68.79177726431999</v>
      </c>
      <c r="V15" s="112">
        <v>5</v>
      </c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</row>
    <row r="16" spans="1:34" ht="18" customHeight="1">
      <c r="A16" s="15"/>
      <c r="B16" s="2"/>
      <c r="C16" s="486" t="s">
        <v>427</v>
      </c>
      <c r="D16" s="400">
        <v>2871538</v>
      </c>
      <c r="E16" s="383">
        <v>131.83853977266</v>
      </c>
      <c r="F16" s="383">
        <v>14.28652105189</v>
      </c>
      <c r="G16" s="383">
        <v>46.513771998470006</v>
      </c>
      <c r="H16" s="383">
        <v>5.6749068385899992</v>
      </c>
      <c r="I16" s="383">
        <v>4.3365562099200003</v>
      </c>
      <c r="J16" s="383">
        <v>2.8233735711399999</v>
      </c>
      <c r="K16" s="383">
        <v>5.4941679139600001</v>
      </c>
      <c r="L16" s="383">
        <v>1.1536291233</v>
      </c>
      <c r="M16" s="383">
        <v>1.1314830595800001</v>
      </c>
      <c r="N16" s="383">
        <v>13.979035904000007</v>
      </c>
      <c r="O16" s="383">
        <v>97.245450476619993</v>
      </c>
      <c r="P16" s="383">
        <v>3.9919689948400006</v>
      </c>
      <c r="Q16" s="383">
        <v>5.3668537703199997</v>
      </c>
      <c r="R16" s="383">
        <v>0.82042215641000005</v>
      </c>
      <c r="S16" s="383">
        <v>2.2513411362399998</v>
      </c>
      <c r="T16" s="383">
        <v>398.09682368991002</v>
      </c>
      <c r="U16" s="383">
        <v>38.588773254229999</v>
      </c>
      <c r="V16" s="112">
        <v>8</v>
      </c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</row>
    <row r="17" spans="1:34" ht="18" customHeight="1">
      <c r="A17" s="15"/>
      <c r="B17" s="2"/>
      <c r="C17" s="487" t="s">
        <v>428</v>
      </c>
      <c r="D17" s="400">
        <v>1598482</v>
      </c>
      <c r="E17" s="383">
        <v>93.77443717093</v>
      </c>
      <c r="F17" s="383">
        <v>10.45852455648</v>
      </c>
      <c r="G17" s="383">
        <v>31.616509982250001</v>
      </c>
      <c r="H17" s="383">
        <v>3.7321604418200001</v>
      </c>
      <c r="I17" s="383">
        <v>2.4216267820799997</v>
      </c>
      <c r="J17" s="383">
        <v>1.8646079336300001</v>
      </c>
      <c r="K17" s="383">
        <v>3.91399846341</v>
      </c>
      <c r="L17" s="383">
        <v>0.80780690019000001</v>
      </c>
      <c r="M17" s="383">
        <v>0.83934037874999989</v>
      </c>
      <c r="N17" s="383">
        <v>10.30059938876</v>
      </c>
      <c r="O17" s="383">
        <v>69.895136546250001</v>
      </c>
      <c r="P17" s="383">
        <v>5.1214110170199998</v>
      </c>
      <c r="Q17" s="383">
        <v>5.7965161151199993</v>
      </c>
      <c r="R17" s="383">
        <v>1.0257872055199999</v>
      </c>
      <c r="S17" s="383">
        <v>1.7684451924799998</v>
      </c>
      <c r="T17" s="383">
        <v>282.80254872562</v>
      </c>
      <c r="U17" s="383">
        <v>28.087489186790002</v>
      </c>
      <c r="V17" s="112">
        <v>11</v>
      </c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</row>
    <row r="18" spans="1:34" ht="18" customHeight="1" thickBot="1">
      <c r="A18" s="15"/>
      <c r="B18" s="2"/>
      <c r="C18" s="443" t="s">
        <v>83</v>
      </c>
      <c r="D18" s="401">
        <v>4339597</v>
      </c>
      <c r="E18" s="384">
        <v>602.14805842603005</v>
      </c>
      <c r="F18" s="384">
        <v>100.34490414140001</v>
      </c>
      <c r="G18" s="384">
        <v>205.27954043715002</v>
      </c>
      <c r="H18" s="384">
        <v>31.277141951639997</v>
      </c>
      <c r="I18" s="384">
        <v>7.5568032038400004</v>
      </c>
      <c r="J18" s="384">
        <v>6.8954997887899996</v>
      </c>
      <c r="K18" s="384">
        <v>22.048814976470002</v>
      </c>
      <c r="L18" s="384">
        <v>9.8274941746700009</v>
      </c>
      <c r="M18" s="384">
        <v>5.9654744817600003</v>
      </c>
      <c r="N18" s="384">
        <v>26.589401118580014</v>
      </c>
      <c r="O18" s="384">
        <v>491.99736556562004</v>
      </c>
      <c r="P18" s="384">
        <v>95.746662640720004</v>
      </c>
      <c r="Q18" s="384">
        <v>89.660275383550001</v>
      </c>
      <c r="R18" s="384">
        <v>11.50580593322</v>
      </c>
      <c r="S18" s="384">
        <v>6.5281195609199996</v>
      </c>
      <c r="T18" s="384">
        <v>2434.06555428709</v>
      </c>
      <c r="U18" s="384">
        <v>185.14851351651001</v>
      </c>
      <c r="V18" s="112">
        <v>14</v>
      </c>
      <c r="W18" s="152"/>
      <c r="X18" s="155"/>
      <c r="Y18" s="159"/>
      <c r="Z18" s="155"/>
      <c r="AA18" s="155"/>
      <c r="AB18" s="155"/>
      <c r="AC18" s="156"/>
      <c r="AD18" s="156"/>
      <c r="AE18" s="157"/>
      <c r="AF18" s="157"/>
      <c r="AG18" s="236"/>
    </row>
    <row r="19" spans="1:34" ht="19.5" customHeight="1" thickBot="1">
      <c r="A19" s="15"/>
      <c r="B19" s="2"/>
      <c r="C19" s="22" t="s">
        <v>64</v>
      </c>
      <c r="D19" s="378">
        <v>25873856</v>
      </c>
      <c r="E19" s="379">
        <v>1196.75602945484</v>
      </c>
      <c r="F19" s="379">
        <v>181.42753508508002</v>
      </c>
      <c r="G19" s="379">
        <v>566.36896396958002</v>
      </c>
      <c r="H19" s="379">
        <v>55.276207619029996</v>
      </c>
      <c r="I19" s="379">
        <v>29.033137151040002</v>
      </c>
      <c r="J19" s="379">
        <v>18.008000750279997</v>
      </c>
      <c r="K19" s="379">
        <v>45.924195390720001</v>
      </c>
      <c r="L19" s="379">
        <v>15.47572336658</v>
      </c>
      <c r="M19" s="379">
        <v>11.863963536860002</v>
      </c>
      <c r="N19" s="379">
        <v>93.964231987830033</v>
      </c>
      <c r="O19" s="379">
        <v>931.3739626096301</v>
      </c>
      <c r="P19" s="379">
        <v>106.74564790698</v>
      </c>
      <c r="Q19" s="379">
        <v>106.09198362271</v>
      </c>
      <c r="R19" s="379">
        <v>13.759391533340001</v>
      </c>
      <c r="S19" s="379">
        <v>14.37466912447</v>
      </c>
      <c r="T19" s="379">
        <v>5083.6136348609898</v>
      </c>
      <c r="U19" s="379">
        <v>458.01412790887002</v>
      </c>
      <c r="V19" s="31"/>
      <c r="W19" s="17"/>
      <c r="X19" s="15"/>
      <c r="Y19" s="15"/>
      <c r="Z19" s="15"/>
      <c r="AA19" s="15"/>
    </row>
    <row r="20" spans="1:34" ht="14" thickBot="1">
      <c r="A20" s="15"/>
      <c r="B20" s="2"/>
      <c r="V20" s="31"/>
      <c r="W20" s="17"/>
      <c r="X20" s="15"/>
      <c r="Y20" s="15"/>
      <c r="Z20" s="15"/>
      <c r="AA20" s="15"/>
    </row>
    <row r="21" spans="1:34">
      <c r="A21" s="15"/>
      <c r="B21" s="166"/>
      <c r="C21" s="3">
        <v>0</v>
      </c>
      <c r="D21" s="399">
        <v>11376866</v>
      </c>
      <c r="E21" s="489">
        <f>E14*1000000</f>
        <v>182191112.44242001</v>
      </c>
      <c r="F21" s="488">
        <f>E21/D21</f>
        <v>16.014174065372661</v>
      </c>
      <c r="V21" s="31"/>
      <c r="W21" s="17"/>
      <c r="X21" s="15"/>
      <c r="Y21" s="15"/>
      <c r="Z21" s="15"/>
      <c r="AA21" s="15"/>
    </row>
    <row r="22" spans="1:34">
      <c r="A22" s="15"/>
      <c r="B22" s="166"/>
      <c r="C22" s="490">
        <v>19645</v>
      </c>
      <c r="D22" s="400">
        <v>5687373</v>
      </c>
      <c r="E22" s="489">
        <f t="shared" ref="E22:E25" si="0">E15*1000000</f>
        <v>186803881.6428</v>
      </c>
      <c r="F22" s="488">
        <f t="shared" ref="F22:F25" si="1">E22/D22</f>
        <v>32.845371956929853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31"/>
      <c r="W22" s="17"/>
      <c r="X22" s="15"/>
      <c r="Y22" s="15"/>
      <c r="Z22" s="15"/>
      <c r="AA22" s="15"/>
    </row>
    <row r="23" spans="1:34">
      <c r="B23" s="166"/>
      <c r="C23" s="489">
        <v>32900</v>
      </c>
      <c r="D23" s="400">
        <v>2871538</v>
      </c>
      <c r="E23" s="489">
        <f t="shared" si="0"/>
        <v>131838539.77266</v>
      </c>
      <c r="F23" s="488">
        <f t="shared" si="1"/>
        <v>45.912169636153173</v>
      </c>
      <c r="V23" s="31"/>
    </row>
    <row r="24" spans="1:34">
      <c r="B24" s="166"/>
      <c r="C24" s="489">
        <v>46000</v>
      </c>
      <c r="D24" s="400">
        <v>1598482</v>
      </c>
      <c r="E24" s="489">
        <f t="shared" si="0"/>
        <v>93774437.170929998</v>
      </c>
      <c r="F24" s="488">
        <f t="shared" si="1"/>
        <v>58.664681348260409</v>
      </c>
      <c r="V24" s="31"/>
    </row>
    <row r="25" spans="1:34" ht="14" thickBot="1">
      <c r="B25" s="166"/>
      <c r="C25" s="489">
        <v>58700</v>
      </c>
      <c r="D25" s="401">
        <v>4339597</v>
      </c>
      <c r="E25" s="489">
        <f t="shared" si="0"/>
        <v>602148058.42603004</v>
      </c>
      <c r="F25" s="488">
        <f t="shared" si="1"/>
        <v>138.7566768126234</v>
      </c>
      <c r="G25" s="102"/>
      <c r="H25" s="102"/>
      <c r="J25" s="102"/>
      <c r="K25" s="102"/>
      <c r="M25" s="102"/>
      <c r="N25" s="102"/>
      <c r="O25" s="102"/>
      <c r="P25" s="102"/>
      <c r="Q25" s="102"/>
      <c r="R25" s="102"/>
      <c r="S25" s="102"/>
      <c r="T25" s="102"/>
      <c r="U25" s="102"/>
      <c r="V25" s="31"/>
      <c r="Z25" s="156"/>
    </row>
    <row r="26" spans="1:34">
      <c r="B26" s="166"/>
      <c r="V26" s="31"/>
    </row>
    <row r="27" spans="1:34">
      <c r="B27" s="166"/>
      <c r="V27" s="31"/>
    </row>
    <row r="28" spans="1:34">
      <c r="B28" s="166"/>
      <c r="V28" s="31"/>
    </row>
    <row r="29" spans="1:34">
      <c r="B29" s="166"/>
      <c r="V29" s="31"/>
    </row>
    <row r="30" spans="1:34">
      <c r="B30" s="166"/>
      <c r="V30" s="31"/>
    </row>
    <row r="31" spans="1:34">
      <c r="B31" s="166"/>
      <c r="V31" s="31"/>
    </row>
    <row r="32" spans="1:34">
      <c r="B32" s="166"/>
      <c r="V32" s="31"/>
    </row>
    <row r="33" spans="2:22">
      <c r="B33" s="239"/>
      <c r="V33" s="31"/>
    </row>
    <row r="34" spans="2:22">
      <c r="B34" s="239"/>
      <c r="V34" s="31"/>
    </row>
    <row r="35" spans="2:22" ht="123.75" customHeight="1">
      <c r="B35" s="239"/>
      <c r="V35" s="31"/>
    </row>
    <row r="36" spans="2:22">
      <c r="B36" s="239"/>
      <c r="V36" s="31"/>
    </row>
    <row r="37" spans="2:22">
      <c r="B37" s="166"/>
      <c r="C37" s="253"/>
      <c r="V37" s="31"/>
    </row>
    <row r="38" spans="2:22">
      <c r="B38" s="166"/>
      <c r="V38" s="31"/>
    </row>
    <row r="39" spans="2:22">
      <c r="B39" s="166"/>
      <c r="V39" s="31"/>
    </row>
    <row r="40" spans="2:22">
      <c r="B40" s="166"/>
      <c r="V40" s="31"/>
    </row>
    <row r="41" spans="2:22">
      <c r="B41" s="166"/>
      <c r="V41" s="31"/>
    </row>
    <row r="42" spans="2:22">
      <c r="B42" s="166"/>
      <c r="V42" s="31"/>
    </row>
    <row r="43" spans="2:22">
      <c r="B43" s="166"/>
      <c r="V43" s="31"/>
    </row>
    <row r="44" spans="2:22">
      <c r="B44" s="166"/>
      <c r="V44" s="31"/>
    </row>
    <row r="45" spans="2:22" ht="15" customHeight="1">
      <c r="B45" s="166"/>
      <c r="V45" s="31"/>
    </row>
    <row r="46" spans="2:22" ht="15" customHeight="1" thickBot="1">
      <c r="B46" s="41"/>
      <c r="C46" s="42"/>
      <c r="D46" s="43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245"/>
      <c r="Q46" s="245"/>
      <c r="R46" s="245"/>
      <c r="S46" s="44"/>
      <c r="T46" s="44"/>
      <c r="U46" s="44"/>
      <c r="V46" s="40"/>
    </row>
    <row r="47" spans="2:22" ht="1" customHeight="1"/>
  </sheetData>
  <mergeCells count="13">
    <mergeCell ref="H12:N12"/>
    <mergeCell ref="O12:O13"/>
    <mergeCell ref="C12:C13"/>
    <mergeCell ref="D12:D13"/>
    <mergeCell ref="E12:E13"/>
    <mergeCell ref="F12:F13"/>
    <mergeCell ref="G12:G13"/>
    <mergeCell ref="S12:S13"/>
    <mergeCell ref="T12:T13"/>
    <mergeCell ref="U12:U13"/>
    <mergeCell ref="P12:P13"/>
    <mergeCell ref="Q12:Q13"/>
    <mergeCell ref="R12:R13"/>
  </mergeCells>
  <conditionalFormatting sqref="K25">
    <cfRule type="cellIs" dxfId="25" priority="13" stopIfTrue="1" operator="equal">
      <formula>0</formula>
    </cfRule>
  </conditionalFormatting>
  <conditionalFormatting sqref="C17:M18 O17:U18">
    <cfRule type="cellIs" dxfId="24" priority="3" operator="equal">
      <formula>0</formula>
    </cfRule>
  </conditionalFormatting>
  <conditionalFormatting sqref="N17:N18">
    <cfRule type="cellIs" dxfId="23" priority="2" operator="equal">
      <formula>0</formula>
    </cfRule>
  </conditionalFormatting>
  <conditionalFormatting sqref="D24:D25">
    <cfRule type="cellIs" dxfId="22" priority="1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70" firstPageNumber="0" fitToHeight="2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I74"/>
  <sheetViews>
    <sheetView showGridLines="0" topLeftCell="A43" workbookViewId="0">
      <selection activeCell="K48" sqref="K48:K58"/>
    </sheetView>
  </sheetViews>
  <sheetFormatPr baseColWidth="10" defaultColWidth="8.83203125" defaultRowHeight="13"/>
  <cols>
    <col min="1" max="1" width="24.83203125" style="3" bestFit="1" customWidth="1"/>
    <col min="2" max="2" width="2.33203125" style="3" customWidth="1"/>
    <col min="3" max="3" width="17.6640625" style="3" customWidth="1"/>
    <col min="4" max="4" width="10.5" style="3" customWidth="1"/>
    <col min="5" max="5" width="9.1640625" style="3" customWidth="1"/>
    <col min="6" max="6" width="8.1640625" style="3" customWidth="1"/>
    <col min="7" max="7" width="8.6640625" style="3" customWidth="1"/>
    <col min="8" max="8" width="8.33203125" style="3" customWidth="1"/>
    <col min="9" max="9" width="8.1640625" style="3" customWidth="1"/>
    <col min="10" max="10" width="8.5" style="3" customWidth="1"/>
    <col min="11" max="11" width="8" style="3" customWidth="1"/>
    <col min="12" max="13" width="7.5" style="3" customWidth="1"/>
    <col min="14" max="14" width="8.33203125" style="3" customWidth="1"/>
    <col min="15" max="15" width="9.1640625" style="3" customWidth="1"/>
    <col min="16" max="16" width="8.1640625" style="3" customWidth="1"/>
    <col min="17" max="17" width="8.5" style="3" customWidth="1"/>
    <col min="18" max="18" width="7.5" style="3" customWidth="1"/>
    <col min="19" max="19" width="7.6640625" style="3" customWidth="1"/>
    <col min="20" max="20" width="9.1640625" style="3" customWidth="1"/>
    <col min="21" max="21" width="9" style="3" customWidth="1"/>
    <col min="22" max="22" width="2.33203125" style="3" customWidth="1"/>
    <col min="23" max="23" width="10.33203125" style="3" customWidth="1"/>
    <col min="24" max="24" width="12.5" style="3" customWidth="1"/>
    <col min="25" max="25" width="13.1640625" style="3" customWidth="1"/>
    <col min="26" max="26" width="13" style="3" bestFit="1" customWidth="1"/>
    <col min="27" max="30" width="8.83203125" style="3"/>
    <col min="31" max="31" width="17.1640625" style="3" customWidth="1"/>
    <col min="32" max="32" width="16" style="3" customWidth="1"/>
    <col min="33" max="33" width="9.6640625" style="3" customWidth="1"/>
    <col min="34" max="256" width="8.83203125" style="3"/>
    <col min="257" max="257" width="2.5" style="3" customWidth="1"/>
    <col min="258" max="258" width="2.33203125" style="3" customWidth="1"/>
    <col min="259" max="259" width="17.6640625" style="3" customWidth="1"/>
    <col min="260" max="260" width="11.1640625" style="3" customWidth="1"/>
    <col min="261" max="261" width="9" style="3" customWidth="1"/>
    <col min="262" max="262" width="8.1640625" style="3" customWidth="1"/>
    <col min="263" max="263" width="8.33203125" style="3" customWidth="1"/>
    <col min="264" max="264" width="8" style="3" customWidth="1"/>
    <col min="265" max="265" width="8.5" style="3" customWidth="1"/>
    <col min="266" max="266" width="9" style="3" customWidth="1"/>
    <col min="267" max="267" width="8.33203125" style="3" customWidth="1"/>
    <col min="268" max="268" width="7.1640625" style="3" customWidth="1"/>
    <col min="269" max="269" width="7.83203125" style="3" customWidth="1"/>
    <col min="270" max="270" width="8.5" style="3" customWidth="1"/>
    <col min="271" max="271" width="9.1640625" style="3" customWidth="1"/>
    <col min="272" max="273" width="8.1640625" style="3" customWidth="1"/>
    <col min="274" max="275" width="8.5" style="3" customWidth="1"/>
    <col min="276" max="276" width="10.5" style="3" customWidth="1"/>
    <col min="277" max="277" width="8.83203125" style="3" customWidth="1"/>
    <col min="278" max="278" width="2.33203125" style="3" customWidth="1"/>
    <col min="279" max="279" width="15.5" style="3" customWidth="1"/>
    <col min="280" max="280" width="8.5" style="3" customWidth="1"/>
    <col min="281" max="281" width="15" style="3" customWidth="1"/>
    <col min="282" max="286" width="8.83203125" style="3"/>
    <col min="287" max="287" width="17.1640625" style="3" customWidth="1"/>
    <col min="288" max="288" width="16" style="3" customWidth="1"/>
    <col min="289" max="289" width="9.6640625" style="3" customWidth="1"/>
    <col min="290" max="512" width="8.83203125" style="3"/>
    <col min="513" max="513" width="2.5" style="3" customWidth="1"/>
    <col min="514" max="514" width="2.33203125" style="3" customWidth="1"/>
    <col min="515" max="515" width="17.6640625" style="3" customWidth="1"/>
    <col min="516" max="516" width="11.1640625" style="3" customWidth="1"/>
    <col min="517" max="517" width="9" style="3" customWidth="1"/>
    <col min="518" max="518" width="8.1640625" style="3" customWidth="1"/>
    <col min="519" max="519" width="8.33203125" style="3" customWidth="1"/>
    <col min="520" max="520" width="8" style="3" customWidth="1"/>
    <col min="521" max="521" width="8.5" style="3" customWidth="1"/>
    <col min="522" max="522" width="9" style="3" customWidth="1"/>
    <col min="523" max="523" width="8.33203125" style="3" customWidth="1"/>
    <col min="524" max="524" width="7.1640625" style="3" customWidth="1"/>
    <col min="525" max="525" width="7.83203125" style="3" customWidth="1"/>
    <col min="526" max="526" width="8.5" style="3" customWidth="1"/>
    <col min="527" max="527" width="9.1640625" style="3" customWidth="1"/>
    <col min="528" max="529" width="8.1640625" style="3" customWidth="1"/>
    <col min="530" max="531" width="8.5" style="3" customWidth="1"/>
    <col min="532" max="532" width="10.5" style="3" customWidth="1"/>
    <col min="533" max="533" width="8.83203125" style="3" customWidth="1"/>
    <col min="534" max="534" width="2.33203125" style="3" customWidth="1"/>
    <col min="535" max="535" width="15.5" style="3" customWidth="1"/>
    <col min="536" max="536" width="8.5" style="3" customWidth="1"/>
    <col min="537" max="537" width="15" style="3" customWidth="1"/>
    <col min="538" max="542" width="8.83203125" style="3"/>
    <col min="543" max="543" width="17.1640625" style="3" customWidth="1"/>
    <col min="544" max="544" width="16" style="3" customWidth="1"/>
    <col min="545" max="545" width="9.6640625" style="3" customWidth="1"/>
    <col min="546" max="768" width="8.83203125" style="3"/>
    <col min="769" max="769" width="2.5" style="3" customWidth="1"/>
    <col min="770" max="770" width="2.33203125" style="3" customWidth="1"/>
    <col min="771" max="771" width="17.6640625" style="3" customWidth="1"/>
    <col min="772" max="772" width="11.1640625" style="3" customWidth="1"/>
    <col min="773" max="773" width="9" style="3" customWidth="1"/>
    <col min="774" max="774" width="8.1640625" style="3" customWidth="1"/>
    <col min="775" max="775" width="8.33203125" style="3" customWidth="1"/>
    <col min="776" max="776" width="8" style="3" customWidth="1"/>
    <col min="777" max="777" width="8.5" style="3" customWidth="1"/>
    <col min="778" max="778" width="9" style="3" customWidth="1"/>
    <col min="779" max="779" width="8.33203125" style="3" customWidth="1"/>
    <col min="780" max="780" width="7.1640625" style="3" customWidth="1"/>
    <col min="781" max="781" width="7.83203125" style="3" customWidth="1"/>
    <col min="782" max="782" width="8.5" style="3" customWidth="1"/>
    <col min="783" max="783" width="9.1640625" style="3" customWidth="1"/>
    <col min="784" max="785" width="8.1640625" style="3" customWidth="1"/>
    <col min="786" max="787" width="8.5" style="3" customWidth="1"/>
    <col min="788" max="788" width="10.5" style="3" customWidth="1"/>
    <col min="789" max="789" width="8.83203125" style="3" customWidth="1"/>
    <col min="790" max="790" width="2.33203125" style="3" customWidth="1"/>
    <col min="791" max="791" width="15.5" style="3" customWidth="1"/>
    <col min="792" max="792" width="8.5" style="3" customWidth="1"/>
    <col min="793" max="793" width="15" style="3" customWidth="1"/>
    <col min="794" max="798" width="8.83203125" style="3"/>
    <col min="799" max="799" width="17.1640625" style="3" customWidth="1"/>
    <col min="800" max="800" width="16" style="3" customWidth="1"/>
    <col min="801" max="801" width="9.6640625" style="3" customWidth="1"/>
    <col min="802" max="1024" width="8.83203125" style="3"/>
    <col min="1025" max="1025" width="2.5" style="3" customWidth="1"/>
    <col min="1026" max="1026" width="2.33203125" style="3" customWidth="1"/>
    <col min="1027" max="1027" width="17.6640625" style="3" customWidth="1"/>
    <col min="1028" max="1028" width="11.1640625" style="3" customWidth="1"/>
    <col min="1029" max="1029" width="9" style="3" customWidth="1"/>
    <col min="1030" max="1030" width="8.1640625" style="3" customWidth="1"/>
    <col min="1031" max="1031" width="8.33203125" style="3" customWidth="1"/>
    <col min="1032" max="1032" width="8" style="3" customWidth="1"/>
    <col min="1033" max="1033" width="8.5" style="3" customWidth="1"/>
    <col min="1034" max="1034" width="9" style="3" customWidth="1"/>
    <col min="1035" max="1035" width="8.33203125" style="3" customWidth="1"/>
    <col min="1036" max="1036" width="7.1640625" style="3" customWidth="1"/>
    <col min="1037" max="1037" width="7.83203125" style="3" customWidth="1"/>
    <col min="1038" max="1038" width="8.5" style="3" customWidth="1"/>
    <col min="1039" max="1039" width="9.1640625" style="3" customWidth="1"/>
    <col min="1040" max="1041" width="8.1640625" style="3" customWidth="1"/>
    <col min="1042" max="1043" width="8.5" style="3" customWidth="1"/>
    <col min="1044" max="1044" width="10.5" style="3" customWidth="1"/>
    <col min="1045" max="1045" width="8.83203125" style="3" customWidth="1"/>
    <col min="1046" max="1046" width="2.33203125" style="3" customWidth="1"/>
    <col min="1047" max="1047" width="15.5" style="3" customWidth="1"/>
    <col min="1048" max="1048" width="8.5" style="3" customWidth="1"/>
    <col min="1049" max="1049" width="15" style="3" customWidth="1"/>
    <col min="1050" max="1054" width="8.83203125" style="3"/>
    <col min="1055" max="1055" width="17.1640625" style="3" customWidth="1"/>
    <col min="1056" max="1056" width="16" style="3" customWidth="1"/>
    <col min="1057" max="1057" width="9.6640625" style="3" customWidth="1"/>
    <col min="1058" max="1280" width="8.83203125" style="3"/>
    <col min="1281" max="1281" width="2.5" style="3" customWidth="1"/>
    <col min="1282" max="1282" width="2.33203125" style="3" customWidth="1"/>
    <col min="1283" max="1283" width="17.6640625" style="3" customWidth="1"/>
    <col min="1284" max="1284" width="11.1640625" style="3" customWidth="1"/>
    <col min="1285" max="1285" width="9" style="3" customWidth="1"/>
    <col min="1286" max="1286" width="8.1640625" style="3" customWidth="1"/>
    <col min="1287" max="1287" width="8.33203125" style="3" customWidth="1"/>
    <col min="1288" max="1288" width="8" style="3" customWidth="1"/>
    <col min="1289" max="1289" width="8.5" style="3" customWidth="1"/>
    <col min="1290" max="1290" width="9" style="3" customWidth="1"/>
    <col min="1291" max="1291" width="8.33203125" style="3" customWidth="1"/>
    <col min="1292" max="1292" width="7.1640625" style="3" customWidth="1"/>
    <col min="1293" max="1293" width="7.83203125" style="3" customWidth="1"/>
    <col min="1294" max="1294" width="8.5" style="3" customWidth="1"/>
    <col min="1295" max="1295" width="9.1640625" style="3" customWidth="1"/>
    <col min="1296" max="1297" width="8.1640625" style="3" customWidth="1"/>
    <col min="1298" max="1299" width="8.5" style="3" customWidth="1"/>
    <col min="1300" max="1300" width="10.5" style="3" customWidth="1"/>
    <col min="1301" max="1301" width="8.83203125" style="3" customWidth="1"/>
    <col min="1302" max="1302" width="2.33203125" style="3" customWidth="1"/>
    <col min="1303" max="1303" width="15.5" style="3" customWidth="1"/>
    <col min="1304" max="1304" width="8.5" style="3" customWidth="1"/>
    <col min="1305" max="1305" width="15" style="3" customWidth="1"/>
    <col min="1306" max="1310" width="8.83203125" style="3"/>
    <col min="1311" max="1311" width="17.1640625" style="3" customWidth="1"/>
    <col min="1312" max="1312" width="16" style="3" customWidth="1"/>
    <col min="1313" max="1313" width="9.6640625" style="3" customWidth="1"/>
    <col min="1314" max="1536" width="8.83203125" style="3"/>
    <col min="1537" max="1537" width="2.5" style="3" customWidth="1"/>
    <col min="1538" max="1538" width="2.33203125" style="3" customWidth="1"/>
    <col min="1539" max="1539" width="17.6640625" style="3" customWidth="1"/>
    <col min="1540" max="1540" width="11.1640625" style="3" customWidth="1"/>
    <col min="1541" max="1541" width="9" style="3" customWidth="1"/>
    <col min="1542" max="1542" width="8.1640625" style="3" customWidth="1"/>
    <col min="1543" max="1543" width="8.33203125" style="3" customWidth="1"/>
    <col min="1544" max="1544" width="8" style="3" customWidth="1"/>
    <col min="1545" max="1545" width="8.5" style="3" customWidth="1"/>
    <col min="1546" max="1546" width="9" style="3" customWidth="1"/>
    <col min="1547" max="1547" width="8.33203125" style="3" customWidth="1"/>
    <col min="1548" max="1548" width="7.1640625" style="3" customWidth="1"/>
    <col min="1549" max="1549" width="7.83203125" style="3" customWidth="1"/>
    <col min="1550" max="1550" width="8.5" style="3" customWidth="1"/>
    <col min="1551" max="1551" width="9.1640625" style="3" customWidth="1"/>
    <col min="1552" max="1553" width="8.1640625" style="3" customWidth="1"/>
    <col min="1554" max="1555" width="8.5" style="3" customWidth="1"/>
    <col min="1556" max="1556" width="10.5" style="3" customWidth="1"/>
    <col min="1557" max="1557" width="8.83203125" style="3" customWidth="1"/>
    <col min="1558" max="1558" width="2.33203125" style="3" customWidth="1"/>
    <col min="1559" max="1559" width="15.5" style="3" customWidth="1"/>
    <col min="1560" max="1560" width="8.5" style="3" customWidth="1"/>
    <col min="1561" max="1561" width="15" style="3" customWidth="1"/>
    <col min="1562" max="1566" width="8.83203125" style="3"/>
    <col min="1567" max="1567" width="17.1640625" style="3" customWidth="1"/>
    <col min="1568" max="1568" width="16" style="3" customWidth="1"/>
    <col min="1569" max="1569" width="9.6640625" style="3" customWidth="1"/>
    <col min="1570" max="1792" width="8.83203125" style="3"/>
    <col min="1793" max="1793" width="2.5" style="3" customWidth="1"/>
    <col min="1794" max="1794" width="2.33203125" style="3" customWidth="1"/>
    <col min="1795" max="1795" width="17.6640625" style="3" customWidth="1"/>
    <col min="1796" max="1796" width="11.1640625" style="3" customWidth="1"/>
    <col min="1797" max="1797" width="9" style="3" customWidth="1"/>
    <col min="1798" max="1798" width="8.1640625" style="3" customWidth="1"/>
    <col min="1799" max="1799" width="8.33203125" style="3" customWidth="1"/>
    <col min="1800" max="1800" width="8" style="3" customWidth="1"/>
    <col min="1801" max="1801" width="8.5" style="3" customWidth="1"/>
    <col min="1802" max="1802" width="9" style="3" customWidth="1"/>
    <col min="1803" max="1803" width="8.33203125" style="3" customWidth="1"/>
    <col min="1804" max="1804" width="7.1640625" style="3" customWidth="1"/>
    <col min="1805" max="1805" width="7.83203125" style="3" customWidth="1"/>
    <col min="1806" max="1806" width="8.5" style="3" customWidth="1"/>
    <col min="1807" max="1807" width="9.1640625" style="3" customWidth="1"/>
    <col min="1808" max="1809" width="8.1640625" style="3" customWidth="1"/>
    <col min="1810" max="1811" width="8.5" style="3" customWidth="1"/>
    <col min="1812" max="1812" width="10.5" style="3" customWidth="1"/>
    <col min="1813" max="1813" width="8.83203125" style="3" customWidth="1"/>
    <col min="1814" max="1814" width="2.33203125" style="3" customWidth="1"/>
    <col min="1815" max="1815" width="15.5" style="3" customWidth="1"/>
    <col min="1816" max="1816" width="8.5" style="3" customWidth="1"/>
    <col min="1817" max="1817" width="15" style="3" customWidth="1"/>
    <col min="1818" max="1822" width="8.83203125" style="3"/>
    <col min="1823" max="1823" width="17.1640625" style="3" customWidth="1"/>
    <col min="1824" max="1824" width="16" style="3" customWidth="1"/>
    <col min="1825" max="1825" width="9.6640625" style="3" customWidth="1"/>
    <col min="1826" max="2048" width="8.83203125" style="3"/>
    <col min="2049" max="2049" width="2.5" style="3" customWidth="1"/>
    <col min="2050" max="2050" width="2.33203125" style="3" customWidth="1"/>
    <col min="2051" max="2051" width="17.6640625" style="3" customWidth="1"/>
    <col min="2052" max="2052" width="11.1640625" style="3" customWidth="1"/>
    <col min="2053" max="2053" width="9" style="3" customWidth="1"/>
    <col min="2054" max="2054" width="8.1640625" style="3" customWidth="1"/>
    <col min="2055" max="2055" width="8.33203125" style="3" customWidth="1"/>
    <col min="2056" max="2056" width="8" style="3" customWidth="1"/>
    <col min="2057" max="2057" width="8.5" style="3" customWidth="1"/>
    <col min="2058" max="2058" width="9" style="3" customWidth="1"/>
    <col min="2059" max="2059" width="8.33203125" style="3" customWidth="1"/>
    <col min="2060" max="2060" width="7.1640625" style="3" customWidth="1"/>
    <col min="2061" max="2061" width="7.83203125" style="3" customWidth="1"/>
    <col min="2062" max="2062" width="8.5" style="3" customWidth="1"/>
    <col min="2063" max="2063" width="9.1640625" style="3" customWidth="1"/>
    <col min="2064" max="2065" width="8.1640625" style="3" customWidth="1"/>
    <col min="2066" max="2067" width="8.5" style="3" customWidth="1"/>
    <col min="2068" max="2068" width="10.5" style="3" customWidth="1"/>
    <col min="2069" max="2069" width="8.83203125" style="3" customWidth="1"/>
    <col min="2070" max="2070" width="2.33203125" style="3" customWidth="1"/>
    <col min="2071" max="2071" width="15.5" style="3" customWidth="1"/>
    <col min="2072" max="2072" width="8.5" style="3" customWidth="1"/>
    <col min="2073" max="2073" width="15" style="3" customWidth="1"/>
    <col min="2074" max="2078" width="8.83203125" style="3"/>
    <col min="2079" max="2079" width="17.1640625" style="3" customWidth="1"/>
    <col min="2080" max="2080" width="16" style="3" customWidth="1"/>
    <col min="2081" max="2081" width="9.6640625" style="3" customWidth="1"/>
    <col min="2082" max="2304" width="8.83203125" style="3"/>
    <col min="2305" max="2305" width="2.5" style="3" customWidth="1"/>
    <col min="2306" max="2306" width="2.33203125" style="3" customWidth="1"/>
    <col min="2307" max="2307" width="17.6640625" style="3" customWidth="1"/>
    <col min="2308" max="2308" width="11.1640625" style="3" customWidth="1"/>
    <col min="2309" max="2309" width="9" style="3" customWidth="1"/>
    <col min="2310" max="2310" width="8.1640625" style="3" customWidth="1"/>
    <col min="2311" max="2311" width="8.33203125" style="3" customWidth="1"/>
    <col min="2312" max="2312" width="8" style="3" customWidth="1"/>
    <col min="2313" max="2313" width="8.5" style="3" customWidth="1"/>
    <col min="2314" max="2314" width="9" style="3" customWidth="1"/>
    <col min="2315" max="2315" width="8.33203125" style="3" customWidth="1"/>
    <col min="2316" max="2316" width="7.1640625" style="3" customWidth="1"/>
    <col min="2317" max="2317" width="7.83203125" style="3" customWidth="1"/>
    <col min="2318" max="2318" width="8.5" style="3" customWidth="1"/>
    <col min="2319" max="2319" width="9.1640625" style="3" customWidth="1"/>
    <col min="2320" max="2321" width="8.1640625" style="3" customWidth="1"/>
    <col min="2322" max="2323" width="8.5" style="3" customWidth="1"/>
    <col min="2324" max="2324" width="10.5" style="3" customWidth="1"/>
    <col min="2325" max="2325" width="8.83203125" style="3" customWidth="1"/>
    <col min="2326" max="2326" width="2.33203125" style="3" customWidth="1"/>
    <col min="2327" max="2327" width="15.5" style="3" customWidth="1"/>
    <col min="2328" max="2328" width="8.5" style="3" customWidth="1"/>
    <col min="2329" max="2329" width="15" style="3" customWidth="1"/>
    <col min="2330" max="2334" width="8.83203125" style="3"/>
    <col min="2335" max="2335" width="17.1640625" style="3" customWidth="1"/>
    <col min="2336" max="2336" width="16" style="3" customWidth="1"/>
    <col min="2337" max="2337" width="9.6640625" style="3" customWidth="1"/>
    <col min="2338" max="2560" width="8.83203125" style="3"/>
    <col min="2561" max="2561" width="2.5" style="3" customWidth="1"/>
    <col min="2562" max="2562" width="2.33203125" style="3" customWidth="1"/>
    <col min="2563" max="2563" width="17.6640625" style="3" customWidth="1"/>
    <col min="2564" max="2564" width="11.1640625" style="3" customWidth="1"/>
    <col min="2565" max="2565" width="9" style="3" customWidth="1"/>
    <col min="2566" max="2566" width="8.1640625" style="3" customWidth="1"/>
    <col min="2567" max="2567" width="8.33203125" style="3" customWidth="1"/>
    <col min="2568" max="2568" width="8" style="3" customWidth="1"/>
    <col min="2569" max="2569" width="8.5" style="3" customWidth="1"/>
    <col min="2570" max="2570" width="9" style="3" customWidth="1"/>
    <col min="2571" max="2571" width="8.33203125" style="3" customWidth="1"/>
    <col min="2572" max="2572" width="7.1640625" style="3" customWidth="1"/>
    <col min="2573" max="2573" width="7.83203125" style="3" customWidth="1"/>
    <col min="2574" max="2574" width="8.5" style="3" customWidth="1"/>
    <col min="2575" max="2575" width="9.1640625" style="3" customWidth="1"/>
    <col min="2576" max="2577" width="8.1640625" style="3" customWidth="1"/>
    <col min="2578" max="2579" width="8.5" style="3" customWidth="1"/>
    <col min="2580" max="2580" width="10.5" style="3" customWidth="1"/>
    <col min="2581" max="2581" width="8.83203125" style="3" customWidth="1"/>
    <col min="2582" max="2582" width="2.33203125" style="3" customWidth="1"/>
    <col min="2583" max="2583" width="15.5" style="3" customWidth="1"/>
    <col min="2584" max="2584" width="8.5" style="3" customWidth="1"/>
    <col min="2585" max="2585" width="15" style="3" customWidth="1"/>
    <col min="2586" max="2590" width="8.83203125" style="3"/>
    <col min="2591" max="2591" width="17.1640625" style="3" customWidth="1"/>
    <col min="2592" max="2592" width="16" style="3" customWidth="1"/>
    <col min="2593" max="2593" width="9.6640625" style="3" customWidth="1"/>
    <col min="2594" max="2816" width="8.83203125" style="3"/>
    <col min="2817" max="2817" width="2.5" style="3" customWidth="1"/>
    <col min="2818" max="2818" width="2.33203125" style="3" customWidth="1"/>
    <col min="2819" max="2819" width="17.6640625" style="3" customWidth="1"/>
    <col min="2820" max="2820" width="11.1640625" style="3" customWidth="1"/>
    <col min="2821" max="2821" width="9" style="3" customWidth="1"/>
    <col min="2822" max="2822" width="8.1640625" style="3" customWidth="1"/>
    <col min="2823" max="2823" width="8.33203125" style="3" customWidth="1"/>
    <col min="2824" max="2824" width="8" style="3" customWidth="1"/>
    <col min="2825" max="2825" width="8.5" style="3" customWidth="1"/>
    <col min="2826" max="2826" width="9" style="3" customWidth="1"/>
    <col min="2827" max="2827" width="8.33203125" style="3" customWidth="1"/>
    <col min="2828" max="2828" width="7.1640625" style="3" customWidth="1"/>
    <col min="2829" max="2829" width="7.83203125" style="3" customWidth="1"/>
    <col min="2830" max="2830" width="8.5" style="3" customWidth="1"/>
    <col min="2831" max="2831" width="9.1640625" style="3" customWidth="1"/>
    <col min="2832" max="2833" width="8.1640625" style="3" customWidth="1"/>
    <col min="2834" max="2835" width="8.5" style="3" customWidth="1"/>
    <col min="2836" max="2836" width="10.5" style="3" customWidth="1"/>
    <col min="2837" max="2837" width="8.83203125" style="3" customWidth="1"/>
    <col min="2838" max="2838" width="2.33203125" style="3" customWidth="1"/>
    <col min="2839" max="2839" width="15.5" style="3" customWidth="1"/>
    <col min="2840" max="2840" width="8.5" style="3" customWidth="1"/>
    <col min="2841" max="2841" width="15" style="3" customWidth="1"/>
    <col min="2842" max="2846" width="8.83203125" style="3"/>
    <col min="2847" max="2847" width="17.1640625" style="3" customWidth="1"/>
    <col min="2848" max="2848" width="16" style="3" customWidth="1"/>
    <col min="2849" max="2849" width="9.6640625" style="3" customWidth="1"/>
    <col min="2850" max="3072" width="8.83203125" style="3"/>
    <col min="3073" max="3073" width="2.5" style="3" customWidth="1"/>
    <col min="3074" max="3074" width="2.33203125" style="3" customWidth="1"/>
    <col min="3075" max="3075" width="17.6640625" style="3" customWidth="1"/>
    <col min="3076" max="3076" width="11.1640625" style="3" customWidth="1"/>
    <col min="3077" max="3077" width="9" style="3" customWidth="1"/>
    <col min="3078" max="3078" width="8.1640625" style="3" customWidth="1"/>
    <col min="3079" max="3079" width="8.33203125" style="3" customWidth="1"/>
    <col min="3080" max="3080" width="8" style="3" customWidth="1"/>
    <col min="3081" max="3081" width="8.5" style="3" customWidth="1"/>
    <col min="3082" max="3082" width="9" style="3" customWidth="1"/>
    <col min="3083" max="3083" width="8.33203125" style="3" customWidth="1"/>
    <col min="3084" max="3084" width="7.1640625" style="3" customWidth="1"/>
    <col min="3085" max="3085" width="7.83203125" style="3" customWidth="1"/>
    <col min="3086" max="3086" width="8.5" style="3" customWidth="1"/>
    <col min="3087" max="3087" width="9.1640625" style="3" customWidth="1"/>
    <col min="3088" max="3089" width="8.1640625" style="3" customWidth="1"/>
    <col min="3090" max="3091" width="8.5" style="3" customWidth="1"/>
    <col min="3092" max="3092" width="10.5" style="3" customWidth="1"/>
    <col min="3093" max="3093" width="8.83203125" style="3" customWidth="1"/>
    <col min="3094" max="3094" width="2.33203125" style="3" customWidth="1"/>
    <col min="3095" max="3095" width="15.5" style="3" customWidth="1"/>
    <col min="3096" max="3096" width="8.5" style="3" customWidth="1"/>
    <col min="3097" max="3097" width="15" style="3" customWidth="1"/>
    <col min="3098" max="3102" width="8.83203125" style="3"/>
    <col min="3103" max="3103" width="17.1640625" style="3" customWidth="1"/>
    <col min="3104" max="3104" width="16" style="3" customWidth="1"/>
    <col min="3105" max="3105" width="9.6640625" style="3" customWidth="1"/>
    <col min="3106" max="3328" width="8.83203125" style="3"/>
    <col min="3329" max="3329" width="2.5" style="3" customWidth="1"/>
    <col min="3330" max="3330" width="2.33203125" style="3" customWidth="1"/>
    <col min="3331" max="3331" width="17.6640625" style="3" customWidth="1"/>
    <col min="3332" max="3332" width="11.1640625" style="3" customWidth="1"/>
    <col min="3333" max="3333" width="9" style="3" customWidth="1"/>
    <col min="3334" max="3334" width="8.1640625" style="3" customWidth="1"/>
    <col min="3335" max="3335" width="8.33203125" style="3" customWidth="1"/>
    <col min="3336" max="3336" width="8" style="3" customWidth="1"/>
    <col min="3337" max="3337" width="8.5" style="3" customWidth="1"/>
    <col min="3338" max="3338" width="9" style="3" customWidth="1"/>
    <col min="3339" max="3339" width="8.33203125" style="3" customWidth="1"/>
    <col min="3340" max="3340" width="7.1640625" style="3" customWidth="1"/>
    <col min="3341" max="3341" width="7.83203125" style="3" customWidth="1"/>
    <col min="3342" max="3342" width="8.5" style="3" customWidth="1"/>
    <col min="3343" max="3343" width="9.1640625" style="3" customWidth="1"/>
    <col min="3344" max="3345" width="8.1640625" style="3" customWidth="1"/>
    <col min="3346" max="3347" width="8.5" style="3" customWidth="1"/>
    <col min="3348" max="3348" width="10.5" style="3" customWidth="1"/>
    <col min="3349" max="3349" width="8.83203125" style="3" customWidth="1"/>
    <col min="3350" max="3350" width="2.33203125" style="3" customWidth="1"/>
    <col min="3351" max="3351" width="15.5" style="3" customWidth="1"/>
    <col min="3352" max="3352" width="8.5" style="3" customWidth="1"/>
    <col min="3353" max="3353" width="15" style="3" customWidth="1"/>
    <col min="3354" max="3358" width="8.83203125" style="3"/>
    <col min="3359" max="3359" width="17.1640625" style="3" customWidth="1"/>
    <col min="3360" max="3360" width="16" style="3" customWidth="1"/>
    <col min="3361" max="3361" width="9.6640625" style="3" customWidth="1"/>
    <col min="3362" max="3584" width="8.83203125" style="3"/>
    <col min="3585" max="3585" width="2.5" style="3" customWidth="1"/>
    <col min="3586" max="3586" width="2.33203125" style="3" customWidth="1"/>
    <col min="3587" max="3587" width="17.6640625" style="3" customWidth="1"/>
    <col min="3588" max="3588" width="11.1640625" style="3" customWidth="1"/>
    <col min="3589" max="3589" width="9" style="3" customWidth="1"/>
    <col min="3590" max="3590" width="8.1640625" style="3" customWidth="1"/>
    <col min="3591" max="3591" width="8.33203125" style="3" customWidth="1"/>
    <col min="3592" max="3592" width="8" style="3" customWidth="1"/>
    <col min="3593" max="3593" width="8.5" style="3" customWidth="1"/>
    <col min="3594" max="3594" width="9" style="3" customWidth="1"/>
    <col min="3595" max="3595" width="8.33203125" style="3" customWidth="1"/>
    <col min="3596" max="3596" width="7.1640625" style="3" customWidth="1"/>
    <col min="3597" max="3597" width="7.83203125" style="3" customWidth="1"/>
    <col min="3598" max="3598" width="8.5" style="3" customWidth="1"/>
    <col min="3599" max="3599" width="9.1640625" style="3" customWidth="1"/>
    <col min="3600" max="3601" width="8.1640625" style="3" customWidth="1"/>
    <col min="3602" max="3603" width="8.5" style="3" customWidth="1"/>
    <col min="3604" max="3604" width="10.5" style="3" customWidth="1"/>
    <col min="3605" max="3605" width="8.83203125" style="3" customWidth="1"/>
    <col min="3606" max="3606" width="2.33203125" style="3" customWidth="1"/>
    <col min="3607" max="3607" width="15.5" style="3" customWidth="1"/>
    <col min="3608" max="3608" width="8.5" style="3" customWidth="1"/>
    <col min="3609" max="3609" width="15" style="3" customWidth="1"/>
    <col min="3610" max="3614" width="8.83203125" style="3"/>
    <col min="3615" max="3615" width="17.1640625" style="3" customWidth="1"/>
    <col min="3616" max="3616" width="16" style="3" customWidth="1"/>
    <col min="3617" max="3617" width="9.6640625" style="3" customWidth="1"/>
    <col min="3618" max="3840" width="8.83203125" style="3"/>
    <col min="3841" max="3841" width="2.5" style="3" customWidth="1"/>
    <col min="3842" max="3842" width="2.33203125" style="3" customWidth="1"/>
    <col min="3843" max="3843" width="17.6640625" style="3" customWidth="1"/>
    <col min="3844" max="3844" width="11.1640625" style="3" customWidth="1"/>
    <col min="3845" max="3845" width="9" style="3" customWidth="1"/>
    <col min="3846" max="3846" width="8.1640625" style="3" customWidth="1"/>
    <col min="3847" max="3847" width="8.33203125" style="3" customWidth="1"/>
    <col min="3848" max="3848" width="8" style="3" customWidth="1"/>
    <col min="3849" max="3849" width="8.5" style="3" customWidth="1"/>
    <col min="3850" max="3850" width="9" style="3" customWidth="1"/>
    <col min="3851" max="3851" width="8.33203125" style="3" customWidth="1"/>
    <col min="3852" max="3852" width="7.1640625" style="3" customWidth="1"/>
    <col min="3853" max="3853" width="7.83203125" style="3" customWidth="1"/>
    <col min="3854" max="3854" width="8.5" style="3" customWidth="1"/>
    <col min="3855" max="3855" width="9.1640625" style="3" customWidth="1"/>
    <col min="3856" max="3857" width="8.1640625" style="3" customWidth="1"/>
    <col min="3858" max="3859" width="8.5" style="3" customWidth="1"/>
    <col min="3860" max="3860" width="10.5" style="3" customWidth="1"/>
    <col min="3861" max="3861" width="8.83203125" style="3" customWidth="1"/>
    <col min="3862" max="3862" width="2.33203125" style="3" customWidth="1"/>
    <col min="3863" max="3863" width="15.5" style="3" customWidth="1"/>
    <col min="3864" max="3864" width="8.5" style="3" customWidth="1"/>
    <col min="3865" max="3865" width="15" style="3" customWidth="1"/>
    <col min="3866" max="3870" width="8.83203125" style="3"/>
    <col min="3871" max="3871" width="17.1640625" style="3" customWidth="1"/>
    <col min="3872" max="3872" width="16" style="3" customWidth="1"/>
    <col min="3873" max="3873" width="9.6640625" style="3" customWidth="1"/>
    <col min="3874" max="4096" width="8.83203125" style="3"/>
    <col min="4097" max="4097" width="2.5" style="3" customWidth="1"/>
    <col min="4098" max="4098" width="2.33203125" style="3" customWidth="1"/>
    <col min="4099" max="4099" width="17.6640625" style="3" customWidth="1"/>
    <col min="4100" max="4100" width="11.1640625" style="3" customWidth="1"/>
    <col min="4101" max="4101" width="9" style="3" customWidth="1"/>
    <col min="4102" max="4102" width="8.1640625" style="3" customWidth="1"/>
    <col min="4103" max="4103" width="8.33203125" style="3" customWidth="1"/>
    <col min="4104" max="4104" width="8" style="3" customWidth="1"/>
    <col min="4105" max="4105" width="8.5" style="3" customWidth="1"/>
    <col min="4106" max="4106" width="9" style="3" customWidth="1"/>
    <col min="4107" max="4107" width="8.33203125" style="3" customWidth="1"/>
    <col min="4108" max="4108" width="7.1640625" style="3" customWidth="1"/>
    <col min="4109" max="4109" width="7.83203125" style="3" customWidth="1"/>
    <col min="4110" max="4110" width="8.5" style="3" customWidth="1"/>
    <col min="4111" max="4111" width="9.1640625" style="3" customWidth="1"/>
    <col min="4112" max="4113" width="8.1640625" style="3" customWidth="1"/>
    <col min="4114" max="4115" width="8.5" style="3" customWidth="1"/>
    <col min="4116" max="4116" width="10.5" style="3" customWidth="1"/>
    <col min="4117" max="4117" width="8.83203125" style="3" customWidth="1"/>
    <col min="4118" max="4118" width="2.33203125" style="3" customWidth="1"/>
    <col min="4119" max="4119" width="15.5" style="3" customWidth="1"/>
    <col min="4120" max="4120" width="8.5" style="3" customWidth="1"/>
    <col min="4121" max="4121" width="15" style="3" customWidth="1"/>
    <col min="4122" max="4126" width="8.83203125" style="3"/>
    <col min="4127" max="4127" width="17.1640625" style="3" customWidth="1"/>
    <col min="4128" max="4128" width="16" style="3" customWidth="1"/>
    <col min="4129" max="4129" width="9.6640625" style="3" customWidth="1"/>
    <col min="4130" max="4352" width="8.83203125" style="3"/>
    <col min="4353" max="4353" width="2.5" style="3" customWidth="1"/>
    <col min="4354" max="4354" width="2.33203125" style="3" customWidth="1"/>
    <col min="4355" max="4355" width="17.6640625" style="3" customWidth="1"/>
    <col min="4356" max="4356" width="11.1640625" style="3" customWidth="1"/>
    <col min="4357" max="4357" width="9" style="3" customWidth="1"/>
    <col min="4358" max="4358" width="8.1640625" style="3" customWidth="1"/>
    <col min="4359" max="4359" width="8.33203125" style="3" customWidth="1"/>
    <col min="4360" max="4360" width="8" style="3" customWidth="1"/>
    <col min="4361" max="4361" width="8.5" style="3" customWidth="1"/>
    <col min="4362" max="4362" width="9" style="3" customWidth="1"/>
    <col min="4363" max="4363" width="8.33203125" style="3" customWidth="1"/>
    <col min="4364" max="4364" width="7.1640625" style="3" customWidth="1"/>
    <col min="4365" max="4365" width="7.83203125" style="3" customWidth="1"/>
    <col min="4366" max="4366" width="8.5" style="3" customWidth="1"/>
    <col min="4367" max="4367" width="9.1640625" style="3" customWidth="1"/>
    <col min="4368" max="4369" width="8.1640625" style="3" customWidth="1"/>
    <col min="4370" max="4371" width="8.5" style="3" customWidth="1"/>
    <col min="4372" max="4372" width="10.5" style="3" customWidth="1"/>
    <col min="4373" max="4373" width="8.83203125" style="3" customWidth="1"/>
    <col min="4374" max="4374" width="2.33203125" style="3" customWidth="1"/>
    <col min="4375" max="4375" width="15.5" style="3" customWidth="1"/>
    <col min="4376" max="4376" width="8.5" style="3" customWidth="1"/>
    <col min="4377" max="4377" width="15" style="3" customWidth="1"/>
    <col min="4378" max="4382" width="8.83203125" style="3"/>
    <col min="4383" max="4383" width="17.1640625" style="3" customWidth="1"/>
    <col min="4384" max="4384" width="16" style="3" customWidth="1"/>
    <col min="4385" max="4385" width="9.6640625" style="3" customWidth="1"/>
    <col min="4386" max="4608" width="8.83203125" style="3"/>
    <col min="4609" max="4609" width="2.5" style="3" customWidth="1"/>
    <col min="4610" max="4610" width="2.33203125" style="3" customWidth="1"/>
    <col min="4611" max="4611" width="17.6640625" style="3" customWidth="1"/>
    <col min="4612" max="4612" width="11.1640625" style="3" customWidth="1"/>
    <col min="4613" max="4613" width="9" style="3" customWidth="1"/>
    <col min="4614" max="4614" width="8.1640625" style="3" customWidth="1"/>
    <col min="4615" max="4615" width="8.33203125" style="3" customWidth="1"/>
    <col min="4616" max="4616" width="8" style="3" customWidth="1"/>
    <col min="4617" max="4617" width="8.5" style="3" customWidth="1"/>
    <col min="4618" max="4618" width="9" style="3" customWidth="1"/>
    <col min="4619" max="4619" width="8.33203125" style="3" customWidth="1"/>
    <col min="4620" max="4620" width="7.1640625" style="3" customWidth="1"/>
    <col min="4621" max="4621" width="7.83203125" style="3" customWidth="1"/>
    <col min="4622" max="4622" width="8.5" style="3" customWidth="1"/>
    <col min="4623" max="4623" width="9.1640625" style="3" customWidth="1"/>
    <col min="4624" max="4625" width="8.1640625" style="3" customWidth="1"/>
    <col min="4626" max="4627" width="8.5" style="3" customWidth="1"/>
    <col min="4628" max="4628" width="10.5" style="3" customWidth="1"/>
    <col min="4629" max="4629" width="8.83203125" style="3" customWidth="1"/>
    <col min="4630" max="4630" width="2.33203125" style="3" customWidth="1"/>
    <col min="4631" max="4631" width="15.5" style="3" customWidth="1"/>
    <col min="4632" max="4632" width="8.5" style="3" customWidth="1"/>
    <col min="4633" max="4633" width="15" style="3" customWidth="1"/>
    <col min="4634" max="4638" width="8.83203125" style="3"/>
    <col min="4639" max="4639" width="17.1640625" style="3" customWidth="1"/>
    <col min="4640" max="4640" width="16" style="3" customWidth="1"/>
    <col min="4641" max="4641" width="9.6640625" style="3" customWidth="1"/>
    <col min="4642" max="4864" width="8.83203125" style="3"/>
    <col min="4865" max="4865" width="2.5" style="3" customWidth="1"/>
    <col min="4866" max="4866" width="2.33203125" style="3" customWidth="1"/>
    <col min="4867" max="4867" width="17.6640625" style="3" customWidth="1"/>
    <col min="4868" max="4868" width="11.1640625" style="3" customWidth="1"/>
    <col min="4869" max="4869" width="9" style="3" customWidth="1"/>
    <col min="4870" max="4870" width="8.1640625" style="3" customWidth="1"/>
    <col min="4871" max="4871" width="8.33203125" style="3" customWidth="1"/>
    <col min="4872" max="4872" width="8" style="3" customWidth="1"/>
    <col min="4873" max="4873" width="8.5" style="3" customWidth="1"/>
    <col min="4874" max="4874" width="9" style="3" customWidth="1"/>
    <col min="4875" max="4875" width="8.33203125" style="3" customWidth="1"/>
    <col min="4876" max="4876" width="7.1640625" style="3" customWidth="1"/>
    <col min="4877" max="4877" width="7.83203125" style="3" customWidth="1"/>
    <col min="4878" max="4878" width="8.5" style="3" customWidth="1"/>
    <col min="4879" max="4879" width="9.1640625" style="3" customWidth="1"/>
    <col min="4880" max="4881" width="8.1640625" style="3" customWidth="1"/>
    <col min="4882" max="4883" width="8.5" style="3" customWidth="1"/>
    <col min="4884" max="4884" width="10.5" style="3" customWidth="1"/>
    <col min="4885" max="4885" width="8.83203125" style="3" customWidth="1"/>
    <col min="4886" max="4886" width="2.33203125" style="3" customWidth="1"/>
    <col min="4887" max="4887" width="15.5" style="3" customWidth="1"/>
    <col min="4888" max="4888" width="8.5" style="3" customWidth="1"/>
    <col min="4889" max="4889" width="15" style="3" customWidth="1"/>
    <col min="4890" max="4894" width="8.83203125" style="3"/>
    <col min="4895" max="4895" width="17.1640625" style="3" customWidth="1"/>
    <col min="4896" max="4896" width="16" style="3" customWidth="1"/>
    <col min="4897" max="4897" width="9.6640625" style="3" customWidth="1"/>
    <col min="4898" max="5120" width="8.83203125" style="3"/>
    <col min="5121" max="5121" width="2.5" style="3" customWidth="1"/>
    <col min="5122" max="5122" width="2.33203125" style="3" customWidth="1"/>
    <col min="5123" max="5123" width="17.6640625" style="3" customWidth="1"/>
    <col min="5124" max="5124" width="11.1640625" style="3" customWidth="1"/>
    <col min="5125" max="5125" width="9" style="3" customWidth="1"/>
    <col min="5126" max="5126" width="8.1640625" style="3" customWidth="1"/>
    <col min="5127" max="5127" width="8.33203125" style="3" customWidth="1"/>
    <col min="5128" max="5128" width="8" style="3" customWidth="1"/>
    <col min="5129" max="5129" width="8.5" style="3" customWidth="1"/>
    <col min="5130" max="5130" width="9" style="3" customWidth="1"/>
    <col min="5131" max="5131" width="8.33203125" style="3" customWidth="1"/>
    <col min="5132" max="5132" width="7.1640625" style="3" customWidth="1"/>
    <col min="5133" max="5133" width="7.83203125" style="3" customWidth="1"/>
    <col min="5134" max="5134" width="8.5" style="3" customWidth="1"/>
    <col min="5135" max="5135" width="9.1640625" style="3" customWidth="1"/>
    <col min="5136" max="5137" width="8.1640625" style="3" customWidth="1"/>
    <col min="5138" max="5139" width="8.5" style="3" customWidth="1"/>
    <col min="5140" max="5140" width="10.5" style="3" customWidth="1"/>
    <col min="5141" max="5141" width="8.83203125" style="3" customWidth="1"/>
    <col min="5142" max="5142" width="2.33203125" style="3" customWidth="1"/>
    <col min="5143" max="5143" width="15.5" style="3" customWidth="1"/>
    <col min="5144" max="5144" width="8.5" style="3" customWidth="1"/>
    <col min="5145" max="5145" width="15" style="3" customWidth="1"/>
    <col min="5146" max="5150" width="8.83203125" style="3"/>
    <col min="5151" max="5151" width="17.1640625" style="3" customWidth="1"/>
    <col min="5152" max="5152" width="16" style="3" customWidth="1"/>
    <col min="5153" max="5153" width="9.6640625" style="3" customWidth="1"/>
    <col min="5154" max="5376" width="8.83203125" style="3"/>
    <col min="5377" max="5377" width="2.5" style="3" customWidth="1"/>
    <col min="5378" max="5378" width="2.33203125" style="3" customWidth="1"/>
    <col min="5379" max="5379" width="17.6640625" style="3" customWidth="1"/>
    <col min="5380" max="5380" width="11.1640625" style="3" customWidth="1"/>
    <col min="5381" max="5381" width="9" style="3" customWidth="1"/>
    <col min="5382" max="5382" width="8.1640625" style="3" customWidth="1"/>
    <col min="5383" max="5383" width="8.33203125" style="3" customWidth="1"/>
    <col min="5384" max="5384" width="8" style="3" customWidth="1"/>
    <col min="5385" max="5385" width="8.5" style="3" customWidth="1"/>
    <col min="5386" max="5386" width="9" style="3" customWidth="1"/>
    <col min="5387" max="5387" width="8.33203125" style="3" customWidth="1"/>
    <col min="5388" max="5388" width="7.1640625" style="3" customWidth="1"/>
    <col min="5389" max="5389" width="7.83203125" style="3" customWidth="1"/>
    <col min="5390" max="5390" width="8.5" style="3" customWidth="1"/>
    <col min="5391" max="5391" width="9.1640625" style="3" customWidth="1"/>
    <col min="5392" max="5393" width="8.1640625" style="3" customWidth="1"/>
    <col min="5394" max="5395" width="8.5" style="3" customWidth="1"/>
    <col min="5396" max="5396" width="10.5" style="3" customWidth="1"/>
    <col min="5397" max="5397" width="8.83203125" style="3" customWidth="1"/>
    <col min="5398" max="5398" width="2.33203125" style="3" customWidth="1"/>
    <col min="5399" max="5399" width="15.5" style="3" customWidth="1"/>
    <col min="5400" max="5400" width="8.5" style="3" customWidth="1"/>
    <col min="5401" max="5401" width="15" style="3" customWidth="1"/>
    <col min="5402" max="5406" width="8.83203125" style="3"/>
    <col min="5407" max="5407" width="17.1640625" style="3" customWidth="1"/>
    <col min="5408" max="5408" width="16" style="3" customWidth="1"/>
    <col min="5409" max="5409" width="9.6640625" style="3" customWidth="1"/>
    <col min="5410" max="5632" width="8.83203125" style="3"/>
    <col min="5633" max="5633" width="2.5" style="3" customWidth="1"/>
    <col min="5634" max="5634" width="2.33203125" style="3" customWidth="1"/>
    <col min="5635" max="5635" width="17.6640625" style="3" customWidth="1"/>
    <col min="5636" max="5636" width="11.1640625" style="3" customWidth="1"/>
    <col min="5637" max="5637" width="9" style="3" customWidth="1"/>
    <col min="5638" max="5638" width="8.1640625" style="3" customWidth="1"/>
    <col min="5639" max="5639" width="8.33203125" style="3" customWidth="1"/>
    <col min="5640" max="5640" width="8" style="3" customWidth="1"/>
    <col min="5641" max="5641" width="8.5" style="3" customWidth="1"/>
    <col min="5642" max="5642" width="9" style="3" customWidth="1"/>
    <col min="5643" max="5643" width="8.33203125" style="3" customWidth="1"/>
    <col min="5644" max="5644" width="7.1640625" style="3" customWidth="1"/>
    <col min="5645" max="5645" width="7.83203125" style="3" customWidth="1"/>
    <col min="5646" max="5646" width="8.5" style="3" customWidth="1"/>
    <col min="5647" max="5647" width="9.1640625" style="3" customWidth="1"/>
    <col min="5648" max="5649" width="8.1640625" style="3" customWidth="1"/>
    <col min="5650" max="5651" width="8.5" style="3" customWidth="1"/>
    <col min="5652" max="5652" width="10.5" style="3" customWidth="1"/>
    <col min="5653" max="5653" width="8.83203125" style="3" customWidth="1"/>
    <col min="5654" max="5654" width="2.33203125" style="3" customWidth="1"/>
    <col min="5655" max="5655" width="15.5" style="3" customWidth="1"/>
    <col min="5656" max="5656" width="8.5" style="3" customWidth="1"/>
    <col min="5657" max="5657" width="15" style="3" customWidth="1"/>
    <col min="5658" max="5662" width="8.83203125" style="3"/>
    <col min="5663" max="5663" width="17.1640625" style="3" customWidth="1"/>
    <col min="5664" max="5664" width="16" style="3" customWidth="1"/>
    <col min="5665" max="5665" width="9.6640625" style="3" customWidth="1"/>
    <col min="5666" max="5888" width="8.83203125" style="3"/>
    <col min="5889" max="5889" width="2.5" style="3" customWidth="1"/>
    <col min="5890" max="5890" width="2.33203125" style="3" customWidth="1"/>
    <col min="5891" max="5891" width="17.6640625" style="3" customWidth="1"/>
    <col min="5892" max="5892" width="11.1640625" style="3" customWidth="1"/>
    <col min="5893" max="5893" width="9" style="3" customWidth="1"/>
    <col min="5894" max="5894" width="8.1640625" style="3" customWidth="1"/>
    <col min="5895" max="5895" width="8.33203125" style="3" customWidth="1"/>
    <col min="5896" max="5896" width="8" style="3" customWidth="1"/>
    <col min="5897" max="5897" width="8.5" style="3" customWidth="1"/>
    <col min="5898" max="5898" width="9" style="3" customWidth="1"/>
    <col min="5899" max="5899" width="8.33203125" style="3" customWidth="1"/>
    <col min="5900" max="5900" width="7.1640625" style="3" customWidth="1"/>
    <col min="5901" max="5901" width="7.83203125" style="3" customWidth="1"/>
    <col min="5902" max="5902" width="8.5" style="3" customWidth="1"/>
    <col min="5903" max="5903" width="9.1640625" style="3" customWidth="1"/>
    <col min="5904" max="5905" width="8.1640625" style="3" customWidth="1"/>
    <col min="5906" max="5907" width="8.5" style="3" customWidth="1"/>
    <col min="5908" max="5908" width="10.5" style="3" customWidth="1"/>
    <col min="5909" max="5909" width="8.83203125" style="3" customWidth="1"/>
    <col min="5910" max="5910" width="2.33203125" style="3" customWidth="1"/>
    <col min="5911" max="5911" width="15.5" style="3" customWidth="1"/>
    <col min="5912" max="5912" width="8.5" style="3" customWidth="1"/>
    <col min="5913" max="5913" width="15" style="3" customWidth="1"/>
    <col min="5914" max="5918" width="8.83203125" style="3"/>
    <col min="5919" max="5919" width="17.1640625" style="3" customWidth="1"/>
    <col min="5920" max="5920" width="16" style="3" customWidth="1"/>
    <col min="5921" max="5921" width="9.6640625" style="3" customWidth="1"/>
    <col min="5922" max="6144" width="8.83203125" style="3"/>
    <col min="6145" max="6145" width="2.5" style="3" customWidth="1"/>
    <col min="6146" max="6146" width="2.33203125" style="3" customWidth="1"/>
    <col min="6147" max="6147" width="17.6640625" style="3" customWidth="1"/>
    <col min="6148" max="6148" width="11.1640625" style="3" customWidth="1"/>
    <col min="6149" max="6149" width="9" style="3" customWidth="1"/>
    <col min="6150" max="6150" width="8.1640625" style="3" customWidth="1"/>
    <col min="6151" max="6151" width="8.33203125" style="3" customWidth="1"/>
    <col min="6152" max="6152" width="8" style="3" customWidth="1"/>
    <col min="6153" max="6153" width="8.5" style="3" customWidth="1"/>
    <col min="6154" max="6154" width="9" style="3" customWidth="1"/>
    <col min="6155" max="6155" width="8.33203125" style="3" customWidth="1"/>
    <col min="6156" max="6156" width="7.1640625" style="3" customWidth="1"/>
    <col min="6157" max="6157" width="7.83203125" style="3" customWidth="1"/>
    <col min="6158" max="6158" width="8.5" style="3" customWidth="1"/>
    <col min="6159" max="6159" width="9.1640625" style="3" customWidth="1"/>
    <col min="6160" max="6161" width="8.1640625" style="3" customWidth="1"/>
    <col min="6162" max="6163" width="8.5" style="3" customWidth="1"/>
    <col min="6164" max="6164" width="10.5" style="3" customWidth="1"/>
    <col min="6165" max="6165" width="8.83203125" style="3" customWidth="1"/>
    <col min="6166" max="6166" width="2.33203125" style="3" customWidth="1"/>
    <col min="6167" max="6167" width="15.5" style="3" customWidth="1"/>
    <col min="6168" max="6168" width="8.5" style="3" customWidth="1"/>
    <col min="6169" max="6169" width="15" style="3" customWidth="1"/>
    <col min="6170" max="6174" width="8.83203125" style="3"/>
    <col min="6175" max="6175" width="17.1640625" style="3" customWidth="1"/>
    <col min="6176" max="6176" width="16" style="3" customWidth="1"/>
    <col min="6177" max="6177" width="9.6640625" style="3" customWidth="1"/>
    <col min="6178" max="6400" width="8.83203125" style="3"/>
    <col min="6401" max="6401" width="2.5" style="3" customWidth="1"/>
    <col min="6402" max="6402" width="2.33203125" style="3" customWidth="1"/>
    <col min="6403" max="6403" width="17.6640625" style="3" customWidth="1"/>
    <col min="6404" max="6404" width="11.1640625" style="3" customWidth="1"/>
    <col min="6405" max="6405" width="9" style="3" customWidth="1"/>
    <col min="6406" max="6406" width="8.1640625" style="3" customWidth="1"/>
    <col min="6407" max="6407" width="8.33203125" style="3" customWidth="1"/>
    <col min="6408" max="6408" width="8" style="3" customWidth="1"/>
    <col min="6409" max="6409" width="8.5" style="3" customWidth="1"/>
    <col min="6410" max="6410" width="9" style="3" customWidth="1"/>
    <col min="6411" max="6411" width="8.33203125" style="3" customWidth="1"/>
    <col min="6412" max="6412" width="7.1640625" style="3" customWidth="1"/>
    <col min="6413" max="6413" width="7.83203125" style="3" customWidth="1"/>
    <col min="6414" max="6414" width="8.5" style="3" customWidth="1"/>
    <col min="6415" max="6415" width="9.1640625" style="3" customWidth="1"/>
    <col min="6416" max="6417" width="8.1640625" style="3" customWidth="1"/>
    <col min="6418" max="6419" width="8.5" style="3" customWidth="1"/>
    <col min="6420" max="6420" width="10.5" style="3" customWidth="1"/>
    <col min="6421" max="6421" width="8.83203125" style="3" customWidth="1"/>
    <col min="6422" max="6422" width="2.33203125" style="3" customWidth="1"/>
    <col min="6423" max="6423" width="15.5" style="3" customWidth="1"/>
    <col min="6424" max="6424" width="8.5" style="3" customWidth="1"/>
    <col min="6425" max="6425" width="15" style="3" customWidth="1"/>
    <col min="6426" max="6430" width="8.83203125" style="3"/>
    <col min="6431" max="6431" width="17.1640625" style="3" customWidth="1"/>
    <col min="6432" max="6432" width="16" style="3" customWidth="1"/>
    <col min="6433" max="6433" width="9.6640625" style="3" customWidth="1"/>
    <col min="6434" max="6656" width="8.83203125" style="3"/>
    <col min="6657" max="6657" width="2.5" style="3" customWidth="1"/>
    <col min="6658" max="6658" width="2.33203125" style="3" customWidth="1"/>
    <col min="6659" max="6659" width="17.6640625" style="3" customWidth="1"/>
    <col min="6660" max="6660" width="11.1640625" style="3" customWidth="1"/>
    <col min="6661" max="6661" width="9" style="3" customWidth="1"/>
    <col min="6662" max="6662" width="8.1640625" style="3" customWidth="1"/>
    <col min="6663" max="6663" width="8.33203125" style="3" customWidth="1"/>
    <col min="6664" max="6664" width="8" style="3" customWidth="1"/>
    <col min="6665" max="6665" width="8.5" style="3" customWidth="1"/>
    <col min="6666" max="6666" width="9" style="3" customWidth="1"/>
    <col min="6667" max="6667" width="8.33203125" style="3" customWidth="1"/>
    <col min="6668" max="6668" width="7.1640625" style="3" customWidth="1"/>
    <col min="6669" max="6669" width="7.83203125" style="3" customWidth="1"/>
    <col min="6670" max="6670" width="8.5" style="3" customWidth="1"/>
    <col min="6671" max="6671" width="9.1640625" style="3" customWidth="1"/>
    <col min="6672" max="6673" width="8.1640625" style="3" customWidth="1"/>
    <col min="6674" max="6675" width="8.5" style="3" customWidth="1"/>
    <col min="6676" max="6676" width="10.5" style="3" customWidth="1"/>
    <col min="6677" max="6677" width="8.83203125" style="3" customWidth="1"/>
    <col min="6678" max="6678" width="2.33203125" style="3" customWidth="1"/>
    <col min="6679" max="6679" width="15.5" style="3" customWidth="1"/>
    <col min="6680" max="6680" width="8.5" style="3" customWidth="1"/>
    <col min="6681" max="6681" width="15" style="3" customWidth="1"/>
    <col min="6682" max="6686" width="8.83203125" style="3"/>
    <col min="6687" max="6687" width="17.1640625" style="3" customWidth="1"/>
    <col min="6688" max="6688" width="16" style="3" customWidth="1"/>
    <col min="6689" max="6689" width="9.6640625" style="3" customWidth="1"/>
    <col min="6690" max="6912" width="8.83203125" style="3"/>
    <col min="6913" max="6913" width="2.5" style="3" customWidth="1"/>
    <col min="6914" max="6914" width="2.33203125" style="3" customWidth="1"/>
    <col min="6915" max="6915" width="17.6640625" style="3" customWidth="1"/>
    <col min="6916" max="6916" width="11.1640625" style="3" customWidth="1"/>
    <col min="6917" max="6917" width="9" style="3" customWidth="1"/>
    <col min="6918" max="6918" width="8.1640625" style="3" customWidth="1"/>
    <col min="6919" max="6919" width="8.33203125" style="3" customWidth="1"/>
    <col min="6920" max="6920" width="8" style="3" customWidth="1"/>
    <col min="6921" max="6921" width="8.5" style="3" customWidth="1"/>
    <col min="6922" max="6922" width="9" style="3" customWidth="1"/>
    <col min="6923" max="6923" width="8.33203125" style="3" customWidth="1"/>
    <col min="6924" max="6924" width="7.1640625" style="3" customWidth="1"/>
    <col min="6925" max="6925" width="7.83203125" style="3" customWidth="1"/>
    <col min="6926" max="6926" width="8.5" style="3" customWidth="1"/>
    <col min="6927" max="6927" width="9.1640625" style="3" customWidth="1"/>
    <col min="6928" max="6929" width="8.1640625" style="3" customWidth="1"/>
    <col min="6930" max="6931" width="8.5" style="3" customWidth="1"/>
    <col min="6932" max="6932" width="10.5" style="3" customWidth="1"/>
    <col min="6933" max="6933" width="8.83203125" style="3" customWidth="1"/>
    <col min="6934" max="6934" width="2.33203125" style="3" customWidth="1"/>
    <col min="6935" max="6935" width="15.5" style="3" customWidth="1"/>
    <col min="6936" max="6936" width="8.5" style="3" customWidth="1"/>
    <col min="6937" max="6937" width="15" style="3" customWidth="1"/>
    <col min="6938" max="6942" width="8.83203125" style="3"/>
    <col min="6943" max="6943" width="17.1640625" style="3" customWidth="1"/>
    <col min="6944" max="6944" width="16" style="3" customWidth="1"/>
    <col min="6945" max="6945" width="9.6640625" style="3" customWidth="1"/>
    <col min="6946" max="7168" width="8.83203125" style="3"/>
    <col min="7169" max="7169" width="2.5" style="3" customWidth="1"/>
    <col min="7170" max="7170" width="2.33203125" style="3" customWidth="1"/>
    <col min="7171" max="7171" width="17.6640625" style="3" customWidth="1"/>
    <col min="7172" max="7172" width="11.1640625" style="3" customWidth="1"/>
    <col min="7173" max="7173" width="9" style="3" customWidth="1"/>
    <col min="7174" max="7174" width="8.1640625" style="3" customWidth="1"/>
    <col min="7175" max="7175" width="8.33203125" style="3" customWidth="1"/>
    <col min="7176" max="7176" width="8" style="3" customWidth="1"/>
    <col min="7177" max="7177" width="8.5" style="3" customWidth="1"/>
    <col min="7178" max="7178" width="9" style="3" customWidth="1"/>
    <col min="7179" max="7179" width="8.33203125" style="3" customWidth="1"/>
    <col min="7180" max="7180" width="7.1640625" style="3" customWidth="1"/>
    <col min="7181" max="7181" width="7.83203125" style="3" customWidth="1"/>
    <col min="7182" max="7182" width="8.5" style="3" customWidth="1"/>
    <col min="7183" max="7183" width="9.1640625" style="3" customWidth="1"/>
    <col min="7184" max="7185" width="8.1640625" style="3" customWidth="1"/>
    <col min="7186" max="7187" width="8.5" style="3" customWidth="1"/>
    <col min="7188" max="7188" width="10.5" style="3" customWidth="1"/>
    <col min="7189" max="7189" width="8.83203125" style="3" customWidth="1"/>
    <col min="7190" max="7190" width="2.33203125" style="3" customWidth="1"/>
    <col min="7191" max="7191" width="15.5" style="3" customWidth="1"/>
    <col min="7192" max="7192" width="8.5" style="3" customWidth="1"/>
    <col min="7193" max="7193" width="15" style="3" customWidth="1"/>
    <col min="7194" max="7198" width="8.83203125" style="3"/>
    <col min="7199" max="7199" width="17.1640625" style="3" customWidth="1"/>
    <col min="7200" max="7200" width="16" style="3" customWidth="1"/>
    <col min="7201" max="7201" width="9.6640625" style="3" customWidth="1"/>
    <col min="7202" max="7424" width="8.83203125" style="3"/>
    <col min="7425" max="7425" width="2.5" style="3" customWidth="1"/>
    <col min="7426" max="7426" width="2.33203125" style="3" customWidth="1"/>
    <col min="7427" max="7427" width="17.6640625" style="3" customWidth="1"/>
    <col min="7428" max="7428" width="11.1640625" style="3" customWidth="1"/>
    <col min="7429" max="7429" width="9" style="3" customWidth="1"/>
    <col min="7430" max="7430" width="8.1640625" style="3" customWidth="1"/>
    <col min="7431" max="7431" width="8.33203125" style="3" customWidth="1"/>
    <col min="7432" max="7432" width="8" style="3" customWidth="1"/>
    <col min="7433" max="7433" width="8.5" style="3" customWidth="1"/>
    <col min="7434" max="7434" width="9" style="3" customWidth="1"/>
    <col min="7435" max="7435" width="8.33203125" style="3" customWidth="1"/>
    <col min="7436" max="7436" width="7.1640625" style="3" customWidth="1"/>
    <col min="7437" max="7437" width="7.83203125" style="3" customWidth="1"/>
    <col min="7438" max="7438" width="8.5" style="3" customWidth="1"/>
    <col min="7439" max="7439" width="9.1640625" style="3" customWidth="1"/>
    <col min="7440" max="7441" width="8.1640625" style="3" customWidth="1"/>
    <col min="7442" max="7443" width="8.5" style="3" customWidth="1"/>
    <col min="7444" max="7444" width="10.5" style="3" customWidth="1"/>
    <col min="7445" max="7445" width="8.83203125" style="3" customWidth="1"/>
    <col min="7446" max="7446" width="2.33203125" style="3" customWidth="1"/>
    <col min="7447" max="7447" width="15.5" style="3" customWidth="1"/>
    <col min="7448" max="7448" width="8.5" style="3" customWidth="1"/>
    <col min="7449" max="7449" width="15" style="3" customWidth="1"/>
    <col min="7450" max="7454" width="8.83203125" style="3"/>
    <col min="7455" max="7455" width="17.1640625" style="3" customWidth="1"/>
    <col min="7456" max="7456" width="16" style="3" customWidth="1"/>
    <col min="7457" max="7457" width="9.6640625" style="3" customWidth="1"/>
    <col min="7458" max="7680" width="8.83203125" style="3"/>
    <col min="7681" max="7681" width="2.5" style="3" customWidth="1"/>
    <col min="7682" max="7682" width="2.33203125" style="3" customWidth="1"/>
    <col min="7683" max="7683" width="17.6640625" style="3" customWidth="1"/>
    <col min="7684" max="7684" width="11.1640625" style="3" customWidth="1"/>
    <col min="7685" max="7685" width="9" style="3" customWidth="1"/>
    <col min="7686" max="7686" width="8.1640625" style="3" customWidth="1"/>
    <col min="7687" max="7687" width="8.33203125" style="3" customWidth="1"/>
    <col min="7688" max="7688" width="8" style="3" customWidth="1"/>
    <col min="7689" max="7689" width="8.5" style="3" customWidth="1"/>
    <col min="7690" max="7690" width="9" style="3" customWidth="1"/>
    <col min="7691" max="7691" width="8.33203125" style="3" customWidth="1"/>
    <col min="7692" max="7692" width="7.1640625" style="3" customWidth="1"/>
    <col min="7693" max="7693" width="7.83203125" style="3" customWidth="1"/>
    <col min="7694" max="7694" width="8.5" style="3" customWidth="1"/>
    <col min="7695" max="7695" width="9.1640625" style="3" customWidth="1"/>
    <col min="7696" max="7697" width="8.1640625" style="3" customWidth="1"/>
    <col min="7698" max="7699" width="8.5" style="3" customWidth="1"/>
    <col min="7700" max="7700" width="10.5" style="3" customWidth="1"/>
    <col min="7701" max="7701" width="8.83203125" style="3" customWidth="1"/>
    <col min="7702" max="7702" width="2.33203125" style="3" customWidth="1"/>
    <col min="7703" max="7703" width="15.5" style="3" customWidth="1"/>
    <col min="7704" max="7704" width="8.5" style="3" customWidth="1"/>
    <col min="7705" max="7705" width="15" style="3" customWidth="1"/>
    <col min="7706" max="7710" width="8.83203125" style="3"/>
    <col min="7711" max="7711" width="17.1640625" style="3" customWidth="1"/>
    <col min="7712" max="7712" width="16" style="3" customWidth="1"/>
    <col min="7713" max="7713" width="9.6640625" style="3" customWidth="1"/>
    <col min="7714" max="7936" width="8.83203125" style="3"/>
    <col min="7937" max="7937" width="2.5" style="3" customWidth="1"/>
    <col min="7938" max="7938" width="2.33203125" style="3" customWidth="1"/>
    <col min="7939" max="7939" width="17.6640625" style="3" customWidth="1"/>
    <col min="7940" max="7940" width="11.1640625" style="3" customWidth="1"/>
    <col min="7941" max="7941" width="9" style="3" customWidth="1"/>
    <col min="7942" max="7942" width="8.1640625" style="3" customWidth="1"/>
    <col min="7943" max="7943" width="8.33203125" style="3" customWidth="1"/>
    <col min="7944" max="7944" width="8" style="3" customWidth="1"/>
    <col min="7945" max="7945" width="8.5" style="3" customWidth="1"/>
    <col min="7946" max="7946" width="9" style="3" customWidth="1"/>
    <col min="7947" max="7947" width="8.33203125" style="3" customWidth="1"/>
    <col min="7948" max="7948" width="7.1640625" style="3" customWidth="1"/>
    <col min="7949" max="7949" width="7.83203125" style="3" customWidth="1"/>
    <col min="7950" max="7950" width="8.5" style="3" customWidth="1"/>
    <col min="7951" max="7951" width="9.1640625" style="3" customWidth="1"/>
    <col min="7952" max="7953" width="8.1640625" style="3" customWidth="1"/>
    <col min="7954" max="7955" width="8.5" style="3" customWidth="1"/>
    <col min="7956" max="7956" width="10.5" style="3" customWidth="1"/>
    <col min="7957" max="7957" width="8.83203125" style="3" customWidth="1"/>
    <col min="7958" max="7958" width="2.33203125" style="3" customWidth="1"/>
    <col min="7959" max="7959" width="15.5" style="3" customWidth="1"/>
    <col min="7960" max="7960" width="8.5" style="3" customWidth="1"/>
    <col min="7961" max="7961" width="15" style="3" customWidth="1"/>
    <col min="7962" max="7966" width="8.83203125" style="3"/>
    <col min="7967" max="7967" width="17.1640625" style="3" customWidth="1"/>
    <col min="7968" max="7968" width="16" style="3" customWidth="1"/>
    <col min="7969" max="7969" width="9.6640625" style="3" customWidth="1"/>
    <col min="7970" max="8192" width="8.83203125" style="3"/>
    <col min="8193" max="8193" width="2.5" style="3" customWidth="1"/>
    <col min="8194" max="8194" width="2.33203125" style="3" customWidth="1"/>
    <col min="8195" max="8195" width="17.6640625" style="3" customWidth="1"/>
    <col min="8196" max="8196" width="11.1640625" style="3" customWidth="1"/>
    <col min="8197" max="8197" width="9" style="3" customWidth="1"/>
    <col min="8198" max="8198" width="8.1640625" style="3" customWidth="1"/>
    <col min="8199" max="8199" width="8.33203125" style="3" customWidth="1"/>
    <col min="8200" max="8200" width="8" style="3" customWidth="1"/>
    <col min="8201" max="8201" width="8.5" style="3" customWidth="1"/>
    <col min="8202" max="8202" width="9" style="3" customWidth="1"/>
    <col min="8203" max="8203" width="8.33203125" style="3" customWidth="1"/>
    <col min="8204" max="8204" width="7.1640625" style="3" customWidth="1"/>
    <col min="8205" max="8205" width="7.83203125" style="3" customWidth="1"/>
    <col min="8206" max="8206" width="8.5" style="3" customWidth="1"/>
    <col min="8207" max="8207" width="9.1640625" style="3" customWidth="1"/>
    <col min="8208" max="8209" width="8.1640625" style="3" customWidth="1"/>
    <col min="8210" max="8211" width="8.5" style="3" customWidth="1"/>
    <col min="8212" max="8212" width="10.5" style="3" customWidth="1"/>
    <col min="8213" max="8213" width="8.83203125" style="3" customWidth="1"/>
    <col min="8214" max="8214" width="2.33203125" style="3" customWidth="1"/>
    <col min="8215" max="8215" width="15.5" style="3" customWidth="1"/>
    <col min="8216" max="8216" width="8.5" style="3" customWidth="1"/>
    <col min="8217" max="8217" width="15" style="3" customWidth="1"/>
    <col min="8218" max="8222" width="8.83203125" style="3"/>
    <col min="8223" max="8223" width="17.1640625" style="3" customWidth="1"/>
    <col min="8224" max="8224" width="16" style="3" customWidth="1"/>
    <col min="8225" max="8225" width="9.6640625" style="3" customWidth="1"/>
    <col min="8226" max="8448" width="8.83203125" style="3"/>
    <col min="8449" max="8449" width="2.5" style="3" customWidth="1"/>
    <col min="8450" max="8450" width="2.33203125" style="3" customWidth="1"/>
    <col min="8451" max="8451" width="17.6640625" style="3" customWidth="1"/>
    <col min="8452" max="8452" width="11.1640625" style="3" customWidth="1"/>
    <col min="8453" max="8453" width="9" style="3" customWidth="1"/>
    <col min="8454" max="8454" width="8.1640625" style="3" customWidth="1"/>
    <col min="8455" max="8455" width="8.33203125" style="3" customWidth="1"/>
    <col min="8456" max="8456" width="8" style="3" customWidth="1"/>
    <col min="8457" max="8457" width="8.5" style="3" customWidth="1"/>
    <col min="8458" max="8458" width="9" style="3" customWidth="1"/>
    <col min="8459" max="8459" width="8.33203125" style="3" customWidth="1"/>
    <col min="8460" max="8460" width="7.1640625" style="3" customWidth="1"/>
    <col min="8461" max="8461" width="7.83203125" style="3" customWidth="1"/>
    <col min="8462" max="8462" width="8.5" style="3" customWidth="1"/>
    <col min="8463" max="8463" width="9.1640625" style="3" customWidth="1"/>
    <col min="8464" max="8465" width="8.1640625" style="3" customWidth="1"/>
    <col min="8466" max="8467" width="8.5" style="3" customWidth="1"/>
    <col min="8468" max="8468" width="10.5" style="3" customWidth="1"/>
    <col min="8469" max="8469" width="8.83203125" style="3" customWidth="1"/>
    <col min="8470" max="8470" width="2.33203125" style="3" customWidth="1"/>
    <col min="8471" max="8471" width="15.5" style="3" customWidth="1"/>
    <col min="8472" max="8472" width="8.5" style="3" customWidth="1"/>
    <col min="8473" max="8473" width="15" style="3" customWidth="1"/>
    <col min="8474" max="8478" width="8.83203125" style="3"/>
    <col min="8479" max="8479" width="17.1640625" style="3" customWidth="1"/>
    <col min="8480" max="8480" width="16" style="3" customWidth="1"/>
    <col min="8481" max="8481" width="9.6640625" style="3" customWidth="1"/>
    <col min="8482" max="8704" width="8.83203125" style="3"/>
    <col min="8705" max="8705" width="2.5" style="3" customWidth="1"/>
    <col min="8706" max="8706" width="2.33203125" style="3" customWidth="1"/>
    <col min="8707" max="8707" width="17.6640625" style="3" customWidth="1"/>
    <col min="8708" max="8708" width="11.1640625" style="3" customWidth="1"/>
    <col min="8709" max="8709" width="9" style="3" customWidth="1"/>
    <col min="8710" max="8710" width="8.1640625" style="3" customWidth="1"/>
    <col min="8711" max="8711" width="8.33203125" style="3" customWidth="1"/>
    <col min="8712" max="8712" width="8" style="3" customWidth="1"/>
    <col min="8713" max="8713" width="8.5" style="3" customWidth="1"/>
    <col min="8714" max="8714" width="9" style="3" customWidth="1"/>
    <col min="8715" max="8715" width="8.33203125" style="3" customWidth="1"/>
    <col min="8716" max="8716" width="7.1640625" style="3" customWidth="1"/>
    <col min="8717" max="8717" width="7.83203125" style="3" customWidth="1"/>
    <col min="8718" max="8718" width="8.5" style="3" customWidth="1"/>
    <col min="8719" max="8719" width="9.1640625" style="3" customWidth="1"/>
    <col min="8720" max="8721" width="8.1640625" style="3" customWidth="1"/>
    <col min="8722" max="8723" width="8.5" style="3" customWidth="1"/>
    <col min="8724" max="8724" width="10.5" style="3" customWidth="1"/>
    <col min="8725" max="8725" width="8.83203125" style="3" customWidth="1"/>
    <col min="8726" max="8726" width="2.33203125" style="3" customWidth="1"/>
    <col min="8727" max="8727" width="15.5" style="3" customWidth="1"/>
    <col min="8728" max="8728" width="8.5" style="3" customWidth="1"/>
    <col min="8729" max="8729" width="15" style="3" customWidth="1"/>
    <col min="8730" max="8734" width="8.83203125" style="3"/>
    <col min="8735" max="8735" width="17.1640625" style="3" customWidth="1"/>
    <col min="8736" max="8736" width="16" style="3" customWidth="1"/>
    <col min="8737" max="8737" width="9.6640625" style="3" customWidth="1"/>
    <col min="8738" max="8960" width="8.83203125" style="3"/>
    <col min="8961" max="8961" width="2.5" style="3" customWidth="1"/>
    <col min="8962" max="8962" width="2.33203125" style="3" customWidth="1"/>
    <col min="8963" max="8963" width="17.6640625" style="3" customWidth="1"/>
    <col min="8964" max="8964" width="11.1640625" style="3" customWidth="1"/>
    <col min="8965" max="8965" width="9" style="3" customWidth="1"/>
    <col min="8966" max="8966" width="8.1640625" style="3" customWidth="1"/>
    <col min="8967" max="8967" width="8.33203125" style="3" customWidth="1"/>
    <col min="8968" max="8968" width="8" style="3" customWidth="1"/>
    <col min="8969" max="8969" width="8.5" style="3" customWidth="1"/>
    <col min="8970" max="8970" width="9" style="3" customWidth="1"/>
    <col min="8971" max="8971" width="8.33203125" style="3" customWidth="1"/>
    <col min="8972" max="8972" width="7.1640625" style="3" customWidth="1"/>
    <col min="8973" max="8973" width="7.83203125" style="3" customWidth="1"/>
    <col min="8974" max="8974" width="8.5" style="3" customWidth="1"/>
    <col min="8975" max="8975" width="9.1640625" style="3" customWidth="1"/>
    <col min="8976" max="8977" width="8.1640625" style="3" customWidth="1"/>
    <col min="8978" max="8979" width="8.5" style="3" customWidth="1"/>
    <col min="8980" max="8980" width="10.5" style="3" customWidth="1"/>
    <col min="8981" max="8981" width="8.83203125" style="3" customWidth="1"/>
    <col min="8982" max="8982" width="2.33203125" style="3" customWidth="1"/>
    <col min="8983" max="8983" width="15.5" style="3" customWidth="1"/>
    <col min="8984" max="8984" width="8.5" style="3" customWidth="1"/>
    <col min="8985" max="8985" width="15" style="3" customWidth="1"/>
    <col min="8986" max="8990" width="8.83203125" style="3"/>
    <col min="8991" max="8991" width="17.1640625" style="3" customWidth="1"/>
    <col min="8992" max="8992" width="16" style="3" customWidth="1"/>
    <col min="8993" max="8993" width="9.6640625" style="3" customWidth="1"/>
    <col min="8994" max="9216" width="8.83203125" style="3"/>
    <col min="9217" max="9217" width="2.5" style="3" customWidth="1"/>
    <col min="9218" max="9218" width="2.33203125" style="3" customWidth="1"/>
    <col min="9219" max="9219" width="17.6640625" style="3" customWidth="1"/>
    <col min="9220" max="9220" width="11.1640625" style="3" customWidth="1"/>
    <col min="9221" max="9221" width="9" style="3" customWidth="1"/>
    <col min="9222" max="9222" width="8.1640625" style="3" customWidth="1"/>
    <col min="9223" max="9223" width="8.33203125" style="3" customWidth="1"/>
    <col min="9224" max="9224" width="8" style="3" customWidth="1"/>
    <col min="9225" max="9225" width="8.5" style="3" customWidth="1"/>
    <col min="9226" max="9226" width="9" style="3" customWidth="1"/>
    <col min="9227" max="9227" width="8.33203125" style="3" customWidth="1"/>
    <col min="9228" max="9228" width="7.1640625" style="3" customWidth="1"/>
    <col min="9229" max="9229" width="7.83203125" style="3" customWidth="1"/>
    <col min="9230" max="9230" width="8.5" style="3" customWidth="1"/>
    <col min="9231" max="9231" width="9.1640625" style="3" customWidth="1"/>
    <col min="9232" max="9233" width="8.1640625" style="3" customWidth="1"/>
    <col min="9234" max="9235" width="8.5" style="3" customWidth="1"/>
    <col min="9236" max="9236" width="10.5" style="3" customWidth="1"/>
    <col min="9237" max="9237" width="8.83203125" style="3" customWidth="1"/>
    <col min="9238" max="9238" width="2.33203125" style="3" customWidth="1"/>
    <col min="9239" max="9239" width="15.5" style="3" customWidth="1"/>
    <col min="9240" max="9240" width="8.5" style="3" customWidth="1"/>
    <col min="9241" max="9241" width="15" style="3" customWidth="1"/>
    <col min="9242" max="9246" width="8.83203125" style="3"/>
    <col min="9247" max="9247" width="17.1640625" style="3" customWidth="1"/>
    <col min="9248" max="9248" width="16" style="3" customWidth="1"/>
    <col min="9249" max="9249" width="9.6640625" style="3" customWidth="1"/>
    <col min="9250" max="9472" width="8.83203125" style="3"/>
    <col min="9473" max="9473" width="2.5" style="3" customWidth="1"/>
    <col min="9474" max="9474" width="2.33203125" style="3" customWidth="1"/>
    <col min="9475" max="9475" width="17.6640625" style="3" customWidth="1"/>
    <col min="9476" max="9476" width="11.1640625" style="3" customWidth="1"/>
    <col min="9477" max="9477" width="9" style="3" customWidth="1"/>
    <col min="9478" max="9478" width="8.1640625" style="3" customWidth="1"/>
    <col min="9479" max="9479" width="8.33203125" style="3" customWidth="1"/>
    <col min="9480" max="9480" width="8" style="3" customWidth="1"/>
    <col min="9481" max="9481" width="8.5" style="3" customWidth="1"/>
    <col min="9482" max="9482" width="9" style="3" customWidth="1"/>
    <col min="9483" max="9483" width="8.33203125" style="3" customWidth="1"/>
    <col min="9484" max="9484" width="7.1640625" style="3" customWidth="1"/>
    <col min="9485" max="9485" width="7.83203125" style="3" customWidth="1"/>
    <col min="9486" max="9486" width="8.5" style="3" customWidth="1"/>
    <col min="9487" max="9487" width="9.1640625" style="3" customWidth="1"/>
    <col min="9488" max="9489" width="8.1640625" style="3" customWidth="1"/>
    <col min="9490" max="9491" width="8.5" style="3" customWidth="1"/>
    <col min="9492" max="9492" width="10.5" style="3" customWidth="1"/>
    <col min="9493" max="9493" width="8.83203125" style="3" customWidth="1"/>
    <col min="9494" max="9494" width="2.33203125" style="3" customWidth="1"/>
    <col min="9495" max="9495" width="15.5" style="3" customWidth="1"/>
    <col min="9496" max="9496" width="8.5" style="3" customWidth="1"/>
    <col min="9497" max="9497" width="15" style="3" customWidth="1"/>
    <col min="9498" max="9502" width="8.83203125" style="3"/>
    <col min="9503" max="9503" width="17.1640625" style="3" customWidth="1"/>
    <col min="9504" max="9504" width="16" style="3" customWidth="1"/>
    <col min="9505" max="9505" width="9.6640625" style="3" customWidth="1"/>
    <col min="9506" max="9728" width="8.83203125" style="3"/>
    <col min="9729" max="9729" width="2.5" style="3" customWidth="1"/>
    <col min="9730" max="9730" width="2.33203125" style="3" customWidth="1"/>
    <col min="9731" max="9731" width="17.6640625" style="3" customWidth="1"/>
    <col min="9732" max="9732" width="11.1640625" style="3" customWidth="1"/>
    <col min="9733" max="9733" width="9" style="3" customWidth="1"/>
    <col min="9734" max="9734" width="8.1640625" style="3" customWidth="1"/>
    <col min="9735" max="9735" width="8.33203125" style="3" customWidth="1"/>
    <col min="9736" max="9736" width="8" style="3" customWidth="1"/>
    <col min="9737" max="9737" width="8.5" style="3" customWidth="1"/>
    <col min="9738" max="9738" width="9" style="3" customWidth="1"/>
    <col min="9739" max="9739" width="8.33203125" style="3" customWidth="1"/>
    <col min="9740" max="9740" width="7.1640625" style="3" customWidth="1"/>
    <col min="9741" max="9741" width="7.83203125" style="3" customWidth="1"/>
    <col min="9742" max="9742" width="8.5" style="3" customWidth="1"/>
    <col min="9743" max="9743" width="9.1640625" style="3" customWidth="1"/>
    <col min="9744" max="9745" width="8.1640625" style="3" customWidth="1"/>
    <col min="9746" max="9747" width="8.5" style="3" customWidth="1"/>
    <col min="9748" max="9748" width="10.5" style="3" customWidth="1"/>
    <col min="9749" max="9749" width="8.83203125" style="3" customWidth="1"/>
    <col min="9750" max="9750" width="2.33203125" style="3" customWidth="1"/>
    <col min="9751" max="9751" width="15.5" style="3" customWidth="1"/>
    <col min="9752" max="9752" width="8.5" style="3" customWidth="1"/>
    <col min="9753" max="9753" width="15" style="3" customWidth="1"/>
    <col min="9754" max="9758" width="8.83203125" style="3"/>
    <col min="9759" max="9759" width="17.1640625" style="3" customWidth="1"/>
    <col min="9760" max="9760" width="16" style="3" customWidth="1"/>
    <col min="9761" max="9761" width="9.6640625" style="3" customWidth="1"/>
    <col min="9762" max="9984" width="8.83203125" style="3"/>
    <col min="9985" max="9985" width="2.5" style="3" customWidth="1"/>
    <col min="9986" max="9986" width="2.33203125" style="3" customWidth="1"/>
    <col min="9987" max="9987" width="17.6640625" style="3" customWidth="1"/>
    <col min="9988" max="9988" width="11.1640625" style="3" customWidth="1"/>
    <col min="9989" max="9989" width="9" style="3" customWidth="1"/>
    <col min="9990" max="9990" width="8.1640625" style="3" customWidth="1"/>
    <col min="9991" max="9991" width="8.33203125" style="3" customWidth="1"/>
    <col min="9992" max="9992" width="8" style="3" customWidth="1"/>
    <col min="9993" max="9993" width="8.5" style="3" customWidth="1"/>
    <col min="9994" max="9994" width="9" style="3" customWidth="1"/>
    <col min="9995" max="9995" width="8.33203125" style="3" customWidth="1"/>
    <col min="9996" max="9996" width="7.1640625" style="3" customWidth="1"/>
    <col min="9997" max="9997" width="7.83203125" style="3" customWidth="1"/>
    <col min="9998" max="9998" width="8.5" style="3" customWidth="1"/>
    <col min="9999" max="9999" width="9.1640625" style="3" customWidth="1"/>
    <col min="10000" max="10001" width="8.1640625" style="3" customWidth="1"/>
    <col min="10002" max="10003" width="8.5" style="3" customWidth="1"/>
    <col min="10004" max="10004" width="10.5" style="3" customWidth="1"/>
    <col min="10005" max="10005" width="8.83203125" style="3" customWidth="1"/>
    <col min="10006" max="10006" width="2.33203125" style="3" customWidth="1"/>
    <col min="10007" max="10007" width="15.5" style="3" customWidth="1"/>
    <col min="10008" max="10008" width="8.5" style="3" customWidth="1"/>
    <col min="10009" max="10009" width="15" style="3" customWidth="1"/>
    <col min="10010" max="10014" width="8.83203125" style="3"/>
    <col min="10015" max="10015" width="17.1640625" style="3" customWidth="1"/>
    <col min="10016" max="10016" width="16" style="3" customWidth="1"/>
    <col min="10017" max="10017" width="9.6640625" style="3" customWidth="1"/>
    <col min="10018" max="10240" width="8.83203125" style="3"/>
    <col min="10241" max="10241" width="2.5" style="3" customWidth="1"/>
    <col min="10242" max="10242" width="2.33203125" style="3" customWidth="1"/>
    <col min="10243" max="10243" width="17.6640625" style="3" customWidth="1"/>
    <col min="10244" max="10244" width="11.1640625" style="3" customWidth="1"/>
    <col min="10245" max="10245" width="9" style="3" customWidth="1"/>
    <col min="10246" max="10246" width="8.1640625" style="3" customWidth="1"/>
    <col min="10247" max="10247" width="8.33203125" style="3" customWidth="1"/>
    <col min="10248" max="10248" width="8" style="3" customWidth="1"/>
    <col min="10249" max="10249" width="8.5" style="3" customWidth="1"/>
    <col min="10250" max="10250" width="9" style="3" customWidth="1"/>
    <col min="10251" max="10251" width="8.33203125" style="3" customWidth="1"/>
    <col min="10252" max="10252" width="7.1640625" style="3" customWidth="1"/>
    <col min="10253" max="10253" width="7.83203125" style="3" customWidth="1"/>
    <col min="10254" max="10254" width="8.5" style="3" customWidth="1"/>
    <col min="10255" max="10255" width="9.1640625" style="3" customWidth="1"/>
    <col min="10256" max="10257" width="8.1640625" style="3" customWidth="1"/>
    <col min="10258" max="10259" width="8.5" style="3" customWidth="1"/>
    <col min="10260" max="10260" width="10.5" style="3" customWidth="1"/>
    <col min="10261" max="10261" width="8.83203125" style="3" customWidth="1"/>
    <col min="10262" max="10262" width="2.33203125" style="3" customWidth="1"/>
    <col min="10263" max="10263" width="15.5" style="3" customWidth="1"/>
    <col min="10264" max="10264" width="8.5" style="3" customWidth="1"/>
    <col min="10265" max="10265" width="15" style="3" customWidth="1"/>
    <col min="10266" max="10270" width="8.83203125" style="3"/>
    <col min="10271" max="10271" width="17.1640625" style="3" customWidth="1"/>
    <col min="10272" max="10272" width="16" style="3" customWidth="1"/>
    <col min="10273" max="10273" width="9.6640625" style="3" customWidth="1"/>
    <col min="10274" max="10496" width="8.83203125" style="3"/>
    <col min="10497" max="10497" width="2.5" style="3" customWidth="1"/>
    <col min="10498" max="10498" width="2.33203125" style="3" customWidth="1"/>
    <col min="10499" max="10499" width="17.6640625" style="3" customWidth="1"/>
    <col min="10500" max="10500" width="11.1640625" style="3" customWidth="1"/>
    <col min="10501" max="10501" width="9" style="3" customWidth="1"/>
    <col min="10502" max="10502" width="8.1640625" style="3" customWidth="1"/>
    <col min="10503" max="10503" width="8.33203125" style="3" customWidth="1"/>
    <col min="10504" max="10504" width="8" style="3" customWidth="1"/>
    <col min="10505" max="10505" width="8.5" style="3" customWidth="1"/>
    <col min="10506" max="10506" width="9" style="3" customWidth="1"/>
    <col min="10507" max="10507" width="8.33203125" style="3" customWidth="1"/>
    <col min="10508" max="10508" width="7.1640625" style="3" customWidth="1"/>
    <col min="10509" max="10509" width="7.83203125" style="3" customWidth="1"/>
    <col min="10510" max="10510" width="8.5" style="3" customWidth="1"/>
    <col min="10511" max="10511" width="9.1640625" style="3" customWidth="1"/>
    <col min="10512" max="10513" width="8.1640625" style="3" customWidth="1"/>
    <col min="10514" max="10515" width="8.5" style="3" customWidth="1"/>
    <col min="10516" max="10516" width="10.5" style="3" customWidth="1"/>
    <col min="10517" max="10517" width="8.83203125" style="3" customWidth="1"/>
    <col min="10518" max="10518" width="2.33203125" style="3" customWidth="1"/>
    <col min="10519" max="10519" width="15.5" style="3" customWidth="1"/>
    <col min="10520" max="10520" width="8.5" style="3" customWidth="1"/>
    <col min="10521" max="10521" width="15" style="3" customWidth="1"/>
    <col min="10522" max="10526" width="8.83203125" style="3"/>
    <col min="10527" max="10527" width="17.1640625" style="3" customWidth="1"/>
    <col min="10528" max="10528" width="16" style="3" customWidth="1"/>
    <col min="10529" max="10529" width="9.6640625" style="3" customWidth="1"/>
    <col min="10530" max="10752" width="8.83203125" style="3"/>
    <col min="10753" max="10753" width="2.5" style="3" customWidth="1"/>
    <col min="10754" max="10754" width="2.33203125" style="3" customWidth="1"/>
    <col min="10755" max="10755" width="17.6640625" style="3" customWidth="1"/>
    <col min="10756" max="10756" width="11.1640625" style="3" customWidth="1"/>
    <col min="10757" max="10757" width="9" style="3" customWidth="1"/>
    <col min="10758" max="10758" width="8.1640625" style="3" customWidth="1"/>
    <col min="10759" max="10759" width="8.33203125" style="3" customWidth="1"/>
    <col min="10760" max="10760" width="8" style="3" customWidth="1"/>
    <col min="10761" max="10761" width="8.5" style="3" customWidth="1"/>
    <col min="10762" max="10762" width="9" style="3" customWidth="1"/>
    <col min="10763" max="10763" width="8.33203125" style="3" customWidth="1"/>
    <col min="10764" max="10764" width="7.1640625" style="3" customWidth="1"/>
    <col min="10765" max="10765" width="7.83203125" style="3" customWidth="1"/>
    <col min="10766" max="10766" width="8.5" style="3" customWidth="1"/>
    <col min="10767" max="10767" width="9.1640625" style="3" customWidth="1"/>
    <col min="10768" max="10769" width="8.1640625" style="3" customWidth="1"/>
    <col min="10770" max="10771" width="8.5" style="3" customWidth="1"/>
    <col min="10772" max="10772" width="10.5" style="3" customWidth="1"/>
    <col min="10773" max="10773" width="8.83203125" style="3" customWidth="1"/>
    <col min="10774" max="10774" width="2.33203125" style="3" customWidth="1"/>
    <col min="10775" max="10775" width="15.5" style="3" customWidth="1"/>
    <col min="10776" max="10776" width="8.5" style="3" customWidth="1"/>
    <col min="10777" max="10777" width="15" style="3" customWidth="1"/>
    <col min="10778" max="10782" width="8.83203125" style="3"/>
    <col min="10783" max="10783" width="17.1640625" style="3" customWidth="1"/>
    <col min="10784" max="10784" width="16" style="3" customWidth="1"/>
    <col min="10785" max="10785" width="9.6640625" style="3" customWidth="1"/>
    <col min="10786" max="11008" width="8.83203125" style="3"/>
    <col min="11009" max="11009" width="2.5" style="3" customWidth="1"/>
    <col min="11010" max="11010" width="2.33203125" style="3" customWidth="1"/>
    <col min="11011" max="11011" width="17.6640625" style="3" customWidth="1"/>
    <col min="11012" max="11012" width="11.1640625" style="3" customWidth="1"/>
    <col min="11013" max="11013" width="9" style="3" customWidth="1"/>
    <col min="11014" max="11014" width="8.1640625" style="3" customWidth="1"/>
    <col min="11015" max="11015" width="8.33203125" style="3" customWidth="1"/>
    <col min="11016" max="11016" width="8" style="3" customWidth="1"/>
    <col min="11017" max="11017" width="8.5" style="3" customWidth="1"/>
    <col min="11018" max="11018" width="9" style="3" customWidth="1"/>
    <col min="11019" max="11019" width="8.33203125" style="3" customWidth="1"/>
    <col min="11020" max="11020" width="7.1640625" style="3" customWidth="1"/>
    <col min="11021" max="11021" width="7.83203125" style="3" customWidth="1"/>
    <col min="11022" max="11022" width="8.5" style="3" customWidth="1"/>
    <col min="11023" max="11023" width="9.1640625" style="3" customWidth="1"/>
    <col min="11024" max="11025" width="8.1640625" style="3" customWidth="1"/>
    <col min="11026" max="11027" width="8.5" style="3" customWidth="1"/>
    <col min="11028" max="11028" width="10.5" style="3" customWidth="1"/>
    <col min="11029" max="11029" width="8.83203125" style="3" customWidth="1"/>
    <col min="11030" max="11030" width="2.33203125" style="3" customWidth="1"/>
    <col min="11031" max="11031" width="15.5" style="3" customWidth="1"/>
    <col min="11032" max="11032" width="8.5" style="3" customWidth="1"/>
    <col min="11033" max="11033" width="15" style="3" customWidth="1"/>
    <col min="11034" max="11038" width="8.83203125" style="3"/>
    <col min="11039" max="11039" width="17.1640625" style="3" customWidth="1"/>
    <col min="11040" max="11040" width="16" style="3" customWidth="1"/>
    <col min="11041" max="11041" width="9.6640625" style="3" customWidth="1"/>
    <col min="11042" max="11264" width="8.83203125" style="3"/>
    <col min="11265" max="11265" width="2.5" style="3" customWidth="1"/>
    <col min="11266" max="11266" width="2.33203125" style="3" customWidth="1"/>
    <col min="11267" max="11267" width="17.6640625" style="3" customWidth="1"/>
    <col min="11268" max="11268" width="11.1640625" style="3" customWidth="1"/>
    <col min="11269" max="11269" width="9" style="3" customWidth="1"/>
    <col min="11270" max="11270" width="8.1640625" style="3" customWidth="1"/>
    <col min="11271" max="11271" width="8.33203125" style="3" customWidth="1"/>
    <col min="11272" max="11272" width="8" style="3" customWidth="1"/>
    <col min="11273" max="11273" width="8.5" style="3" customWidth="1"/>
    <col min="11274" max="11274" width="9" style="3" customWidth="1"/>
    <col min="11275" max="11275" width="8.33203125" style="3" customWidth="1"/>
    <col min="11276" max="11276" width="7.1640625" style="3" customWidth="1"/>
    <col min="11277" max="11277" width="7.83203125" style="3" customWidth="1"/>
    <col min="11278" max="11278" width="8.5" style="3" customWidth="1"/>
    <col min="11279" max="11279" width="9.1640625" style="3" customWidth="1"/>
    <col min="11280" max="11281" width="8.1640625" style="3" customWidth="1"/>
    <col min="11282" max="11283" width="8.5" style="3" customWidth="1"/>
    <col min="11284" max="11284" width="10.5" style="3" customWidth="1"/>
    <col min="11285" max="11285" width="8.83203125" style="3" customWidth="1"/>
    <col min="11286" max="11286" width="2.33203125" style="3" customWidth="1"/>
    <col min="11287" max="11287" width="15.5" style="3" customWidth="1"/>
    <col min="11288" max="11288" width="8.5" style="3" customWidth="1"/>
    <col min="11289" max="11289" width="15" style="3" customWidth="1"/>
    <col min="11290" max="11294" width="8.83203125" style="3"/>
    <col min="11295" max="11295" width="17.1640625" style="3" customWidth="1"/>
    <col min="11296" max="11296" width="16" style="3" customWidth="1"/>
    <col min="11297" max="11297" width="9.6640625" style="3" customWidth="1"/>
    <col min="11298" max="11520" width="8.83203125" style="3"/>
    <col min="11521" max="11521" width="2.5" style="3" customWidth="1"/>
    <col min="11522" max="11522" width="2.33203125" style="3" customWidth="1"/>
    <col min="11523" max="11523" width="17.6640625" style="3" customWidth="1"/>
    <col min="11524" max="11524" width="11.1640625" style="3" customWidth="1"/>
    <col min="11525" max="11525" width="9" style="3" customWidth="1"/>
    <col min="11526" max="11526" width="8.1640625" style="3" customWidth="1"/>
    <col min="11527" max="11527" width="8.33203125" style="3" customWidth="1"/>
    <col min="11528" max="11528" width="8" style="3" customWidth="1"/>
    <col min="11529" max="11529" width="8.5" style="3" customWidth="1"/>
    <col min="11530" max="11530" width="9" style="3" customWidth="1"/>
    <col min="11531" max="11531" width="8.33203125" style="3" customWidth="1"/>
    <col min="11532" max="11532" width="7.1640625" style="3" customWidth="1"/>
    <col min="11533" max="11533" width="7.83203125" style="3" customWidth="1"/>
    <col min="11534" max="11534" width="8.5" style="3" customWidth="1"/>
    <col min="11535" max="11535" width="9.1640625" style="3" customWidth="1"/>
    <col min="11536" max="11537" width="8.1640625" style="3" customWidth="1"/>
    <col min="11538" max="11539" width="8.5" style="3" customWidth="1"/>
    <col min="11540" max="11540" width="10.5" style="3" customWidth="1"/>
    <col min="11541" max="11541" width="8.83203125" style="3" customWidth="1"/>
    <col min="11542" max="11542" width="2.33203125" style="3" customWidth="1"/>
    <col min="11543" max="11543" width="15.5" style="3" customWidth="1"/>
    <col min="11544" max="11544" width="8.5" style="3" customWidth="1"/>
    <col min="11545" max="11545" width="15" style="3" customWidth="1"/>
    <col min="11546" max="11550" width="8.83203125" style="3"/>
    <col min="11551" max="11551" width="17.1640625" style="3" customWidth="1"/>
    <col min="11552" max="11552" width="16" style="3" customWidth="1"/>
    <col min="11553" max="11553" width="9.6640625" style="3" customWidth="1"/>
    <col min="11554" max="11776" width="8.83203125" style="3"/>
    <col min="11777" max="11777" width="2.5" style="3" customWidth="1"/>
    <col min="11778" max="11778" width="2.33203125" style="3" customWidth="1"/>
    <col min="11779" max="11779" width="17.6640625" style="3" customWidth="1"/>
    <col min="11780" max="11780" width="11.1640625" style="3" customWidth="1"/>
    <col min="11781" max="11781" width="9" style="3" customWidth="1"/>
    <col min="11782" max="11782" width="8.1640625" style="3" customWidth="1"/>
    <col min="11783" max="11783" width="8.33203125" style="3" customWidth="1"/>
    <col min="11784" max="11784" width="8" style="3" customWidth="1"/>
    <col min="11785" max="11785" width="8.5" style="3" customWidth="1"/>
    <col min="11786" max="11786" width="9" style="3" customWidth="1"/>
    <col min="11787" max="11787" width="8.33203125" style="3" customWidth="1"/>
    <col min="11788" max="11788" width="7.1640625" style="3" customWidth="1"/>
    <col min="11789" max="11789" width="7.83203125" style="3" customWidth="1"/>
    <col min="11790" max="11790" width="8.5" style="3" customWidth="1"/>
    <col min="11791" max="11791" width="9.1640625" style="3" customWidth="1"/>
    <col min="11792" max="11793" width="8.1640625" style="3" customWidth="1"/>
    <col min="11794" max="11795" width="8.5" style="3" customWidth="1"/>
    <col min="11796" max="11796" width="10.5" style="3" customWidth="1"/>
    <col min="11797" max="11797" width="8.83203125" style="3" customWidth="1"/>
    <col min="11798" max="11798" width="2.33203125" style="3" customWidth="1"/>
    <col min="11799" max="11799" width="15.5" style="3" customWidth="1"/>
    <col min="11800" max="11800" width="8.5" style="3" customWidth="1"/>
    <col min="11801" max="11801" width="15" style="3" customWidth="1"/>
    <col min="11802" max="11806" width="8.83203125" style="3"/>
    <col min="11807" max="11807" width="17.1640625" style="3" customWidth="1"/>
    <col min="11808" max="11808" width="16" style="3" customWidth="1"/>
    <col min="11809" max="11809" width="9.6640625" style="3" customWidth="1"/>
    <col min="11810" max="12032" width="8.83203125" style="3"/>
    <col min="12033" max="12033" width="2.5" style="3" customWidth="1"/>
    <col min="12034" max="12034" width="2.33203125" style="3" customWidth="1"/>
    <col min="12035" max="12035" width="17.6640625" style="3" customWidth="1"/>
    <col min="12036" max="12036" width="11.1640625" style="3" customWidth="1"/>
    <col min="12037" max="12037" width="9" style="3" customWidth="1"/>
    <col min="12038" max="12038" width="8.1640625" style="3" customWidth="1"/>
    <col min="12039" max="12039" width="8.33203125" style="3" customWidth="1"/>
    <col min="12040" max="12040" width="8" style="3" customWidth="1"/>
    <col min="12041" max="12041" width="8.5" style="3" customWidth="1"/>
    <col min="12042" max="12042" width="9" style="3" customWidth="1"/>
    <col min="12043" max="12043" width="8.33203125" style="3" customWidth="1"/>
    <col min="12044" max="12044" width="7.1640625" style="3" customWidth="1"/>
    <col min="12045" max="12045" width="7.83203125" style="3" customWidth="1"/>
    <col min="12046" max="12046" width="8.5" style="3" customWidth="1"/>
    <col min="12047" max="12047" width="9.1640625" style="3" customWidth="1"/>
    <col min="12048" max="12049" width="8.1640625" style="3" customWidth="1"/>
    <col min="12050" max="12051" width="8.5" style="3" customWidth="1"/>
    <col min="12052" max="12052" width="10.5" style="3" customWidth="1"/>
    <col min="12053" max="12053" width="8.83203125" style="3" customWidth="1"/>
    <col min="12054" max="12054" width="2.33203125" style="3" customWidth="1"/>
    <col min="12055" max="12055" width="15.5" style="3" customWidth="1"/>
    <col min="12056" max="12056" width="8.5" style="3" customWidth="1"/>
    <col min="12057" max="12057" width="15" style="3" customWidth="1"/>
    <col min="12058" max="12062" width="8.83203125" style="3"/>
    <col min="12063" max="12063" width="17.1640625" style="3" customWidth="1"/>
    <col min="12064" max="12064" width="16" style="3" customWidth="1"/>
    <col min="12065" max="12065" width="9.6640625" style="3" customWidth="1"/>
    <col min="12066" max="12288" width="8.83203125" style="3"/>
    <col min="12289" max="12289" width="2.5" style="3" customWidth="1"/>
    <col min="12290" max="12290" width="2.33203125" style="3" customWidth="1"/>
    <col min="12291" max="12291" width="17.6640625" style="3" customWidth="1"/>
    <col min="12292" max="12292" width="11.1640625" style="3" customWidth="1"/>
    <col min="12293" max="12293" width="9" style="3" customWidth="1"/>
    <col min="12294" max="12294" width="8.1640625" style="3" customWidth="1"/>
    <col min="12295" max="12295" width="8.33203125" style="3" customWidth="1"/>
    <col min="12296" max="12296" width="8" style="3" customWidth="1"/>
    <col min="12297" max="12297" width="8.5" style="3" customWidth="1"/>
    <col min="12298" max="12298" width="9" style="3" customWidth="1"/>
    <col min="12299" max="12299" width="8.33203125" style="3" customWidth="1"/>
    <col min="12300" max="12300" width="7.1640625" style="3" customWidth="1"/>
    <col min="12301" max="12301" width="7.83203125" style="3" customWidth="1"/>
    <col min="12302" max="12302" width="8.5" style="3" customWidth="1"/>
    <col min="12303" max="12303" width="9.1640625" style="3" customWidth="1"/>
    <col min="12304" max="12305" width="8.1640625" style="3" customWidth="1"/>
    <col min="12306" max="12307" width="8.5" style="3" customWidth="1"/>
    <col min="12308" max="12308" width="10.5" style="3" customWidth="1"/>
    <col min="12309" max="12309" width="8.83203125" style="3" customWidth="1"/>
    <col min="12310" max="12310" width="2.33203125" style="3" customWidth="1"/>
    <col min="12311" max="12311" width="15.5" style="3" customWidth="1"/>
    <col min="12312" max="12312" width="8.5" style="3" customWidth="1"/>
    <col min="12313" max="12313" width="15" style="3" customWidth="1"/>
    <col min="12314" max="12318" width="8.83203125" style="3"/>
    <col min="12319" max="12319" width="17.1640625" style="3" customWidth="1"/>
    <col min="12320" max="12320" width="16" style="3" customWidth="1"/>
    <col min="12321" max="12321" width="9.6640625" style="3" customWidth="1"/>
    <col min="12322" max="12544" width="8.83203125" style="3"/>
    <col min="12545" max="12545" width="2.5" style="3" customWidth="1"/>
    <col min="12546" max="12546" width="2.33203125" style="3" customWidth="1"/>
    <col min="12547" max="12547" width="17.6640625" style="3" customWidth="1"/>
    <col min="12548" max="12548" width="11.1640625" style="3" customWidth="1"/>
    <col min="12549" max="12549" width="9" style="3" customWidth="1"/>
    <col min="12550" max="12550" width="8.1640625" style="3" customWidth="1"/>
    <col min="12551" max="12551" width="8.33203125" style="3" customWidth="1"/>
    <col min="12552" max="12552" width="8" style="3" customWidth="1"/>
    <col min="12553" max="12553" width="8.5" style="3" customWidth="1"/>
    <col min="12554" max="12554" width="9" style="3" customWidth="1"/>
    <col min="12555" max="12555" width="8.33203125" style="3" customWidth="1"/>
    <col min="12556" max="12556" width="7.1640625" style="3" customWidth="1"/>
    <col min="12557" max="12557" width="7.83203125" style="3" customWidth="1"/>
    <col min="12558" max="12558" width="8.5" style="3" customWidth="1"/>
    <col min="12559" max="12559" width="9.1640625" style="3" customWidth="1"/>
    <col min="12560" max="12561" width="8.1640625" style="3" customWidth="1"/>
    <col min="12562" max="12563" width="8.5" style="3" customWidth="1"/>
    <col min="12564" max="12564" width="10.5" style="3" customWidth="1"/>
    <col min="12565" max="12565" width="8.83203125" style="3" customWidth="1"/>
    <col min="12566" max="12566" width="2.33203125" style="3" customWidth="1"/>
    <col min="12567" max="12567" width="15.5" style="3" customWidth="1"/>
    <col min="12568" max="12568" width="8.5" style="3" customWidth="1"/>
    <col min="12569" max="12569" width="15" style="3" customWidth="1"/>
    <col min="12570" max="12574" width="8.83203125" style="3"/>
    <col min="12575" max="12575" width="17.1640625" style="3" customWidth="1"/>
    <col min="12576" max="12576" width="16" style="3" customWidth="1"/>
    <col min="12577" max="12577" width="9.6640625" style="3" customWidth="1"/>
    <col min="12578" max="12800" width="8.83203125" style="3"/>
    <col min="12801" max="12801" width="2.5" style="3" customWidth="1"/>
    <col min="12802" max="12802" width="2.33203125" style="3" customWidth="1"/>
    <col min="12803" max="12803" width="17.6640625" style="3" customWidth="1"/>
    <col min="12804" max="12804" width="11.1640625" style="3" customWidth="1"/>
    <col min="12805" max="12805" width="9" style="3" customWidth="1"/>
    <col min="12806" max="12806" width="8.1640625" style="3" customWidth="1"/>
    <col min="12807" max="12807" width="8.33203125" style="3" customWidth="1"/>
    <col min="12808" max="12808" width="8" style="3" customWidth="1"/>
    <col min="12809" max="12809" width="8.5" style="3" customWidth="1"/>
    <col min="12810" max="12810" width="9" style="3" customWidth="1"/>
    <col min="12811" max="12811" width="8.33203125" style="3" customWidth="1"/>
    <col min="12812" max="12812" width="7.1640625" style="3" customWidth="1"/>
    <col min="12813" max="12813" width="7.83203125" style="3" customWidth="1"/>
    <col min="12814" max="12814" width="8.5" style="3" customWidth="1"/>
    <col min="12815" max="12815" width="9.1640625" style="3" customWidth="1"/>
    <col min="12816" max="12817" width="8.1640625" style="3" customWidth="1"/>
    <col min="12818" max="12819" width="8.5" style="3" customWidth="1"/>
    <col min="12820" max="12820" width="10.5" style="3" customWidth="1"/>
    <col min="12821" max="12821" width="8.83203125" style="3" customWidth="1"/>
    <col min="12822" max="12822" width="2.33203125" style="3" customWidth="1"/>
    <col min="12823" max="12823" width="15.5" style="3" customWidth="1"/>
    <col min="12824" max="12824" width="8.5" style="3" customWidth="1"/>
    <col min="12825" max="12825" width="15" style="3" customWidth="1"/>
    <col min="12826" max="12830" width="8.83203125" style="3"/>
    <col min="12831" max="12831" width="17.1640625" style="3" customWidth="1"/>
    <col min="12832" max="12832" width="16" style="3" customWidth="1"/>
    <col min="12833" max="12833" width="9.6640625" style="3" customWidth="1"/>
    <col min="12834" max="13056" width="8.83203125" style="3"/>
    <col min="13057" max="13057" width="2.5" style="3" customWidth="1"/>
    <col min="13058" max="13058" width="2.33203125" style="3" customWidth="1"/>
    <col min="13059" max="13059" width="17.6640625" style="3" customWidth="1"/>
    <col min="13060" max="13060" width="11.1640625" style="3" customWidth="1"/>
    <col min="13061" max="13061" width="9" style="3" customWidth="1"/>
    <col min="13062" max="13062" width="8.1640625" style="3" customWidth="1"/>
    <col min="13063" max="13063" width="8.33203125" style="3" customWidth="1"/>
    <col min="13064" max="13064" width="8" style="3" customWidth="1"/>
    <col min="13065" max="13065" width="8.5" style="3" customWidth="1"/>
    <col min="13066" max="13066" width="9" style="3" customWidth="1"/>
    <col min="13067" max="13067" width="8.33203125" style="3" customWidth="1"/>
    <col min="13068" max="13068" width="7.1640625" style="3" customWidth="1"/>
    <col min="13069" max="13069" width="7.83203125" style="3" customWidth="1"/>
    <col min="13070" max="13070" width="8.5" style="3" customWidth="1"/>
    <col min="13071" max="13071" width="9.1640625" style="3" customWidth="1"/>
    <col min="13072" max="13073" width="8.1640625" style="3" customWidth="1"/>
    <col min="13074" max="13075" width="8.5" style="3" customWidth="1"/>
    <col min="13076" max="13076" width="10.5" style="3" customWidth="1"/>
    <col min="13077" max="13077" width="8.83203125" style="3" customWidth="1"/>
    <col min="13078" max="13078" width="2.33203125" style="3" customWidth="1"/>
    <col min="13079" max="13079" width="15.5" style="3" customWidth="1"/>
    <col min="13080" max="13080" width="8.5" style="3" customWidth="1"/>
    <col min="13081" max="13081" width="15" style="3" customWidth="1"/>
    <col min="13082" max="13086" width="8.83203125" style="3"/>
    <col min="13087" max="13087" width="17.1640625" style="3" customWidth="1"/>
    <col min="13088" max="13088" width="16" style="3" customWidth="1"/>
    <col min="13089" max="13089" width="9.6640625" style="3" customWidth="1"/>
    <col min="13090" max="13312" width="8.83203125" style="3"/>
    <col min="13313" max="13313" width="2.5" style="3" customWidth="1"/>
    <col min="13314" max="13314" width="2.33203125" style="3" customWidth="1"/>
    <col min="13315" max="13315" width="17.6640625" style="3" customWidth="1"/>
    <col min="13316" max="13316" width="11.1640625" style="3" customWidth="1"/>
    <col min="13317" max="13317" width="9" style="3" customWidth="1"/>
    <col min="13318" max="13318" width="8.1640625" style="3" customWidth="1"/>
    <col min="13319" max="13319" width="8.33203125" style="3" customWidth="1"/>
    <col min="13320" max="13320" width="8" style="3" customWidth="1"/>
    <col min="13321" max="13321" width="8.5" style="3" customWidth="1"/>
    <col min="13322" max="13322" width="9" style="3" customWidth="1"/>
    <col min="13323" max="13323" width="8.33203125" style="3" customWidth="1"/>
    <col min="13324" max="13324" width="7.1640625" style="3" customWidth="1"/>
    <col min="13325" max="13325" width="7.83203125" style="3" customWidth="1"/>
    <col min="13326" max="13326" width="8.5" style="3" customWidth="1"/>
    <col min="13327" max="13327" width="9.1640625" style="3" customWidth="1"/>
    <col min="13328" max="13329" width="8.1640625" style="3" customWidth="1"/>
    <col min="13330" max="13331" width="8.5" style="3" customWidth="1"/>
    <col min="13332" max="13332" width="10.5" style="3" customWidth="1"/>
    <col min="13333" max="13333" width="8.83203125" style="3" customWidth="1"/>
    <col min="13334" max="13334" width="2.33203125" style="3" customWidth="1"/>
    <col min="13335" max="13335" width="15.5" style="3" customWidth="1"/>
    <col min="13336" max="13336" width="8.5" style="3" customWidth="1"/>
    <col min="13337" max="13337" width="15" style="3" customWidth="1"/>
    <col min="13338" max="13342" width="8.83203125" style="3"/>
    <col min="13343" max="13343" width="17.1640625" style="3" customWidth="1"/>
    <col min="13344" max="13344" width="16" style="3" customWidth="1"/>
    <col min="13345" max="13345" width="9.6640625" style="3" customWidth="1"/>
    <col min="13346" max="13568" width="8.83203125" style="3"/>
    <col min="13569" max="13569" width="2.5" style="3" customWidth="1"/>
    <col min="13570" max="13570" width="2.33203125" style="3" customWidth="1"/>
    <col min="13571" max="13571" width="17.6640625" style="3" customWidth="1"/>
    <col min="13572" max="13572" width="11.1640625" style="3" customWidth="1"/>
    <col min="13573" max="13573" width="9" style="3" customWidth="1"/>
    <col min="13574" max="13574" width="8.1640625" style="3" customWidth="1"/>
    <col min="13575" max="13575" width="8.33203125" style="3" customWidth="1"/>
    <col min="13576" max="13576" width="8" style="3" customWidth="1"/>
    <col min="13577" max="13577" width="8.5" style="3" customWidth="1"/>
    <col min="13578" max="13578" width="9" style="3" customWidth="1"/>
    <col min="13579" max="13579" width="8.33203125" style="3" customWidth="1"/>
    <col min="13580" max="13580" width="7.1640625" style="3" customWidth="1"/>
    <col min="13581" max="13581" width="7.83203125" style="3" customWidth="1"/>
    <col min="13582" max="13582" width="8.5" style="3" customWidth="1"/>
    <col min="13583" max="13583" width="9.1640625" style="3" customWidth="1"/>
    <col min="13584" max="13585" width="8.1640625" style="3" customWidth="1"/>
    <col min="13586" max="13587" width="8.5" style="3" customWidth="1"/>
    <col min="13588" max="13588" width="10.5" style="3" customWidth="1"/>
    <col min="13589" max="13589" width="8.83203125" style="3" customWidth="1"/>
    <col min="13590" max="13590" width="2.33203125" style="3" customWidth="1"/>
    <col min="13591" max="13591" width="15.5" style="3" customWidth="1"/>
    <col min="13592" max="13592" width="8.5" style="3" customWidth="1"/>
    <col min="13593" max="13593" width="15" style="3" customWidth="1"/>
    <col min="13594" max="13598" width="8.83203125" style="3"/>
    <col min="13599" max="13599" width="17.1640625" style="3" customWidth="1"/>
    <col min="13600" max="13600" width="16" style="3" customWidth="1"/>
    <col min="13601" max="13601" width="9.6640625" style="3" customWidth="1"/>
    <col min="13602" max="13824" width="8.83203125" style="3"/>
    <col min="13825" max="13825" width="2.5" style="3" customWidth="1"/>
    <col min="13826" max="13826" width="2.33203125" style="3" customWidth="1"/>
    <col min="13827" max="13827" width="17.6640625" style="3" customWidth="1"/>
    <col min="13828" max="13828" width="11.1640625" style="3" customWidth="1"/>
    <col min="13829" max="13829" width="9" style="3" customWidth="1"/>
    <col min="13830" max="13830" width="8.1640625" style="3" customWidth="1"/>
    <col min="13831" max="13831" width="8.33203125" style="3" customWidth="1"/>
    <col min="13832" max="13832" width="8" style="3" customWidth="1"/>
    <col min="13833" max="13833" width="8.5" style="3" customWidth="1"/>
    <col min="13834" max="13834" width="9" style="3" customWidth="1"/>
    <col min="13835" max="13835" width="8.33203125" style="3" customWidth="1"/>
    <col min="13836" max="13836" width="7.1640625" style="3" customWidth="1"/>
    <col min="13837" max="13837" width="7.83203125" style="3" customWidth="1"/>
    <col min="13838" max="13838" width="8.5" style="3" customWidth="1"/>
    <col min="13839" max="13839" width="9.1640625" style="3" customWidth="1"/>
    <col min="13840" max="13841" width="8.1640625" style="3" customWidth="1"/>
    <col min="13842" max="13843" width="8.5" style="3" customWidth="1"/>
    <col min="13844" max="13844" width="10.5" style="3" customWidth="1"/>
    <col min="13845" max="13845" width="8.83203125" style="3" customWidth="1"/>
    <col min="13846" max="13846" width="2.33203125" style="3" customWidth="1"/>
    <col min="13847" max="13847" width="15.5" style="3" customWidth="1"/>
    <col min="13848" max="13848" width="8.5" style="3" customWidth="1"/>
    <col min="13849" max="13849" width="15" style="3" customWidth="1"/>
    <col min="13850" max="13854" width="8.83203125" style="3"/>
    <col min="13855" max="13855" width="17.1640625" style="3" customWidth="1"/>
    <col min="13856" max="13856" width="16" style="3" customWidth="1"/>
    <col min="13857" max="13857" width="9.6640625" style="3" customWidth="1"/>
    <col min="13858" max="14080" width="8.83203125" style="3"/>
    <col min="14081" max="14081" width="2.5" style="3" customWidth="1"/>
    <col min="14082" max="14082" width="2.33203125" style="3" customWidth="1"/>
    <col min="14083" max="14083" width="17.6640625" style="3" customWidth="1"/>
    <col min="14084" max="14084" width="11.1640625" style="3" customWidth="1"/>
    <col min="14085" max="14085" width="9" style="3" customWidth="1"/>
    <col min="14086" max="14086" width="8.1640625" style="3" customWidth="1"/>
    <col min="14087" max="14087" width="8.33203125" style="3" customWidth="1"/>
    <col min="14088" max="14088" width="8" style="3" customWidth="1"/>
    <col min="14089" max="14089" width="8.5" style="3" customWidth="1"/>
    <col min="14090" max="14090" width="9" style="3" customWidth="1"/>
    <col min="14091" max="14091" width="8.33203125" style="3" customWidth="1"/>
    <col min="14092" max="14092" width="7.1640625" style="3" customWidth="1"/>
    <col min="14093" max="14093" width="7.83203125" style="3" customWidth="1"/>
    <col min="14094" max="14094" width="8.5" style="3" customWidth="1"/>
    <col min="14095" max="14095" width="9.1640625" style="3" customWidth="1"/>
    <col min="14096" max="14097" width="8.1640625" style="3" customWidth="1"/>
    <col min="14098" max="14099" width="8.5" style="3" customWidth="1"/>
    <col min="14100" max="14100" width="10.5" style="3" customWidth="1"/>
    <col min="14101" max="14101" width="8.83203125" style="3" customWidth="1"/>
    <col min="14102" max="14102" width="2.33203125" style="3" customWidth="1"/>
    <col min="14103" max="14103" width="15.5" style="3" customWidth="1"/>
    <col min="14104" max="14104" width="8.5" style="3" customWidth="1"/>
    <col min="14105" max="14105" width="15" style="3" customWidth="1"/>
    <col min="14106" max="14110" width="8.83203125" style="3"/>
    <col min="14111" max="14111" width="17.1640625" style="3" customWidth="1"/>
    <col min="14112" max="14112" width="16" style="3" customWidth="1"/>
    <col min="14113" max="14113" width="9.6640625" style="3" customWidth="1"/>
    <col min="14114" max="14336" width="8.83203125" style="3"/>
    <col min="14337" max="14337" width="2.5" style="3" customWidth="1"/>
    <col min="14338" max="14338" width="2.33203125" style="3" customWidth="1"/>
    <col min="14339" max="14339" width="17.6640625" style="3" customWidth="1"/>
    <col min="14340" max="14340" width="11.1640625" style="3" customWidth="1"/>
    <col min="14341" max="14341" width="9" style="3" customWidth="1"/>
    <col min="14342" max="14342" width="8.1640625" style="3" customWidth="1"/>
    <col min="14343" max="14343" width="8.33203125" style="3" customWidth="1"/>
    <col min="14344" max="14344" width="8" style="3" customWidth="1"/>
    <col min="14345" max="14345" width="8.5" style="3" customWidth="1"/>
    <col min="14346" max="14346" width="9" style="3" customWidth="1"/>
    <col min="14347" max="14347" width="8.33203125" style="3" customWidth="1"/>
    <col min="14348" max="14348" width="7.1640625" style="3" customWidth="1"/>
    <col min="14349" max="14349" width="7.83203125" style="3" customWidth="1"/>
    <col min="14350" max="14350" width="8.5" style="3" customWidth="1"/>
    <col min="14351" max="14351" width="9.1640625" style="3" customWidth="1"/>
    <col min="14352" max="14353" width="8.1640625" style="3" customWidth="1"/>
    <col min="14354" max="14355" width="8.5" style="3" customWidth="1"/>
    <col min="14356" max="14356" width="10.5" style="3" customWidth="1"/>
    <col min="14357" max="14357" width="8.83203125" style="3" customWidth="1"/>
    <col min="14358" max="14358" width="2.33203125" style="3" customWidth="1"/>
    <col min="14359" max="14359" width="15.5" style="3" customWidth="1"/>
    <col min="14360" max="14360" width="8.5" style="3" customWidth="1"/>
    <col min="14361" max="14361" width="15" style="3" customWidth="1"/>
    <col min="14362" max="14366" width="8.83203125" style="3"/>
    <col min="14367" max="14367" width="17.1640625" style="3" customWidth="1"/>
    <col min="14368" max="14368" width="16" style="3" customWidth="1"/>
    <col min="14369" max="14369" width="9.6640625" style="3" customWidth="1"/>
    <col min="14370" max="14592" width="8.83203125" style="3"/>
    <col min="14593" max="14593" width="2.5" style="3" customWidth="1"/>
    <col min="14594" max="14594" width="2.33203125" style="3" customWidth="1"/>
    <col min="14595" max="14595" width="17.6640625" style="3" customWidth="1"/>
    <col min="14596" max="14596" width="11.1640625" style="3" customWidth="1"/>
    <col min="14597" max="14597" width="9" style="3" customWidth="1"/>
    <col min="14598" max="14598" width="8.1640625" style="3" customWidth="1"/>
    <col min="14599" max="14599" width="8.33203125" style="3" customWidth="1"/>
    <col min="14600" max="14600" width="8" style="3" customWidth="1"/>
    <col min="14601" max="14601" width="8.5" style="3" customWidth="1"/>
    <col min="14602" max="14602" width="9" style="3" customWidth="1"/>
    <col min="14603" max="14603" width="8.33203125" style="3" customWidth="1"/>
    <col min="14604" max="14604" width="7.1640625" style="3" customWidth="1"/>
    <col min="14605" max="14605" width="7.83203125" style="3" customWidth="1"/>
    <col min="14606" max="14606" width="8.5" style="3" customWidth="1"/>
    <col min="14607" max="14607" width="9.1640625" style="3" customWidth="1"/>
    <col min="14608" max="14609" width="8.1640625" style="3" customWidth="1"/>
    <col min="14610" max="14611" width="8.5" style="3" customWidth="1"/>
    <col min="14612" max="14612" width="10.5" style="3" customWidth="1"/>
    <col min="14613" max="14613" width="8.83203125" style="3" customWidth="1"/>
    <col min="14614" max="14614" width="2.33203125" style="3" customWidth="1"/>
    <col min="14615" max="14615" width="15.5" style="3" customWidth="1"/>
    <col min="14616" max="14616" width="8.5" style="3" customWidth="1"/>
    <col min="14617" max="14617" width="15" style="3" customWidth="1"/>
    <col min="14618" max="14622" width="8.83203125" style="3"/>
    <col min="14623" max="14623" width="17.1640625" style="3" customWidth="1"/>
    <col min="14624" max="14624" width="16" style="3" customWidth="1"/>
    <col min="14625" max="14625" width="9.6640625" style="3" customWidth="1"/>
    <col min="14626" max="14848" width="8.83203125" style="3"/>
    <col min="14849" max="14849" width="2.5" style="3" customWidth="1"/>
    <col min="14850" max="14850" width="2.33203125" style="3" customWidth="1"/>
    <col min="14851" max="14851" width="17.6640625" style="3" customWidth="1"/>
    <col min="14852" max="14852" width="11.1640625" style="3" customWidth="1"/>
    <col min="14853" max="14853" width="9" style="3" customWidth="1"/>
    <col min="14854" max="14854" width="8.1640625" style="3" customWidth="1"/>
    <col min="14855" max="14855" width="8.33203125" style="3" customWidth="1"/>
    <col min="14856" max="14856" width="8" style="3" customWidth="1"/>
    <col min="14857" max="14857" width="8.5" style="3" customWidth="1"/>
    <col min="14858" max="14858" width="9" style="3" customWidth="1"/>
    <col min="14859" max="14859" width="8.33203125" style="3" customWidth="1"/>
    <col min="14860" max="14860" width="7.1640625" style="3" customWidth="1"/>
    <col min="14861" max="14861" width="7.83203125" style="3" customWidth="1"/>
    <col min="14862" max="14862" width="8.5" style="3" customWidth="1"/>
    <col min="14863" max="14863" width="9.1640625" style="3" customWidth="1"/>
    <col min="14864" max="14865" width="8.1640625" style="3" customWidth="1"/>
    <col min="14866" max="14867" width="8.5" style="3" customWidth="1"/>
    <col min="14868" max="14868" width="10.5" style="3" customWidth="1"/>
    <col min="14869" max="14869" width="8.83203125" style="3" customWidth="1"/>
    <col min="14870" max="14870" width="2.33203125" style="3" customWidth="1"/>
    <col min="14871" max="14871" width="15.5" style="3" customWidth="1"/>
    <col min="14872" max="14872" width="8.5" style="3" customWidth="1"/>
    <col min="14873" max="14873" width="15" style="3" customWidth="1"/>
    <col min="14874" max="14878" width="8.83203125" style="3"/>
    <col min="14879" max="14879" width="17.1640625" style="3" customWidth="1"/>
    <col min="14880" max="14880" width="16" style="3" customWidth="1"/>
    <col min="14881" max="14881" width="9.6640625" style="3" customWidth="1"/>
    <col min="14882" max="15104" width="8.83203125" style="3"/>
    <col min="15105" max="15105" width="2.5" style="3" customWidth="1"/>
    <col min="15106" max="15106" width="2.33203125" style="3" customWidth="1"/>
    <col min="15107" max="15107" width="17.6640625" style="3" customWidth="1"/>
    <col min="15108" max="15108" width="11.1640625" style="3" customWidth="1"/>
    <col min="15109" max="15109" width="9" style="3" customWidth="1"/>
    <col min="15110" max="15110" width="8.1640625" style="3" customWidth="1"/>
    <col min="15111" max="15111" width="8.33203125" style="3" customWidth="1"/>
    <col min="15112" max="15112" width="8" style="3" customWidth="1"/>
    <col min="15113" max="15113" width="8.5" style="3" customWidth="1"/>
    <col min="15114" max="15114" width="9" style="3" customWidth="1"/>
    <col min="15115" max="15115" width="8.33203125" style="3" customWidth="1"/>
    <col min="15116" max="15116" width="7.1640625" style="3" customWidth="1"/>
    <col min="15117" max="15117" width="7.83203125" style="3" customWidth="1"/>
    <col min="15118" max="15118" width="8.5" style="3" customWidth="1"/>
    <col min="15119" max="15119" width="9.1640625" style="3" customWidth="1"/>
    <col min="15120" max="15121" width="8.1640625" style="3" customWidth="1"/>
    <col min="15122" max="15123" width="8.5" style="3" customWidth="1"/>
    <col min="15124" max="15124" width="10.5" style="3" customWidth="1"/>
    <col min="15125" max="15125" width="8.83203125" style="3" customWidth="1"/>
    <col min="15126" max="15126" width="2.33203125" style="3" customWidth="1"/>
    <col min="15127" max="15127" width="15.5" style="3" customWidth="1"/>
    <col min="15128" max="15128" width="8.5" style="3" customWidth="1"/>
    <col min="15129" max="15129" width="15" style="3" customWidth="1"/>
    <col min="15130" max="15134" width="8.83203125" style="3"/>
    <col min="15135" max="15135" width="17.1640625" style="3" customWidth="1"/>
    <col min="15136" max="15136" width="16" style="3" customWidth="1"/>
    <col min="15137" max="15137" width="9.6640625" style="3" customWidth="1"/>
    <col min="15138" max="15360" width="8.83203125" style="3"/>
    <col min="15361" max="15361" width="2.5" style="3" customWidth="1"/>
    <col min="15362" max="15362" width="2.33203125" style="3" customWidth="1"/>
    <col min="15363" max="15363" width="17.6640625" style="3" customWidth="1"/>
    <col min="15364" max="15364" width="11.1640625" style="3" customWidth="1"/>
    <col min="15365" max="15365" width="9" style="3" customWidth="1"/>
    <col min="15366" max="15366" width="8.1640625" style="3" customWidth="1"/>
    <col min="15367" max="15367" width="8.33203125" style="3" customWidth="1"/>
    <col min="15368" max="15368" width="8" style="3" customWidth="1"/>
    <col min="15369" max="15369" width="8.5" style="3" customWidth="1"/>
    <col min="15370" max="15370" width="9" style="3" customWidth="1"/>
    <col min="15371" max="15371" width="8.33203125" style="3" customWidth="1"/>
    <col min="15372" max="15372" width="7.1640625" style="3" customWidth="1"/>
    <col min="15373" max="15373" width="7.83203125" style="3" customWidth="1"/>
    <col min="15374" max="15374" width="8.5" style="3" customWidth="1"/>
    <col min="15375" max="15375" width="9.1640625" style="3" customWidth="1"/>
    <col min="15376" max="15377" width="8.1640625" style="3" customWidth="1"/>
    <col min="15378" max="15379" width="8.5" style="3" customWidth="1"/>
    <col min="15380" max="15380" width="10.5" style="3" customWidth="1"/>
    <col min="15381" max="15381" width="8.83203125" style="3" customWidth="1"/>
    <col min="15382" max="15382" width="2.33203125" style="3" customWidth="1"/>
    <col min="15383" max="15383" width="15.5" style="3" customWidth="1"/>
    <col min="15384" max="15384" width="8.5" style="3" customWidth="1"/>
    <col min="15385" max="15385" width="15" style="3" customWidth="1"/>
    <col min="15386" max="15390" width="8.83203125" style="3"/>
    <col min="15391" max="15391" width="17.1640625" style="3" customWidth="1"/>
    <col min="15392" max="15392" width="16" style="3" customWidth="1"/>
    <col min="15393" max="15393" width="9.6640625" style="3" customWidth="1"/>
    <col min="15394" max="15616" width="8.83203125" style="3"/>
    <col min="15617" max="15617" width="2.5" style="3" customWidth="1"/>
    <col min="15618" max="15618" width="2.33203125" style="3" customWidth="1"/>
    <col min="15619" max="15619" width="17.6640625" style="3" customWidth="1"/>
    <col min="15620" max="15620" width="11.1640625" style="3" customWidth="1"/>
    <col min="15621" max="15621" width="9" style="3" customWidth="1"/>
    <col min="15622" max="15622" width="8.1640625" style="3" customWidth="1"/>
    <col min="15623" max="15623" width="8.33203125" style="3" customWidth="1"/>
    <col min="15624" max="15624" width="8" style="3" customWidth="1"/>
    <col min="15625" max="15625" width="8.5" style="3" customWidth="1"/>
    <col min="15626" max="15626" width="9" style="3" customWidth="1"/>
    <col min="15627" max="15627" width="8.33203125" style="3" customWidth="1"/>
    <col min="15628" max="15628" width="7.1640625" style="3" customWidth="1"/>
    <col min="15629" max="15629" width="7.83203125" style="3" customWidth="1"/>
    <col min="15630" max="15630" width="8.5" style="3" customWidth="1"/>
    <col min="15631" max="15631" width="9.1640625" style="3" customWidth="1"/>
    <col min="15632" max="15633" width="8.1640625" style="3" customWidth="1"/>
    <col min="15634" max="15635" width="8.5" style="3" customWidth="1"/>
    <col min="15636" max="15636" width="10.5" style="3" customWidth="1"/>
    <col min="15637" max="15637" width="8.83203125" style="3" customWidth="1"/>
    <col min="15638" max="15638" width="2.33203125" style="3" customWidth="1"/>
    <col min="15639" max="15639" width="15.5" style="3" customWidth="1"/>
    <col min="15640" max="15640" width="8.5" style="3" customWidth="1"/>
    <col min="15641" max="15641" width="15" style="3" customWidth="1"/>
    <col min="15642" max="15646" width="8.83203125" style="3"/>
    <col min="15647" max="15647" width="17.1640625" style="3" customWidth="1"/>
    <col min="15648" max="15648" width="16" style="3" customWidth="1"/>
    <col min="15649" max="15649" width="9.6640625" style="3" customWidth="1"/>
    <col min="15650" max="15872" width="8.83203125" style="3"/>
    <col min="15873" max="15873" width="2.5" style="3" customWidth="1"/>
    <col min="15874" max="15874" width="2.33203125" style="3" customWidth="1"/>
    <col min="15875" max="15875" width="17.6640625" style="3" customWidth="1"/>
    <col min="15876" max="15876" width="11.1640625" style="3" customWidth="1"/>
    <col min="15877" max="15877" width="9" style="3" customWidth="1"/>
    <col min="15878" max="15878" width="8.1640625" style="3" customWidth="1"/>
    <col min="15879" max="15879" width="8.33203125" style="3" customWidth="1"/>
    <col min="15880" max="15880" width="8" style="3" customWidth="1"/>
    <col min="15881" max="15881" width="8.5" style="3" customWidth="1"/>
    <col min="15882" max="15882" width="9" style="3" customWidth="1"/>
    <col min="15883" max="15883" width="8.33203125" style="3" customWidth="1"/>
    <col min="15884" max="15884" width="7.1640625" style="3" customWidth="1"/>
    <col min="15885" max="15885" width="7.83203125" style="3" customWidth="1"/>
    <col min="15886" max="15886" width="8.5" style="3" customWidth="1"/>
    <col min="15887" max="15887" width="9.1640625" style="3" customWidth="1"/>
    <col min="15888" max="15889" width="8.1640625" style="3" customWidth="1"/>
    <col min="15890" max="15891" width="8.5" style="3" customWidth="1"/>
    <col min="15892" max="15892" width="10.5" style="3" customWidth="1"/>
    <col min="15893" max="15893" width="8.83203125" style="3" customWidth="1"/>
    <col min="15894" max="15894" width="2.33203125" style="3" customWidth="1"/>
    <col min="15895" max="15895" width="15.5" style="3" customWidth="1"/>
    <col min="15896" max="15896" width="8.5" style="3" customWidth="1"/>
    <col min="15897" max="15897" width="15" style="3" customWidth="1"/>
    <col min="15898" max="15902" width="8.83203125" style="3"/>
    <col min="15903" max="15903" width="17.1640625" style="3" customWidth="1"/>
    <col min="15904" max="15904" width="16" style="3" customWidth="1"/>
    <col min="15905" max="15905" width="9.6640625" style="3" customWidth="1"/>
    <col min="15906" max="16128" width="8.83203125" style="3"/>
    <col min="16129" max="16129" width="2.5" style="3" customWidth="1"/>
    <col min="16130" max="16130" width="2.33203125" style="3" customWidth="1"/>
    <col min="16131" max="16131" width="17.6640625" style="3" customWidth="1"/>
    <col min="16132" max="16132" width="11.1640625" style="3" customWidth="1"/>
    <col min="16133" max="16133" width="9" style="3" customWidth="1"/>
    <col min="16134" max="16134" width="8.1640625" style="3" customWidth="1"/>
    <col min="16135" max="16135" width="8.33203125" style="3" customWidth="1"/>
    <col min="16136" max="16136" width="8" style="3" customWidth="1"/>
    <col min="16137" max="16137" width="8.5" style="3" customWidth="1"/>
    <col min="16138" max="16138" width="9" style="3" customWidth="1"/>
    <col min="16139" max="16139" width="8.33203125" style="3" customWidth="1"/>
    <col min="16140" max="16140" width="7.1640625" style="3" customWidth="1"/>
    <col min="16141" max="16141" width="7.83203125" style="3" customWidth="1"/>
    <col min="16142" max="16142" width="8.5" style="3" customWidth="1"/>
    <col min="16143" max="16143" width="9.1640625" style="3" customWidth="1"/>
    <col min="16144" max="16145" width="8.1640625" style="3" customWidth="1"/>
    <col min="16146" max="16147" width="8.5" style="3" customWidth="1"/>
    <col min="16148" max="16148" width="10.5" style="3" customWidth="1"/>
    <col min="16149" max="16149" width="8.83203125" style="3" customWidth="1"/>
    <col min="16150" max="16150" width="2.33203125" style="3" customWidth="1"/>
    <col min="16151" max="16151" width="15.5" style="3" customWidth="1"/>
    <col min="16152" max="16152" width="8.5" style="3" customWidth="1"/>
    <col min="16153" max="16153" width="15" style="3" customWidth="1"/>
    <col min="16154" max="16158" width="8.83203125" style="3"/>
    <col min="16159" max="16159" width="17.1640625" style="3" customWidth="1"/>
    <col min="16160" max="16160" width="16" style="3" customWidth="1"/>
    <col min="16161" max="16161" width="9.6640625" style="3" customWidth="1"/>
    <col min="16162" max="16384" width="8.83203125" style="3"/>
  </cols>
  <sheetData>
    <row r="2" spans="1:35" ht="15">
      <c r="C2" s="284"/>
      <c r="D2" s="285"/>
    </row>
    <row r="3" spans="1:35" ht="14" thickBot="1">
      <c r="B3" s="250">
        <v>2.5</v>
      </c>
      <c r="C3" s="247"/>
      <c r="D3" s="247">
        <v>11</v>
      </c>
      <c r="E3" s="247">
        <v>9</v>
      </c>
      <c r="F3" s="247">
        <v>8</v>
      </c>
      <c r="G3" s="247">
        <v>8</v>
      </c>
      <c r="H3" s="247">
        <v>8</v>
      </c>
      <c r="I3" s="247">
        <v>8</v>
      </c>
      <c r="J3" s="247">
        <v>8</v>
      </c>
      <c r="K3" s="247">
        <v>8</v>
      </c>
      <c r="L3" s="247">
        <v>8</v>
      </c>
      <c r="M3" s="247">
        <v>8</v>
      </c>
      <c r="N3" s="247">
        <v>8</v>
      </c>
      <c r="O3" s="247">
        <v>8</v>
      </c>
      <c r="P3" s="247">
        <v>8</v>
      </c>
      <c r="Q3" s="247">
        <v>8</v>
      </c>
      <c r="R3" s="247">
        <v>8</v>
      </c>
      <c r="S3" s="247">
        <v>8</v>
      </c>
      <c r="T3" s="247">
        <v>9</v>
      </c>
      <c r="U3" s="247">
        <v>9</v>
      </c>
      <c r="V3" s="250">
        <v>2.5</v>
      </c>
      <c r="W3" s="50"/>
      <c r="X3" s="50"/>
      <c r="Y3" s="251"/>
    </row>
    <row r="4" spans="1:35" ht="11.5" customHeight="1">
      <c r="A4" s="15"/>
      <c r="B4" s="91"/>
      <c r="C4" s="103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6"/>
      <c r="W4" s="17"/>
      <c r="X4" s="15"/>
      <c r="Y4" s="15"/>
      <c r="Z4" s="15"/>
      <c r="AA4" s="15"/>
    </row>
    <row r="5" spans="1:35" ht="11.5" customHeight="1">
      <c r="A5" s="15"/>
      <c r="B5" s="94"/>
      <c r="C5" s="107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331" t="s">
        <v>462</v>
      </c>
      <c r="V5" s="97"/>
      <c r="W5" s="17"/>
      <c r="X5" s="15"/>
      <c r="Y5" s="15"/>
      <c r="Z5" s="15"/>
      <c r="AA5" s="15"/>
    </row>
    <row r="6" spans="1:35" ht="11.5" customHeight="1">
      <c r="A6" s="15"/>
      <c r="B6" s="94"/>
      <c r="C6" s="107"/>
      <c r="D6" s="109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97"/>
      <c r="W6" s="17"/>
      <c r="X6" s="15"/>
      <c r="Y6" s="15"/>
      <c r="Z6" s="15"/>
      <c r="AA6" s="15"/>
    </row>
    <row r="7" spans="1:35" ht="11.5" customHeight="1">
      <c r="A7" s="15"/>
      <c r="B7" s="94"/>
      <c r="C7" s="107"/>
      <c r="D7" s="99" t="s">
        <v>458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306"/>
      <c r="U7" s="111"/>
      <c r="V7" s="97"/>
      <c r="W7" s="17"/>
      <c r="X7" s="15"/>
      <c r="Y7" s="15"/>
      <c r="Z7" s="15"/>
      <c r="AA7" s="15"/>
    </row>
    <row r="8" spans="1:35" ht="11.5" customHeight="1">
      <c r="A8" s="2"/>
      <c r="B8" s="94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97"/>
      <c r="W8" s="17"/>
      <c r="X8" s="15"/>
      <c r="Y8" s="15"/>
      <c r="Z8" s="15"/>
      <c r="AA8" s="15"/>
    </row>
    <row r="9" spans="1:35" ht="14" customHeight="1" thickBot="1">
      <c r="A9" s="15"/>
      <c r="B9" s="2"/>
      <c r="C9" s="18" t="s">
        <v>400</v>
      </c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89" t="s">
        <v>393</v>
      </c>
      <c r="V9" s="31"/>
      <c r="W9" s="157"/>
      <c r="X9" s="157" t="s">
        <v>480</v>
      </c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</row>
    <row r="10" spans="1:35" ht="13" customHeight="1" thickBot="1">
      <c r="A10" s="15"/>
      <c r="B10" s="2"/>
      <c r="C10" s="533" t="s">
        <v>13</v>
      </c>
      <c r="D10" s="533" t="s">
        <v>68</v>
      </c>
      <c r="E10" s="533" t="s">
        <v>365</v>
      </c>
      <c r="F10" s="533" t="s">
        <v>376</v>
      </c>
      <c r="G10" s="533" t="s">
        <v>0</v>
      </c>
      <c r="H10" s="535" t="s">
        <v>7</v>
      </c>
      <c r="I10" s="535"/>
      <c r="J10" s="535"/>
      <c r="K10" s="535"/>
      <c r="L10" s="535"/>
      <c r="M10" s="535"/>
      <c r="N10" s="535"/>
      <c r="O10" s="533" t="s">
        <v>66</v>
      </c>
      <c r="P10" s="533" t="s">
        <v>40</v>
      </c>
      <c r="Q10" s="533" t="s">
        <v>362</v>
      </c>
      <c r="R10" s="533" t="s">
        <v>363</v>
      </c>
      <c r="S10" s="533" t="s">
        <v>364</v>
      </c>
      <c r="T10" s="533" t="s">
        <v>44</v>
      </c>
      <c r="U10" s="533" t="s">
        <v>46</v>
      </c>
      <c r="V10" s="31"/>
      <c r="W10" s="157"/>
      <c r="X10" s="157">
        <v>1974.72</v>
      </c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</row>
    <row r="11" spans="1:35" ht="33" customHeight="1" thickBot="1">
      <c r="A11" s="15"/>
      <c r="B11" s="2"/>
      <c r="C11" s="534"/>
      <c r="D11" s="534"/>
      <c r="E11" s="534"/>
      <c r="F11" s="534"/>
      <c r="G11" s="534"/>
      <c r="H11" s="290" t="s">
        <v>395</v>
      </c>
      <c r="I11" s="290" t="s">
        <v>2</v>
      </c>
      <c r="J11" s="290" t="s">
        <v>3</v>
      </c>
      <c r="K11" s="290" t="s">
        <v>4</v>
      </c>
      <c r="L11" s="290" t="s">
        <v>5</v>
      </c>
      <c r="M11" s="290" t="s">
        <v>396</v>
      </c>
      <c r="N11" s="290" t="s">
        <v>6</v>
      </c>
      <c r="O11" s="534"/>
      <c r="P11" s="534"/>
      <c r="Q11" s="534"/>
      <c r="R11" s="534"/>
      <c r="S11" s="534"/>
      <c r="T11" s="534"/>
      <c r="U11" s="534"/>
      <c r="V11" s="31"/>
      <c r="W11" s="157"/>
      <c r="X11" s="157" t="s">
        <v>481</v>
      </c>
      <c r="Y11" s="157" t="s">
        <v>489</v>
      </c>
      <c r="Z11" s="157" t="s">
        <v>482</v>
      </c>
      <c r="AA11" s="157" t="s">
        <v>499</v>
      </c>
      <c r="AB11" s="157"/>
      <c r="AC11" s="157"/>
      <c r="AD11" s="157"/>
      <c r="AE11" s="157"/>
      <c r="AF11" s="157"/>
      <c r="AG11" s="157"/>
      <c r="AH11" s="157"/>
      <c r="AI11" s="157"/>
    </row>
    <row r="12" spans="1:35" ht="14" customHeight="1">
      <c r="A12" s="15"/>
      <c r="B12" s="2"/>
      <c r="C12" s="386" t="s">
        <v>382</v>
      </c>
      <c r="D12" s="390">
        <v>2304850</v>
      </c>
      <c r="E12" s="391">
        <v>2878.2325753300001</v>
      </c>
      <c r="F12" s="391">
        <v>17135.224184049999</v>
      </c>
      <c r="G12" s="391">
        <v>86550.987674079995</v>
      </c>
      <c r="H12" s="391">
        <v>2011.36608862</v>
      </c>
      <c r="I12" s="391">
        <v>745.86951648000002</v>
      </c>
      <c r="J12" s="391">
        <v>198.92726750999998</v>
      </c>
      <c r="K12" s="391">
        <v>2226.0463709599999</v>
      </c>
      <c r="L12" s="391">
        <v>159.73172591999997</v>
      </c>
      <c r="M12" s="391">
        <v>897.21546159000002</v>
      </c>
      <c r="N12" s="391">
        <v>95.316552150000462</v>
      </c>
      <c r="O12" s="391">
        <v>696.17178983999997</v>
      </c>
      <c r="P12" s="391">
        <v>48.103304999999999</v>
      </c>
      <c r="Q12" s="391">
        <v>350.39423160999996</v>
      </c>
      <c r="R12" s="391">
        <v>5.7375940599999993</v>
      </c>
      <c r="S12" s="391">
        <v>308.41427374</v>
      </c>
      <c r="T12" s="391">
        <v>520990.12430572003</v>
      </c>
      <c r="U12" s="391">
        <v>40768.162924349999</v>
      </c>
      <c r="V12" s="112">
        <v>0</v>
      </c>
      <c r="W12" s="157"/>
      <c r="X12" s="519">
        <f>I12*1000000/$X$10</f>
        <v>377709</v>
      </c>
      <c r="Y12" s="244">
        <v>0.28742301799852643</v>
      </c>
      <c r="Z12" s="519">
        <f>X12*Y12</f>
        <v>108562.26070520542</v>
      </c>
      <c r="AA12" s="244">
        <f>(D12-Z12)/D12</f>
        <v>0.95289834015002906</v>
      </c>
      <c r="AB12" s="157"/>
      <c r="AC12" s="157"/>
      <c r="AD12" s="157"/>
      <c r="AE12" s="157"/>
      <c r="AF12" s="157"/>
      <c r="AG12" s="157"/>
      <c r="AH12" s="157"/>
      <c r="AI12" s="157"/>
    </row>
    <row r="13" spans="1:35" ht="14" customHeight="1">
      <c r="A13" s="15"/>
      <c r="B13" s="2"/>
      <c r="C13" s="386" t="s">
        <v>383</v>
      </c>
      <c r="D13" s="392">
        <v>1135097</v>
      </c>
      <c r="E13" s="393">
        <v>9021.6648618500003</v>
      </c>
      <c r="F13" s="393">
        <v>4083.4322890599997</v>
      </c>
      <c r="G13" s="393">
        <v>37097.192569980005</v>
      </c>
      <c r="H13" s="393">
        <v>250.15403806000003</v>
      </c>
      <c r="I13" s="393">
        <v>276.96435360000004</v>
      </c>
      <c r="J13" s="393">
        <v>71.125007290000013</v>
      </c>
      <c r="K13" s="393">
        <v>354.75778714999996</v>
      </c>
      <c r="L13" s="393">
        <v>89.023198099999988</v>
      </c>
      <c r="M13" s="393">
        <v>94.595274880000005</v>
      </c>
      <c r="N13" s="393">
        <v>1115.7096035899999</v>
      </c>
      <c r="O13" s="393">
        <v>6769.3433914500001</v>
      </c>
      <c r="P13" s="393">
        <v>7.5703854499999998</v>
      </c>
      <c r="Q13" s="393">
        <v>67.177014229999997</v>
      </c>
      <c r="R13" s="393">
        <v>0.7007557900000001</v>
      </c>
      <c r="S13" s="393">
        <v>60.653594490000003</v>
      </c>
      <c r="T13" s="393">
        <v>159734.10932254</v>
      </c>
      <c r="U13" s="393">
        <v>12566.887065450001</v>
      </c>
      <c r="V13" s="112">
        <v>1</v>
      </c>
      <c r="W13" s="157"/>
      <c r="X13" s="519">
        <f t="shared" ref="X13:X23" si="0">I13*1000000/$X$10</f>
        <v>140255</v>
      </c>
      <c r="Y13" s="244">
        <v>0.29934799049482824</v>
      </c>
      <c r="Z13" s="519">
        <f t="shared" ref="Z13:Z22" si="1">X13*Y13</f>
        <v>41985.052406852134</v>
      </c>
      <c r="AA13" s="244">
        <f t="shared" ref="AA13:AA23" si="2">(D13-Z13)/D13</f>
        <v>0.96301192549460346</v>
      </c>
      <c r="AB13" s="157"/>
      <c r="AC13" s="157"/>
      <c r="AD13" s="157"/>
      <c r="AE13" s="157"/>
      <c r="AF13" s="157"/>
      <c r="AG13" s="157"/>
      <c r="AH13" s="157"/>
      <c r="AI13" s="157"/>
    </row>
    <row r="14" spans="1:35" ht="14" customHeight="1">
      <c r="A14" s="15"/>
      <c r="B14" s="2"/>
      <c r="C14" s="386" t="s">
        <v>384</v>
      </c>
      <c r="D14" s="392">
        <v>2303448</v>
      </c>
      <c r="E14" s="393">
        <v>36047.275510619998</v>
      </c>
      <c r="F14" s="393">
        <v>7082.0980870700005</v>
      </c>
      <c r="G14" s="393">
        <v>47931.120095990002</v>
      </c>
      <c r="H14" s="393">
        <v>935.48161859000004</v>
      </c>
      <c r="I14" s="393">
        <v>1309.2788544</v>
      </c>
      <c r="J14" s="393">
        <v>377.61554655000003</v>
      </c>
      <c r="K14" s="393">
        <v>1257.3036452700001</v>
      </c>
      <c r="L14" s="393">
        <v>341.32825085000002</v>
      </c>
      <c r="M14" s="393">
        <v>422.80805852999993</v>
      </c>
      <c r="N14" s="393">
        <v>4351.9693340499998</v>
      </c>
      <c r="O14" s="393">
        <v>27051.49810126</v>
      </c>
      <c r="P14" s="393">
        <v>16.95984091</v>
      </c>
      <c r="Q14" s="393">
        <v>287.64575450000001</v>
      </c>
      <c r="R14" s="393">
        <v>2.4210181300000002</v>
      </c>
      <c r="S14" s="393">
        <v>274.75614234</v>
      </c>
      <c r="T14" s="393">
        <v>279295.08674235002</v>
      </c>
      <c r="U14" s="393">
        <v>20605.034084890001</v>
      </c>
      <c r="V14" s="112">
        <v>2</v>
      </c>
      <c r="W14" s="157"/>
      <c r="X14" s="519">
        <f t="shared" si="0"/>
        <v>663020</v>
      </c>
      <c r="Y14" s="244">
        <v>0.31320372265631846</v>
      </c>
      <c r="Z14" s="519">
        <f t="shared" si="1"/>
        <v>207660.33219559226</v>
      </c>
      <c r="AA14" s="244">
        <f t="shared" si="2"/>
        <v>0.90984804857952406</v>
      </c>
      <c r="AB14" s="157"/>
      <c r="AC14" s="157"/>
      <c r="AD14" s="157"/>
      <c r="AE14" s="157"/>
      <c r="AF14" s="157"/>
      <c r="AG14" s="157"/>
      <c r="AH14" s="157"/>
      <c r="AI14" s="157"/>
    </row>
    <row r="15" spans="1:35" ht="14" customHeight="1">
      <c r="A15" s="15"/>
      <c r="B15" s="2"/>
      <c r="C15" s="386" t="s">
        <v>385</v>
      </c>
      <c r="D15" s="392">
        <v>7810867</v>
      </c>
      <c r="E15" s="393">
        <v>197634.26620641002</v>
      </c>
      <c r="F15" s="393">
        <v>15724.31339349</v>
      </c>
      <c r="G15" s="393">
        <v>72504.792415920005</v>
      </c>
      <c r="H15" s="393">
        <v>6014.0344245000006</v>
      </c>
      <c r="I15" s="393">
        <v>7292.0347209600004</v>
      </c>
      <c r="J15" s="393">
        <v>3027.4694534299997</v>
      </c>
      <c r="K15" s="393">
        <v>5592.6672572500001</v>
      </c>
      <c r="L15" s="393">
        <v>2013.5099348800002</v>
      </c>
      <c r="M15" s="393">
        <v>1447.86779331</v>
      </c>
      <c r="N15" s="393">
        <v>24509.20659147</v>
      </c>
      <c r="O15" s="393">
        <v>147737.51858997002</v>
      </c>
      <c r="P15" s="393">
        <v>229.74337112000001</v>
      </c>
      <c r="Q15" s="393">
        <v>1642.14970608</v>
      </c>
      <c r="R15" s="393">
        <v>55.233045449999999</v>
      </c>
      <c r="S15" s="393">
        <v>1478.4893958399998</v>
      </c>
      <c r="T15" s="393">
        <v>668834.62782348995</v>
      </c>
      <c r="U15" s="393">
        <v>79156.276845329994</v>
      </c>
      <c r="V15" s="112">
        <v>3</v>
      </c>
      <c r="W15" s="157"/>
      <c r="X15" s="519">
        <f t="shared" si="0"/>
        <v>3692693</v>
      </c>
      <c r="Y15" s="244">
        <v>0.3599213021861068</v>
      </c>
      <c r="Z15" s="519">
        <f t="shared" si="1"/>
        <v>1329078.8731335213</v>
      </c>
      <c r="AA15" s="244">
        <f t="shared" si="2"/>
        <v>0.8298423372036009</v>
      </c>
      <c r="AB15" s="157"/>
      <c r="AC15" s="157"/>
      <c r="AD15" s="157"/>
      <c r="AE15" s="157"/>
      <c r="AF15" s="157"/>
      <c r="AG15" s="157"/>
      <c r="AH15" s="157"/>
      <c r="AI15" s="157"/>
    </row>
    <row r="16" spans="1:35" ht="14" customHeight="1">
      <c r="A16" s="15"/>
      <c r="B16" s="2"/>
      <c r="C16" s="386" t="s">
        <v>386</v>
      </c>
      <c r="D16" s="392">
        <v>5921821</v>
      </c>
      <c r="E16" s="393">
        <v>231647.25924673001</v>
      </c>
      <c r="F16" s="393">
        <v>23988.88043216</v>
      </c>
      <c r="G16" s="393">
        <v>75257.880479760002</v>
      </c>
      <c r="H16" s="393">
        <v>10117.445897689999</v>
      </c>
      <c r="I16" s="393">
        <v>8772.8515776000004</v>
      </c>
      <c r="J16" s="393">
        <v>5107.3566620200008</v>
      </c>
      <c r="K16" s="393">
        <v>9598.4846785200007</v>
      </c>
      <c r="L16" s="393">
        <v>2044.47345152</v>
      </c>
      <c r="M16" s="393">
        <v>2000.4092586699999</v>
      </c>
      <c r="N16" s="393">
        <v>24356.159155130001</v>
      </c>
      <c r="O16" s="393">
        <v>169650.21075012002</v>
      </c>
      <c r="P16" s="393">
        <v>4635.3952251299997</v>
      </c>
      <c r="Q16" s="393">
        <v>7130.6485152900004</v>
      </c>
      <c r="R16" s="393">
        <v>970.42838331000007</v>
      </c>
      <c r="S16" s="393">
        <v>3531.65056551</v>
      </c>
      <c r="T16" s="393">
        <v>657529.45939134993</v>
      </c>
      <c r="U16" s="393">
        <v>84081.046834280001</v>
      </c>
      <c r="V16" s="112">
        <v>4</v>
      </c>
      <c r="W16" s="157"/>
      <c r="X16" s="519">
        <f t="shared" si="0"/>
        <v>4442580</v>
      </c>
      <c r="Y16" s="244">
        <v>0.37504366387140159</v>
      </c>
      <c r="Z16" s="519">
        <f t="shared" si="1"/>
        <v>1666161.4802418114</v>
      </c>
      <c r="AA16" s="244">
        <f t="shared" si="2"/>
        <v>0.71864035062157217</v>
      </c>
      <c r="AB16" s="157"/>
      <c r="AC16" s="157"/>
      <c r="AD16" s="157"/>
      <c r="AE16" s="157"/>
      <c r="AF16" s="157"/>
      <c r="AG16" s="157"/>
      <c r="AH16" s="157"/>
      <c r="AI16" s="157"/>
    </row>
    <row r="17" spans="1:35" ht="14" customHeight="1">
      <c r="A17" s="15"/>
      <c r="B17" s="2"/>
      <c r="C17" s="386" t="s">
        <v>387</v>
      </c>
      <c r="D17" s="392">
        <v>3954445</v>
      </c>
      <c r="E17" s="393">
        <v>266173.97836284002</v>
      </c>
      <c r="F17" s="393">
        <v>30289.871591199997</v>
      </c>
      <c r="G17" s="393">
        <v>87538.652254749992</v>
      </c>
      <c r="H17" s="393">
        <v>10606.485928630002</v>
      </c>
      <c r="I17" s="393">
        <v>6055.3643462399996</v>
      </c>
      <c r="J17" s="393">
        <v>4998.3374710400003</v>
      </c>
      <c r="K17" s="393">
        <v>11111.465045680001</v>
      </c>
      <c r="L17" s="393">
        <v>2308.5680181399998</v>
      </c>
      <c r="M17" s="393">
        <v>2555.2355523199999</v>
      </c>
      <c r="N17" s="393">
        <v>28105.779400349995</v>
      </c>
      <c r="O17" s="393">
        <v>200441.35615040001</v>
      </c>
      <c r="P17" s="393">
        <v>19892.314871039998</v>
      </c>
      <c r="Q17" s="393">
        <v>20935.798317159999</v>
      </c>
      <c r="R17" s="393">
        <v>3552.1158211399998</v>
      </c>
      <c r="S17" s="393">
        <v>4821.7496301000001</v>
      </c>
      <c r="T17" s="393">
        <v>832065.75994973001</v>
      </c>
      <c r="U17" s="393">
        <v>80357.74952740001</v>
      </c>
      <c r="V17" s="112">
        <v>5</v>
      </c>
      <c r="W17" s="157"/>
      <c r="X17" s="519">
        <f t="shared" si="0"/>
        <v>3066442</v>
      </c>
      <c r="Y17" s="244">
        <v>0.3830814378600983</v>
      </c>
      <c r="Z17" s="519">
        <f t="shared" si="1"/>
        <v>1174697.0104745955</v>
      </c>
      <c r="AA17" s="244">
        <f t="shared" si="2"/>
        <v>0.70294263531934442</v>
      </c>
      <c r="AB17" s="157"/>
      <c r="AC17" s="157"/>
      <c r="AD17" s="157"/>
      <c r="AE17" s="157"/>
      <c r="AF17" s="157"/>
      <c r="AG17" s="157"/>
      <c r="AH17" s="157"/>
      <c r="AI17" s="157"/>
    </row>
    <row r="18" spans="1:35" ht="14" customHeight="1">
      <c r="A18" s="15"/>
      <c r="B18" s="2"/>
      <c r="C18" s="386" t="s">
        <v>388</v>
      </c>
      <c r="D18" s="392">
        <v>1643370</v>
      </c>
      <c r="E18" s="393">
        <v>208076.52639679</v>
      </c>
      <c r="F18" s="393">
        <v>25858.026838419999</v>
      </c>
      <c r="G18" s="393">
        <v>60395.335020879997</v>
      </c>
      <c r="H18" s="393">
        <v>11390.39571486</v>
      </c>
      <c r="I18" s="393">
        <v>2984.7043670399999</v>
      </c>
      <c r="J18" s="393">
        <v>2762.9721574</v>
      </c>
      <c r="K18" s="393">
        <v>8707.3389839599986</v>
      </c>
      <c r="L18" s="393">
        <v>1907.01120074</v>
      </c>
      <c r="M18" s="393">
        <v>2365.59598667</v>
      </c>
      <c r="N18" s="393">
        <v>9295.3673935400075</v>
      </c>
      <c r="O18" s="393">
        <v>168663.29865452999</v>
      </c>
      <c r="P18" s="393">
        <v>31388.466659830003</v>
      </c>
      <c r="Q18" s="393">
        <v>29672.086298590002</v>
      </c>
      <c r="R18" s="393">
        <v>3802.2957616200001</v>
      </c>
      <c r="S18" s="393">
        <v>2316.18467934</v>
      </c>
      <c r="T18" s="393">
        <v>696345.27412518999</v>
      </c>
      <c r="U18" s="393">
        <v>62327.664825330001</v>
      </c>
      <c r="V18" s="112">
        <v>6</v>
      </c>
      <c r="W18" s="157"/>
      <c r="X18" s="519">
        <f t="shared" si="0"/>
        <v>1511457</v>
      </c>
      <c r="Y18" s="244">
        <v>0.40519754673965303</v>
      </c>
      <c r="Z18" s="519">
        <f t="shared" si="1"/>
        <v>612438.66840247577</v>
      </c>
      <c r="AA18" s="244">
        <f t="shared" si="2"/>
        <v>0.62732758392664112</v>
      </c>
      <c r="AB18" s="157"/>
      <c r="AC18" s="157"/>
      <c r="AD18" s="157"/>
      <c r="AE18" s="157"/>
      <c r="AF18" s="157"/>
      <c r="AG18" s="157"/>
      <c r="AH18" s="157"/>
      <c r="AI18" s="157"/>
    </row>
    <row r="19" spans="1:35" ht="14" customHeight="1">
      <c r="A19" s="15"/>
      <c r="B19" s="2"/>
      <c r="C19" s="386" t="s">
        <v>389</v>
      </c>
      <c r="D19" s="392">
        <v>657984</v>
      </c>
      <c r="E19" s="393">
        <v>156444.78504983999</v>
      </c>
      <c r="F19" s="393">
        <v>27288.323858050004</v>
      </c>
      <c r="G19" s="393">
        <v>48746.320731650005</v>
      </c>
      <c r="H19" s="393">
        <v>10613.30762252</v>
      </c>
      <c r="I19" s="393">
        <v>1290.0569299200001</v>
      </c>
      <c r="J19" s="393">
        <v>1185.53338777</v>
      </c>
      <c r="K19" s="393">
        <v>5613.1721798799999</v>
      </c>
      <c r="L19" s="393">
        <v>1902.8601195899998</v>
      </c>
      <c r="M19" s="393">
        <v>1548.2435599799999</v>
      </c>
      <c r="N19" s="393">
        <v>1731.8438784899954</v>
      </c>
      <c r="O19" s="393">
        <v>132561.78608412002</v>
      </c>
      <c r="P19" s="393">
        <v>30467.21242715</v>
      </c>
      <c r="Q19" s="393">
        <v>28555.0357057</v>
      </c>
      <c r="R19" s="393">
        <v>2881.8394003499998</v>
      </c>
      <c r="S19" s="393">
        <v>1183.68785897</v>
      </c>
      <c r="T19" s="393">
        <v>623286.89080507006</v>
      </c>
      <c r="U19" s="393">
        <v>44173.935794890007</v>
      </c>
      <c r="V19" s="112">
        <v>7</v>
      </c>
      <c r="W19" s="157"/>
      <c r="X19" s="519">
        <f t="shared" si="0"/>
        <v>653286</v>
      </c>
      <c r="Y19" s="244">
        <v>0.42075817956134154</v>
      </c>
      <c r="Z19" s="519">
        <f t="shared" si="1"/>
        <v>274875.42809291056</v>
      </c>
      <c r="AA19" s="244">
        <f t="shared" si="2"/>
        <v>0.58224603015740417</v>
      </c>
      <c r="AB19" s="157"/>
      <c r="AC19" s="157"/>
      <c r="AD19" s="157"/>
      <c r="AE19" s="157"/>
      <c r="AF19" s="157"/>
      <c r="AG19" s="157"/>
      <c r="AH19" s="157"/>
      <c r="AI19" s="157"/>
    </row>
    <row r="20" spans="1:35" ht="14" customHeight="1">
      <c r="A20" s="15"/>
      <c r="B20" s="2"/>
      <c r="C20" s="386" t="s">
        <v>390</v>
      </c>
      <c r="D20" s="392">
        <v>114380</v>
      </c>
      <c r="E20" s="393">
        <v>50052.535015009998</v>
      </c>
      <c r="F20" s="393">
        <v>11587.114013980001</v>
      </c>
      <c r="G20" s="393">
        <v>24108.998241139998</v>
      </c>
      <c r="H20" s="393">
        <v>2354.12604689</v>
      </c>
      <c r="I20" s="393">
        <v>242.44229856000001</v>
      </c>
      <c r="J20" s="393">
        <v>222.53433174</v>
      </c>
      <c r="K20" s="393">
        <v>1111.9891982300001</v>
      </c>
      <c r="L20" s="393">
        <v>1199.5738339000002</v>
      </c>
      <c r="M20" s="393">
        <v>369.76640858999997</v>
      </c>
      <c r="N20" s="393">
        <v>316.24337959999957</v>
      </c>
      <c r="O20" s="393">
        <v>44235.859517500001</v>
      </c>
      <c r="P20" s="393">
        <v>11115.96347527</v>
      </c>
      <c r="Q20" s="393">
        <v>9778.0786154400012</v>
      </c>
      <c r="R20" s="393">
        <v>1285.5406438299999</v>
      </c>
      <c r="S20" s="393">
        <v>240.13013491999999</v>
      </c>
      <c r="T20" s="393">
        <v>289684.54413732002</v>
      </c>
      <c r="U20" s="393">
        <v>15932.36474952</v>
      </c>
      <c r="V20" s="112">
        <v>8</v>
      </c>
      <c r="W20" s="157"/>
      <c r="X20" s="519">
        <f t="shared" si="0"/>
        <v>122773</v>
      </c>
      <c r="Y20" s="244">
        <v>0.42075817956134154</v>
      </c>
      <c r="Z20" s="519">
        <f t="shared" si="1"/>
        <v>51657.743979284583</v>
      </c>
      <c r="AA20" s="244">
        <f t="shared" si="2"/>
        <v>0.54836733712812924</v>
      </c>
      <c r="AB20" s="157"/>
      <c r="AC20" s="157"/>
      <c r="AD20" s="157"/>
      <c r="AE20" s="157"/>
      <c r="AF20" s="157"/>
      <c r="AG20" s="157"/>
      <c r="AH20" s="157"/>
      <c r="AI20" s="157"/>
    </row>
    <row r="21" spans="1:35" ht="14" customHeight="1">
      <c r="A21" s="15"/>
      <c r="B21" s="2"/>
      <c r="C21" s="386" t="s">
        <v>391</v>
      </c>
      <c r="D21" s="392">
        <v>20559</v>
      </c>
      <c r="E21" s="393">
        <v>18228.288701149999</v>
      </c>
      <c r="F21" s="393">
        <v>6539.7801568799996</v>
      </c>
      <c r="G21" s="393">
        <v>12172.654050769999</v>
      </c>
      <c r="H21" s="393">
        <v>533.06581003999997</v>
      </c>
      <c r="I21" s="393">
        <v>46.291386240000001</v>
      </c>
      <c r="J21" s="393">
        <v>41.244874000000003</v>
      </c>
      <c r="K21" s="393">
        <v>236.9361978</v>
      </c>
      <c r="L21" s="393">
        <v>972.06539041999997</v>
      </c>
      <c r="M21" s="393">
        <v>92.724054800000005</v>
      </c>
      <c r="N21" s="393">
        <v>68.847019660000115</v>
      </c>
      <c r="O21" s="393">
        <v>16237.113968189999</v>
      </c>
      <c r="P21" s="393">
        <v>4267.3605834</v>
      </c>
      <c r="Q21" s="393">
        <v>3667.7725621899999</v>
      </c>
      <c r="R21" s="393">
        <v>533.96885087999999</v>
      </c>
      <c r="S21" s="393">
        <v>81.754588869999992</v>
      </c>
      <c r="T21" s="393">
        <v>149709.29995545</v>
      </c>
      <c r="U21" s="393">
        <v>6868.2710809799992</v>
      </c>
      <c r="V21" s="112">
        <v>9</v>
      </c>
      <c r="W21" s="157"/>
      <c r="X21" s="519">
        <f t="shared" si="0"/>
        <v>23442</v>
      </c>
      <c r="Y21" s="244">
        <v>0.42075817956134154</v>
      </c>
      <c r="Z21" s="519">
        <f t="shared" si="1"/>
        <v>9863.4132452769682</v>
      </c>
      <c r="AA21" s="244">
        <f t="shared" si="2"/>
        <v>0.52023866699367827</v>
      </c>
      <c r="AB21" s="157"/>
      <c r="AC21" s="157"/>
      <c r="AD21" s="157"/>
      <c r="AE21" s="157"/>
      <c r="AF21" s="157"/>
      <c r="AG21" s="157"/>
      <c r="AH21" s="157"/>
      <c r="AI21" s="157"/>
    </row>
    <row r="22" spans="1:35" ht="14" customHeight="1" thickBot="1">
      <c r="A22" s="15"/>
      <c r="B22" s="2"/>
      <c r="C22" s="387" t="s">
        <v>392</v>
      </c>
      <c r="D22" s="394">
        <v>7035</v>
      </c>
      <c r="E22" s="395">
        <v>20551.217528270001</v>
      </c>
      <c r="F22" s="395">
        <v>11850.47024072</v>
      </c>
      <c r="G22" s="395">
        <v>14065.030434660001</v>
      </c>
      <c r="H22" s="395">
        <v>450.34442863000004</v>
      </c>
      <c r="I22" s="395">
        <v>17.2788</v>
      </c>
      <c r="J22" s="395">
        <v>14.88459153</v>
      </c>
      <c r="K22" s="395">
        <v>114.03404601999999</v>
      </c>
      <c r="L22" s="395">
        <v>2537.57824252</v>
      </c>
      <c r="M22" s="395">
        <v>69.502127520000002</v>
      </c>
      <c r="N22" s="395">
        <v>17.789679799999703</v>
      </c>
      <c r="O22" s="395">
        <v>17329.805612249998</v>
      </c>
      <c r="P22" s="395">
        <v>4676.5577626799995</v>
      </c>
      <c r="Q22" s="395">
        <v>4005.1969019200001</v>
      </c>
      <c r="R22" s="395">
        <v>669.11025877999998</v>
      </c>
      <c r="S22" s="395">
        <v>77.198260349999998</v>
      </c>
      <c r="T22" s="395">
        <v>206138.45830277997</v>
      </c>
      <c r="U22" s="395">
        <v>11176.73417645</v>
      </c>
      <c r="V22" s="112">
        <v>10</v>
      </c>
      <c r="W22" s="152"/>
      <c r="X22" s="519">
        <f t="shared" si="0"/>
        <v>8750</v>
      </c>
      <c r="Y22" s="520">
        <v>0.42075817956134154</v>
      </c>
      <c r="Z22" s="519">
        <f t="shared" si="1"/>
        <v>3681.6340711617386</v>
      </c>
      <c r="AA22" s="244">
        <f t="shared" si="2"/>
        <v>0.47666893089385381</v>
      </c>
      <c r="AB22" s="155"/>
      <c r="AC22" s="156"/>
      <c r="AD22" s="294"/>
      <c r="AE22" s="157"/>
      <c r="AF22" s="157"/>
      <c r="AG22" s="295"/>
    </row>
    <row r="23" spans="1:35" ht="14" customHeight="1" thickBot="1">
      <c r="A23" s="15"/>
      <c r="B23" s="2"/>
      <c r="C23" s="302" t="s">
        <v>64</v>
      </c>
      <c r="D23" s="303">
        <v>25873856</v>
      </c>
      <c r="E23" s="303">
        <v>1196756.0294548401</v>
      </c>
      <c r="F23" s="303">
        <v>181427.53508508002</v>
      </c>
      <c r="G23" s="303">
        <v>566368.96396958001</v>
      </c>
      <c r="H23" s="303">
        <v>55276.207619029999</v>
      </c>
      <c r="I23" s="303">
        <v>29033.137151039999</v>
      </c>
      <c r="J23" s="303">
        <v>18008.000750280004</v>
      </c>
      <c r="K23" s="303">
        <v>45924.195390720008</v>
      </c>
      <c r="L23" s="303">
        <v>15475.723366579999</v>
      </c>
      <c r="M23" s="303">
        <v>11863.963536859999</v>
      </c>
      <c r="N23" s="303">
        <v>93964.23198782999</v>
      </c>
      <c r="O23" s="303">
        <v>931373.96260963019</v>
      </c>
      <c r="P23" s="303">
        <v>106745.64790697998</v>
      </c>
      <c r="Q23" s="303">
        <v>106091.98362271002</v>
      </c>
      <c r="R23" s="303">
        <v>13759.391533339998</v>
      </c>
      <c r="S23" s="303">
        <v>14374.669124470001</v>
      </c>
      <c r="T23" s="303">
        <v>5083613.6348609896</v>
      </c>
      <c r="U23" s="303">
        <v>458014.12790887005</v>
      </c>
      <c r="V23" s="31"/>
      <c r="W23" s="17"/>
      <c r="X23" s="519">
        <f t="shared" si="0"/>
        <v>14702406.999999998</v>
      </c>
      <c r="Y23" s="15"/>
      <c r="Z23" s="521">
        <f>SUM(Z12:Z22)</f>
        <v>5480661.8969486877</v>
      </c>
      <c r="AA23" s="244">
        <f t="shared" si="2"/>
        <v>0.78817761461806513</v>
      </c>
    </row>
    <row r="24" spans="1:35" ht="15" customHeight="1">
      <c r="A24" s="15"/>
      <c r="B24" s="2"/>
      <c r="V24" s="31"/>
      <c r="W24" s="17"/>
      <c r="X24" s="15"/>
      <c r="Y24" s="15"/>
      <c r="Z24" s="15"/>
      <c r="AA24" s="15"/>
    </row>
    <row r="25" spans="1:35" ht="15" customHeight="1">
      <c r="A25" s="15"/>
      <c r="B25" s="304"/>
      <c r="V25" s="31"/>
      <c r="W25" s="17"/>
      <c r="X25" s="15"/>
      <c r="Y25" s="15"/>
      <c r="Z25" s="15"/>
      <c r="AA25" s="15"/>
    </row>
    <row r="26" spans="1:35" ht="15" customHeight="1">
      <c r="A26" s="15"/>
      <c r="B26" s="304"/>
      <c r="C26" s="283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31"/>
      <c r="W26" s="17"/>
      <c r="X26" s="15"/>
      <c r="Y26" s="15"/>
      <c r="Z26" s="15"/>
      <c r="AA26" s="15"/>
    </row>
    <row r="27" spans="1:35" ht="15" customHeight="1">
      <c r="B27" s="304"/>
      <c r="V27" s="31"/>
    </row>
    <row r="28" spans="1:35" ht="15" customHeight="1">
      <c r="B28" s="304"/>
      <c r="V28" s="31"/>
    </row>
    <row r="29" spans="1:35" ht="15" customHeight="1">
      <c r="B29" s="304"/>
      <c r="D29" s="102"/>
      <c r="E29" s="102"/>
      <c r="F29" s="102"/>
      <c r="G29" s="102"/>
      <c r="H29" s="102"/>
      <c r="J29" s="102"/>
      <c r="K29" s="102"/>
      <c r="M29" s="102"/>
      <c r="N29" s="102"/>
      <c r="O29" s="102"/>
      <c r="P29" s="102"/>
      <c r="Q29" s="102"/>
      <c r="R29" s="102"/>
      <c r="S29" s="102"/>
      <c r="T29" s="102"/>
      <c r="U29" s="102"/>
      <c r="V29" s="31"/>
      <c r="Z29" s="156"/>
    </row>
    <row r="30" spans="1:35" ht="15" customHeight="1">
      <c r="B30" s="304"/>
      <c r="V30" s="31"/>
    </row>
    <row r="31" spans="1:35" ht="15" customHeight="1">
      <c r="B31" s="304"/>
      <c r="V31" s="31"/>
    </row>
    <row r="32" spans="1:35" ht="15" customHeight="1">
      <c r="B32" s="304"/>
      <c r="V32" s="31"/>
    </row>
    <row r="33" spans="1:22" ht="15" customHeight="1">
      <c r="B33" s="304"/>
      <c r="V33" s="31"/>
    </row>
    <row r="34" spans="1:22" ht="15" customHeight="1">
      <c r="B34" s="304"/>
      <c r="V34" s="31"/>
    </row>
    <row r="35" spans="1:22" ht="15" customHeight="1">
      <c r="B35" s="304"/>
      <c r="V35" s="31"/>
    </row>
    <row r="36" spans="1:22" ht="15" customHeight="1">
      <c r="B36" s="304"/>
      <c r="V36" s="31"/>
    </row>
    <row r="37" spans="1:22" ht="15" customHeight="1">
      <c r="B37" s="304"/>
      <c r="V37" s="31"/>
    </row>
    <row r="38" spans="1:22" ht="15" customHeight="1">
      <c r="B38" s="304"/>
      <c r="V38" s="31"/>
    </row>
    <row r="39" spans="1:22" ht="15" customHeight="1">
      <c r="B39" s="304"/>
      <c r="V39" s="31"/>
    </row>
    <row r="40" spans="1:22" ht="15" customHeight="1">
      <c r="B40" s="304"/>
      <c r="V40" s="31"/>
    </row>
    <row r="41" spans="1:22" ht="15" customHeight="1">
      <c r="B41" s="304"/>
      <c r="C41" s="253"/>
      <c r="V41" s="31"/>
    </row>
    <row r="42" spans="1:22" ht="15" customHeight="1">
      <c r="B42" s="304"/>
      <c r="V42" s="31"/>
    </row>
    <row r="43" spans="1:22" ht="15" customHeight="1">
      <c r="B43" s="304"/>
      <c r="I43" s="3" t="s">
        <v>480</v>
      </c>
      <c r="V43" s="31"/>
    </row>
    <row r="44" spans="1:22" ht="15" customHeight="1">
      <c r="B44" s="304"/>
      <c r="I44" s="90">
        <v>1974.72</v>
      </c>
      <c r="V44" s="31"/>
    </row>
    <row r="45" spans="1:22" ht="15" customHeight="1" thickBot="1">
      <c r="B45" s="188"/>
      <c r="C45" s="305"/>
      <c r="D45" s="305"/>
      <c r="E45" s="305"/>
      <c r="F45" s="305"/>
      <c r="G45" s="305"/>
      <c r="H45" s="305"/>
      <c r="I45" s="305"/>
      <c r="J45" s="305"/>
      <c r="K45" s="305"/>
      <c r="L45" s="305"/>
      <c r="M45" s="305"/>
      <c r="N45" s="305"/>
      <c r="O45" s="305"/>
      <c r="P45" s="305"/>
      <c r="Q45" s="305"/>
      <c r="R45" s="305"/>
      <c r="S45" s="305"/>
      <c r="T45" s="305"/>
      <c r="U45" s="305"/>
      <c r="V45" s="40"/>
    </row>
    <row r="47" spans="1:22">
      <c r="A47" s="3" t="s">
        <v>496</v>
      </c>
      <c r="E47" s="3" t="s">
        <v>498</v>
      </c>
      <c r="H47" s="3" t="s">
        <v>483</v>
      </c>
      <c r="I47" s="3" t="s">
        <v>484</v>
      </c>
      <c r="K47" s="3" t="s">
        <v>485</v>
      </c>
      <c r="L47" s="3" t="s">
        <v>486</v>
      </c>
      <c r="N47" s="3" t="s">
        <v>487</v>
      </c>
      <c r="O47" s="3" t="s">
        <v>488</v>
      </c>
    </row>
    <row r="48" spans="1:22">
      <c r="A48" s="3">
        <f>E59/D73</f>
        <v>35996.720496922848</v>
      </c>
      <c r="C48" s="3">
        <v>0</v>
      </c>
      <c r="D48" s="102">
        <f>D12</f>
        <v>2304850</v>
      </c>
      <c r="E48" s="102">
        <f>(O12)*1000000</f>
        <v>696171789.84000003</v>
      </c>
      <c r="I48" s="3">
        <f t="shared" ref="I48:I58" si="3">E48/D48</f>
        <v>302.04646282404497</v>
      </c>
      <c r="K48" s="3">
        <f>D48/($A$51)</f>
        <v>1.6940429076883656E-2</v>
      </c>
      <c r="L48" s="3">
        <f>K48+L49</f>
        <v>0.19017038961906441</v>
      </c>
      <c r="N48" s="525">
        <f>1-L48</f>
        <v>0.80982961038093559</v>
      </c>
      <c r="O48" s="3">
        <v>0</v>
      </c>
    </row>
    <row r="49" spans="1:15">
      <c r="C49" s="3">
        <v>3732</v>
      </c>
      <c r="D49" s="102">
        <f t="shared" ref="D49:D59" si="4">D13</f>
        <v>1135097</v>
      </c>
      <c r="E49" s="102">
        <f t="shared" ref="E49:E59" si="5">(O13)*1000000</f>
        <v>6769343391.4499998</v>
      </c>
      <c r="H49" s="3">
        <f>(SUM(E49:$E$58)/SUM(D49:$D$58))/C49</f>
        <v>10.580749882043891</v>
      </c>
      <c r="I49" s="3">
        <f t="shared" si="3"/>
        <v>5963.6695290798934</v>
      </c>
      <c r="K49" s="3">
        <f t="shared" ref="K49:K58" si="6">D49/($A$51)</f>
        <v>8.3428553805598646E-3</v>
      </c>
      <c r="L49" s="3">
        <f t="shared" ref="L49:L58" si="7">K49+L50</f>
        <v>0.17322996054218076</v>
      </c>
      <c r="N49" s="525">
        <f t="shared" ref="N49:N58" si="8">1-L49</f>
        <v>0.82677003945781924</v>
      </c>
      <c r="O49" s="3">
        <f>SUM(D48)/SUM($D$48:$D$58)</f>
        <v>8.9080266969098071E-2</v>
      </c>
    </row>
    <row r="50" spans="1:15">
      <c r="A50" s="3" t="s">
        <v>507</v>
      </c>
      <c r="C50" s="3">
        <v>7464</v>
      </c>
      <c r="D50" s="102">
        <f t="shared" si="4"/>
        <v>2303448</v>
      </c>
      <c r="E50" s="102">
        <f t="shared" si="5"/>
        <v>27051498101.259998</v>
      </c>
      <c r="H50" s="3">
        <f>(SUM(E50:$E$58)/SUM(D50:$D$58))/C50</f>
        <v>5.5176271925166045</v>
      </c>
      <c r="I50" s="3">
        <f t="shared" si="3"/>
        <v>11743.915252812305</v>
      </c>
      <c r="K50" s="3">
        <f t="shared" si="6"/>
        <v>1.6930124509746621E-2</v>
      </c>
      <c r="L50" s="3">
        <f t="shared" si="7"/>
        <v>0.16488710516162089</v>
      </c>
      <c r="N50" s="525">
        <f t="shared" si="8"/>
        <v>0.83511289483837914</v>
      </c>
      <c r="O50" s="3">
        <f>SUM(D$48:D49)/SUM($D$48:$D$58)</f>
        <v>0.132950689684599</v>
      </c>
    </row>
    <row r="51" spans="1:15">
      <c r="A51" s="524">
        <v>136056176</v>
      </c>
      <c r="C51" s="3">
        <v>14928</v>
      </c>
      <c r="D51" s="102">
        <f t="shared" si="4"/>
        <v>7810867</v>
      </c>
      <c r="E51" s="102">
        <f t="shared" si="5"/>
        <v>147737518589.97</v>
      </c>
      <c r="H51" s="3">
        <f>(SUM(E51:$E$58)/SUM(D51:$D$58))/C51</f>
        <v>2.9844742119303724</v>
      </c>
      <c r="I51" s="3">
        <f t="shared" si="3"/>
        <v>18914.355933850879</v>
      </c>
      <c r="K51" s="3">
        <f t="shared" si="6"/>
        <v>5.7409132239612554E-2</v>
      </c>
      <c r="L51" s="3">
        <f t="shared" si="7"/>
        <v>0.14795698065187426</v>
      </c>
      <c r="N51" s="525">
        <f t="shared" si="8"/>
        <v>0.85204301934812576</v>
      </c>
      <c r="O51" s="3">
        <f>SUM(D$48:D50)/SUM($D$48:$D$58)</f>
        <v>0.22197677068311736</v>
      </c>
    </row>
    <row r="52" spans="1:15">
      <c r="A52" s="3" t="s">
        <v>508</v>
      </c>
      <c r="C52" s="3">
        <v>22392</v>
      </c>
      <c r="D52" s="102">
        <f t="shared" si="4"/>
        <v>5921821</v>
      </c>
      <c r="E52" s="102">
        <f t="shared" si="5"/>
        <v>169650210750.12003</v>
      </c>
      <c r="H52" s="3">
        <f>(SUM(E52:$E$58)/SUM(D52:$D$58))/C52</f>
        <v>2.7155748691881683</v>
      </c>
      <c r="I52" s="3">
        <f>E52/D52</f>
        <v>28648.317932966907</v>
      </c>
      <c r="K52" s="3">
        <f t="shared" si="6"/>
        <v>4.3524823158340123E-2</v>
      </c>
      <c r="L52" s="3">
        <f t="shared" si="7"/>
        <v>9.0547848412261711E-2</v>
      </c>
      <c r="N52" s="525">
        <f t="shared" si="8"/>
        <v>0.90945215158773829</v>
      </c>
      <c r="O52" s="3">
        <f>SUM(D$48:D51)/SUM($D$48:$D$58)</f>
        <v>0.52385937372458125</v>
      </c>
    </row>
    <row r="53" spans="1:15">
      <c r="A53" s="102">
        <v>2934355741563.4814</v>
      </c>
      <c r="C53" s="3">
        <v>37320</v>
      </c>
      <c r="D53" s="102">
        <f t="shared" si="4"/>
        <v>3954445</v>
      </c>
      <c r="E53" s="102">
        <f t="shared" si="5"/>
        <v>200441356150.40002</v>
      </c>
      <c r="H53" s="3">
        <f>(SUM(E53:$E$58)/SUM(D53:$D$58))/C53</f>
        <v>2.4269448660026169</v>
      </c>
      <c r="I53" s="3">
        <f t="shared" si="3"/>
        <v>50687.60752783261</v>
      </c>
      <c r="K53" s="3">
        <f t="shared" si="6"/>
        <v>2.9064796000146293E-2</v>
      </c>
      <c r="L53" s="3">
        <f t="shared" si="7"/>
        <v>4.7023025253921588E-2</v>
      </c>
      <c r="N53" s="525">
        <f t="shared" si="8"/>
        <v>0.95297697474607845</v>
      </c>
      <c r="O53" s="3">
        <f>SUM(D$48:D52)/SUM($D$48:$D$58)</f>
        <v>0.75273214011858147</v>
      </c>
    </row>
    <row r="54" spans="1:15">
      <c r="A54" s="3" t="s">
        <v>509</v>
      </c>
      <c r="C54" s="3">
        <v>74640</v>
      </c>
      <c r="D54" s="102">
        <f t="shared" si="4"/>
        <v>1643370</v>
      </c>
      <c r="E54" s="102">
        <f t="shared" si="5"/>
        <v>168663298654.53</v>
      </c>
      <c r="H54" s="3">
        <f>(SUM(E54:$E$58)/SUM(D54:$D$58))/C54</f>
        <v>2.0783454507110095</v>
      </c>
      <c r="I54" s="3">
        <f t="shared" si="3"/>
        <v>102632.5773590427</v>
      </c>
      <c r="K54" s="3">
        <f t="shared" si="6"/>
        <v>1.2078613763185583E-2</v>
      </c>
      <c r="L54" s="3">
        <f t="shared" si="7"/>
        <v>1.7958229253775292E-2</v>
      </c>
      <c r="N54" s="525">
        <f t="shared" si="8"/>
        <v>0.98204177074622467</v>
      </c>
      <c r="O54" s="3">
        <f>SUM(D$48:D53)/SUM($D$48:$D$58)</f>
        <v>0.90556768964007528</v>
      </c>
    </row>
    <row r="55" spans="1:15">
      <c r="A55" s="3">
        <f>A53/(A51)</f>
        <v>21567.23662116949</v>
      </c>
      <c r="C55" s="3">
        <v>149280</v>
      </c>
      <c r="D55" s="102">
        <f t="shared" si="4"/>
        <v>657984</v>
      </c>
      <c r="E55" s="102">
        <f t="shared" si="5"/>
        <v>132561786084.12001</v>
      </c>
      <c r="H55" s="3">
        <f>(SUM(E55:$E$58)/SUM(D55:$D$58))/C55</f>
        <v>1.7615856938436147</v>
      </c>
      <c r="I55" s="3">
        <f t="shared" si="3"/>
        <v>201466.57986230671</v>
      </c>
      <c r="K55" s="3">
        <f t="shared" si="6"/>
        <v>4.8361200450025878E-3</v>
      </c>
      <c r="L55" s="3">
        <f t="shared" si="7"/>
        <v>5.8796154905897107E-3</v>
      </c>
      <c r="N55" s="525">
        <f t="shared" si="8"/>
        <v>0.99412038450941032</v>
      </c>
      <c r="O55" s="3">
        <f>SUM(D$48:D54)/SUM($D$48:$D$58)</f>
        <v>0.96908238184521089</v>
      </c>
    </row>
    <row r="56" spans="1:15">
      <c r="C56" s="3">
        <v>298560</v>
      </c>
      <c r="D56" s="102">
        <f t="shared" si="4"/>
        <v>114380</v>
      </c>
      <c r="E56" s="102">
        <f t="shared" si="5"/>
        <v>44235859517.5</v>
      </c>
      <c r="H56" s="3">
        <f>(SUM(E56:$E$58)/SUM(D56:$D$58))/C56</f>
        <v>1.8355011870602043</v>
      </c>
      <c r="I56" s="3">
        <f t="shared" si="3"/>
        <v>386744.70639534883</v>
      </c>
      <c r="K56" s="3">
        <f t="shared" si="6"/>
        <v>8.4068216058049436E-4</v>
      </c>
      <c r="L56" s="3">
        <f t="shared" si="7"/>
        <v>1.0434954455871227E-3</v>
      </c>
      <c r="N56" s="525">
        <f t="shared" si="8"/>
        <v>0.99895650455441287</v>
      </c>
      <c r="O56" s="3">
        <f>SUM(D$48:D55)/SUM($D$48:$D$58)</f>
        <v>0.99451283952419001</v>
      </c>
    </row>
    <row r="57" spans="1:15">
      <c r="C57" s="3">
        <v>597120</v>
      </c>
      <c r="D57" s="102">
        <f t="shared" si="4"/>
        <v>20559</v>
      </c>
      <c r="E57" s="102">
        <f t="shared" si="5"/>
        <v>16237113968.189999</v>
      </c>
      <c r="H57" s="3">
        <f>(SUM(E57:$E$58)/SUM(D57:$D$58))/C57</f>
        <v>2.0372072374665189</v>
      </c>
      <c r="I57" s="3">
        <f t="shared" si="3"/>
        <v>789781.31077338383</v>
      </c>
      <c r="K57" s="3">
        <f t="shared" si="6"/>
        <v>1.5110670169063108E-4</v>
      </c>
      <c r="L57" s="3">
        <f t="shared" si="7"/>
        <v>2.0281328500662844E-4</v>
      </c>
      <c r="N57" s="525">
        <f t="shared" si="8"/>
        <v>0.9997971867149934</v>
      </c>
      <c r="O57" s="3">
        <f>SUM(D$48:D56)/SUM($D$48:$D$58)</f>
        <v>0.99893351806549435</v>
      </c>
    </row>
    <row r="58" spans="1:15">
      <c r="C58" s="3">
        <v>1194240</v>
      </c>
      <c r="D58" s="102">
        <f t="shared" si="4"/>
        <v>7035</v>
      </c>
      <c r="E58" s="102">
        <f t="shared" si="5"/>
        <v>17329805612.25</v>
      </c>
      <c r="H58" s="3">
        <f>(SUM(E58:$E$58)/SUM(D58:$D$58))/C58</f>
        <v>2.0627090599018856</v>
      </c>
      <c r="I58" s="3">
        <f t="shared" si="3"/>
        <v>2463369.667697228</v>
      </c>
      <c r="K58" s="3">
        <f t="shared" si="6"/>
        <v>5.1706583315997355E-5</v>
      </c>
      <c r="L58" s="3">
        <f t="shared" si="7"/>
        <v>5.1706583315997355E-5</v>
      </c>
      <c r="N58" s="525">
        <f t="shared" si="8"/>
        <v>0.99994829341668401</v>
      </c>
      <c r="O58" s="3">
        <f>SUM(D$48:D57)/SUM($D$48:$D$58)</f>
        <v>0.99972810392080713</v>
      </c>
    </row>
    <row r="59" spans="1:15">
      <c r="D59" s="102">
        <f t="shared" si="4"/>
        <v>25873856</v>
      </c>
      <c r="E59" s="102">
        <f t="shared" si="5"/>
        <v>931373962609.63025</v>
      </c>
    </row>
    <row r="60" spans="1:15">
      <c r="E60" s="102"/>
    </row>
    <row r="61" spans="1:15">
      <c r="D61" s="3" t="s">
        <v>497</v>
      </c>
      <c r="E61" s="3" t="s">
        <v>481</v>
      </c>
      <c r="G61" s="3" t="s">
        <v>489</v>
      </c>
      <c r="H61" s="3" t="s">
        <v>482</v>
      </c>
      <c r="J61" s="3" t="s">
        <v>500</v>
      </c>
      <c r="K61" s="3" t="s">
        <v>484</v>
      </c>
      <c r="L61" s="3" t="s">
        <v>499</v>
      </c>
    </row>
    <row r="62" spans="1:15">
      <c r="C62" s="3">
        <f>C48</f>
        <v>0</v>
      </c>
      <c r="D62" s="102">
        <f>D12</f>
        <v>2304850</v>
      </c>
      <c r="E62" s="3">
        <f>(I12*1000000/$I$44)</f>
        <v>377709</v>
      </c>
      <c r="G62" s="3">
        <f>'[1]Tabela 6.2'!J41</f>
        <v>0.28742301799852643</v>
      </c>
      <c r="H62" s="102">
        <f>E62*G62</f>
        <v>108562.26070520542</v>
      </c>
      <c r="J62" s="3">
        <f>N48</f>
        <v>0.80982961038093559</v>
      </c>
      <c r="K62" s="516">
        <f>E48/D62</f>
        <v>302.04646282404497</v>
      </c>
      <c r="L62" s="3">
        <f>(D48-H62)/D48</f>
        <v>0.95289834015002906</v>
      </c>
      <c r="M62" s="3">
        <f>(D73-H73)/D73</f>
        <v>0.78817761461806513</v>
      </c>
    </row>
    <row r="63" spans="1:15">
      <c r="C63" s="3">
        <f t="shared" ref="C63:C72" si="9">C49</f>
        <v>3732</v>
      </c>
      <c r="D63" s="102">
        <f t="shared" ref="D63:D72" si="10">D13</f>
        <v>1135097</v>
      </c>
      <c r="E63" s="3">
        <f>I13*1000000/$I$44</f>
        <v>140255</v>
      </c>
      <c r="G63" s="3">
        <f>'[1]Tabela 6.2'!J42</f>
        <v>0.29934799049482824</v>
      </c>
      <c r="H63" s="102">
        <f>E63*G63</f>
        <v>41985.052406852134</v>
      </c>
      <c r="J63" s="3">
        <f t="shared" ref="J63:J72" si="11">N49</f>
        <v>0.82677003945781924</v>
      </c>
      <c r="K63" s="516">
        <f t="shared" ref="K63:K72" si="12">E49/D63</f>
        <v>5963.6695290798934</v>
      </c>
      <c r="L63" s="3">
        <f>(D49-H63)/D49</f>
        <v>0.96301192549460346</v>
      </c>
    </row>
    <row r="64" spans="1:15">
      <c r="C64" s="3">
        <f t="shared" si="9"/>
        <v>7464</v>
      </c>
      <c r="D64" s="102">
        <f t="shared" si="10"/>
        <v>2303448</v>
      </c>
      <c r="E64" s="3">
        <f t="shared" ref="E64:E72" si="13">I14*1000000/$I$44</f>
        <v>663020</v>
      </c>
      <c r="G64" s="3">
        <f>'[1]Tabela 6.2'!J43</f>
        <v>0.31320372265631846</v>
      </c>
      <c r="H64" s="102">
        <f t="shared" ref="H64:H72" si="14">E64*G64</f>
        <v>207660.33219559226</v>
      </c>
      <c r="J64" s="3">
        <f t="shared" si="11"/>
        <v>0.83511289483837914</v>
      </c>
      <c r="K64" s="516">
        <f t="shared" si="12"/>
        <v>11743.915252812305</v>
      </c>
      <c r="L64" s="3">
        <f>(D50-H64)/D50</f>
        <v>0.90984804857952406</v>
      </c>
    </row>
    <row r="65" spans="3:15">
      <c r="C65" s="3">
        <f t="shared" si="9"/>
        <v>14928</v>
      </c>
      <c r="D65" s="102">
        <f t="shared" si="10"/>
        <v>7810867</v>
      </c>
      <c r="E65" s="3">
        <f t="shared" si="13"/>
        <v>3692693</v>
      </c>
      <c r="G65" s="3">
        <f>'[1]Tabela 6.2'!J44</f>
        <v>0.3599213021861068</v>
      </c>
      <c r="H65" s="102">
        <f t="shared" si="14"/>
        <v>1329078.8731335213</v>
      </c>
      <c r="J65" s="3">
        <f t="shared" si="11"/>
        <v>0.85204301934812576</v>
      </c>
      <c r="K65" s="516">
        <f t="shared" si="12"/>
        <v>18914.355933850879</v>
      </c>
      <c r="L65" s="3">
        <f>(D51-H65)/D51</f>
        <v>0.8298423372036009</v>
      </c>
    </row>
    <row r="66" spans="3:15">
      <c r="C66" s="3">
        <f t="shared" si="9"/>
        <v>22392</v>
      </c>
      <c r="D66" s="102">
        <f t="shared" si="10"/>
        <v>5921821</v>
      </c>
      <c r="E66" s="3">
        <f t="shared" si="13"/>
        <v>4442580</v>
      </c>
      <c r="G66" s="3">
        <f>'[1]Tabela 6.2'!J45</f>
        <v>0.37504366387140159</v>
      </c>
      <c r="H66" s="102">
        <f>E66*G66</f>
        <v>1666161.4802418114</v>
      </c>
      <c r="J66" s="3">
        <f t="shared" si="11"/>
        <v>0.90945215158773829</v>
      </c>
      <c r="K66" s="516">
        <f t="shared" si="12"/>
        <v>28648.317932966907</v>
      </c>
      <c r="L66" s="3">
        <f t="shared" ref="L66:L72" si="15">(D66-H66)/D66</f>
        <v>0.71864035062157217</v>
      </c>
    </row>
    <row r="67" spans="3:15">
      <c r="C67" s="3">
        <f t="shared" si="9"/>
        <v>37320</v>
      </c>
      <c r="D67" s="102">
        <f t="shared" si="10"/>
        <v>3954445</v>
      </c>
      <c r="E67" s="3">
        <f t="shared" si="13"/>
        <v>3066442</v>
      </c>
      <c r="G67" s="3">
        <f>'[1]Tabela 6.2'!J46</f>
        <v>0.3830814378600983</v>
      </c>
      <c r="H67" s="102">
        <f t="shared" si="14"/>
        <v>1174697.0104745955</v>
      </c>
      <c r="J67" s="3">
        <f t="shared" si="11"/>
        <v>0.95297697474607845</v>
      </c>
      <c r="K67" s="516">
        <f t="shared" si="12"/>
        <v>50687.60752783261</v>
      </c>
      <c r="L67" s="3">
        <f t="shared" si="15"/>
        <v>0.70294263531934442</v>
      </c>
    </row>
    <row r="68" spans="3:15">
      <c r="C68" s="3">
        <f t="shared" si="9"/>
        <v>74640</v>
      </c>
      <c r="D68" s="102">
        <f t="shared" si="10"/>
        <v>1643370</v>
      </c>
      <c r="E68" s="3">
        <f t="shared" si="13"/>
        <v>1511457</v>
      </c>
      <c r="G68" s="3">
        <f>'[1]Tabela 6.2'!J47</f>
        <v>0.40519754673965303</v>
      </c>
      <c r="H68" s="102">
        <f t="shared" si="14"/>
        <v>612438.66840247577</v>
      </c>
      <c r="J68" s="3">
        <f t="shared" si="11"/>
        <v>0.98204177074622467</v>
      </c>
      <c r="K68" s="516">
        <f t="shared" si="12"/>
        <v>102632.5773590427</v>
      </c>
      <c r="L68" s="3">
        <f t="shared" si="15"/>
        <v>0.62732758392664112</v>
      </c>
    </row>
    <row r="69" spans="3:15">
      <c r="C69" s="3">
        <f t="shared" si="9"/>
        <v>149280</v>
      </c>
      <c r="D69" s="102">
        <f t="shared" si="10"/>
        <v>657984</v>
      </c>
      <c r="E69" s="3">
        <f t="shared" si="13"/>
        <v>653286</v>
      </c>
      <c r="G69" s="3">
        <f>'[1]Tabela 6.2'!J48</f>
        <v>0.42075817956134154</v>
      </c>
      <c r="H69" s="102">
        <f t="shared" si="14"/>
        <v>274875.42809291056</v>
      </c>
      <c r="J69" s="3">
        <f t="shared" si="11"/>
        <v>0.99412038450941032</v>
      </c>
      <c r="K69" s="516">
        <f t="shared" si="12"/>
        <v>201466.57986230671</v>
      </c>
      <c r="L69" s="3">
        <f t="shared" si="15"/>
        <v>0.58224603015740417</v>
      </c>
    </row>
    <row r="70" spans="3:15">
      <c r="C70" s="3">
        <f t="shared" si="9"/>
        <v>298560</v>
      </c>
      <c r="D70" s="102">
        <f t="shared" si="10"/>
        <v>114380</v>
      </c>
      <c r="E70" s="3">
        <f t="shared" si="13"/>
        <v>122773</v>
      </c>
      <c r="G70" s="3">
        <f>G69</f>
        <v>0.42075817956134154</v>
      </c>
      <c r="H70" s="102">
        <f t="shared" si="14"/>
        <v>51657.743979284583</v>
      </c>
      <c r="J70" s="3">
        <f t="shared" si="11"/>
        <v>0.99895650455441287</v>
      </c>
      <c r="K70" s="516">
        <f t="shared" si="12"/>
        <v>386744.70639534883</v>
      </c>
      <c r="L70" s="3">
        <f t="shared" si="15"/>
        <v>0.54836733712812924</v>
      </c>
    </row>
    <row r="71" spans="3:15">
      <c r="C71" s="3">
        <f t="shared" si="9"/>
        <v>597120</v>
      </c>
      <c r="D71" s="102">
        <f t="shared" si="10"/>
        <v>20559</v>
      </c>
      <c r="E71" s="3">
        <f t="shared" si="13"/>
        <v>23442</v>
      </c>
      <c r="G71" s="3">
        <f t="shared" ref="G71:G72" si="16">G70</f>
        <v>0.42075817956134154</v>
      </c>
      <c r="H71" s="102">
        <f t="shared" si="14"/>
        <v>9863.4132452769682</v>
      </c>
      <c r="J71" s="3">
        <f t="shared" si="11"/>
        <v>0.9997971867149934</v>
      </c>
      <c r="K71" s="516">
        <f t="shared" si="12"/>
        <v>789781.31077338383</v>
      </c>
      <c r="L71" s="3">
        <f t="shared" si="15"/>
        <v>0.52023866699367827</v>
      </c>
    </row>
    <row r="72" spans="3:15">
      <c r="C72" s="3">
        <f t="shared" si="9"/>
        <v>1194240</v>
      </c>
      <c r="D72" s="102">
        <f t="shared" si="10"/>
        <v>7035</v>
      </c>
      <c r="E72" s="3">
        <f t="shared" si="13"/>
        <v>8750</v>
      </c>
      <c r="G72" s="3">
        <f t="shared" si="16"/>
        <v>0.42075817956134154</v>
      </c>
      <c r="H72" s="102">
        <f t="shared" si="14"/>
        <v>3681.6340711617386</v>
      </c>
      <c r="J72" s="3">
        <f t="shared" si="11"/>
        <v>0.99994829341668401</v>
      </c>
      <c r="K72" s="516">
        <f t="shared" si="12"/>
        <v>2463369.667697228</v>
      </c>
      <c r="L72" s="3">
        <f t="shared" si="15"/>
        <v>0.47666893089385381</v>
      </c>
    </row>
    <row r="73" spans="3:15">
      <c r="D73" s="102">
        <f>SUM(D62:D72)</f>
        <v>25873856</v>
      </c>
      <c r="E73" s="3">
        <f>SUM(E62:E72)</f>
        <v>14702407</v>
      </c>
      <c r="H73" s="102">
        <f>SUM(H62:H72)</f>
        <v>5480661.8969486877</v>
      </c>
      <c r="O73" s="15"/>
    </row>
    <row r="74" spans="3:15">
      <c r="D74" s="102">
        <f>D23</f>
        <v>25873856</v>
      </c>
    </row>
  </sheetData>
  <mergeCells count="13">
    <mergeCell ref="U10:U11"/>
    <mergeCell ref="T10:T11"/>
    <mergeCell ref="C10:C11"/>
    <mergeCell ref="D10:D11"/>
    <mergeCell ref="E10:E11"/>
    <mergeCell ref="F10:F11"/>
    <mergeCell ref="G10:G11"/>
    <mergeCell ref="H10:N10"/>
    <mergeCell ref="O10:O11"/>
    <mergeCell ref="P10:P11"/>
    <mergeCell ref="Q10:Q11"/>
    <mergeCell ref="R10:R11"/>
    <mergeCell ref="S10:S11"/>
  </mergeCells>
  <conditionalFormatting sqref="K29">
    <cfRule type="cellIs" dxfId="21" priority="4" stopIfTrue="1" operator="equal">
      <formula>0</formula>
    </cfRule>
  </conditionalFormatting>
  <pageMargins left="0.25" right="0.25" top="0.75" bottom="0.75" header="0.3" footer="0.3"/>
  <pageSetup paperSize="9" scale="80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H93"/>
  <sheetViews>
    <sheetView showGridLines="0" topLeftCell="A45" zoomScale="125" zoomScaleNormal="125" zoomScalePageLayoutView="125" workbookViewId="0">
      <selection activeCell="K48" sqref="K48:K58"/>
    </sheetView>
  </sheetViews>
  <sheetFormatPr baseColWidth="10" defaultColWidth="8.83203125" defaultRowHeight="13"/>
  <cols>
    <col min="1" max="1" width="25.5" style="3" bestFit="1" customWidth="1"/>
    <col min="2" max="2" width="10.5" style="3" bestFit="1" customWidth="1"/>
    <col min="3" max="3" width="17.6640625" style="3" customWidth="1"/>
    <col min="4" max="4" width="10.5" style="3" customWidth="1"/>
    <col min="5" max="5" width="16.5" style="3" customWidth="1"/>
    <col min="6" max="6" width="15.83203125" style="3" customWidth="1"/>
    <col min="7" max="7" width="12.83203125" style="3" customWidth="1"/>
    <col min="8" max="8" width="8.33203125" style="3" customWidth="1"/>
    <col min="9" max="9" width="11.5" style="3" customWidth="1"/>
    <col min="10" max="10" width="8.5" style="3" customWidth="1"/>
    <col min="11" max="11" width="9.83203125" style="3" customWidth="1"/>
    <col min="12" max="12" width="7" style="3" customWidth="1"/>
    <col min="13" max="13" width="8.33203125" style="3" bestFit="1" customWidth="1"/>
    <col min="14" max="14" width="8.1640625" style="3" customWidth="1"/>
    <col min="15" max="15" width="9" style="3" customWidth="1"/>
    <col min="16" max="18" width="8" style="3" customWidth="1"/>
    <col min="19" max="19" width="7.5" style="3" customWidth="1"/>
    <col min="20" max="20" width="10.5" style="3" customWidth="1"/>
    <col min="21" max="21" width="9" style="3" customWidth="1"/>
    <col min="22" max="22" width="2.33203125" style="3" customWidth="1"/>
    <col min="23" max="23" width="9.6640625" style="3" customWidth="1"/>
    <col min="24" max="24" width="5.83203125" style="3" customWidth="1"/>
    <col min="25" max="25" width="7.5" style="3" customWidth="1"/>
    <col min="26" max="26" width="5.83203125" style="3" customWidth="1"/>
    <col min="27" max="27" width="6.33203125" style="3" customWidth="1"/>
    <col min="28" max="28" width="6" style="3" customWidth="1"/>
    <col min="29" max="30" width="8.83203125" style="3"/>
    <col min="31" max="31" width="17.1640625" style="3" customWidth="1"/>
    <col min="32" max="32" width="16" style="3" customWidth="1"/>
    <col min="33" max="33" width="9.6640625" style="3" customWidth="1"/>
    <col min="34" max="256" width="8.83203125" style="3"/>
    <col min="257" max="257" width="2.5" style="3" customWidth="1"/>
    <col min="258" max="258" width="2.33203125" style="3" customWidth="1"/>
    <col min="259" max="259" width="17.83203125" style="3" customWidth="1"/>
    <col min="260" max="260" width="10.5" style="3" customWidth="1"/>
    <col min="261" max="261" width="9" style="3" customWidth="1"/>
    <col min="262" max="262" width="8" style="3" customWidth="1"/>
    <col min="263" max="263" width="9" style="3" customWidth="1"/>
    <col min="264" max="264" width="8.33203125" style="3" customWidth="1"/>
    <col min="265" max="265" width="11.5" style="3" customWidth="1"/>
    <col min="266" max="266" width="8.5" style="3" customWidth="1"/>
    <col min="267" max="267" width="8" style="3" customWidth="1"/>
    <col min="268" max="268" width="7" style="3" customWidth="1"/>
    <col min="269" max="269" width="7.5" style="3" customWidth="1"/>
    <col min="270" max="270" width="8.1640625" style="3" customWidth="1"/>
    <col min="271" max="271" width="9" style="3" customWidth="1"/>
    <col min="272" max="274" width="8" style="3" customWidth="1"/>
    <col min="275" max="275" width="7.5" style="3" customWidth="1"/>
    <col min="276" max="277" width="9" style="3" customWidth="1"/>
    <col min="278" max="278" width="2.33203125" style="3" customWidth="1"/>
    <col min="279" max="279" width="15.5" style="3" customWidth="1"/>
    <col min="280" max="280" width="8.5" style="3" customWidth="1"/>
    <col min="281" max="281" width="15" style="3" customWidth="1"/>
    <col min="282" max="286" width="8.83203125" style="3"/>
    <col min="287" max="287" width="17.1640625" style="3" customWidth="1"/>
    <col min="288" max="288" width="16" style="3" customWidth="1"/>
    <col min="289" max="289" width="9.6640625" style="3" customWidth="1"/>
    <col min="290" max="512" width="8.83203125" style="3"/>
    <col min="513" max="513" width="2.5" style="3" customWidth="1"/>
    <col min="514" max="514" width="2.33203125" style="3" customWidth="1"/>
    <col min="515" max="515" width="17.83203125" style="3" customWidth="1"/>
    <col min="516" max="516" width="10.5" style="3" customWidth="1"/>
    <col min="517" max="517" width="9" style="3" customWidth="1"/>
    <col min="518" max="518" width="8" style="3" customWidth="1"/>
    <col min="519" max="519" width="9" style="3" customWidth="1"/>
    <col min="520" max="520" width="8.33203125" style="3" customWidth="1"/>
    <col min="521" max="521" width="11.5" style="3" customWidth="1"/>
    <col min="522" max="522" width="8.5" style="3" customWidth="1"/>
    <col min="523" max="523" width="8" style="3" customWidth="1"/>
    <col min="524" max="524" width="7" style="3" customWidth="1"/>
    <col min="525" max="525" width="7.5" style="3" customWidth="1"/>
    <col min="526" max="526" width="8.1640625" style="3" customWidth="1"/>
    <col min="527" max="527" width="9" style="3" customWidth="1"/>
    <col min="528" max="530" width="8" style="3" customWidth="1"/>
    <col min="531" max="531" width="7.5" style="3" customWidth="1"/>
    <col min="532" max="533" width="9" style="3" customWidth="1"/>
    <col min="534" max="534" width="2.33203125" style="3" customWidth="1"/>
    <col min="535" max="535" width="15.5" style="3" customWidth="1"/>
    <col min="536" max="536" width="8.5" style="3" customWidth="1"/>
    <col min="537" max="537" width="15" style="3" customWidth="1"/>
    <col min="538" max="542" width="8.83203125" style="3"/>
    <col min="543" max="543" width="17.1640625" style="3" customWidth="1"/>
    <col min="544" max="544" width="16" style="3" customWidth="1"/>
    <col min="545" max="545" width="9.6640625" style="3" customWidth="1"/>
    <col min="546" max="768" width="8.83203125" style="3"/>
    <col min="769" max="769" width="2.5" style="3" customWidth="1"/>
    <col min="770" max="770" width="2.33203125" style="3" customWidth="1"/>
    <col min="771" max="771" width="17.83203125" style="3" customWidth="1"/>
    <col min="772" max="772" width="10.5" style="3" customWidth="1"/>
    <col min="773" max="773" width="9" style="3" customWidth="1"/>
    <col min="774" max="774" width="8" style="3" customWidth="1"/>
    <col min="775" max="775" width="9" style="3" customWidth="1"/>
    <col min="776" max="776" width="8.33203125" style="3" customWidth="1"/>
    <col min="777" max="777" width="11.5" style="3" customWidth="1"/>
    <col min="778" max="778" width="8.5" style="3" customWidth="1"/>
    <col min="779" max="779" width="8" style="3" customWidth="1"/>
    <col min="780" max="780" width="7" style="3" customWidth="1"/>
    <col min="781" max="781" width="7.5" style="3" customWidth="1"/>
    <col min="782" max="782" width="8.1640625" style="3" customWidth="1"/>
    <col min="783" max="783" width="9" style="3" customWidth="1"/>
    <col min="784" max="786" width="8" style="3" customWidth="1"/>
    <col min="787" max="787" width="7.5" style="3" customWidth="1"/>
    <col min="788" max="789" width="9" style="3" customWidth="1"/>
    <col min="790" max="790" width="2.33203125" style="3" customWidth="1"/>
    <col min="791" max="791" width="15.5" style="3" customWidth="1"/>
    <col min="792" max="792" width="8.5" style="3" customWidth="1"/>
    <col min="793" max="793" width="15" style="3" customWidth="1"/>
    <col min="794" max="798" width="8.83203125" style="3"/>
    <col min="799" max="799" width="17.1640625" style="3" customWidth="1"/>
    <col min="800" max="800" width="16" style="3" customWidth="1"/>
    <col min="801" max="801" width="9.6640625" style="3" customWidth="1"/>
    <col min="802" max="1024" width="8.83203125" style="3"/>
    <col min="1025" max="1025" width="2.5" style="3" customWidth="1"/>
    <col min="1026" max="1026" width="2.33203125" style="3" customWidth="1"/>
    <col min="1027" max="1027" width="17.83203125" style="3" customWidth="1"/>
    <col min="1028" max="1028" width="10.5" style="3" customWidth="1"/>
    <col min="1029" max="1029" width="9" style="3" customWidth="1"/>
    <col min="1030" max="1030" width="8" style="3" customWidth="1"/>
    <col min="1031" max="1031" width="9" style="3" customWidth="1"/>
    <col min="1032" max="1032" width="8.33203125" style="3" customWidth="1"/>
    <col min="1033" max="1033" width="11.5" style="3" customWidth="1"/>
    <col min="1034" max="1034" width="8.5" style="3" customWidth="1"/>
    <col min="1035" max="1035" width="8" style="3" customWidth="1"/>
    <col min="1036" max="1036" width="7" style="3" customWidth="1"/>
    <col min="1037" max="1037" width="7.5" style="3" customWidth="1"/>
    <col min="1038" max="1038" width="8.1640625" style="3" customWidth="1"/>
    <col min="1039" max="1039" width="9" style="3" customWidth="1"/>
    <col min="1040" max="1042" width="8" style="3" customWidth="1"/>
    <col min="1043" max="1043" width="7.5" style="3" customWidth="1"/>
    <col min="1044" max="1045" width="9" style="3" customWidth="1"/>
    <col min="1046" max="1046" width="2.33203125" style="3" customWidth="1"/>
    <col min="1047" max="1047" width="15.5" style="3" customWidth="1"/>
    <col min="1048" max="1048" width="8.5" style="3" customWidth="1"/>
    <col min="1049" max="1049" width="15" style="3" customWidth="1"/>
    <col min="1050" max="1054" width="8.83203125" style="3"/>
    <col min="1055" max="1055" width="17.1640625" style="3" customWidth="1"/>
    <col min="1056" max="1056" width="16" style="3" customWidth="1"/>
    <col min="1057" max="1057" width="9.6640625" style="3" customWidth="1"/>
    <col min="1058" max="1280" width="8.83203125" style="3"/>
    <col min="1281" max="1281" width="2.5" style="3" customWidth="1"/>
    <col min="1282" max="1282" width="2.33203125" style="3" customWidth="1"/>
    <col min="1283" max="1283" width="17.83203125" style="3" customWidth="1"/>
    <col min="1284" max="1284" width="10.5" style="3" customWidth="1"/>
    <col min="1285" max="1285" width="9" style="3" customWidth="1"/>
    <col min="1286" max="1286" width="8" style="3" customWidth="1"/>
    <col min="1287" max="1287" width="9" style="3" customWidth="1"/>
    <col min="1288" max="1288" width="8.33203125" style="3" customWidth="1"/>
    <col min="1289" max="1289" width="11.5" style="3" customWidth="1"/>
    <col min="1290" max="1290" width="8.5" style="3" customWidth="1"/>
    <col min="1291" max="1291" width="8" style="3" customWidth="1"/>
    <col min="1292" max="1292" width="7" style="3" customWidth="1"/>
    <col min="1293" max="1293" width="7.5" style="3" customWidth="1"/>
    <col min="1294" max="1294" width="8.1640625" style="3" customWidth="1"/>
    <col min="1295" max="1295" width="9" style="3" customWidth="1"/>
    <col min="1296" max="1298" width="8" style="3" customWidth="1"/>
    <col min="1299" max="1299" width="7.5" style="3" customWidth="1"/>
    <col min="1300" max="1301" width="9" style="3" customWidth="1"/>
    <col min="1302" max="1302" width="2.33203125" style="3" customWidth="1"/>
    <col min="1303" max="1303" width="15.5" style="3" customWidth="1"/>
    <col min="1304" max="1304" width="8.5" style="3" customWidth="1"/>
    <col min="1305" max="1305" width="15" style="3" customWidth="1"/>
    <col min="1306" max="1310" width="8.83203125" style="3"/>
    <col min="1311" max="1311" width="17.1640625" style="3" customWidth="1"/>
    <col min="1312" max="1312" width="16" style="3" customWidth="1"/>
    <col min="1313" max="1313" width="9.6640625" style="3" customWidth="1"/>
    <col min="1314" max="1536" width="8.83203125" style="3"/>
    <col min="1537" max="1537" width="2.5" style="3" customWidth="1"/>
    <col min="1538" max="1538" width="2.33203125" style="3" customWidth="1"/>
    <col min="1539" max="1539" width="17.83203125" style="3" customWidth="1"/>
    <col min="1540" max="1540" width="10.5" style="3" customWidth="1"/>
    <col min="1541" max="1541" width="9" style="3" customWidth="1"/>
    <col min="1542" max="1542" width="8" style="3" customWidth="1"/>
    <col min="1543" max="1543" width="9" style="3" customWidth="1"/>
    <col min="1544" max="1544" width="8.33203125" style="3" customWidth="1"/>
    <col min="1545" max="1545" width="11.5" style="3" customWidth="1"/>
    <col min="1546" max="1546" width="8.5" style="3" customWidth="1"/>
    <col min="1547" max="1547" width="8" style="3" customWidth="1"/>
    <col min="1548" max="1548" width="7" style="3" customWidth="1"/>
    <col min="1549" max="1549" width="7.5" style="3" customWidth="1"/>
    <col min="1550" max="1550" width="8.1640625" style="3" customWidth="1"/>
    <col min="1551" max="1551" width="9" style="3" customWidth="1"/>
    <col min="1552" max="1554" width="8" style="3" customWidth="1"/>
    <col min="1555" max="1555" width="7.5" style="3" customWidth="1"/>
    <col min="1556" max="1557" width="9" style="3" customWidth="1"/>
    <col min="1558" max="1558" width="2.33203125" style="3" customWidth="1"/>
    <col min="1559" max="1559" width="15.5" style="3" customWidth="1"/>
    <col min="1560" max="1560" width="8.5" style="3" customWidth="1"/>
    <col min="1561" max="1561" width="15" style="3" customWidth="1"/>
    <col min="1562" max="1566" width="8.83203125" style="3"/>
    <col min="1567" max="1567" width="17.1640625" style="3" customWidth="1"/>
    <col min="1568" max="1568" width="16" style="3" customWidth="1"/>
    <col min="1569" max="1569" width="9.6640625" style="3" customWidth="1"/>
    <col min="1570" max="1792" width="8.83203125" style="3"/>
    <col min="1793" max="1793" width="2.5" style="3" customWidth="1"/>
    <col min="1794" max="1794" width="2.33203125" style="3" customWidth="1"/>
    <col min="1795" max="1795" width="17.83203125" style="3" customWidth="1"/>
    <col min="1796" max="1796" width="10.5" style="3" customWidth="1"/>
    <col min="1797" max="1797" width="9" style="3" customWidth="1"/>
    <col min="1798" max="1798" width="8" style="3" customWidth="1"/>
    <col min="1799" max="1799" width="9" style="3" customWidth="1"/>
    <col min="1800" max="1800" width="8.33203125" style="3" customWidth="1"/>
    <col min="1801" max="1801" width="11.5" style="3" customWidth="1"/>
    <col min="1802" max="1802" width="8.5" style="3" customWidth="1"/>
    <col min="1803" max="1803" width="8" style="3" customWidth="1"/>
    <col min="1804" max="1804" width="7" style="3" customWidth="1"/>
    <col min="1805" max="1805" width="7.5" style="3" customWidth="1"/>
    <col min="1806" max="1806" width="8.1640625" style="3" customWidth="1"/>
    <col min="1807" max="1807" width="9" style="3" customWidth="1"/>
    <col min="1808" max="1810" width="8" style="3" customWidth="1"/>
    <col min="1811" max="1811" width="7.5" style="3" customWidth="1"/>
    <col min="1812" max="1813" width="9" style="3" customWidth="1"/>
    <col min="1814" max="1814" width="2.33203125" style="3" customWidth="1"/>
    <col min="1815" max="1815" width="15.5" style="3" customWidth="1"/>
    <col min="1816" max="1816" width="8.5" style="3" customWidth="1"/>
    <col min="1817" max="1817" width="15" style="3" customWidth="1"/>
    <col min="1818" max="1822" width="8.83203125" style="3"/>
    <col min="1823" max="1823" width="17.1640625" style="3" customWidth="1"/>
    <col min="1824" max="1824" width="16" style="3" customWidth="1"/>
    <col min="1825" max="1825" width="9.6640625" style="3" customWidth="1"/>
    <col min="1826" max="2048" width="8.83203125" style="3"/>
    <col min="2049" max="2049" width="2.5" style="3" customWidth="1"/>
    <col min="2050" max="2050" width="2.33203125" style="3" customWidth="1"/>
    <col min="2051" max="2051" width="17.83203125" style="3" customWidth="1"/>
    <col min="2052" max="2052" width="10.5" style="3" customWidth="1"/>
    <col min="2053" max="2053" width="9" style="3" customWidth="1"/>
    <col min="2054" max="2054" width="8" style="3" customWidth="1"/>
    <col min="2055" max="2055" width="9" style="3" customWidth="1"/>
    <col min="2056" max="2056" width="8.33203125" style="3" customWidth="1"/>
    <col min="2057" max="2057" width="11.5" style="3" customWidth="1"/>
    <col min="2058" max="2058" width="8.5" style="3" customWidth="1"/>
    <col min="2059" max="2059" width="8" style="3" customWidth="1"/>
    <col min="2060" max="2060" width="7" style="3" customWidth="1"/>
    <col min="2061" max="2061" width="7.5" style="3" customWidth="1"/>
    <col min="2062" max="2062" width="8.1640625" style="3" customWidth="1"/>
    <col min="2063" max="2063" width="9" style="3" customWidth="1"/>
    <col min="2064" max="2066" width="8" style="3" customWidth="1"/>
    <col min="2067" max="2067" width="7.5" style="3" customWidth="1"/>
    <col min="2068" max="2069" width="9" style="3" customWidth="1"/>
    <col min="2070" max="2070" width="2.33203125" style="3" customWidth="1"/>
    <col min="2071" max="2071" width="15.5" style="3" customWidth="1"/>
    <col min="2072" max="2072" width="8.5" style="3" customWidth="1"/>
    <col min="2073" max="2073" width="15" style="3" customWidth="1"/>
    <col min="2074" max="2078" width="8.83203125" style="3"/>
    <col min="2079" max="2079" width="17.1640625" style="3" customWidth="1"/>
    <col min="2080" max="2080" width="16" style="3" customWidth="1"/>
    <col min="2081" max="2081" width="9.6640625" style="3" customWidth="1"/>
    <col min="2082" max="2304" width="8.83203125" style="3"/>
    <col min="2305" max="2305" width="2.5" style="3" customWidth="1"/>
    <col min="2306" max="2306" width="2.33203125" style="3" customWidth="1"/>
    <col min="2307" max="2307" width="17.83203125" style="3" customWidth="1"/>
    <col min="2308" max="2308" width="10.5" style="3" customWidth="1"/>
    <col min="2309" max="2309" width="9" style="3" customWidth="1"/>
    <col min="2310" max="2310" width="8" style="3" customWidth="1"/>
    <col min="2311" max="2311" width="9" style="3" customWidth="1"/>
    <col min="2312" max="2312" width="8.33203125" style="3" customWidth="1"/>
    <col min="2313" max="2313" width="11.5" style="3" customWidth="1"/>
    <col min="2314" max="2314" width="8.5" style="3" customWidth="1"/>
    <col min="2315" max="2315" width="8" style="3" customWidth="1"/>
    <col min="2316" max="2316" width="7" style="3" customWidth="1"/>
    <col min="2317" max="2317" width="7.5" style="3" customWidth="1"/>
    <col min="2318" max="2318" width="8.1640625" style="3" customWidth="1"/>
    <col min="2319" max="2319" width="9" style="3" customWidth="1"/>
    <col min="2320" max="2322" width="8" style="3" customWidth="1"/>
    <col min="2323" max="2323" width="7.5" style="3" customWidth="1"/>
    <col min="2324" max="2325" width="9" style="3" customWidth="1"/>
    <col min="2326" max="2326" width="2.33203125" style="3" customWidth="1"/>
    <col min="2327" max="2327" width="15.5" style="3" customWidth="1"/>
    <col min="2328" max="2328" width="8.5" style="3" customWidth="1"/>
    <col min="2329" max="2329" width="15" style="3" customWidth="1"/>
    <col min="2330" max="2334" width="8.83203125" style="3"/>
    <col min="2335" max="2335" width="17.1640625" style="3" customWidth="1"/>
    <col min="2336" max="2336" width="16" style="3" customWidth="1"/>
    <col min="2337" max="2337" width="9.6640625" style="3" customWidth="1"/>
    <col min="2338" max="2560" width="8.83203125" style="3"/>
    <col min="2561" max="2561" width="2.5" style="3" customWidth="1"/>
    <col min="2562" max="2562" width="2.33203125" style="3" customWidth="1"/>
    <col min="2563" max="2563" width="17.83203125" style="3" customWidth="1"/>
    <col min="2564" max="2564" width="10.5" style="3" customWidth="1"/>
    <col min="2565" max="2565" width="9" style="3" customWidth="1"/>
    <col min="2566" max="2566" width="8" style="3" customWidth="1"/>
    <col min="2567" max="2567" width="9" style="3" customWidth="1"/>
    <col min="2568" max="2568" width="8.33203125" style="3" customWidth="1"/>
    <col min="2569" max="2569" width="11.5" style="3" customWidth="1"/>
    <col min="2570" max="2570" width="8.5" style="3" customWidth="1"/>
    <col min="2571" max="2571" width="8" style="3" customWidth="1"/>
    <col min="2572" max="2572" width="7" style="3" customWidth="1"/>
    <col min="2573" max="2573" width="7.5" style="3" customWidth="1"/>
    <col min="2574" max="2574" width="8.1640625" style="3" customWidth="1"/>
    <col min="2575" max="2575" width="9" style="3" customWidth="1"/>
    <col min="2576" max="2578" width="8" style="3" customWidth="1"/>
    <col min="2579" max="2579" width="7.5" style="3" customWidth="1"/>
    <col min="2580" max="2581" width="9" style="3" customWidth="1"/>
    <col min="2582" max="2582" width="2.33203125" style="3" customWidth="1"/>
    <col min="2583" max="2583" width="15.5" style="3" customWidth="1"/>
    <col min="2584" max="2584" width="8.5" style="3" customWidth="1"/>
    <col min="2585" max="2585" width="15" style="3" customWidth="1"/>
    <col min="2586" max="2590" width="8.83203125" style="3"/>
    <col min="2591" max="2591" width="17.1640625" style="3" customWidth="1"/>
    <col min="2592" max="2592" width="16" style="3" customWidth="1"/>
    <col min="2593" max="2593" width="9.6640625" style="3" customWidth="1"/>
    <col min="2594" max="2816" width="8.83203125" style="3"/>
    <col min="2817" max="2817" width="2.5" style="3" customWidth="1"/>
    <col min="2818" max="2818" width="2.33203125" style="3" customWidth="1"/>
    <col min="2819" max="2819" width="17.83203125" style="3" customWidth="1"/>
    <col min="2820" max="2820" width="10.5" style="3" customWidth="1"/>
    <col min="2821" max="2821" width="9" style="3" customWidth="1"/>
    <col min="2822" max="2822" width="8" style="3" customWidth="1"/>
    <col min="2823" max="2823" width="9" style="3" customWidth="1"/>
    <col min="2824" max="2824" width="8.33203125" style="3" customWidth="1"/>
    <col min="2825" max="2825" width="11.5" style="3" customWidth="1"/>
    <col min="2826" max="2826" width="8.5" style="3" customWidth="1"/>
    <col min="2827" max="2827" width="8" style="3" customWidth="1"/>
    <col min="2828" max="2828" width="7" style="3" customWidth="1"/>
    <col min="2829" max="2829" width="7.5" style="3" customWidth="1"/>
    <col min="2830" max="2830" width="8.1640625" style="3" customWidth="1"/>
    <col min="2831" max="2831" width="9" style="3" customWidth="1"/>
    <col min="2832" max="2834" width="8" style="3" customWidth="1"/>
    <col min="2835" max="2835" width="7.5" style="3" customWidth="1"/>
    <col min="2836" max="2837" width="9" style="3" customWidth="1"/>
    <col min="2838" max="2838" width="2.33203125" style="3" customWidth="1"/>
    <col min="2839" max="2839" width="15.5" style="3" customWidth="1"/>
    <col min="2840" max="2840" width="8.5" style="3" customWidth="1"/>
    <col min="2841" max="2841" width="15" style="3" customWidth="1"/>
    <col min="2842" max="2846" width="8.83203125" style="3"/>
    <col min="2847" max="2847" width="17.1640625" style="3" customWidth="1"/>
    <col min="2848" max="2848" width="16" style="3" customWidth="1"/>
    <col min="2849" max="2849" width="9.6640625" style="3" customWidth="1"/>
    <col min="2850" max="3072" width="8.83203125" style="3"/>
    <col min="3073" max="3073" width="2.5" style="3" customWidth="1"/>
    <col min="3074" max="3074" width="2.33203125" style="3" customWidth="1"/>
    <col min="3075" max="3075" width="17.83203125" style="3" customWidth="1"/>
    <col min="3076" max="3076" width="10.5" style="3" customWidth="1"/>
    <col min="3077" max="3077" width="9" style="3" customWidth="1"/>
    <col min="3078" max="3078" width="8" style="3" customWidth="1"/>
    <col min="3079" max="3079" width="9" style="3" customWidth="1"/>
    <col min="3080" max="3080" width="8.33203125" style="3" customWidth="1"/>
    <col min="3081" max="3081" width="11.5" style="3" customWidth="1"/>
    <col min="3082" max="3082" width="8.5" style="3" customWidth="1"/>
    <col min="3083" max="3083" width="8" style="3" customWidth="1"/>
    <col min="3084" max="3084" width="7" style="3" customWidth="1"/>
    <col min="3085" max="3085" width="7.5" style="3" customWidth="1"/>
    <col min="3086" max="3086" width="8.1640625" style="3" customWidth="1"/>
    <col min="3087" max="3087" width="9" style="3" customWidth="1"/>
    <col min="3088" max="3090" width="8" style="3" customWidth="1"/>
    <col min="3091" max="3091" width="7.5" style="3" customWidth="1"/>
    <col min="3092" max="3093" width="9" style="3" customWidth="1"/>
    <col min="3094" max="3094" width="2.33203125" style="3" customWidth="1"/>
    <col min="3095" max="3095" width="15.5" style="3" customWidth="1"/>
    <col min="3096" max="3096" width="8.5" style="3" customWidth="1"/>
    <col min="3097" max="3097" width="15" style="3" customWidth="1"/>
    <col min="3098" max="3102" width="8.83203125" style="3"/>
    <col min="3103" max="3103" width="17.1640625" style="3" customWidth="1"/>
    <col min="3104" max="3104" width="16" style="3" customWidth="1"/>
    <col min="3105" max="3105" width="9.6640625" style="3" customWidth="1"/>
    <col min="3106" max="3328" width="8.83203125" style="3"/>
    <col min="3329" max="3329" width="2.5" style="3" customWidth="1"/>
    <col min="3330" max="3330" width="2.33203125" style="3" customWidth="1"/>
    <col min="3331" max="3331" width="17.83203125" style="3" customWidth="1"/>
    <col min="3332" max="3332" width="10.5" style="3" customWidth="1"/>
    <col min="3333" max="3333" width="9" style="3" customWidth="1"/>
    <col min="3334" max="3334" width="8" style="3" customWidth="1"/>
    <col min="3335" max="3335" width="9" style="3" customWidth="1"/>
    <col min="3336" max="3336" width="8.33203125" style="3" customWidth="1"/>
    <col min="3337" max="3337" width="11.5" style="3" customWidth="1"/>
    <col min="3338" max="3338" width="8.5" style="3" customWidth="1"/>
    <col min="3339" max="3339" width="8" style="3" customWidth="1"/>
    <col min="3340" max="3340" width="7" style="3" customWidth="1"/>
    <col min="3341" max="3341" width="7.5" style="3" customWidth="1"/>
    <col min="3342" max="3342" width="8.1640625" style="3" customWidth="1"/>
    <col min="3343" max="3343" width="9" style="3" customWidth="1"/>
    <col min="3344" max="3346" width="8" style="3" customWidth="1"/>
    <col min="3347" max="3347" width="7.5" style="3" customWidth="1"/>
    <col min="3348" max="3349" width="9" style="3" customWidth="1"/>
    <col min="3350" max="3350" width="2.33203125" style="3" customWidth="1"/>
    <col min="3351" max="3351" width="15.5" style="3" customWidth="1"/>
    <col min="3352" max="3352" width="8.5" style="3" customWidth="1"/>
    <col min="3353" max="3353" width="15" style="3" customWidth="1"/>
    <col min="3354" max="3358" width="8.83203125" style="3"/>
    <col min="3359" max="3359" width="17.1640625" style="3" customWidth="1"/>
    <col min="3360" max="3360" width="16" style="3" customWidth="1"/>
    <col min="3361" max="3361" width="9.6640625" style="3" customWidth="1"/>
    <col min="3362" max="3584" width="8.83203125" style="3"/>
    <col min="3585" max="3585" width="2.5" style="3" customWidth="1"/>
    <col min="3586" max="3586" width="2.33203125" style="3" customWidth="1"/>
    <col min="3587" max="3587" width="17.83203125" style="3" customWidth="1"/>
    <col min="3588" max="3588" width="10.5" style="3" customWidth="1"/>
    <col min="3589" max="3589" width="9" style="3" customWidth="1"/>
    <col min="3590" max="3590" width="8" style="3" customWidth="1"/>
    <col min="3591" max="3591" width="9" style="3" customWidth="1"/>
    <col min="3592" max="3592" width="8.33203125" style="3" customWidth="1"/>
    <col min="3593" max="3593" width="11.5" style="3" customWidth="1"/>
    <col min="3594" max="3594" width="8.5" style="3" customWidth="1"/>
    <col min="3595" max="3595" width="8" style="3" customWidth="1"/>
    <col min="3596" max="3596" width="7" style="3" customWidth="1"/>
    <col min="3597" max="3597" width="7.5" style="3" customWidth="1"/>
    <col min="3598" max="3598" width="8.1640625" style="3" customWidth="1"/>
    <col min="3599" max="3599" width="9" style="3" customWidth="1"/>
    <col min="3600" max="3602" width="8" style="3" customWidth="1"/>
    <col min="3603" max="3603" width="7.5" style="3" customWidth="1"/>
    <col min="3604" max="3605" width="9" style="3" customWidth="1"/>
    <col min="3606" max="3606" width="2.33203125" style="3" customWidth="1"/>
    <col min="3607" max="3607" width="15.5" style="3" customWidth="1"/>
    <col min="3608" max="3608" width="8.5" style="3" customWidth="1"/>
    <col min="3609" max="3609" width="15" style="3" customWidth="1"/>
    <col min="3610" max="3614" width="8.83203125" style="3"/>
    <col min="3615" max="3615" width="17.1640625" style="3" customWidth="1"/>
    <col min="3616" max="3616" width="16" style="3" customWidth="1"/>
    <col min="3617" max="3617" width="9.6640625" style="3" customWidth="1"/>
    <col min="3618" max="3840" width="8.83203125" style="3"/>
    <col min="3841" max="3841" width="2.5" style="3" customWidth="1"/>
    <col min="3842" max="3842" width="2.33203125" style="3" customWidth="1"/>
    <col min="3843" max="3843" width="17.83203125" style="3" customWidth="1"/>
    <col min="3844" max="3844" width="10.5" style="3" customWidth="1"/>
    <col min="3845" max="3845" width="9" style="3" customWidth="1"/>
    <col min="3846" max="3846" width="8" style="3" customWidth="1"/>
    <col min="3847" max="3847" width="9" style="3" customWidth="1"/>
    <col min="3848" max="3848" width="8.33203125" style="3" customWidth="1"/>
    <col min="3849" max="3849" width="11.5" style="3" customWidth="1"/>
    <col min="3850" max="3850" width="8.5" style="3" customWidth="1"/>
    <col min="3851" max="3851" width="8" style="3" customWidth="1"/>
    <col min="3852" max="3852" width="7" style="3" customWidth="1"/>
    <col min="3853" max="3853" width="7.5" style="3" customWidth="1"/>
    <col min="3854" max="3854" width="8.1640625" style="3" customWidth="1"/>
    <col min="3855" max="3855" width="9" style="3" customWidth="1"/>
    <col min="3856" max="3858" width="8" style="3" customWidth="1"/>
    <col min="3859" max="3859" width="7.5" style="3" customWidth="1"/>
    <col min="3860" max="3861" width="9" style="3" customWidth="1"/>
    <col min="3862" max="3862" width="2.33203125" style="3" customWidth="1"/>
    <col min="3863" max="3863" width="15.5" style="3" customWidth="1"/>
    <col min="3864" max="3864" width="8.5" style="3" customWidth="1"/>
    <col min="3865" max="3865" width="15" style="3" customWidth="1"/>
    <col min="3866" max="3870" width="8.83203125" style="3"/>
    <col min="3871" max="3871" width="17.1640625" style="3" customWidth="1"/>
    <col min="3872" max="3872" width="16" style="3" customWidth="1"/>
    <col min="3873" max="3873" width="9.6640625" style="3" customWidth="1"/>
    <col min="3874" max="4096" width="8.83203125" style="3"/>
    <col min="4097" max="4097" width="2.5" style="3" customWidth="1"/>
    <col min="4098" max="4098" width="2.33203125" style="3" customWidth="1"/>
    <col min="4099" max="4099" width="17.83203125" style="3" customWidth="1"/>
    <col min="4100" max="4100" width="10.5" style="3" customWidth="1"/>
    <col min="4101" max="4101" width="9" style="3" customWidth="1"/>
    <col min="4102" max="4102" width="8" style="3" customWidth="1"/>
    <col min="4103" max="4103" width="9" style="3" customWidth="1"/>
    <col min="4104" max="4104" width="8.33203125" style="3" customWidth="1"/>
    <col min="4105" max="4105" width="11.5" style="3" customWidth="1"/>
    <col min="4106" max="4106" width="8.5" style="3" customWidth="1"/>
    <col min="4107" max="4107" width="8" style="3" customWidth="1"/>
    <col min="4108" max="4108" width="7" style="3" customWidth="1"/>
    <col min="4109" max="4109" width="7.5" style="3" customWidth="1"/>
    <col min="4110" max="4110" width="8.1640625" style="3" customWidth="1"/>
    <col min="4111" max="4111" width="9" style="3" customWidth="1"/>
    <col min="4112" max="4114" width="8" style="3" customWidth="1"/>
    <col min="4115" max="4115" width="7.5" style="3" customWidth="1"/>
    <col min="4116" max="4117" width="9" style="3" customWidth="1"/>
    <col min="4118" max="4118" width="2.33203125" style="3" customWidth="1"/>
    <col min="4119" max="4119" width="15.5" style="3" customWidth="1"/>
    <col min="4120" max="4120" width="8.5" style="3" customWidth="1"/>
    <col min="4121" max="4121" width="15" style="3" customWidth="1"/>
    <col min="4122" max="4126" width="8.83203125" style="3"/>
    <col min="4127" max="4127" width="17.1640625" style="3" customWidth="1"/>
    <col min="4128" max="4128" width="16" style="3" customWidth="1"/>
    <col min="4129" max="4129" width="9.6640625" style="3" customWidth="1"/>
    <col min="4130" max="4352" width="8.83203125" style="3"/>
    <col min="4353" max="4353" width="2.5" style="3" customWidth="1"/>
    <col min="4354" max="4354" width="2.33203125" style="3" customWidth="1"/>
    <col min="4355" max="4355" width="17.83203125" style="3" customWidth="1"/>
    <col min="4356" max="4356" width="10.5" style="3" customWidth="1"/>
    <col min="4357" max="4357" width="9" style="3" customWidth="1"/>
    <col min="4358" max="4358" width="8" style="3" customWidth="1"/>
    <col min="4359" max="4359" width="9" style="3" customWidth="1"/>
    <col min="4360" max="4360" width="8.33203125" style="3" customWidth="1"/>
    <col min="4361" max="4361" width="11.5" style="3" customWidth="1"/>
    <col min="4362" max="4362" width="8.5" style="3" customWidth="1"/>
    <col min="4363" max="4363" width="8" style="3" customWidth="1"/>
    <col min="4364" max="4364" width="7" style="3" customWidth="1"/>
    <col min="4365" max="4365" width="7.5" style="3" customWidth="1"/>
    <col min="4366" max="4366" width="8.1640625" style="3" customWidth="1"/>
    <col min="4367" max="4367" width="9" style="3" customWidth="1"/>
    <col min="4368" max="4370" width="8" style="3" customWidth="1"/>
    <col min="4371" max="4371" width="7.5" style="3" customWidth="1"/>
    <col min="4372" max="4373" width="9" style="3" customWidth="1"/>
    <col min="4374" max="4374" width="2.33203125" style="3" customWidth="1"/>
    <col min="4375" max="4375" width="15.5" style="3" customWidth="1"/>
    <col min="4376" max="4376" width="8.5" style="3" customWidth="1"/>
    <col min="4377" max="4377" width="15" style="3" customWidth="1"/>
    <col min="4378" max="4382" width="8.83203125" style="3"/>
    <col min="4383" max="4383" width="17.1640625" style="3" customWidth="1"/>
    <col min="4384" max="4384" width="16" style="3" customWidth="1"/>
    <col min="4385" max="4385" width="9.6640625" style="3" customWidth="1"/>
    <col min="4386" max="4608" width="8.83203125" style="3"/>
    <col min="4609" max="4609" width="2.5" style="3" customWidth="1"/>
    <col min="4610" max="4610" width="2.33203125" style="3" customWidth="1"/>
    <col min="4611" max="4611" width="17.83203125" style="3" customWidth="1"/>
    <col min="4612" max="4612" width="10.5" style="3" customWidth="1"/>
    <col min="4613" max="4613" width="9" style="3" customWidth="1"/>
    <col min="4614" max="4614" width="8" style="3" customWidth="1"/>
    <col min="4615" max="4615" width="9" style="3" customWidth="1"/>
    <col min="4616" max="4616" width="8.33203125" style="3" customWidth="1"/>
    <col min="4617" max="4617" width="11.5" style="3" customWidth="1"/>
    <col min="4618" max="4618" width="8.5" style="3" customWidth="1"/>
    <col min="4619" max="4619" width="8" style="3" customWidth="1"/>
    <col min="4620" max="4620" width="7" style="3" customWidth="1"/>
    <col min="4621" max="4621" width="7.5" style="3" customWidth="1"/>
    <col min="4622" max="4622" width="8.1640625" style="3" customWidth="1"/>
    <col min="4623" max="4623" width="9" style="3" customWidth="1"/>
    <col min="4624" max="4626" width="8" style="3" customWidth="1"/>
    <col min="4627" max="4627" width="7.5" style="3" customWidth="1"/>
    <col min="4628" max="4629" width="9" style="3" customWidth="1"/>
    <col min="4630" max="4630" width="2.33203125" style="3" customWidth="1"/>
    <col min="4631" max="4631" width="15.5" style="3" customWidth="1"/>
    <col min="4632" max="4632" width="8.5" style="3" customWidth="1"/>
    <col min="4633" max="4633" width="15" style="3" customWidth="1"/>
    <col min="4634" max="4638" width="8.83203125" style="3"/>
    <col min="4639" max="4639" width="17.1640625" style="3" customWidth="1"/>
    <col min="4640" max="4640" width="16" style="3" customWidth="1"/>
    <col min="4641" max="4641" width="9.6640625" style="3" customWidth="1"/>
    <col min="4642" max="4864" width="8.83203125" style="3"/>
    <col min="4865" max="4865" width="2.5" style="3" customWidth="1"/>
    <col min="4866" max="4866" width="2.33203125" style="3" customWidth="1"/>
    <col min="4867" max="4867" width="17.83203125" style="3" customWidth="1"/>
    <col min="4868" max="4868" width="10.5" style="3" customWidth="1"/>
    <col min="4869" max="4869" width="9" style="3" customWidth="1"/>
    <col min="4870" max="4870" width="8" style="3" customWidth="1"/>
    <col min="4871" max="4871" width="9" style="3" customWidth="1"/>
    <col min="4872" max="4872" width="8.33203125" style="3" customWidth="1"/>
    <col min="4873" max="4873" width="11.5" style="3" customWidth="1"/>
    <col min="4874" max="4874" width="8.5" style="3" customWidth="1"/>
    <col min="4875" max="4875" width="8" style="3" customWidth="1"/>
    <col min="4876" max="4876" width="7" style="3" customWidth="1"/>
    <col min="4877" max="4877" width="7.5" style="3" customWidth="1"/>
    <col min="4878" max="4878" width="8.1640625" style="3" customWidth="1"/>
    <col min="4879" max="4879" width="9" style="3" customWidth="1"/>
    <col min="4880" max="4882" width="8" style="3" customWidth="1"/>
    <col min="4883" max="4883" width="7.5" style="3" customWidth="1"/>
    <col min="4884" max="4885" width="9" style="3" customWidth="1"/>
    <col min="4886" max="4886" width="2.33203125" style="3" customWidth="1"/>
    <col min="4887" max="4887" width="15.5" style="3" customWidth="1"/>
    <col min="4888" max="4888" width="8.5" style="3" customWidth="1"/>
    <col min="4889" max="4889" width="15" style="3" customWidth="1"/>
    <col min="4890" max="4894" width="8.83203125" style="3"/>
    <col min="4895" max="4895" width="17.1640625" style="3" customWidth="1"/>
    <col min="4896" max="4896" width="16" style="3" customWidth="1"/>
    <col min="4897" max="4897" width="9.6640625" style="3" customWidth="1"/>
    <col min="4898" max="5120" width="8.83203125" style="3"/>
    <col min="5121" max="5121" width="2.5" style="3" customWidth="1"/>
    <col min="5122" max="5122" width="2.33203125" style="3" customWidth="1"/>
    <col min="5123" max="5123" width="17.83203125" style="3" customWidth="1"/>
    <col min="5124" max="5124" width="10.5" style="3" customWidth="1"/>
    <col min="5125" max="5125" width="9" style="3" customWidth="1"/>
    <col min="5126" max="5126" width="8" style="3" customWidth="1"/>
    <col min="5127" max="5127" width="9" style="3" customWidth="1"/>
    <col min="5128" max="5128" width="8.33203125" style="3" customWidth="1"/>
    <col min="5129" max="5129" width="11.5" style="3" customWidth="1"/>
    <col min="5130" max="5130" width="8.5" style="3" customWidth="1"/>
    <col min="5131" max="5131" width="8" style="3" customWidth="1"/>
    <col min="5132" max="5132" width="7" style="3" customWidth="1"/>
    <col min="5133" max="5133" width="7.5" style="3" customWidth="1"/>
    <col min="5134" max="5134" width="8.1640625" style="3" customWidth="1"/>
    <col min="5135" max="5135" width="9" style="3" customWidth="1"/>
    <col min="5136" max="5138" width="8" style="3" customWidth="1"/>
    <col min="5139" max="5139" width="7.5" style="3" customWidth="1"/>
    <col min="5140" max="5141" width="9" style="3" customWidth="1"/>
    <col min="5142" max="5142" width="2.33203125" style="3" customWidth="1"/>
    <col min="5143" max="5143" width="15.5" style="3" customWidth="1"/>
    <col min="5144" max="5144" width="8.5" style="3" customWidth="1"/>
    <col min="5145" max="5145" width="15" style="3" customWidth="1"/>
    <col min="5146" max="5150" width="8.83203125" style="3"/>
    <col min="5151" max="5151" width="17.1640625" style="3" customWidth="1"/>
    <col min="5152" max="5152" width="16" style="3" customWidth="1"/>
    <col min="5153" max="5153" width="9.6640625" style="3" customWidth="1"/>
    <col min="5154" max="5376" width="8.83203125" style="3"/>
    <col min="5377" max="5377" width="2.5" style="3" customWidth="1"/>
    <col min="5378" max="5378" width="2.33203125" style="3" customWidth="1"/>
    <col min="5379" max="5379" width="17.83203125" style="3" customWidth="1"/>
    <col min="5380" max="5380" width="10.5" style="3" customWidth="1"/>
    <col min="5381" max="5381" width="9" style="3" customWidth="1"/>
    <col min="5382" max="5382" width="8" style="3" customWidth="1"/>
    <col min="5383" max="5383" width="9" style="3" customWidth="1"/>
    <col min="5384" max="5384" width="8.33203125" style="3" customWidth="1"/>
    <col min="5385" max="5385" width="11.5" style="3" customWidth="1"/>
    <col min="5386" max="5386" width="8.5" style="3" customWidth="1"/>
    <col min="5387" max="5387" width="8" style="3" customWidth="1"/>
    <col min="5388" max="5388" width="7" style="3" customWidth="1"/>
    <col min="5389" max="5389" width="7.5" style="3" customWidth="1"/>
    <col min="5390" max="5390" width="8.1640625" style="3" customWidth="1"/>
    <col min="5391" max="5391" width="9" style="3" customWidth="1"/>
    <col min="5392" max="5394" width="8" style="3" customWidth="1"/>
    <col min="5395" max="5395" width="7.5" style="3" customWidth="1"/>
    <col min="5396" max="5397" width="9" style="3" customWidth="1"/>
    <col min="5398" max="5398" width="2.33203125" style="3" customWidth="1"/>
    <col min="5399" max="5399" width="15.5" style="3" customWidth="1"/>
    <col min="5400" max="5400" width="8.5" style="3" customWidth="1"/>
    <col min="5401" max="5401" width="15" style="3" customWidth="1"/>
    <col min="5402" max="5406" width="8.83203125" style="3"/>
    <col min="5407" max="5407" width="17.1640625" style="3" customWidth="1"/>
    <col min="5408" max="5408" width="16" style="3" customWidth="1"/>
    <col min="5409" max="5409" width="9.6640625" style="3" customWidth="1"/>
    <col min="5410" max="5632" width="8.83203125" style="3"/>
    <col min="5633" max="5633" width="2.5" style="3" customWidth="1"/>
    <col min="5634" max="5634" width="2.33203125" style="3" customWidth="1"/>
    <col min="5635" max="5635" width="17.83203125" style="3" customWidth="1"/>
    <col min="5636" max="5636" width="10.5" style="3" customWidth="1"/>
    <col min="5637" max="5637" width="9" style="3" customWidth="1"/>
    <col min="5638" max="5638" width="8" style="3" customWidth="1"/>
    <col min="5639" max="5639" width="9" style="3" customWidth="1"/>
    <col min="5640" max="5640" width="8.33203125" style="3" customWidth="1"/>
    <col min="5641" max="5641" width="11.5" style="3" customWidth="1"/>
    <col min="5642" max="5642" width="8.5" style="3" customWidth="1"/>
    <col min="5643" max="5643" width="8" style="3" customWidth="1"/>
    <col min="5644" max="5644" width="7" style="3" customWidth="1"/>
    <col min="5645" max="5645" width="7.5" style="3" customWidth="1"/>
    <col min="5646" max="5646" width="8.1640625" style="3" customWidth="1"/>
    <col min="5647" max="5647" width="9" style="3" customWidth="1"/>
    <col min="5648" max="5650" width="8" style="3" customWidth="1"/>
    <col min="5651" max="5651" width="7.5" style="3" customWidth="1"/>
    <col min="5652" max="5653" width="9" style="3" customWidth="1"/>
    <col min="5654" max="5654" width="2.33203125" style="3" customWidth="1"/>
    <col min="5655" max="5655" width="15.5" style="3" customWidth="1"/>
    <col min="5656" max="5656" width="8.5" style="3" customWidth="1"/>
    <col min="5657" max="5657" width="15" style="3" customWidth="1"/>
    <col min="5658" max="5662" width="8.83203125" style="3"/>
    <col min="5663" max="5663" width="17.1640625" style="3" customWidth="1"/>
    <col min="5664" max="5664" width="16" style="3" customWidth="1"/>
    <col min="5665" max="5665" width="9.6640625" style="3" customWidth="1"/>
    <col min="5666" max="5888" width="8.83203125" style="3"/>
    <col min="5889" max="5889" width="2.5" style="3" customWidth="1"/>
    <col min="5890" max="5890" width="2.33203125" style="3" customWidth="1"/>
    <col min="5891" max="5891" width="17.83203125" style="3" customWidth="1"/>
    <col min="5892" max="5892" width="10.5" style="3" customWidth="1"/>
    <col min="5893" max="5893" width="9" style="3" customWidth="1"/>
    <col min="5894" max="5894" width="8" style="3" customWidth="1"/>
    <col min="5895" max="5895" width="9" style="3" customWidth="1"/>
    <col min="5896" max="5896" width="8.33203125" style="3" customWidth="1"/>
    <col min="5897" max="5897" width="11.5" style="3" customWidth="1"/>
    <col min="5898" max="5898" width="8.5" style="3" customWidth="1"/>
    <col min="5899" max="5899" width="8" style="3" customWidth="1"/>
    <col min="5900" max="5900" width="7" style="3" customWidth="1"/>
    <col min="5901" max="5901" width="7.5" style="3" customWidth="1"/>
    <col min="5902" max="5902" width="8.1640625" style="3" customWidth="1"/>
    <col min="5903" max="5903" width="9" style="3" customWidth="1"/>
    <col min="5904" max="5906" width="8" style="3" customWidth="1"/>
    <col min="5907" max="5907" width="7.5" style="3" customWidth="1"/>
    <col min="5908" max="5909" width="9" style="3" customWidth="1"/>
    <col min="5910" max="5910" width="2.33203125" style="3" customWidth="1"/>
    <col min="5911" max="5911" width="15.5" style="3" customWidth="1"/>
    <col min="5912" max="5912" width="8.5" style="3" customWidth="1"/>
    <col min="5913" max="5913" width="15" style="3" customWidth="1"/>
    <col min="5914" max="5918" width="8.83203125" style="3"/>
    <col min="5919" max="5919" width="17.1640625" style="3" customWidth="1"/>
    <col min="5920" max="5920" width="16" style="3" customWidth="1"/>
    <col min="5921" max="5921" width="9.6640625" style="3" customWidth="1"/>
    <col min="5922" max="6144" width="8.83203125" style="3"/>
    <col min="6145" max="6145" width="2.5" style="3" customWidth="1"/>
    <col min="6146" max="6146" width="2.33203125" style="3" customWidth="1"/>
    <col min="6147" max="6147" width="17.83203125" style="3" customWidth="1"/>
    <col min="6148" max="6148" width="10.5" style="3" customWidth="1"/>
    <col min="6149" max="6149" width="9" style="3" customWidth="1"/>
    <col min="6150" max="6150" width="8" style="3" customWidth="1"/>
    <col min="6151" max="6151" width="9" style="3" customWidth="1"/>
    <col min="6152" max="6152" width="8.33203125" style="3" customWidth="1"/>
    <col min="6153" max="6153" width="11.5" style="3" customWidth="1"/>
    <col min="6154" max="6154" width="8.5" style="3" customWidth="1"/>
    <col min="6155" max="6155" width="8" style="3" customWidth="1"/>
    <col min="6156" max="6156" width="7" style="3" customWidth="1"/>
    <col min="6157" max="6157" width="7.5" style="3" customWidth="1"/>
    <col min="6158" max="6158" width="8.1640625" style="3" customWidth="1"/>
    <col min="6159" max="6159" width="9" style="3" customWidth="1"/>
    <col min="6160" max="6162" width="8" style="3" customWidth="1"/>
    <col min="6163" max="6163" width="7.5" style="3" customWidth="1"/>
    <col min="6164" max="6165" width="9" style="3" customWidth="1"/>
    <col min="6166" max="6166" width="2.33203125" style="3" customWidth="1"/>
    <col min="6167" max="6167" width="15.5" style="3" customWidth="1"/>
    <col min="6168" max="6168" width="8.5" style="3" customWidth="1"/>
    <col min="6169" max="6169" width="15" style="3" customWidth="1"/>
    <col min="6170" max="6174" width="8.83203125" style="3"/>
    <col min="6175" max="6175" width="17.1640625" style="3" customWidth="1"/>
    <col min="6176" max="6176" width="16" style="3" customWidth="1"/>
    <col min="6177" max="6177" width="9.6640625" style="3" customWidth="1"/>
    <col min="6178" max="6400" width="8.83203125" style="3"/>
    <col min="6401" max="6401" width="2.5" style="3" customWidth="1"/>
    <col min="6402" max="6402" width="2.33203125" style="3" customWidth="1"/>
    <col min="6403" max="6403" width="17.83203125" style="3" customWidth="1"/>
    <col min="6404" max="6404" width="10.5" style="3" customWidth="1"/>
    <col min="6405" max="6405" width="9" style="3" customWidth="1"/>
    <col min="6406" max="6406" width="8" style="3" customWidth="1"/>
    <col min="6407" max="6407" width="9" style="3" customWidth="1"/>
    <col min="6408" max="6408" width="8.33203125" style="3" customWidth="1"/>
    <col min="6409" max="6409" width="11.5" style="3" customWidth="1"/>
    <col min="6410" max="6410" width="8.5" style="3" customWidth="1"/>
    <col min="6411" max="6411" width="8" style="3" customWidth="1"/>
    <col min="6412" max="6412" width="7" style="3" customWidth="1"/>
    <col min="6413" max="6413" width="7.5" style="3" customWidth="1"/>
    <col min="6414" max="6414" width="8.1640625" style="3" customWidth="1"/>
    <col min="6415" max="6415" width="9" style="3" customWidth="1"/>
    <col min="6416" max="6418" width="8" style="3" customWidth="1"/>
    <col min="6419" max="6419" width="7.5" style="3" customWidth="1"/>
    <col min="6420" max="6421" width="9" style="3" customWidth="1"/>
    <col min="6422" max="6422" width="2.33203125" style="3" customWidth="1"/>
    <col min="6423" max="6423" width="15.5" style="3" customWidth="1"/>
    <col min="6424" max="6424" width="8.5" style="3" customWidth="1"/>
    <col min="6425" max="6425" width="15" style="3" customWidth="1"/>
    <col min="6426" max="6430" width="8.83203125" style="3"/>
    <col min="6431" max="6431" width="17.1640625" style="3" customWidth="1"/>
    <col min="6432" max="6432" width="16" style="3" customWidth="1"/>
    <col min="6433" max="6433" width="9.6640625" style="3" customWidth="1"/>
    <col min="6434" max="6656" width="8.83203125" style="3"/>
    <col min="6657" max="6657" width="2.5" style="3" customWidth="1"/>
    <col min="6658" max="6658" width="2.33203125" style="3" customWidth="1"/>
    <col min="6659" max="6659" width="17.83203125" style="3" customWidth="1"/>
    <col min="6660" max="6660" width="10.5" style="3" customWidth="1"/>
    <col min="6661" max="6661" width="9" style="3" customWidth="1"/>
    <col min="6662" max="6662" width="8" style="3" customWidth="1"/>
    <col min="6663" max="6663" width="9" style="3" customWidth="1"/>
    <col min="6664" max="6664" width="8.33203125" style="3" customWidth="1"/>
    <col min="6665" max="6665" width="11.5" style="3" customWidth="1"/>
    <col min="6666" max="6666" width="8.5" style="3" customWidth="1"/>
    <col min="6667" max="6667" width="8" style="3" customWidth="1"/>
    <col min="6668" max="6668" width="7" style="3" customWidth="1"/>
    <col min="6669" max="6669" width="7.5" style="3" customWidth="1"/>
    <col min="6670" max="6670" width="8.1640625" style="3" customWidth="1"/>
    <col min="6671" max="6671" width="9" style="3" customWidth="1"/>
    <col min="6672" max="6674" width="8" style="3" customWidth="1"/>
    <col min="6675" max="6675" width="7.5" style="3" customWidth="1"/>
    <col min="6676" max="6677" width="9" style="3" customWidth="1"/>
    <col min="6678" max="6678" width="2.33203125" style="3" customWidth="1"/>
    <col min="6679" max="6679" width="15.5" style="3" customWidth="1"/>
    <col min="6680" max="6680" width="8.5" style="3" customWidth="1"/>
    <col min="6681" max="6681" width="15" style="3" customWidth="1"/>
    <col min="6682" max="6686" width="8.83203125" style="3"/>
    <col min="6687" max="6687" width="17.1640625" style="3" customWidth="1"/>
    <col min="6688" max="6688" width="16" style="3" customWidth="1"/>
    <col min="6689" max="6689" width="9.6640625" style="3" customWidth="1"/>
    <col min="6690" max="6912" width="8.83203125" style="3"/>
    <col min="6913" max="6913" width="2.5" style="3" customWidth="1"/>
    <col min="6914" max="6914" width="2.33203125" style="3" customWidth="1"/>
    <col min="6915" max="6915" width="17.83203125" style="3" customWidth="1"/>
    <col min="6916" max="6916" width="10.5" style="3" customWidth="1"/>
    <col min="6917" max="6917" width="9" style="3" customWidth="1"/>
    <col min="6918" max="6918" width="8" style="3" customWidth="1"/>
    <col min="6919" max="6919" width="9" style="3" customWidth="1"/>
    <col min="6920" max="6920" width="8.33203125" style="3" customWidth="1"/>
    <col min="6921" max="6921" width="11.5" style="3" customWidth="1"/>
    <col min="6922" max="6922" width="8.5" style="3" customWidth="1"/>
    <col min="6923" max="6923" width="8" style="3" customWidth="1"/>
    <col min="6924" max="6924" width="7" style="3" customWidth="1"/>
    <col min="6925" max="6925" width="7.5" style="3" customWidth="1"/>
    <col min="6926" max="6926" width="8.1640625" style="3" customWidth="1"/>
    <col min="6927" max="6927" width="9" style="3" customWidth="1"/>
    <col min="6928" max="6930" width="8" style="3" customWidth="1"/>
    <col min="6931" max="6931" width="7.5" style="3" customWidth="1"/>
    <col min="6932" max="6933" width="9" style="3" customWidth="1"/>
    <col min="6934" max="6934" width="2.33203125" style="3" customWidth="1"/>
    <col min="6935" max="6935" width="15.5" style="3" customWidth="1"/>
    <col min="6936" max="6936" width="8.5" style="3" customWidth="1"/>
    <col min="6937" max="6937" width="15" style="3" customWidth="1"/>
    <col min="6938" max="6942" width="8.83203125" style="3"/>
    <col min="6943" max="6943" width="17.1640625" style="3" customWidth="1"/>
    <col min="6944" max="6944" width="16" style="3" customWidth="1"/>
    <col min="6945" max="6945" width="9.6640625" style="3" customWidth="1"/>
    <col min="6946" max="7168" width="8.83203125" style="3"/>
    <col min="7169" max="7169" width="2.5" style="3" customWidth="1"/>
    <col min="7170" max="7170" width="2.33203125" style="3" customWidth="1"/>
    <col min="7171" max="7171" width="17.83203125" style="3" customWidth="1"/>
    <col min="7172" max="7172" width="10.5" style="3" customWidth="1"/>
    <col min="7173" max="7173" width="9" style="3" customWidth="1"/>
    <col min="7174" max="7174" width="8" style="3" customWidth="1"/>
    <col min="7175" max="7175" width="9" style="3" customWidth="1"/>
    <col min="7176" max="7176" width="8.33203125" style="3" customWidth="1"/>
    <col min="7177" max="7177" width="11.5" style="3" customWidth="1"/>
    <col min="7178" max="7178" width="8.5" style="3" customWidth="1"/>
    <col min="7179" max="7179" width="8" style="3" customWidth="1"/>
    <col min="7180" max="7180" width="7" style="3" customWidth="1"/>
    <col min="7181" max="7181" width="7.5" style="3" customWidth="1"/>
    <col min="7182" max="7182" width="8.1640625" style="3" customWidth="1"/>
    <col min="7183" max="7183" width="9" style="3" customWidth="1"/>
    <col min="7184" max="7186" width="8" style="3" customWidth="1"/>
    <col min="7187" max="7187" width="7.5" style="3" customWidth="1"/>
    <col min="7188" max="7189" width="9" style="3" customWidth="1"/>
    <col min="7190" max="7190" width="2.33203125" style="3" customWidth="1"/>
    <col min="7191" max="7191" width="15.5" style="3" customWidth="1"/>
    <col min="7192" max="7192" width="8.5" style="3" customWidth="1"/>
    <col min="7193" max="7193" width="15" style="3" customWidth="1"/>
    <col min="7194" max="7198" width="8.83203125" style="3"/>
    <col min="7199" max="7199" width="17.1640625" style="3" customWidth="1"/>
    <col min="7200" max="7200" width="16" style="3" customWidth="1"/>
    <col min="7201" max="7201" width="9.6640625" style="3" customWidth="1"/>
    <col min="7202" max="7424" width="8.83203125" style="3"/>
    <col min="7425" max="7425" width="2.5" style="3" customWidth="1"/>
    <col min="7426" max="7426" width="2.33203125" style="3" customWidth="1"/>
    <col min="7427" max="7427" width="17.83203125" style="3" customWidth="1"/>
    <col min="7428" max="7428" width="10.5" style="3" customWidth="1"/>
    <col min="7429" max="7429" width="9" style="3" customWidth="1"/>
    <col min="7430" max="7430" width="8" style="3" customWidth="1"/>
    <col min="7431" max="7431" width="9" style="3" customWidth="1"/>
    <col min="7432" max="7432" width="8.33203125" style="3" customWidth="1"/>
    <col min="7433" max="7433" width="11.5" style="3" customWidth="1"/>
    <col min="7434" max="7434" width="8.5" style="3" customWidth="1"/>
    <col min="7435" max="7435" width="8" style="3" customWidth="1"/>
    <col min="7436" max="7436" width="7" style="3" customWidth="1"/>
    <col min="7437" max="7437" width="7.5" style="3" customWidth="1"/>
    <col min="7438" max="7438" width="8.1640625" style="3" customWidth="1"/>
    <col min="7439" max="7439" width="9" style="3" customWidth="1"/>
    <col min="7440" max="7442" width="8" style="3" customWidth="1"/>
    <col min="7443" max="7443" width="7.5" style="3" customWidth="1"/>
    <col min="7444" max="7445" width="9" style="3" customWidth="1"/>
    <col min="7446" max="7446" width="2.33203125" style="3" customWidth="1"/>
    <col min="7447" max="7447" width="15.5" style="3" customWidth="1"/>
    <col min="7448" max="7448" width="8.5" style="3" customWidth="1"/>
    <col min="7449" max="7449" width="15" style="3" customWidth="1"/>
    <col min="7450" max="7454" width="8.83203125" style="3"/>
    <col min="7455" max="7455" width="17.1640625" style="3" customWidth="1"/>
    <col min="7456" max="7456" width="16" style="3" customWidth="1"/>
    <col min="7457" max="7457" width="9.6640625" style="3" customWidth="1"/>
    <col min="7458" max="7680" width="8.83203125" style="3"/>
    <col min="7681" max="7681" width="2.5" style="3" customWidth="1"/>
    <col min="7682" max="7682" width="2.33203125" style="3" customWidth="1"/>
    <col min="7683" max="7683" width="17.83203125" style="3" customWidth="1"/>
    <col min="7684" max="7684" width="10.5" style="3" customWidth="1"/>
    <col min="7685" max="7685" width="9" style="3" customWidth="1"/>
    <col min="7686" max="7686" width="8" style="3" customWidth="1"/>
    <col min="7687" max="7687" width="9" style="3" customWidth="1"/>
    <col min="7688" max="7688" width="8.33203125" style="3" customWidth="1"/>
    <col min="7689" max="7689" width="11.5" style="3" customWidth="1"/>
    <col min="7690" max="7690" width="8.5" style="3" customWidth="1"/>
    <col min="7691" max="7691" width="8" style="3" customWidth="1"/>
    <col min="7692" max="7692" width="7" style="3" customWidth="1"/>
    <col min="7693" max="7693" width="7.5" style="3" customWidth="1"/>
    <col min="7694" max="7694" width="8.1640625" style="3" customWidth="1"/>
    <col min="7695" max="7695" width="9" style="3" customWidth="1"/>
    <col min="7696" max="7698" width="8" style="3" customWidth="1"/>
    <col min="7699" max="7699" width="7.5" style="3" customWidth="1"/>
    <col min="7700" max="7701" width="9" style="3" customWidth="1"/>
    <col min="7702" max="7702" width="2.33203125" style="3" customWidth="1"/>
    <col min="7703" max="7703" width="15.5" style="3" customWidth="1"/>
    <col min="7704" max="7704" width="8.5" style="3" customWidth="1"/>
    <col min="7705" max="7705" width="15" style="3" customWidth="1"/>
    <col min="7706" max="7710" width="8.83203125" style="3"/>
    <col min="7711" max="7711" width="17.1640625" style="3" customWidth="1"/>
    <col min="7712" max="7712" width="16" style="3" customWidth="1"/>
    <col min="7713" max="7713" width="9.6640625" style="3" customWidth="1"/>
    <col min="7714" max="7936" width="8.83203125" style="3"/>
    <col min="7937" max="7937" width="2.5" style="3" customWidth="1"/>
    <col min="7938" max="7938" width="2.33203125" style="3" customWidth="1"/>
    <col min="7939" max="7939" width="17.83203125" style="3" customWidth="1"/>
    <col min="7940" max="7940" width="10.5" style="3" customWidth="1"/>
    <col min="7941" max="7941" width="9" style="3" customWidth="1"/>
    <col min="7942" max="7942" width="8" style="3" customWidth="1"/>
    <col min="7943" max="7943" width="9" style="3" customWidth="1"/>
    <col min="7944" max="7944" width="8.33203125" style="3" customWidth="1"/>
    <col min="7945" max="7945" width="11.5" style="3" customWidth="1"/>
    <col min="7946" max="7946" width="8.5" style="3" customWidth="1"/>
    <col min="7947" max="7947" width="8" style="3" customWidth="1"/>
    <col min="7948" max="7948" width="7" style="3" customWidth="1"/>
    <col min="7949" max="7949" width="7.5" style="3" customWidth="1"/>
    <col min="7950" max="7950" width="8.1640625" style="3" customWidth="1"/>
    <col min="7951" max="7951" width="9" style="3" customWidth="1"/>
    <col min="7952" max="7954" width="8" style="3" customWidth="1"/>
    <col min="7955" max="7955" width="7.5" style="3" customWidth="1"/>
    <col min="7956" max="7957" width="9" style="3" customWidth="1"/>
    <col min="7958" max="7958" width="2.33203125" style="3" customWidth="1"/>
    <col min="7959" max="7959" width="15.5" style="3" customWidth="1"/>
    <col min="7960" max="7960" width="8.5" style="3" customWidth="1"/>
    <col min="7961" max="7961" width="15" style="3" customWidth="1"/>
    <col min="7962" max="7966" width="8.83203125" style="3"/>
    <col min="7967" max="7967" width="17.1640625" style="3" customWidth="1"/>
    <col min="7968" max="7968" width="16" style="3" customWidth="1"/>
    <col min="7969" max="7969" width="9.6640625" style="3" customWidth="1"/>
    <col min="7970" max="8192" width="8.83203125" style="3"/>
    <col min="8193" max="8193" width="2.5" style="3" customWidth="1"/>
    <col min="8194" max="8194" width="2.33203125" style="3" customWidth="1"/>
    <col min="8195" max="8195" width="17.83203125" style="3" customWidth="1"/>
    <col min="8196" max="8196" width="10.5" style="3" customWidth="1"/>
    <col min="8197" max="8197" width="9" style="3" customWidth="1"/>
    <col min="8198" max="8198" width="8" style="3" customWidth="1"/>
    <col min="8199" max="8199" width="9" style="3" customWidth="1"/>
    <col min="8200" max="8200" width="8.33203125" style="3" customWidth="1"/>
    <col min="8201" max="8201" width="11.5" style="3" customWidth="1"/>
    <col min="8202" max="8202" width="8.5" style="3" customWidth="1"/>
    <col min="8203" max="8203" width="8" style="3" customWidth="1"/>
    <col min="8204" max="8204" width="7" style="3" customWidth="1"/>
    <col min="8205" max="8205" width="7.5" style="3" customWidth="1"/>
    <col min="8206" max="8206" width="8.1640625" style="3" customWidth="1"/>
    <col min="8207" max="8207" width="9" style="3" customWidth="1"/>
    <col min="8208" max="8210" width="8" style="3" customWidth="1"/>
    <col min="8211" max="8211" width="7.5" style="3" customWidth="1"/>
    <col min="8212" max="8213" width="9" style="3" customWidth="1"/>
    <col min="8214" max="8214" width="2.33203125" style="3" customWidth="1"/>
    <col min="8215" max="8215" width="15.5" style="3" customWidth="1"/>
    <col min="8216" max="8216" width="8.5" style="3" customWidth="1"/>
    <col min="8217" max="8217" width="15" style="3" customWidth="1"/>
    <col min="8218" max="8222" width="8.83203125" style="3"/>
    <col min="8223" max="8223" width="17.1640625" style="3" customWidth="1"/>
    <col min="8224" max="8224" width="16" style="3" customWidth="1"/>
    <col min="8225" max="8225" width="9.6640625" style="3" customWidth="1"/>
    <col min="8226" max="8448" width="8.83203125" style="3"/>
    <col min="8449" max="8449" width="2.5" style="3" customWidth="1"/>
    <col min="8450" max="8450" width="2.33203125" style="3" customWidth="1"/>
    <col min="8451" max="8451" width="17.83203125" style="3" customWidth="1"/>
    <col min="8452" max="8452" width="10.5" style="3" customWidth="1"/>
    <col min="8453" max="8453" width="9" style="3" customWidth="1"/>
    <col min="8454" max="8454" width="8" style="3" customWidth="1"/>
    <col min="8455" max="8455" width="9" style="3" customWidth="1"/>
    <col min="8456" max="8456" width="8.33203125" style="3" customWidth="1"/>
    <col min="8457" max="8457" width="11.5" style="3" customWidth="1"/>
    <col min="8458" max="8458" width="8.5" style="3" customWidth="1"/>
    <col min="8459" max="8459" width="8" style="3" customWidth="1"/>
    <col min="8460" max="8460" width="7" style="3" customWidth="1"/>
    <col min="8461" max="8461" width="7.5" style="3" customWidth="1"/>
    <col min="8462" max="8462" width="8.1640625" style="3" customWidth="1"/>
    <col min="8463" max="8463" width="9" style="3" customWidth="1"/>
    <col min="8464" max="8466" width="8" style="3" customWidth="1"/>
    <col min="8467" max="8467" width="7.5" style="3" customWidth="1"/>
    <col min="8468" max="8469" width="9" style="3" customWidth="1"/>
    <col min="8470" max="8470" width="2.33203125" style="3" customWidth="1"/>
    <col min="8471" max="8471" width="15.5" style="3" customWidth="1"/>
    <col min="8472" max="8472" width="8.5" style="3" customWidth="1"/>
    <col min="8473" max="8473" width="15" style="3" customWidth="1"/>
    <col min="8474" max="8478" width="8.83203125" style="3"/>
    <col min="8479" max="8479" width="17.1640625" style="3" customWidth="1"/>
    <col min="8480" max="8480" width="16" style="3" customWidth="1"/>
    <col min="8481" max="8481" width="9.6640625" style="3" customWidth="1"/>
    <col min="8482" max="8704" width="8.83203125" style="3"/>
    <col min="8705" max="8705" width="2.5" style="3" customWidth="1"/>
    <col min="8706" max="8706" width="2.33203125" style="3" customWidth="1"/>
    <col min="8707" max="8707" width="17.83203125" style="3" customWidth="1"/>
    <col min="8708" max="8708" width="10.5" style="3" customWidth="1"/>
    <col min="8709" max="8709" width="9" style="3" customWidth="1"/>
    <col min="8710" max="8710" width="8" style="3" customWidth="1"/>
    <col min="8711" max="8711" width="9" style="3" customWidth="1"/>
    <col min="8712" max="8712" width="8.33203125" style="3" customWidth="1"/>
    <col min="8713" max="8713" width="11.5" style="3" customWidth="1"/>
    <col min="8714" max="8714" width="8.5" style="3" customWidth="1"/>
    <col min="8715" max="8715" width="8" style="3" customWidth="1"/>
    <col min="8716" max="8716" width="7" style="3" customWidth="1"/>
    <col min="8717" max="8717" width="7.5" style="3" customWidth="1"/>
    <col min="8718" max="8718" width="8.1640625" style="3" customWidth="1"/>
    <col min="8719" max="8719" width="9" style="3" customWidth="1"/>
    <col min="8720" max="8722" width="8" style="3" customWidth="1"/>
    <col min="8723" max="8723" width="7.5" style="3" customWidth="1"/>
    <col min="8724" max="8725" width="9" style="3" customWidth="1"/>
    <col min="8726" max="8726" width="2.33203125" style="3" customWidth="1"/>
    <col min="8727" max="8727" width="15.5" style="3" customWidth="1"/>
    <col min="8728" max="8728" width="8.5" style="3" customWidth="1"/>
    <col min="8729" max="8729" width="15" style="3" customWidth="1"/>
    <col min="8730" max="8734" width="8.83203125" style="3"/>
    <col min="8735" max="8735" width="17.1640625" style="3" customWidth="1"/>
    <col min="8736" max="8736" width="16" style="3" customWidth="1"/>
    <col min="8737" max="8737" width="9.6640625" style="3" customWidth="1"/>
    <col min="8738" max="8960" width="8.83203125" style="3"/>
    <col min="8961" max="8961" width="2.5" style="3" customWidth="1"/>
    <col min="8962" max="8962" width="2.33203125" style="3" customWidth="1"/>
    <col min="8963" max="8963" width="17.83203125" style="3" customWidth="1"/>
    <col min="8964" max="8964" width="10.5" style="3" customWidth="1"/>
    <col min="8965" max="8965" width="9" style="3" customWidth="1"/>
    <col min="8966" max="8966" width="8" style="3" customWidth="1"/>
    <col min="8967" max="8967" width="9" style="3" customWidth="1"/>
    <col min="8968" max="8968" width="8.33203125" style="3" customWidth="1"/>
    <col min="8969" max="8969" width="11.5" style="3" customWidth="1"/>
    <col min="8970" max="8970" width="8.5" style="3" customWidth="1"/>
    <col min="8971" max="8971" width="8" style="3" customWidth="1"/>
    <col min="8972" max="8972" width="7" style="3" customWidth="1"/>
    <col min="8973" max="8973" width="7.5" style="3" customWidth="1"/>
    <col min="8974" max="8974" width="8.1640625" style="3" customWidth="1"/>
    <col min="8975" max="8975" width="9" style="3" customWidth="1"/>
    <col min="8976" max="8978" width="8" style="3" customWidth="1"/>
    <col min="8979" max="8979" width="7.5" style="3" customWidth="1"/>
    <col min="8980" max="8981" width="9" style="3" customWidth="1"/>
    <col min="8982" max="8982" width="2.33203125" style="3" customWidth="1"/>
    <col min="8983" max="8983" width="15.5" style="3" customWidth="1"/>
    <col min="8984" max="8984" width="8.5" style="3" customWidth="1"/>
    <col min="8985" max="8985" width="15" style="3" customWidth="1"/>
    <col min="8986" max="8990" width="8.83203125" style="3"/>
    <col min="8991" max="8991" width="17.1640625" style="3" customWidth="1"/>
    <col min="8992" max="8992" width="16" style="3" customWidth="1"/>
    <col min="8993" max="8993" width="9.6640625" style="3" customWidth="1"/>
    <col min="8994" max="9216" width="8.83203125" style="3"/>
    <col min="9217" max="9217" width="2.5" style="3" customWidth="1"/>
    <col min="9218" max="9218" width="2.33203125" style="3" customWidth="1"/>
    <col min="9219" max="9219" width="17.83203125" style="3" customWidth="1"/>
    <col min="9220" max="9220" width="10.5" style="3" customWidth="1"/>
    <col min="9221" max="9221" width="9" style="3" customWidth="1"/>
    <col min="9222" max="9222" width="8" style="3" customWidth="1"/>
    <col min="9223" max="9223" width="9" style="3" customWidth="1"/>
    <col min="9224" max="9224" width="8.33203125" style="3" customWidth="1"/>
    <col min="9225" max="9225" width="11.5" style="3" customWidth="1"/>
    <col min="9226" max="9226" width="8.5" style="3" customWidth="1"/>
    <col min="9227" max="9227" width="8" style="3" customWidth="1"/>
    <col min="9228" max="9228" width="7" style="3" customWidth="1"/>
    <col min="9229" max="9229" width="7.5" style="3" customWidth="1"/>
    <col min="9230" max="9230" width="8.1640625" style="3" customWidth="1"/>
    <col min="9231" max="9231" width="9" style="3" customWidth="1"/>
    <col min="9232" max="9234" width="8" style="3" customWidth="1"/>
    <col min="9235" max="9235" width="7.5" style="3" customWidth="1"/>
    <col min="9236" max="9237" width="9" style="3" customWidth="1"/>
    <col min="9238" max="9238" width="2.33203125" style="3" customWidth="1"/>
    <col min="9239" max="9239" width="15.5" style="3" customWidth="1"/>
    <col min="9240" max="9240" width="8.5" style="3" customWidth="1"/>
    <col min="9241" max="9241" width="15" style="3" customWidth="1"/>
    <col min="9242" max="9246" width="8.83203125" style="3"/>
    <col min="9247" max="9247" width="17.1640625" style="3" customWidth="1"/>
    <col min="9248" max="9248" width="16" style="3" customWidth="1"/>
    <col min="9249" max="9249" width="9.6640625" style="3" customWidth="1"/>
    <col min="9250" max="9472" width="8.83203125" style="3"/>
    <col min="9473" max="9473" width="2.5" style="3" customWidth="1"/>
    <col min="9474" max="9474" width="2.33203125" style="3" customWidth="1"/>
    <col min="9475" max="9475" width="17.83203125" style="3" customWidth="1"/>
    <col min="9476" max="9476" width="10.5" style="3" customWidth="1"/>
    <col min="9477" max="9477" width="9" style="3" customWidth="1"/>
    <col min="9478" max="9478" width="8" style="3" customWidth="1"/>
    <col min="9479" max="9479" width="9" style="3" customWidth="1"/>
    <col min="9480" max="9480" width="8.33203125" style="3" customWidth="1"/>
    <col min="9481" max="9481" width="11.5" style="3" customWidth="1"/>
    <col min="9482" max="9482" width="8.5" style="3" customWidth="1"/>
    <col min="9483" max="9483" width="8" style="3" customWidth="1"/>
    <col min="9484" max="9484" width="7" style="3" customWidth="1"/>
    <col min="9485" max="9485" width="7.5" style="3" customWidth="1"/>
    <col min="9486" max="9486" width="8.1640625" style="3" customWidth="1"/>
    <col min="9487" max="9487" width="9" style="3" customWidth="1"/>
    <col min="9488" max="9490" width="8" style="3" customWidth="1"/>
    <col min="9491" max="9491" width="7.5" style="3" customWidth="1"/>
    <col min="9492" max="9493" width="9" style="3" customWidth="1"/>
    <col min="9494" max="9494" width="2.33203125" style="3" customWidth="1"/>
    <col min="9495" max="9495" width="15.5" style="3" customWidth="1"/>
    <col min="9496" max="9496" width="8.5" style="3" customWidth="1"/>
    <col min="9497" max="9497" width="15" style="3" customWidth="1"/>
    <col min="9498" max="9502" width="8.83203125" style="3"/>
    <col min="9503" max="9503" width="17.1640625" style="3" customWidth="1"/>
    <col min="9504" max="9504" width="16" style="3" customWidth="1"/>
    <col min="9505" max="9505" width="9.6640625" style="3" customWidth="1"/>
    <col min="9506" max="9728" width="8.83203125" style="3"/>
    <col min="9729" max="9729" width="2.5" style="3" customWidth="1"/>
    <col min="9730" max="9730" width="2.33203125" style="3" customWidth="1"/>
    <col min="9731" max="9731" width="17.83203125" style="3" customWidth="1"/>
    <col min="9732" max="9732" width="10.5" style="3" customWidth="1"/>
    <col min="9733" max="9733" width="9" style="3" customWidth="1"/>
    <col min="9734" max="9734" width="8" style="3" customWidth="1"/>
    <col min="9735" max="9735" width="9" style="3" customWidth="1"/>
    <col min="9736" max="9736" width="8.33203125" style="3" customWidth="1"/>
    <col min="9737" max="9737" width="11.5" style="3" customWidth="1"/>
    <col min="9738" max="9738" width="8.5" style="3" customWidth="1"/>
    <col min="9739" max="9739" width="8" style="3" customWidth="1"/>
    <col min="9740" max="9740" width="7" style="3" customWidth="1"/>
    <col min="9741" max="9741" width="7.5" style="3" customWidth="1"/>
    <col min="9742" max="9742" width="8.1640625" style="3" customWidth="1"/>
    <col min="9743" max="9743" width="9" style="3" customWidth="1"/>
    <col min="9744" max="9746" width="8" style="3" customWidth="1"/>
    <col min="9747" max="9747" width="7.5" style="3" customWidth="1"/>
    <col min="9748" max="9749" width="9" style="3" customWidth="1"/>
    <col min="9750" max="9750" width="2.33203125" style="3" customWidth="1"/>
    <col min="9751" max="9751" width="15.5" style="3" customWidth="1"/>
    <col min="9752" max="9752" width="8.5" style="3" customWidth="1"/>
    <col min="9753" max="9753" width="15" style="3" customWidth="1"/>
    <col min="9754" max="9758" width="8.83203125" style="3"/>
    <col min="9759" max="9759" width="17.1640625" style="3" customWidth="1"/>
    <col min="9760" max="9760" width="16" style="3" customWidth="1"/>
    <col min="9761" max="9761" width="9.6640625" style="3" customWidth="1"/>
    <col min="9762" max="9984" width="8.83203125" style="3"/>
    <col min="9985" max="9985" width="2.5" style="3" customWidth="1"/>
    <col min="9986" max="9986" width="2.33203125" style="3" customWidth="1"/>
    <col min="9987" max="9987" width="17.83203125" style="3" customWidth="1"/>
    <col min="9988" max="9988" width="10.5" style="3" customWidth="1"/>
    <col min="9989" max="9989" width="9" style="3" customWidth="1"/>
    <col min="9990" max="9990" width="8" style="3" customWidth="1"/>
    <col min="9991" max="9991" width="9" style="3" customWidth="1"/>
    <col min="9992" max="9992" width="8.33203125" style="3" customWidth="1"/>
    <col min="9993" max="9993" width="11.5" style="3" customWidth="1"/>
    <col min="9994" max="9994" width="8.5" style="3" customWidth="1"/>
    <col min="9995" max="9995" width="8" style="3" customWidth="1"/>
    <col min="9996" max="9996" width="7" style="3" customWidth="1"/>
    <col min="9997" max="9997" width="7.5" style="3" customWidth="1"/>
    <col min="9998" max="9998" width="8.1640625" style="3" customWidth="1"/>
    <col min="9999" max="9999" width="9" style="3" customWidth="1"/>
    <col min="10000" max="10002" width="8" style="3" customWidth="1"/>
    <col min="10003" max="10003" width="7.5" style="3" customWidth="1"/>
    <col min="10004" max="10005" width="9" style="3" customWidth="1"/>
    <col min="10006" max="10006" width="2.33203125" style="3" customWidth="1"/>
    <col min="10007" max="10007" width="15.5" style="3" customWidth="1"/>
    <col min="10008" max="10008" width="8.5" style="3" customWidth="1"/>
    <col min="10009" max="10009" width="15" style="3" customWidth="1"/>
    <col min="10010" max="10014" width="8.83203125" style="3"/>
    <col min="10015" max="10015" width="17.1640625" style="3" customWidth="1"/>
    <col min="10016" max="10016" width="16" style="3" customWidth="1"/>
    <col min="10017" max="10017" width="9.6640625" style="3" customWidth="1"/>
    <col min="10018" max="10240" width="8.83203125" style="3"/>
    <col min="10241" max="10241" width="2.5" style="3" customWidth="1"/>
    <col min="10242" max="10242" width="2.33203125" style="3" customWidth="1"/>
    <col min="10243" max="10243" width="17.83203125" style="3" customWidth="1"/>
    <col min="10244" max="10244" width="10.5" style="3" customWidth="1"/>
    <col min="10245" max="10245" width="9" style="3" customWidth="1"/>
    <col min="10246" max="10246" width="8" style="3" customWidth="1"/>
    <col min="10247" max="10247" width="9" style="3" customWidth="1"/>
    <col min="10248" max="10248" width="8.33203125" style="3" customWidth="1"/>
    <col min="10249" max="10249" width="11.5" style="3" customWidth="1"/>
    <col min="10250" max="10250" width="8.5" style="3" customWidth="1"/>
    <col min="10251" max="10251" width="8" style="3" customWidth="1"/>
    <col min="10252" max="10252" width="7" style="3" customWidth="1"/>
    <col min="10253" max="10253" width="7.5" style="3" customWidth="1"/>
    <col min="10254" max="10254" width="8.1640625" style="3" customWidth="1"/>
    <col min="10255" max="10255" width="9" style="3" customWidth="1"/>
    <col min="10256" max="10258" width="8" style="3" customWidth="1"/>
    <col min="10259" max="10259" width="7.5" style="3" customWidth="1"/>
    <col min="10260" max="10261" width="9" style="3" customWidth="1"/>
    <col min="10262" max="10262" width="2.33203125" style="3" customWidth="1"/>
    <col min="10263" max="10263" width="15.5" style="3" customWidth="1"/>
    <col min="10264" max="10264" width="8.5" style="3" customWidth="1"/>
    <col min="10265" max="10265" width="15" style="3" customWidth="1"/>
    <col min="10266" max="10270" width="8.83203125" style="3"/>
    <col min="10271" max="10271" width="17.1640625" style="3" customWidth="1"/>
    <col min="10272" max="10272" width="16" style="3" customWidth="1"/>
    <col min="10273" max="10273" width="9.6640625" style="3" customWidth="1"/>
    <col min="10274" max="10496" width="8.83203125" style="3"/>
    <col min="10497" max="10497" width="2.5" style="3" customWidth="1"/>
    <col min="10498" max="10498" width="2.33203125" style="3" customWidth="1"/>
    <col min="10499" max="10499" width="17.83203125" style="3" customWidth="1"/>
    <col min="10500" max="10500" width="10.5" style="3" customWidth="1"/>
    <col min="10501" max="10501" width="9" style="3" customWidth="1"/>
    <col min="10502" max="10502" width="8" style="3" customWidth="1"/>
    <col min="10503" max="10503" width="9" style="3" customWidth="1"/>
    <col min="10504" max="10504" width="8.33203125" style="3" customWidth="1"/>
    <col min="10505" max="10505" width="11.5" style="3" customWidth="1"/>
    <col min="10506" max="10506" width="8.5" style="3" customWidth="1"/>
    <col min="10507" max="10507" width="8" style="3" customWidth="1"/>
    <col min="10508" max="10508" width="7" style="3" customWidth="1"/>
    <col min="10509" max="10509" width="7.5" style="3" customWidth="1"/>
    <col min="10510" max="10510" width="8.1640625" style="3" customWidth="1"/>
    <col min="10511" max="10511" width="9" style="3" customWidth="1"/>
    <col min="10512" max="10514" width="8" style="3" customWidth="1"/>
    <col min="10515" max="10515" width="7.5" style="3" customWidth="1"/>
    <col min="10516" max="10517" width="9" style="3" customWidth="1"/>
    <col min="10518" max="10518" width="2.33203125" style="3" customWidth="1"/>
    <col min="10519" max="10519" width="15.5" style="3" customWidth="1"/>
    <col min="10520" max="10520" width="8.5" style="3" customWidth="1"/>
    <col min="10521" max="10521" width="15" style="3" customWidth="1"/>
    <col min="10522" max="10526" width="8.83203125" style="3"/>
    <col min="10527" max="10527" width="17.1640625" style="3" customWidth="1"/>
    <col min="10528" max="10528" width="16" style="3" customWidth="1"/>
    <col min="10529" max="10529" width="9.6640625" style="3" customWidth="1"/>
    <col min="10530" max="10752" width="8.83203125" style="3"/>
    <col min="10753" max="10753" width="2.5" style="3" customWidth="1"/>
    <col min="10754" max="10754" width="2.33203125" style="3" customWidth="1"/>
    <col min="10755" max="10755" width="17.83203125" style="3" customWidth="1"/>
    <col min="10756" max="10756" width="10.5" style="3" customWidth="1"/>
    <col min="10757" max="10757" width="9" style="3" customWidth="1"/>
    <col min="10758" max="10758" width="8" style="3" customWidth="1"/>
    <col min="10759" max="10759" width="9" style="3" customWidth="1"/>
    <col min="10760" max="10760" width="8.33203125" style="3" customWidth="1"/>
    <col min="10761" max="10761" width="11.5" style="3" customWidth="1"/>
    <col min="10762" max="10762" width="8.5" style="3" customWidth="1"/>
    <col min="10763" max="10763" width="8" style="3" customWidth="1"/>
    <col min="10764" max="10764" width="7" style="3" customWidth="1"/>
    <col min="10765" max="10765" width="7.5" style="3" customWidth="1"/>
    <col min="10766" max="10766" width="8.1640625" style="3" customWidth="1"/>
    <col min="10767" max="10767" width="9" style="3" customWidth="1"/>
    <col min="10768" max="10770" width="8" style="3" customWidth="1"/>
    <col min="10771" max="10771" width="7.5" style="3" customWidth="1"/>
    <col min="10772" max="10773" width="9" style="3" customWidth="1"/>
    <col min="10774" max="10774" width="2.33203125" style="3" customWidth="1"/>
    <col min="10775" max="10775" width="15.5" style="3" customWidth="1"/>
    <col min="10776" max="10776" width="8.5" style="3" customWidth="1"/>
    <col min="10777" max="10777" width="15" style="3" customWidth="1"/>
    <col min="10778" max="10782" width="8.83203125" style="3"/>
    <col min="10783" max="10783" width="17.1640625" style="3" customWidth="1"/>
    <col min="10784" max="10784" width="16" style="3" customWidth="1"/>
    <col min="10785" max="10785" width="9.6640625" style="3" customWidth="1"/>
    <col min="10786" max="11008" width="8.83203125" style="3"/>
    <col min="11009" max="11009" width="2.5" style="3" customWidth="1"/>
    <col min="11010" max="11010" width="2.33203125" style="3" customWidth="1"/>
    <col min="11011" max="11011" width="17.83203125" style="3" customWidth="1"/>
    <col min="11012" max="11012" width="10.5" style="3" customWidth="1"/>
    <col min="11013" max="11013" width="9" style="3" customWidth="1"/>
    <col min="11014" max="11014" width="8" style="3" customWidth="1"/>
    <col min="11015" max="11015" width="9" style="3" customWidth="1"/>
    <col min="11016" max="11016" width="8.33203125" style="3" customWidth="1"/>
    <col min="11017" max="11017" width="11.5" style="3" customWidth="1"/>
    <col min="11018" max="11018" width="8.5" style="3" customWidth="1"/>
    <col min="11019" max="11019" width="8" style="3" customWidth="1"/>
    <col min="11020" max="11020" width="7" style="3" customWidth="1"/>
    <col min="11021" max="11021" width="7.5" style="3" customWidth="1"/>
    <col min="11022" max="11022" width="8.1640625" style="3" customWidth="1"/>
    <col min="11023" max="11023" width="9" style="3" customWidth="1"/>
    <col min="11024" max="11026" width="8" style="3" customWidth="1"/>
    <col min="11027" max="11027" width="7.5" style="3" customWidth="1"/>
    <col min="11028" max="11029" width="9" style="3" customWidth="1"/>
    <col min="11030" max="11030" width="2.33203125" style="3" customWidth="1"/>
    <col min="11031" max="11031" width="15.5" style="3" customWidth="1"/>
    <col min="11032" max="11032" width="8.5" style="3" customWidth="1"/>
    <col min="11033" max="11033" width="15" style="3" customWidth="1"/>
    <col min="11034" max="11038" width="8.83203125" style="3"/>
    <col min="11039" max="11039" width="17.1640625" style="3" customWidth="1"/>
    <col min="11040" max="11040" width="16" style="3" customWidth="1"/>
    <col min="11041" max="11041" width="9.6640625" style="3" customWidth="1"/>
    <col min="11042" max="11264" width="8.83203125" style="3"/>
    <col min="11265" max="11265" width="2.5" style="3" customWidth="1"/>
    <col min="11266" max="11266" width="2.33203125" style="3" customWidth="1"/>
    <col min="11267" max="11267" width="17.83203125" style="3" customWidth="1"/>
    <col min="11268" max="11268" width="10.5" style="3" customWidth="1"/>
    <col min="11269" max="11269" width="9" style="3" customWidth="1"/>
    <col min="11270" max="11270" width="8" style="3" customWidth="1"/>
    <col min="11271" max="11271" width="9" style="3" customWidth="1"/>
    <col min="11272" max="11272" width="8.33203125" style="3" customWidth="1"/>
    <col min="11273" max="11273" width="11.5" style="3" customWidth="1"/>
    <col min="11274" max="11274" width="8.5" style="3" customWidth="1"/>
    <col min="11275" max="11275" width="8" style="3" customWidth="1"/>
    <col min="11276" max="11276" width="7" style="3" customWidth="1"/>
    <col min="11277" max="11277" width="7.5" style="3" customWidth="1"/>
    <col min="11278" max="11278" width="8.1640625" style="3" customWidth="1"/>
    <col min="11279" max="11279" width="9" style="3" customWidth="1"/>
    <col min="11280" max="11282" width="8" style="3" customWidth="1"/>
    <col min="11283" max="11283" width="7.5" style="3" customWidth="1"/>
    <col min="11284" max="11285" width="9" style="3" customWidth="1"/>
    <col min="11286" max="11286" width="2.33203125" style="3" customWidth="1"/>
    <col min="11287" max="11287" width="15.5" style="3" customWidth="1"/>
    <col min="11288" max="11288" width="8.5" style="3" customWidth="1"/>
    <col min="11289" max="11289" width="15" style="3" customWidth="1"/>
    <col min="11290" max="11294" width="8.83203125" style="3"/>
    <col min="11295" max="11295" width="17.1640625" style="3" customWidth="1"/>
    <col min="11296" max="11296" width="16" style="3" customWidth="1"/>
    <col min="11297" max="11297" width="9.6640625" style="3" customWidth="1"/>
    <col min="11298" max="11520" width="8.83203125" style="3"/>
    <col min="11521" max="11521" width="2.5" style="3" customWidth="1"/>
    <col min="11522" max="11522" width="2.33203125" style="3" customWidth="1"/>
    <col min="11523" max="11523" width="17.83203125" style="3" customWidth="1"/>
    <col min="11524" max="11524" width="10.5" style="3" customWidth="1"/>
    <col min="11525" max="11525" width="9" style="3" customWidth="1"/>
    <col min="11526" max="11526" width="8" style="3" customWidth="1"/>
    <col min="11527" max="11527" width="9" style="3" customWidth="1"/>
    <col min="11528" max="11528" width="8.33203125" style="3" customWidth="1"/>
    <col min="11529" max="11529" width="11.5" style="3" customWidth="1"/>
    <col min="11530" max="11530" width="8.5" style="3" customWidth="1"/>
    <col min="11531" max="11531" width="8" style="3" customWidth="1"/>
    <col min="11532" max="11532" width="7" style="3" customWidth="1"/>
    <col min="11533" max="11533" width="7.5" style="3" customWidth="1"/>
    <col min="11534" max="11534" width="8.1640625" style="3" customWidth="1"/>
    <col min="11535" max="11535" width="9" style="3" customWidth="1"/>
    <col min="11536" max="11538" width="8" style="3" customWidth="1"/>
    <col min="11539" max="11539" width="7.5" style="3" customWidth="1"/>
    <col min="11540" max="11541" width="9" style="3" customWidth="1"/>
    <col min="11542" max="11542" width="2.33203125" style="3" customWidth="1"/>
    <col min="11543" max="11543" width="15.5" style="3" customWidth="1"/>
    <col min="11544" max="11544" width="8.5" style="3" customWidth="1"/>
    <col min="11545" max="11545" width="15" style="3" customWidth="1"/>
    <col min="11546" max="11550" width="8.83203125" style="3"/>
    <col min="11551" max="11551" width="17.1640625" style="3" customWidth="1"/>
    <col min="11552" max="11552" width="16" style="3" customWidth="1"/>
    <col min="11553" max="11553" width="9.6640625" style="3" customWidth="1"/>
    <col min="11554" max="11776" width="8.83203125" style="3"/>
    <col min="11777" max="11777" width="2.5" style="3" customWidth="1"/>
    <col min="11778" max="11778" width="2.33203125" style="3" customWidth="1"/>
    <col min="11779" max="11779" width="17.83203125" style="3" customWidth="1"/>
    <col min="11780" max="11780" width="10.5" style="3" customWidth="1"/>
    <col min="11781" max="11781" width="9" style="3" customWidth="1"/>
    <col min="11782" max="11782" width="8" style="3" customWidth="1"/>
    <col min="11783" max="11783" width="9" style="3" customWidth="1"/>
    <col min="11784" max="11784" width="8.33203125" style="3" customWidth="1"/>
    <col min="11785" max="11785" width="11.5" style="3" customWidth="1"/>
    <col min="11786" max="11786" width="8.5" style="3" customWidth="1"/>
    <col min="11787" max="11787" width="8" style="3" customWidth="1"/>
    <col min="11788" max="11788" width="7" style="3" customWidth="1"/>
    <col min="11789" max="11789" width="7.5" style="3" customWidth="1"/>
    <col min="11790" max="11790" width="8.1640625" style="3" customWidth="1"/>
    <col min="11791" max="11791" width="9" style="3" customWidth="1"/>
    <col min="11792" max="11794" width="8" style="3" customWidth="1"/>
    <col min="11795" max="11795" width="7.5" style="3" customWidth="1"/>
    <col min="11796" max="11797" width="9" style="3" customWidth="1"/>
    <col min="11798" max="11798" width="2.33203125" style="3" customWidth="1"/>
    <col min="11799" max="11799" width="15.5" style="3" customWidth="1"/>
    <col min="11800" max="11800" width="8.5" style="3" customWidth="1"/>
    <col min="11801" max="11801" width="15" style="3" customWidth="1"/>
    <col min="11802" max="11806" width="8.83203125" style="3"/>
    <col min="11807" max="11807" width="17.1640625" style="3" customWidth="1"/>
    <col min="11808" max="11808" width="16" style="3" customWidth="1"/>
    <col min="11809" max="11809" width="9.6640625" style="3" customWidth="1"/>
    <col min="11810" max="12032" width="8.83203125" style="3"/>
    <col min="12033" max="12033" width="2.5" style="3" customWidth="1"/>
    <col min="12034" max="12034" width="2.33203125" style="3" customWidth="1"/>
    <col min="12035" max="12035" width="17.83203125" style="3" customWidth="1"/>
    <col min="12036" max="12036" width="10.5" style="3" customWidth="1"/>
    <col min="12037" max="12037" width="9" style="3" customWidth="1"/>
    <col min="12038" max="12038" width="8" style="3" customWidth="1"/>
    <col min="12039" max="12039" width="9" style="3" customWidth="1"/>
    <col min="12040" max="12040" width="8.33203125" style="3" customWidth="1"/>
    <col min="12041" max="12041" width="11.5" style="3" customWidth="1"/>
    <col min="12042" max="12042" width="8.5" style="3" customWidth="1"/>
    <col min="12043" max="12043" width="8" style="3" customWidth="1"/>
    <col min="12044" max="12044" width="7" style="3" customWidth="1"/>
    <col min="12045" max="12045" width="7.5" style="3" customWidth="1"/>
    <col min="12046" max="12046" width="8.1640625" style="3" customWidth="1"/>
    <col min="12047" max="12047" width="9" style="3" customWidth="1"/>
    <col min="12048" max="12050" width="8" style="3" customWidth="1"/>
    <col min="12051" max="12051" width="7.5" style="3" customWidth="1"/>
    <col min="12052" max="12053" width="9" style="3" customWidth="1"/>
    <col min="12054" max="12054" width="2.33203125" style="3" customWidth="1"/>
    <col min="12055" max="12055" width="15.5" style="3" customWidth="1"/>
    <col min="12056" max="12056" width="8.5" style="3" customWidth="1"/>
    <col min="12057" max="12057" width="15" style="3" customWidth="1"/>
    <col min="12058" max="12062" width="8.83203125" style="3"/>
    <col min="12063" max="12063" width="17.1640625" style="3" customWidth="1"/>
    <col min="12064" max="12064" width="16" style="3" customWidth="1"/>
    <col min="12065" max="12065" width="9.6640625" style="3" customWidth="1"/>
    <col min="12066" max="12288" width="8.83203125" style="3"/>
    <col min="12289" max="12289" width="2.5" style="3" customWidth="1"/>
    <col min="12290" max="12290" width="2.33203125" style="3" customWidth="1"/>
    <col min="12291" max="12291" width="17.83203125" style="3" customWidth="1"/>
    <col min="12292" max="12292" width="10.5" style="3" customWidth="1"/>
    <col min="12293" max="12293" width="9" style="3" customWidth="1"/>
    <col min="12294" max="12294" width="8" style="3" customWidth="1"/>
    <col min="12295" max="12295" width="9" style="3" customWidth="1"/>
    <col min="12296" max="12296" width="8.33203125" style="3" customWidth="1"/>
    <col min="12297" max="12297" width="11.5" style="3" customWidth="1"/>
    <col min="12298" max="12298" width="8.5" style="3" customWidth="1"/>
    <col min="12299" max="12299" width="8" style="3" customWidth="1"/>
    <col min="12300" max="12300" width="7" style="3" customWidth="1"/>
    <col min="12301" max="12301" width="7.5" style="3" customWidth="1"/>
    <col min="12302" max="12302" width="8.1640625" style="3" customWidth="1"/>
    <col min="12303" max="12303" width="9" style="3" customWidth="1"/>
    <col min="12304" max="12306" width="8" style="3" customWidth="1"/>
    <col min="12307" max="12307" width="7.5" style="3" customWidth="1"/>
    <col min="12308" max="12309" width="9" style="3" customWidth="1"/>
    <col min="12310" max="12310" width="2.33203125" style="3" customWidth="1"/>
    <col min="12311" max="12311" width="15.5" style="3" customWidth="1"/>
    <col min="12312" max="12312" width="8.5" style="3" customWidth="1"/>
    <col min="12313" max="12313" width="15" style="3" customWidth="1"/>
    <col min="12314" max="12318" width="8.83203125" style="3"/>
    <col min="12319" max="12319" width="17.1640625" style="3" customWidth="1"/>
    <col min="12320" max="12320" width="16" style="3" customWidth="1"/>
    <col min="12321" max="12321" width="9.6640625" style="3" customWidth="1"/>
    <col min="12322" max="12544" width="8.83203125" style="3"/>
    <col min="12545" max="12545" width="2.5" style="3" customWidth="1"/>
    <col min="12546" max="12546" width="2.33203125" style="3" customWidth="1"/>
    <col min="12547" max="12547" width="17.83203125" style="3" customWidth="1"/>
    <col min="12548" max="12548" width="10.5" style="3" customWidth="1"/>
    <col min="12549" max="12549" width="9" style="3" customWidth="1"/>
    <col min="12550" max="12550" width="8" style="3" customWidth="1"/>
    <col min="12551" max="12551" width="9" style="3" customWidth="1"/>
    <col min="12552" max="12552" width="8.33203125" style="3" customWidth="1"/>
    <col min="12553" max="12553" width="11.5" style="3" customWidth="1"/>
    <col min="12554" max="12554" width="8.5" style="3" customWidth="1"/>
    <col min="12555" max="12555" width="8" style="3" customWidth="1"/>
    <col min="12556" max="12556" width="7" style="3" customWidth="1"/>
    <col min="12557" max="12557" width="7.5" style="3" customWidth="1"/>
    <col min="12558" max="12558" width="8.1640625" style="3" customWidth="1"/>
    <col min="12559" max="12559" width="9" style="3" customWidth="1"/>
    <col min="12560" max="12562" width="8" style="3" customWidth="1"/>
    <col min="12563" max="12563" width="7.5" style="3" customWidth="1"/>
    <col min="12564" max="12565" width="9" style="3" customWidth="1"/>
    <col min="12566" max="12566" width="2.33203125" style="3" customWidth="1"/>
    <col min="12567" max="12567" width="15.5" style="3" customWidth="1"/>
    <col min="12568" max="12568" width="8.5" style="3" customWidth="1"/>
    <col min="12569" max="12569" width="15" style="3" customWidth="1"/>
    <col min="12570" max="12574" width="8.83203125" style="3"/>
    <col min="12575" max="12575" width="17.1640625" style="3" customWidth="1"/>
    <col min="12576" max="12576" width="16" style="3" customWidth="1"/>
    <col min="12577" max="12577" width="9.6640625" style="3" customWidth="1"/>
    <col min="12578" max="12800" width="8.83203125" style="3"/>
    <col min="12801" max="12801" width="2.5" style="3" customWidth="1"/>
    <col min="12802" max="12802" width="2.33203125" style="3" customWidth="1"/>
    <col min="12803" max="12803" width="17.83203125" style="3" customWidth="1"/>
    <col min="12804" max="12804" width="10.5" style="3" customWidth="1"/>
    <col min="12805" max="12805" width="9" style="3" customWidth="1"/>
    <col min="12806" max="12806" width="8" style="3" customWidth="1"/>
    <col min="12807" max="12807" width="9" style="3" customWidth="1"/>
    <col min="12808" max="12808" width="8.33203125" style="3" customWidth="1"/>
    <col min="12809" max="12809" width="11.5" style="3" customWidth="1"/>
    <col min="12810" max="12810" width="8.5" style="3" customWidth="1"/>
    <col min="12811" max="12811" width="8" style="3" customWidth="1"/>
    <col min="12812" max="12812" width="7" style="3" customWidth="1"/>
    <col min="12813" max="12813" width="7.5" style="3" customWidth="1"/>
    <col min="12814" max="12814" width="8.1640625" style="3" customWidth="1"/>
    <col min="12815" max="12815" width="9" style="3" customWidth="1"/>
    <col min="12816" max="12818" width="8" style="3" customWidth="1"/>
    <col min="12819" max="12819" width="7.5" style="3" customWidth="1"/>
    <col min="12820" max="12821" width="9" style="3" customWidth="1"/>
    <col min="12822" max="12822" width="2.33203125" style="3" customWidth="1"/>
    <col min="12823" max="12823" width="15.5" style="3" customWidth="1"/>
    <col min="12824" max="12824" width="8.5" style="3" customWidth="1"/>
    <col min="12825" max="12825" width="15" style="3" customWidth="1"/>
    <col min="12826" max="12830" width="8.83203125" style="3"/>
    <col min="12831" max="12831" width="17.1640625" style="3" customWidth="1"/>
    <col min="12832" max="12832" width="16" style="3" customWidth="1"/>
    <col min="12833" max="12833" width="9.6640625" style="3" customWidth="1"/>
    <col min="12834" max="13056" width="8.83203125" style="3"/>
    <col min="13057" max="13057" width="2.5" style="3" customWidth="1"/>
    <col min="13058" max="13058" width="2.33203125" style="3" customWidth="1"/>
    <col min="13059" max="13059" width="17.83203125" style="3" customWidth="1"/>
    <col min="13060" max="13060" width="10.5" style="3" customWidth="1"/>
    <col min="13061" max="13061" width="9" style="3" customWidth="1"/>
    <col min="13062" max="13062" width="8" style="3" customWidth="1"/>
    <col min="13063" max="13063" width="9" style="3" customWidth="1"/>
    <col min="13064" max="13064" width="8.33203125" style="3" customWidth="1"/>
    <col min="13065" max="13065" width="11.5" style="3" customWidth="1"/>
    <col min="13066" max="13066" width="8.5" style="3" customWidth="1"/>
    <col min="13067" max="13067" width="8" style="3" customWidth="1"/>
    <col min="13068" max="13068" width="7" style="3" customWidth="1"/>
    <col min="13069" max="13069" width="7.5" style="3" customWidth="1"/>
    <col min="13070" max="13070" width="8.1640625" style="3" customWidth="1"/>
    <col min="13071" max="13071" width="9" style="3" customWidth="1"/>
    <col min="13072" max="13074" width="8" style="3" customWidth="1"/>
    <col min="13075" max="13075" width="7.5" style="3" customWidth="1"/>
    <col min="13076" max="13077" width="9" style="3" customWidth="1"/>
    <col min="13078" max="13078" width="2.33203125" style="3" customWidth="1"/>
    <col min="13079" max="13079" width="15.5" style="3" customWidth="1"/>
    <col min="13080" max="13080" width="8.5" style="3" customWidth="1"/>
    <col min="13081" max="13081" width="15" style="3" customWidth="1"/>
    <col min="13082" max="13086" width="8.83203125" style="3"/>
    <col min="13087" max="13087" width="17.1640625" style="3" customWidth="1"/>
    <col min="13088" max="13088" width="16" style="3" customWidth="1"/>
    <col min="13089" max="13089" width="9.6640625" style="3" customWidth="1"/>
    <col min="13090" max="13312" width="8.83203125" style="3"/>
    <col min="13313" max="13313" width="2.5" style="3" customWidth="1"/>
    <col min="13314" max="13314" width="2.33203125" style="3" customWidth="1"/>
    <col min="13315" max="13315" width="17.83203125" style="3" customWidth="1"/>
    <col min="13316" max="13316" width="10.5" style="3" customWidth="1"/>
    <col min="13317" max="13317" width="9" style="3" customWidth="1"/>
    <col min="13318" max="13318" width="8" style="3" customWidth="1"/>
    <col min="13319" max="13319" width="9" style="3" customWidth="1"/>
    <col min="13320" max="13320" width="8.33203125" style="3" customWidth="1"/>
    <col min="13321" max="13321" width="11.5" style="3" customWidth="1"/>
    <col min="13322" max="13322" width="8.5" style="3" customWidth="1"/>
    <col min="13323" max="13323" width="8" style="3" customWidth="1"/>
    <col min="13324" max="13324" width="7" style="3" customWidth="1"/>
    <col min="13325" max="13325" width="7.5" style="3" customWidth="1"/>
    <col min="13326" max="13326" width="8.1640625" style="3" customWidth="1"/>
    <col min="13327" max="13327" width="9" style="3" customWidth="1"/>
    <col min="13328" max="13330" width="8" style="3" customWidth="1"/>
    <col min="13331" max="13331" width="7.5" style="3" customWidth="1"/>
    <col min="13332" max="13333" width="9" style="3" customWidth="1"/>
    <col min="13334" max="13334" width="2.33203125" style="3" customWidth="1"/>
    <col min="13335" max="13335" width="15.5" style="3" customWidth="1"/>
    <col min="13336" max="13336" width="8.5" style="3" customWidth="1"/>
    <col min="13337" max="13337" width="15" style="3" customWidth="1"/>
    <col min="13338" max="13342" width="8.83203125" style="3"/>
    <col min="13343" max="13343" width="17.1640625" style="3" customWidth="1"/>
    <col min="13344" max="13344" width="16" style="3" customWidth="1"/>
    <col min="13345" max="13345" width="9.6640625" style="3" customWidth="1"/>
    <col min="13346" max="13568" width="8.83203125" style="3"/>
    <col min="13569" max="13569" width="2.5" style="3" customWidth="1"/>
    <col min="13570" max="13570" width="2.33203125" style="3" customWidth="1"/>
    <col min="13571" max="13571" width="17.83203125" style="3" customWidth="1"/>
    <col min="13572" max="13572" width="10.5" style="3" customWidth="1"/>
    <col min="13573" max="13573" width="9" style="3" customWidth="1"/>
    <col min="13574" max="13574" width="8" style="3" customWidth="1"/>
    <col min="13575" max="13575" width="9" style="3" customWidth="1"/>
    <col min="13576" max="13576" width="8.33203125" style="3" customWidth="1"/>
    <col min="13577" max="13577" width="11.5" style="3" customWidth="1"/>
    <col min="13578" max="13578" width="8.5" style="3" customWidth="1"/>
    <col min="13579" max="13579" width="8" style="3" customWidth="1"/>
    <col min="13580" max="13580" width="7" style="3" customWidth="1"/>
    <col min="13581" max="13581" width="7.5" style="3" customWidth="1"/>
    <col min="13582" max="13582" width="8.1640625" style="3" customWidth="1"/>
    <col min="13583" max="13583" width="9" style="3" customWidth="1"/>
    <col min="13584" max="13586" width="8" style="3" customWidth="1"/>
    <col min="13587" max="13587" width="7.5" style="3" customWidth="1"/>
    <col min="13588" max="13589" width="9" style="3" customWidth="1"/>
    <col min="13590" max="13590" width="2.33203125" style="3" customWidth="1"/>
    <col min="13591" max="13591" width="15.5" style="3" customWidth="1"/>
    <col min="13592" max="13592" width="8.5" style="3" customWidth="1"/>
    <col min="13593" max="13593" width="15" style="3" customWidth="1"/>
    <col min="13594" max="13598" width="8.83203125" style="3"/>
    <col min="13599" max="13599" width="17.1640625" style="3" customWidth="1"/>
    <col min="13600" max="13600" width="16" style="3" customWidth="1"/>
    <col min="13601" max="13601" width="9.6640625" style="3" customWidth="1"/>
    <col min="13602" max="13824" width="8.83203125" style="3"/>
    <col min="13825" max="13825" width="2.5" style="3" customWidth="1"/>
    <col min="13826" max="13826" width="2.33203125" style="3" customWidth="1"/>
    <col min="13827" max="13827" width="17.83203125" style="3" customWidth="1"/>
    <col min="13828" max="13828" width="10.5" style="3" customWidth="1"/>
    <col min="13829" max="13829" width="9" style="3" customWidth="1"/>
    <col min="13830" max="13830" width="8" style="3" customWidth="1"/>
    <col min="13831" max="13831" width="9" style="3" customWidth="1"/>
    <col min="13832" max="13832" width="8.33203125" style="3" customWidth="1"/>
    <col min="13833" max="13833" width="11.5" style="3" customWidth="1"/>
    <col min="13834" max="13834" width="8.5" style="3" customWidth="1"/>
    <col min="13835" max="13835" width="8" style="3" customWidth="1"/>
    <col min="13836" max="13836" width="7" style="3" customWidth="1"/>
    <col min="13837" max="13837" width="7.5" style="3" customWidth="1"/>
    <col min="13838" max="13838" width="8.1640625" style="3" customWidth="1"/>
    <col min="13839" max="13839" width="9" style="3" customWidth="1"/>
    <col min="13840" max="13842" width="8" style="3" customWidth="1"/>
    <col min="13843" max="13843" width="7.5" style="3" customWidth="1"/>
    <col min="13844" max="13845" width="9" style="3" customWidth="1"/>
    <col min="13846" max="13846" width="2.33203125" style="3" customWidth="1"/>
    <col min="13847" max="13847" width="15.5" style="3" customWidth="1"/>
    <col min="13848" max="13848" width="8.5" style="3" customWidth="1"/>
    <col min="13849" max="13849" width="15" style="3" customWidth="1"/>
    <col min="13850" max="13854" width="8.83203125" style="3"/>
    <col min="13855" max="13855" width="17.1640625" style="3" customWidth="1"/>
    <col min="13856" max="13856" width="16" style="3" customWidth="1"/>
    <col min="13857" max="13857" width="9.6640625" style="3" customWidth="1"/>
    <col min="13858" max="14080" width="8.83203125" style="3"/>
    <col min="14081" max="14081" width="2.5" style="3" customWidth="1"/>
    <col min="14082" max="14082" width="2.33203125" style="3" customWidth="1"/>
    <col min="14083" max="14083" width="17.83203125" style="3" customWidth="1"/>
    <col min="14084" max="14084" width="10.5" style="3" customWidth="1"/>
    <col min="14085" max="14085" width="9" style="3" customWidth="1"/>
    <col min="14086" max="14086" width="8" style="3" customWidth="1"/>
    <col min="14087" max="14087" width="9" style="3" customWidth="1"/>
    <col min="14088" max="14088" width="8.33203125" style="3" customWidth="1"/>
    <col min="14089" max="14089" width="11.5" style="3" customWidth="1"/>
    <col min="14090" max="14090" width="8.5" style="3" customWidth="1"/>
    <col min="14091" max="14091" width="8" style="3" customWidth="1"/>
    <col min="14092" max="14092" width="7" style="3" customWidth="1"/>
    <col min="14093" max="14093" width="7.5" style="3" customWidth="1"/>
    <col min="14094" max="14094" width="8.1640625" style="3" customWidth="1"/>
    <col min="14095" max="14095" width="9" style="3" customWidth="1"/>
    <col min="14096" max="14098" width="8" style="3" customWidth="1"/>
    <col min="14099" max="14099" width="7.5" style="3" customWidth="1"/>
    <col min="14100" max="14101" width="9" style="3" customWidth="1"/>
    <col min="14102" max="14102" width="2.33203125" style="3" customWidth="1"/>
    <col min="14103" max="14103" width="15.5" style="3" customWidth="1"/>
    <col min="14104" max="14104" width="8.5" style="3" customWidth="1"/>
    <col min="14105" max="14105" width="15" style="3" customWidth="1"/>
    <col min="14106" max="14110" width="8.83203125" style="3"/>
    <col min="14111" max="14111" width="17.1640625" style="3" customWidth="1"/>
    <col min="14112" max="14112" width="16" style="3" customWidth="1"/>
    <col min="14113" max="14113" width="9.6640625" style="3" customWidth="1"/>
    <col min="14114" max="14336" width="8.83203125" style="3"/>
    <col min="14337" max="14337" width="2.5" style="3" customWidth="1"/>
    <col min="14338" max="14338" width="2.33203125" style="3" customWidth="1"/>
    <col min="14339" max="14339" width="17.83203125" style="3" customWidth="1"/>
    <col min="14340" max="14340" width="10.5" style="3" customWidth="1"/>
    <col min="14341" max="14341" width="9" style="3" customWidth="1"/>
    <col min="14342" max="14342" width="8" style="3" customWidth="1"/>
    <col min="14343" max="14343" width="9" style="3" customWidth="1"/>
    <col min="14344" max="14344" width="8.33203125" style="3" customWidth="1"/>
    <col min="14345" max="14345" width="11.5" style="3" customWidth="1"/>
    <col min="14346" max="14346" width="8.5" style="3" customWidth="1"/>
    <col min="14347" max="14347" width="8" style="3" customWidth="1"/>
    <col min="14348" max="14348" width="7" style="3" customWidth="1"/>
    <col min="14349" max="14349" width="7.5" style="3" customWidth="1"/>
    <col min="14350" max="14350" width="8.1640625" style="3" customWidth="1"/>
    <col min="14351" max="14351" width="9" style="3" customWidth="1"/>
    <col min="14352" max="14354" width="8" style="3" customWidth="1"/>
    <col min="14355" max="14355" width="7.5" style="3" customWidth="1"/>
    <col min="14356" max="14357" width="9" style="3" customWidth="1"/>
    <col min="14358" max="14358" width="2.33203125" style="3" customWidth="1"/>
    <col min="14359" max="14359" width="15.5" style="3" customWidth="1"/>
    <col min="14360" max="14360" width="8.5" style="3" customWidth="1"/>
    <col min="14361" max="14361" width="15" style="3" customWidth="1"/>
    <col min="14362" max="14366" width="8.83203125" style="3"/>
    <col min="14367" max="14367" width="17.1640625" style="3" customWidth="1"/>
    <col min="14368" max="14368" width="16" style="3" customWidth="1"/>
    <col min="14369" max="14369" width="9.6640625" style="3" customWidth="1"/>
    <col min="14370" max="14592" width="8.83203125" style="3"/>
    <col min="14593" max="14593" width="2.5" style="3" customWidth="1"/>
    <col min="14594" max="14594" width="2.33203125" style="3" customWidth="1"/>
    <col min="14595" max="14595" width="17.83203125" style="3" customWidth="1"/>
    <col min="14596" max="14596" width="10.5" style="3" customWidth="1"/>
    <col min="14597" max="14597" width="9" style="3" customWidth="1"/>
    <col min="14598" max="14598" width="8" style="3" customWidth="1"/>
    <col min="14599" max="14599" width="9" style="3" customWidth="1"/>
    <col min="14600" max="14600" width="8.33203125" style="3" customWidth="1"/>
    <col min="14601" max="14601" width="11.5" style="3" customWidth="1"/>
    <col min="14602" max="14602" width="8.5" style="3" customWidth="1"/>
    <col min="14603" max="14603" width="8" style="3" customWidth="1"/>
    <col min="14604" max="14604" width="7" style="3" customWidth="1"/>
    <col min="14605" max="14605" width="7.5" style="3" customWidth="1"/>
    <col min="14606" max="14606" width="8.1640625" style="3" customWidth="1"/>
    <col min="14607" max="14607" width="9" style="3" customWidth="1"/>
    <col min="14608" max="14610" width="8" style="3" customWidth="1"/>
    <col min="14611" max="14611" width="7.5" style="3" customWidth="1"/>
    <col min="14612" max="14613" width="9" style="3" customWidth="1"/>
    <col min="14614" max="14614" width="2.33203125" style="3" customWidth="1"/>
    <col min="14615" max="14615" width="15.5" style="3" customWidth="1"/>
    <col min="14616" max="14616" width="8.5" style="3" customWidth="1"/>
    <col min="14617" max="14617" width="15" style="3" customWidth="1"/>
    <col min="14618" max="14622" width="8.83203125" style="3"/>
    <col min="14623" max="14623" width="17.1640625" style="3" customWidth="1"/>
    <col min="14624" max="14624" width="16" style="3" customWidth="1"/>
    <col min="14625" max="14625" width="9.6640625" style="3" customWidth="1"/>
    <col min="14626" max="14848" width="8.83203125" style="3"/>
    <col min="14849" max="14849" width="2.5" style="3" customWidth="1"/>
    <col min="14850" max="14850" width="2.33203125" style="3" customWidth="1"/>
    <col min="14851" max="14851" width="17.83203125" style="3" customWidth="1"/>
    <col min="14852" max="14852" width="10.5" style="3" customWidth="1"/>
    <col min="14853" max="14853" width="9" style="3" customWidth="1"/>
    <col min="14854" max="14854" width="8" style="3" customWidth="1"/>
    <col min="14855" max="14855" width="9" style="3" customWidth="1"/>
    <col min="14856" max="14856" width="8.33203125" style="3" customWidth="1"/>
    <col min="14857" max="14857" width="11.5" style="3" customWidth="1"/>
    <col min="14858" max="14858" width="8.5" style="3" customWidth="1"/>
    <col min="14859" max="14859" width="8" style="3" customWidth="1"/>
    <col min="14860" max="14860" width="7" style="3" customWidth="1"/>
    <col min="14861" max="14861" width="7.5" style="3" customWidth="1"/>
    <col min="14862" max="14862" width="8.1640625" style="3" customWidth="1"/>
    <col min="14863" max="14863" width="9" style="3" customWidth="1"/>
    <col min="14864" max="14866" width="8" style="3" customWidth="1"/>
    <col min="14867" max="14867" width="7.5" style="3" customWidth="1"/>
    <col min="14868" max="14869" width="9" style="3" customWidth="1"/>
    <col min="14870" max="14870" width="2.33203125" style="3" customWidth="1"/>
    <col min="14871" max="14871" width="15.5" style="3" customWidth="1"/>
    <col min="14872" max="14872" width="8.5" style="3" customWidth="1"/>
    <col min="14873" max="14873" width="15" style="3" customWidth="1"/>
    <col min="14874" max="14878" width="8.83203125" style="3"/>
    <col min="14879" max="14879" width="17.1640625" style="3" customWidth="1"/>
    <col min="14880" max="14880" width="16" style="3" customWidth="1"/>
    <col min="14881" max="14881" width="9.6640625" style="3" customWidth="1"/>
    <col min="14882" max="15104" width="8.83203125" style="3"/>
    <col min="15105" max="15105" width="2.5" style="3" customWidth="1"/>
    <col min="15106" max="15106" width="2.33203125" style="3" customWidth="1"/>
    <col min="15107" max="15107" width="17.83203125" style="3" customWidth="1"/>
    <col min="15108" max="15108" width="10.5" style="3" customWidth="1"/>
    <col min="15109" max="15109" width="9" style="3" customWidth="1"/>
    <col min="15110" max="15110" width="8" style="3" customWidth="1"/>
    <col min="15111" max="15111" width="9" style="3" customWidth="1"/>
    <col min="15112" max="15112" width="8.33203125" style="3" customWidth="1"/>
    <col min="15113" max="15113" width="11.5" style="3" customWidth="1"/>
    <col min="15114" max="15114" width="8.5" style="3" customWidth="1"/>
    <col min="15115" max="15115" width="8" style="3" customWidth="1"/>
    <col min="15116" max="15116" width="7" style="3" customWidth="1"/>
    <col min="15117" max="15117" width="7.5" style="3" customWidth="1"/>
    <col min="15118" max="15118" width="8.1640625" style="3" customWidth="1"/>
    <col min="15119" max="15119" width="9" style="3" customWidth="1"/>
    <col min="15120" max="15122" width="8" style="3" customWidth="1"/>
    <col min="15123" max="15123" width="7.5" style="3" customWidth="1"/>
    <col min="15124" max="15125" width="9" style="3" customWidth="1"/>
    <col min="15126" max="15126" width="2.33203125" style="3" customWidth="1"/>
    <col min="15127" max="15127" width="15.5" style="3" customWidth="1"/>
    <col min="15128" max="15128" width="8.5" style="3" customWidth="1"/>
    <col min="15129" max="15129" width="15" style="3" customWidth="1"/>
    <col min="15130" max="15134" width="8.83203125" style="3"/>
    <col min="15135" max="15135" width="17.1640625" style="3" customWidth="1"/>
    <col min="15136" max="15136" width="16" style="3" customWidth="1"/>
    <col min="15137" max="15137" width="9.6640625" style="3" customWidth="1"/>
    <col min="15138" max="15360" width="8.83203125" style="3"/>
    <col min="15361" max="15361" width="2.5" style="3" customWidth="1"/>
    <col min="15362" max="15362" width="2.33203125" style="3" customWidth="1"/>
    <col min="15363" max="15363" width="17.83203125" style="3" customWidth="1"/>
    <col min="15364" max="15364" width="10.5" style="3" customWidth="1"/>
    <col min="15365" max="15365" width="9" style="3" customWidth="1"/>
    <col min="15366" max="15366" width="8" style="3" customWidth="1"/>
    <col min="15367" max="15367" width="9" style="3" customWidth="1"/>
    <col min="15368" max="15368" width="8.33203125" style="3" customWidth="1"/>
    <col min="15369" max="15369" width="11.5" style="3" customWidth="1"/>
    <col min="15370" max="15370" width="8.5" style="3" customWidth="1"/>
    <col min="15371" max="15371" width="8" style="3" customWidth="1"/>
    <col min="15372" max="15372" width="7" style="3" customWidth="1"/>
    <col min="15373" max="15373" width="7.5" style="3" customWidth="1"/>
    <col min="15374" max="15374" width="8.1640625" style="3" customWidth="1"/>
    <col min="15375" max="15375" width="9" style="3" customWidth="1"/>
    <col min="15376" max="15378" width="8" style="3" customWidth="1"/>
    <col min="15379" max="15379" width="7.5" style="3" customWidth="1"/>
    <col min="15380" max="15381" width="9" style="3" customWidth="1"/>
    <col min="15382" max="15382" width="2.33203125" style="3" customWidth="1"/>
    <col min="15383" max="15383" width="15.5" style="3" customWidth="1"/>
    <col min="15384" max="15384" width="8.5" style="3" customWidth="1"/>
    <col min="15385" max="15385" width="15" style="3" customWidth="1"/>
    <col min="15386" max="15390" width="8.83203125" style="3"/>
    <col min="15391" max="15391" width="17.1640625" style="3" customWidth="1"/>
    <col min="15392" max="15392" width="16" style="3" customWidth="1"/>
    <col min="15393" max="15393" width="9.6640625" style="3" customWidth="1"/>
    <col min="15394" max="15616" width="8.83203125" style="3"/>
    <col min="15617" max="15617" width="2.5" style="3" customWidth="1"/>
    <col min="15618" max="15618" width="2.33203125" style="3" customWidth="1"/>
    <col min="15619" max="15619" width="17.83203125" style="3" customWidth="1"/>
    <col min="15620" max="15620" width="10.5" style="3" customWidth="1"/>
    <col min="15621" max="15621" width="9" style="3" customWidth="1"/>
    <col min="15622" max="15622" width="8" style="3" customWidth="1"/>
    <col min="15623" max="15623" width="9" style="3" customWidth="1"/>
    <col min="15624" max="15624" width="8.33203125" style="3" customWidth="1"/>
    <col min="15625" max="15625" width="11.5" style="3" customWidth="1"/>
    <col min="15626" max="15626" width="8.5" style="3" customWidth="1"/>
    <col min="15627" max="15627" width="8" style="3" customWidth="1"/>
    <col min="15628" max="15628" width="7" style="3" customWidth="1"/>
    <col min="15629" max="15629" width="7.5" style="3" customWidth="1"/>
    <col min="15630" max="15630" width="8.1640625" style="3" customWidth="1"/>
    <col min="15631" max="15631" width="9" style="3" customWidth="1"/>
    <col min="15632" max="15634" width="8" style="3" customWidth="1"/>
    <col min="15635" max="15635" width="7.5" style="3" customWidth="1"/>
    <col min="15636" max="15637" width="9" style="3" customWidth="1"/>
    <col min="15638" max="15638" width="2.33203125" style="3" customWidth="1"/>
    <col min="15639" max="15639" width="15.5" style="3" customWidth="1"/>
    <col min="15640" max="15640" width="8.5" style="3" customWidth="1"/>
    <col min="15641" max="15641" width="15" style="3" customWidth="1"/>
    <col min="15642" max="15646" width="8.83203125" style="3"/>
    <col min="15647" max="15647" width="17.1640625" style="3" customWidth="1"/>
    <col min="15648" max="15648" width="16" style="3" customWidth="1"/>
    <col min="15649" max="15649" width="9.6640625" style="3" customWidth="1"/>
    <col min="15650" max="15872" width="8.83203125" style="3"/>
    <col min="15873" max="15873" width="2.5" style="3" customWidth="1"/>
    <col min="15874" max="15874" width="2.33203125" style="3" customWidth="1"/>
    <col min="15875" max="15875" width="17.83203125" style="3" customWidth="1"/>
    <col min="15876" max="15876" width="10.5" style="3" customWidth="1"/>
    <col min="15877" max="15877" width="9" style="3" customWidth="1"/>
    <col min="15878" max="15878" width="8" style="3" customWidth="1"/>
    <col min="15879" max="15879" width="9" style="3" customWidth="1"/>
    <col min="15880" max="15880" width="8.33203125" style="3" customWidth="1"/>
    <col min="15881" max="15881" width="11.5" style="3" customWidth="1"/>
    <col min="15882" max="15882" width="8.5" style="3" customWidth="1"/>
    <col min="15883" max="15883" width="8" style="3" customWidth="1"/>
    <col min="15884" max="15884" width="7" style="3" customWidth="1"/>
    <col min="15885" max="15885" width="7.5" style="3" customWidth="1"/>
    <col min="15886" max="15886" width="8.1640625" style="3" customWidth="1"/>
    <col min="15887" max="15887" width="9" style="3" customWidth="1"/>
    <col min="15888" max="15890" width="8" style="3" customWidth="1"/>
    <col min="15891" max="15891" width="7.5" style="3" customWidth="1"/>
    <col min="15892" max="15893" width="9" style="3" customWidth="1"/>
    <col min="15894" max="15894" width="2.33203125" style="3" customWidth="1"/>
    <col min="15895" max="15895" width="15.5" style="3" customWidth="1"/>
    <col min="15896" max="15896" width="8.5" style="3" customWidth="1"/>
    <col min="15897" max="15897" width="15" style="3" customWidth="1"/>
    <col min="15898" max="15902" width="8.83203125" style="3"/>
    <col min="15903" max="15903" width="17.1640625" style="3" customWidth="1"/>
    <col min="15904" max="15904" width="16" style="3" customWidth="1"/>
    <col min="15905" max="15905" width="9.6640625" style="3" customWidth="1"/>
    <col min="15906" max="16128" width="8.83203125" style="3"/>
    <col min="16129" max="16129" width="2.5" style="3" customWidth="1"/>
    <col min="16130" max="16130" width="2.33203125" style="3" customWidth="1"/>
    <col min="16131" max="16131" width="17.83203125" style="3" customWidth="1"/>
    <col min="16132" max="16132" width="10.5" style="3" customWidth="1"/>
    <col min="16133" max="16133" width="9" style="3" customWidth="1"/>
    <col min="16134" max="16134" width="8" style="3" customWidth="1"/>
    <col min="16135" max="16135" width="9" style="3" customWidth="1"/>
    <col min="16136" max="16136" width="8.33203125" style="3" customWidth="1"/>
    <col min="16137" max="16137" width="11.5" style="3" customWidth="1"/>
    <col min="16138" max="16138" width="8.5" style="3" customWidth="1"/>
    <col min="16139" max="16139" width="8" style="3" customWidth="1"/>
    <col min="16140" max="16140" width="7" style="3" customWidth="1"/>
    <col min="16141" max="16141" width="7.5" style="3" customWidth="1"/>
    <col min="16142" max="16142" width="8.1640625" style="3" customWidth="1"/>
    <col min="16143" max="16143" width="9" style="3" customWidth="1"/>
    <col min="16144" max="16146" width="8" style="3" customWidth="1"/>
    <col min="16147" max="16147" width="7.5" style="3" customWidth="1"/>
    <col min="16148" max="16149" width="9" style="3" customWidth="1"/>
    <col min="16150" max="16150" width="2.33203125" style="3" customWidth="1"/>
    <col min="16151" max="16151" width="15.5" style="3" customWidth="1"/>
    <col min="16152" max="16152" width="8.5" style="3" customWidth="1"/>
    <col min="16153" max="16153" width="15" style="3" customWidth="1"/>
    <col min="16154" max="16158" width="8.83203125" style="3"/>
    <col min="16159" max="16159" width="17.1640625" style="3" customWidth="1"/>
    <col min="16160" max="16160" width="16" style="3" customWidth="1"/>
    <col min="16161" max="16161" width="9.6640625" style="3" customWidth="1"/>
    <col min="16162" max="16384" width="8.83203125" style="3"/>
  </cols>
  <sheetData>
    <row r="2" spans="1:34" ht="15">
      <c r="C2" s="284"/>
      <c r="D2" s="285"/>
    </row>
    <row r="3" spans="1:34" ht="14" thickBot="1">
      <c r="B3" s="250">
        <v>2.5</v>
      </c>
      <c r="C3" s="247"/>
      <c r="D3" s="247">
        <v>11</v>
      </c>
      <c r="E3" s="247">
        <v>9</v>
      </c>
      <c r="F3" s="247">
        <v>8</v>
      </c>
      <c r="G3" s="247">
        <v>8</v>
      </c>
      <c r="H3" s="247">
        <v>8</v>
      </c>
      <c r="I3" s="247">
        <v>8</v>
      </c>
      <c r="J3" s="247">
        <v>8</v>
      </c>
      <c r="K3" s="247">
        <v>8</v>
      </c>
      <c r="L3" s="247">
        <v>8</v>
      </c>
      <c r="M3" s="247">
        <v>8</v>
      </c>
      <c r="N3" s="247">
        <v>8</v>
      </c>
      <c r="O3" s="247">
        <v>8</v>
      </c>
      <c r="P3" s="247">
        <v>8</v>
      </c>
      <c r="Q3" s="247">
        <v>8</v>
      </c>
      <c r="R3" s="247">
        <v>8</v>
      </c>
      <c r="S3" s="247">
        <v>8</v>
      </c>
      <c r="T3" s="247">
        <v>9</v>
      </c>
      <c r="U3" s="247">
        <v>9</v>
      </c>
      <c r="V3" s="250">
        <v>2.5</v>
      </c>
      <c r="W3" s="50"/>
      <c r="X3" s="50"/>
      <c r="Y3" s="251"/>
    </row>
    <row r="4" spans="1:34" ht="10" customHeight="1">
      <c r="A4" s="15"/>
      <c r="B4" s="91"/>
      <c r="C4" s="103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6"/>
      <c r="W4" s="17"/>
      <c r="X4" s="15"/>
      <c r="Y4" s="15"/>
      <c r="Z4" s="15"/>
      <c r="AA4" s="15"/>
    </row>
    <row r="5" spans="1:34" ht="12" customHeight="1">
      <c r="A5" s="15"/>
      <c r="B5" s="189"/>
      <c r="C5" s="107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331" t="s">
        <v>461</v>
      </c>
      <c r="V5" s="97"/>
      <c r="W5" s="17"/>
      <c r="X5" s="15"/>
      <c r="Y5" s="15"/>
      <c r="Z5" s="15"/>
      <c r="AA5" s="15"/>
    </row>
    <row r="6" spans="1:34" ht="10" customHeight="1">
      <c r="A6" s="15"/>
      <c r="B6" s="189"/>
      <c r="C6" s="107"/>
      <c r="D6" s="109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97"/>
      <c r="W6" s="17"/>
      <c r="X6" s="15"/>
      <c r="Y6" s="15"/>
      <c r="Z6" s="15"/>
      <c r="AA6" s="15"/>
    </row>
    <row r="7" spans="1:34" ht="11.5" customHeight="1">
      <c r="A7" s="15"/>
      <c r="B7" s="189"/>
      <c r="C7" s="107"/>
      <c r="D7" s="99" t="s">
        <v>458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V7" s="97"/>
      <c r="W7" s="17"/>
      <c r="X7" s="15"/>
      <c r="Y7" s="15"/>
      <c r="Z7" s="15"/>
      <c r="AA7" s="15"/>
    </row>
    <row r="8" spans="1:34" ht="11.5" customHeight="1">
      <c r="A8" s="193"/>
      <c r="B8" s="189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97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</row>
    <row r="9" spans="1:34" ht="15" customHeight="1" thickBot="1">
      <c r="A9" s="15"/>
      <c r="B9" s="193"/>
      <c r="C9" s="286" t="s">
        <v>401</v>
      </c>
      <c r="D9" s="287"/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9" t="s">
        <v>393</v>
      </c>
      <c r="V9" s="31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</row>
    <row r="10" spans="1:34" ht="14" customHeight="1" thickBot="1">
      <c r="A10" s="15"/>
      <c r="B10" s="193"/>
      <c r="C10" s="533" t="s">
        <v>394</v>
      </c>
      <c r="D10" s="533" t="s">
        <v>68</v>
      </c>
      <c r="E10" s="533" t="s">
        <v>365</v>
      </c>
      <c r="F10" s="533" t="s">
        <v>376</v>
      </c>
      <c r="G10" s="533" t="s">
        <v>0</v>
      </c>
      <c r="H10" s="535" t="s">
        <v>7</v>
      </c>
      <c r="I10" s="535"/>
      <c r="J10" s="535"/>
      <c r="K10" s="535"/>
      <c r="L10" s="535"/>
      <c r="M10" s="535"/>
      <c r="N10" s="535"/>
      <c r="O10" s="533" t="s">
        <v>66</v>
      </c>
      <c r="P10" s="533" t="s">
        <v>40</v>
      </c>
      <c r="Q10" s="533" t="s">
        <v>362</v>
      </c>
      <c r="R10" s="533" t="s">
        <v>363</v>
      </c>
      <c r="S10" s="533" t="s">
        <v>364</v>
      </c>
      <c r="T10" s="533" t="s">
        <v>44</v>
      </c>
      <c r="U10" s="533" t="s">
        <v>46</v>
      </c>
      <c r="V10" s="31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</row>
    <row r="11" spans="1:34" ht="32" customHeight="1" thickBot="1">
      <c r="A11" s="15"/>
      <c r="B11" s="193"/>
      <c r="C11" s="534"/>
      <c r="D11" s="534"/>
      <c r="E11" s="534"/>
      <c r="F11" s="534"/>
      <c r="G11" s="534"/>
      <c r="H11" s="290" t="s">
        <v>395</v>
      </c>
      <c r="I11" s="290" t="s">
        <v>2</v>
      </c>
      <c r="J11" s="290" t="s">
        <v>3</v>
      </c>
      <c r="K11" s="290" t="s">
        <v>4</v>
      </c>
      <c r="L11" s="290" t="s">
        <v>5</v>
      </c>
      <c r="M11" s="290" t="s">
        <v>67</v>
      </c>
      <c r="N11" s="290" t="s">
        <v>6</v>
      </c>
      <c r="O11" s="534"/>
      <c r="P11" s="534"/>
      <c r="Q11" s="534"/>
      <c r="R11" s="534"/>
      <c r="S11" s="534"/>
      <c r="T11" s="534"/>
      <c r="U11" s="534"/>
      <c r="V11" s="31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</row>
    <row r="12" spans="1:34" ht="14.5" customHeight="1">
      <c r="A12" s="15"/>
      <c r="B12" s="193"/>
      <c r="C12" s="385" t="s">
        <v>382</v>
      </c>
      <c r="D12" s="292">
        <v>2116579</v>
      </c>
      <c r="E12" s="293">
        <v>512.48686127999997</v>
      </c>
      <c r="F12" s="293">
        <v>11027.56813765</v>
      </c>
      <c r="G12" s="293">
        <v>63069.902864169999</v>
      </c>
      <c r="H12" s="293">
        <v>512.06755048999992</v>
      </c>
      <c r="I12" s="293">
        <v>379.57080480000002</v>
      </c>
      <c r="J12" s="293">
        <v>63.24371841</v>
      </c>
      <c r="K12" s="293">
        <v>716.96959858000002</v>
      </c>
      <c r="L12" s="293">
        <v>0.10783230000000001</v>
      </c>
      <c r="M12" s="293">
        <v>247.08892371999997</v>
      </c>
      <c r="N12" s="293">
        <v>59.074581500000022</v>
      </c>
      <c r="O12" s="293">
        <v>388.82878667</v>
      </c>
      <c r="P12" s="293">
        <v>39.715970230000003</v>
      </c>
      <c r="Q12" s="293">
        <v>245.04452107</v>
      </c>
      <c r="R12" s="293">
        <v>5.0826046099999997</v>
      </c>
      <c r="S12" s="293">
        <v>210.75981363</v>
      </c>
      <c r="T12" s="293">
        <v>374840.19269723003</v>
      </c>
      <c r="U12" s="293">
        <v>31965.80552885</v>
      </c>
      <c r="V12" s="112">
        <v>0</v>
      </c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</row>
    <row r="13" spans="1:34" ht="14.5" customHeight="1">
      <c r="A13" s="15"/>
      <c r="B13" s="193"/>
      <c r="C13" s="386" t="s">
        <v>383</v>
      </c>
      <c r="D13" s="297">
        <v>940100</v>
      </c>
      <c r="E13" s="298">
        <v>6354.2027534700001</v>
      </c>
      <c r="F13" s="298">
        <v>3633.7746085799999</v>
      </c>
      <c r="G13" s="298">
        <v>34791.086116720006</v>
      </c>
      <c r="H13" s="298">
        <v>199.65683540000001</v>
      </c>
      <c r="I13" s="298">
        <v>160.28012352000002</v>
      </c>
      <c r="J13" s="298">
        <v>35.802101380000003</v>
      </c>
      <c r="K13" s="298">
        <v>221.17946662</v>
      </c>
      <c r="L13" s="298">
        <v>0.55086172</v>
      </c>
      <c r="M13" s="298">
        <v>49.035996480000001</v>
      </c>
      <c r="N13" s="298">
        <v>837.02001767999991</v>
      </c>
      <c r="O13" s="298">
        <v>5077.7984968600003</v>
      </c>
      <c r="P13" s="298">
        <v>6.5239049199999997</v>
      </c>
      <c r="Q13" s="298">
        <v>39.988100079999995</v>
      </c>
      <c r="R13" s="298">
        <v>0.43449112000000001</v>
      </c>
      <c r="S13" s="298">
        <v>34.142445760000001</v>
      </c>
      <c r="T13" s="298">
        <v>142893.30985219002</v>
      </c>
      <c r="U13" s="298">
        <v>11712.558281310001</v>
      </c>
      <c r="V13" s="112">
        <v>1</v>
      </c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</row>
    <row r="14" spans="1:34" ht="14.5" customHeight="1">
      <c r="A14" s="15"/>
      <c r="B14" s="193"/>
      <c r="C14" s="386" t="s">
        <v>384</v>
      </c>
      <c r="D14" s="297">
        <v>1509800</v>
      </c>
      <c r="E14" s="298">
        <v>17545.793879979999</v>
      </c>
      <c r="F14" s="298">
        <v>5876.0974714199992</v>
      </c>
      <c r="G14" s="298">
        <v>38146.015786619995</v>
      </c>
      <c r="H14" s="298">
        <v>397.18833160999998</v>
      </c>
      <c r="I14" s="298">
        <v>377.18534304000002</v>
      </c>
      <c r="J14" s="298">
        <v>71.057968510000009</v>
      </c>
      <c r="K14" s="298">
        <v>468.65617606000001</v>
      </c>
      <c r="L14" s="298">
        <v>5.14735035</v>
      </c>
      <c r="M14" s="298">
        <v>84.067855660000006</v>
      </c>
      <c r="N14" s="298">
        <v>2214.8332192600001</v>
      </c>
      <c r="O14" s="298">
        <v>14200.875704049999</v>
      </c>
      <c r="P14" s="298">
        <v>12.471716799999999</v>
      </c>
      <c r="Q14" s="298">
        <v>135.30094191999999</v>
      </c>
      <c r="R14" s="298">
        <v>1.7998987399999999</v>
      </c>
      <c r="S14" s="298">
        <v>125.46688902</v>
      </c>
      <c r="T14" s="298">
        <v>205493.16502202</v>
      </c>
      <c r="U14" s="298">
        <v>14940.613010610001</v>
      </c>
      <c r="V14" s="112">
        <v>2</v>
      </c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</row>
    <row r="15" spans="1:34" ht="14.5" customHeight="1">
      <c r="A15" s="15"/>
      <c r="B15" s="193"/>
      <c r="C15" s="386" t="s">
        <v>385</v>
      </c>
      <c r="D15" s="297">
        <v>2999123</v>
      </c>
      <c r="E15" s="298">
        <v>57818.171560190007</v>
      </c>
      <c r="F15" s="298">
        <v>6787.7124229499996</v>
      </c>
      <c r="G15" s="298">
        <v>42408.749572430002</v>
      </c>
      <c r="H15" s="298">
        <v>978.16966415000002</v>
      </c>
      <c r="I15" s="298">
        <v>792.51437759999999</v>
      </c>
      <c r="J15" s="298">
        <v>150.16096657</v>
      </c>
      <c r="K15" s="298">
        <v>700.38222710000002</v>
      </c>
      <c r="L15" s="298">
        <v>23.00067469</v>
      </c>
      <c r="M15" s="298">
        <v>98.277476710000002</v>
      </c>
      <c r="N15" s="298">
        <v>8299.5633220300024</v>
      </c>
      <c r="O15" s="298">
        <v>47036.908001460004</v>
      </c>
      <c r="P15" s="298">
        <v>15.545070340000002</v>
      </c>
      <c r="Q15" s="298">
        <v>318.10260434999998</v>
      </c>
      <c r="R15" s="298">
        <v>2.7157047800000003</v>
      </c>
      <c r="S15" s="298">
        <v>308.39962181999999</v>
      </c>
      <c r="T15" s="298">
        <v>308944.82759718999</v>
      </c>
      <c r="U15" s="298">
        <v>22249.373965359999</v>
      </c>
      <c r="V15" s="112">
        <v>3</v>
      </c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</row>
    <row r="16" spans="1:34" ht="14.5" customHeight="1">
      <c r="A16" s="15"/>
      <c r="B16" s="193"/>
      <c r="C16" s="386" t="s">
        <v>386</v>
      </c>
      <c r="D16" s="297">
        <v>8544676</v>
      </c>
      <c r="E16" s="298">
        <v>241248.14813719</v>
      </c>
      <c r="F16" s="298">
        <v>22277.102622719998</v>
      </c>
      <c r="G16" s="298">
        <v>83996.703438869998</v>
      </c>
      <c r="H16" s="298">
        <v>7573.8296249000014</v>
      </c>
      <c r="I16" s="298">
        <v>8494.1593439999997</v>
      </c>
      <c r="J16" s="298">
        <v>2852.5376646100003</v>
      </c>
      <c r="K16" s="298">
        <v>5945.3372548400002</v>
      </c>
      <c r="L16" s="298">
        <v>358.67057600999999</v>
      </c>
      <c r="M16" s="298">
        <v>1168.1921352500001</v>
      </c>
      <c r="N16" s="298">
        <v>32408.553580849999</v>
      </c>
      <c r="O16" s="298">
        <v>183268.60067750001</v>
      </c>
      <c r="P16" s="298">
        <v>1508.11707209</v>
      </c>
      <c r="Q16" s="298">
        <v>3131.4430885000002</v>
      </c>
      <c r="R16" s="298">
        <v>370.78804888000002</v>
      </c>
      <c r="S16" s="298">
        <v>2028.34333625</v>
      </c>
      <c r="T16" s="298">
        <v>776606.41826335003</v>
      </c>
      <c r="U16" s="298">
        <v>92969.478724429995</v>
      </c>
      <c r="V16" s="112">
        <v>4</v>
      </c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</row>
    <row r="17" spans="1:34" ht="14.5" customHeight="1">
      <c r="A17" s="15"/>
      <c r="B17" s="193"/>
      <c r="C17" s="386" t="s">
        <v>387</v>
      </c>
      <c r="D17" s="297">
        <v>6133312</v>
      </c>
      <c r="E17" s="298">
        <v>315303.23860763002</v>
      </c>
      <c r="F17" s="298">
        <v>35774.80092976</v>
      </c>
      <c r="G17" s="298">
        <v>110664.06449399999</v>
      </c>
      <c r="H17" s="298">
        <v>14409.29696532</v>
      </c>
      <c r="I17" s="298">
        <v>11259.458495999999</v>
      </c>
      <c r="J17" s="298">
        <v>7689.6955272299992</v>
      </c>
      <c r="K17" s="298">
        <v>15000.52199651</v>
      </c>
      <c r="L17" s="298">
        <v>1848.76734566</v>
      </c>
      <c r="M17" s="298">
        <v>3265.2715636100002</v>
      </c>
      <c r="N17" s="298">
        <v>32400.407970939996</v>
      </c>
      <c r="O17" s="298">
        <v>229958.61199398001</v>
      </c>
      <c r="P17" s="298">
        <v>13980.05135028</v>
      </c>
      <c r="Q17" s="298">
        <v>16607.673773609997</v>
      </c>
      <c r="R17" s="298">
        <v>2798.4677403300002</v>
      </c>
      <c r="S17" s="298">
        <v>5620.7645163300003</v>
      </c>
      <c r="T17" s="298">
        <v>966872.75062132999</v>
      </c>
      <c r="U17" s="298">
        <v>112418.30672341</v>
      </c>
      <c r="V17" s="112">
        <v>5</v>
      </c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</row>
    <row r="18" spans="1:34" ht="14.5" customHeight="1">
      <c r="A18" s="15"/>
      <c r="B18" s="193"/>
      <c r="C18" s="386" t="s">
        <v>388</v>
      </c>
      <c r="D18" s="297">
        <v>2487064</v>
      </c>
      <c r="E18" s="298">
        <v>253872.88858937001</v>
      </c>
      <c r="F18" s="298">
        <v>30946.444830959997</v>
      </c>
      <c r="G18" s="298">
        <v>76513.138727650003</v>
      </c>
      <c r="H18" s="298">
        <v>12958.431894519999</v>
      </c>
      <c r="I18" s="298">
        <v>5058.2433052799997</v>
      </c>
      <c r="J18" s="298">
        <v>4785.7788678199995</v>
      </c>
      <c r="K18" s="298">
        <v>12491.66328382</v>
      </c>
      <c r="L18" s="298">
        <v>3061.1620307399999</v>
      </c>
      <c r="M18" s="298">
        <v>3123.69220537</v>
      </c>
      <c r="N18" s="298">
        <v>14989.695094260009</v>
      </c>
      <c r="O18" s="298">
        <v>197550.64014896</v>
      </c>
      <c r="P18" s="298">
        <v>31820.48718371</v>
      </c>
      <c r="Q18" s="298">
        <v>30926.09338292</v>
      </c>
      <c r="R18" s="298">
        <v>4340.8907127299999</v>
      </c>
      <c r="S18" s="298">
        <v>3716.5199200300003</v>
      </c>
      <c r="T18" s="298">
        <v>824892.9226265701</v>
      </c>
      <c r="U18" s="298">
        <v>76430.756079500003</v>
      </c>
      <c r="V18" s="112">
        <v>6</v>
      </c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</row>
    <row r="19" spans="1:34" ht="14.5" customHeight="1">
      <c r="A19" s="15"/>
      <c r="B19" s="193"/>
      <c r="C19" s="386" t="s">
        <v>389</v>
      </c>
      <c r="D19" s="297">
        <v>912779</v>
      </c>
      <c r="E19" s="298">
        <v>185572.05350951001</v>
      </c>
      <c r="F19" s="298">
        <v>30258.001641509996</v>
      </c>
      <c r="G19" s="298">
        <v>56539.08798009</v>
      </c>
      <c r="H19" s="298">
        <v>12639.408502409999</v>
      </c>
      <c r="I19" s="298">
        <v>1981.4774918399999</v>
      </c>
      <c r="J19" s="298">
        <v>1865.32439387</v>
      </c>
      <c r="K19" s="298">
        <v>7721.9237084300003</v>
      </c>
      <c r="L19" s="298">
        <v>3115.3458750899999</v>
      </c>
      <c r="M19" s="298">
        <v>2560.28466286</v>
      </c>
      <c r="N19" s="298">
        <v>2302.2472912500052</v>
      </c>
      <c r="O19" s="298">
        <v>153420.01962310998</v>
      </c>
      <c r="P19" s="298">
        <v>33859.383970729999</v>
      </c>
      <c r="Q19" s="298">
        <v>31998.321432640001</v>
      </c>
      <c r="R19" s="298">
        <v>3308.7042593200003</v>
      </c>
      <c r="S19" s="298">
        <v>1675.35129889</v>
      </c>
      <c r="T19" s="298">
        <v>713733.77061305009</v>
      </c>
      <c r="U19" s="298">
        <v>53482.211552779998</v>
      </c>
      <c r="V19" s="112">
        <v>7</v>
      </c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</row>
    <row r="20" spans="1:34" ht="14.5" customHeight="1">
      <c r="A20" s="15"/>
      <c r="B20" s="193"/>
      <c r="C20" s="386" t="s">
        <v>390</v>
      </c>
      <c r="D20" s="297">
        <v>195135</v>
      </c>
      <c r="E20" s="298">
        <v>73918.827895499999</v>
      </c>
      <c r="F20" s="298">
        <v>15178.953060289999</v>
      </c>
      <c r="G20" s="298">
        <v>30996.454865150001</v>
      </c>
      <c r="H20" s="298">
        <v>4368.2153629099994</v>
      </c>
      <c r="I20" s="298">
        <v>447.61570655999998</v>
      </c>
      <c r="J20" s="298">
        <v>420.22348923999999</v>
      </c>
      <c r="K20" s="298">
        <v>2181.7996452800003</v>
      </c>
      <c r="L20" s="298">
        <v>1994.3564893099999</v>
      </c>
      <c r="M20" s="298">
        <v>993.98406082999998</v>
      </c>
      <c r="N20" s="298">
        <v>360.95033200000034</v>
      </c>
      <c r="O20" s="298">
        <v>63160.124820569996</v>
      </c>
      <c r="P20" s="298">
        <v>15602.07850892</v>
      </c>
      <c r="Q20" s="298">
        <v>14118.575662599998</v>
      </c>
      <c r="R20" s="298">
        <v>1635.03865434</v>
      </c>
      <c r="S20" s="298">
        <v>451.02363514000001</v>
      </c>
      <c r="T20" s="298">
        <v>377470.17705423001</v>
      </c>
      <c r="U20" s="298">
        <v>21904.656316139997</v>
      </c>
      <c r="V20" s="112">
        <v>8</v>
      </c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</row>
    <row r="21" spans="1:34" ht="14.5" customHeight="1">
      <c r="A21" s="15"/>
      <c r="B21" s="193"/>
      <c r="C21" s="386" t="s">
        <v>391</v>
      </c>
      <c r="D21" s="297">
        <v>26456</v>
      </c>
      <c r="E21" s="298">
        <v>20727.983662959999</v>
      </c>
      <c r="F21" s="298">
        <v>7254.9696585600004</v>
      </c>
      <c r="G21" s="298">
        <v>13929.28374295</v>
      </c>
      <c r="H21" s="298">
        <v>702.01275128999998</v>
      </c>
      <c r="I21" s="298">
        <v>61.629036479999996</v>
      </c>
      <c r="J21" s="298">
        <v>56.000105380000001</v>
      </c>
      <c r="K21" s="298">
        <v>327.78228769999998</v>
      </c>
      <c r="L21" s="298">
        <v>848.53462951999995</v>
      </c>
      <c r="M21" s="298">
        <v>161.86708306</v>
      </c>
      <c r="N21" s="298">
        <v>73.384310859999459</v>
      </c>
      <c r="O21" s="298">
        <v>18500.17539927</v>
      </c>
      <c r="P21" s="298">
        <v>4835.21076584</v>
      </c>
      <c r="Q21" s="298">
        <v>4202.9517639100004</v>
      </c>
      <c r="R21" s="298">
        <v>584.37242514000002</v>
      </c>
      <c r="S21" s="298">
        <v>109.26531335</v>
      </c>
      <c r="T21" s="298">
        <v>165929.46791516998</v>
      </c>
      <c r="U21" s="298">
        <v>7862.3924640900004</v>
      </c>
      <c r="V21" s="112">
        <v>9</v>
      </c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</row>
    <row r="22" spans="1:34" ht="14.5" customHeight="1" thickBot="1">
      <c r="A22" s="15"/>
      <c r="B22" s="193"/>
      <c r="C22" s="387" t="s">
        <v>392</v>
      </c>
      <c r="D22" s="300">
        <v>8832</v>
      </c>
      <c r="E22" s="301">
        <v>23882.233997759999</v>
      </c>
      <c r="F22" s="301">
        <v>12412.109700680001</v>
      </c>
      <c r="G22" s="301">
        <v>15314.47638093</v>
      </c>
      <c r="H22" s="301">
        <v>537.93013602999997</v>
      </c>
      <c r="I22" s="301">
        <v>21.003121920000002</v>
      </c>
      <c r="J22" s="301">
        <v>18.175947260000001</v>
      </c>
      <c r="K22" s="301">
        <v>147.97974578</v>
      </c>
      <c r="L22" s="301">
        <v>4220.0797011900004</v>
      </c>
      <c r="M22" s="301">
        <v>112.20157331</v>
      </c>
      <c r="N22" s="301">
        <v>18.502267199999551</v>
      </c>
      <c r="O22" s="301">
        <v>18811.378957199999</v>
      </c>
      <c r="P22" s="301">
        <v>5066.0623931199998</v>
      </c>
      <c r="Q22" s="301">
        <v>4368.4883511099997</v>
      </c>
      <c r="R22" s="301">
        <v>711.09699335000005</v>
      </c>
      <c r="S22" s="301">
        <v>94.632334249999985</v>
      </c>
      <c r="T22" s="301">
        <v>225936.63259866001</v>
      </c>
      <c r="U22" s="301">
        <v>12077.975262389999</v>
      </c>
      <c r="V22" s="112">
        <v>10</v>
      </c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</row>
    <row r="23" spans="1:34" ht="14.5" customHeight="1" thickBot="1">
      <c r="A23" s="15"/>
      <c r="B23" s="193"/>
      <c r="C23" s="302" t="s">
        <v>64</v>
      </c>
      <c r="D23" s="303">
        <v>25873856</v>
      </c>
      <c r="E23" s="303">
        <v>1196756.0294548401</v>
      </c>
      <c r="F23" s="303">
        <v>181427.53508507999</v>
      </c>
      <c r="G23" s="303">
        <v>566368.96396958001</v>
      </c>
      <c r="H23" s="303">
        <v>55276.207619029999</v>
      </c>
      <c r="I23" s="303">
        <v>29033.137151039999</v>
      </c>
      <c r="J23" s="303">
        <v>18008.00075028</v>
      </c>
      <c r="K23" s="303">
        <v>45924.195390720008</v>
      </c>
      <c r="L23" s="303">
        <v>15475.723366580001</v>
      </c>
      <c r="M23" s="303">
        <v>11863.963536859999</v>
      </c>
      <c r="N23" s="303">
        <v>93964.231987830033</v>
      </c>
      <c r="O23" s="303">
        <v>931373.96260962996</v>
      </c>
      <c r="P23" s="303">
        <v>106745.64790698</v>
      </c>
      <c r="Q23" s="303">
        <v>106091.98362270999</v>
      </c>
      <c r="R23" s="303">
        <v>13759.39153334</v>
      </c>
      <c r="S23" s="303">
        <v>14374.669124470001</v>
      </c>
      <c r="T23" s="303">
        <v>5083613.6348609906</v>
      </c>
      <c r="U23" s="303">
        <v>458014.12790887</v>
      </c>
      <c r="V23" s="31"/>
      <c r="W23" s="17"/>
      <c r="X23" s="15"/>
      <c r="Y23" s="15"/>
      <c r="Z23" s="15"/>
      <c r="AA23" s="15"/>
    </row>
    <row r="24" spans="1:34">
      <c r="A24" s="15"/>
      <c r="B24" s="193"/>
      <c r="C24" s="3" t="s">
        <v>474</v>
      </c>
      <c r="V24" s="31"/>
      <c r="W24" s="17"/>
      <c r="X24" s="15"/>
      <c r="Y24" s="15"/>
      <c r="Z24" s="15"/>
      <c r="AA24" s="15"/>
    </row>
    <row r="25" spans="1:34">
      <c r="A25" s="15"/>
      <c r="B25" s="239"/>
      <c r="C25" s="11">
        <v>0</v>
      </c>
      <c r="D25" s="501">
        <f t="shared" ref="D25:D35" si="0">D12</f>
        <v>2116579</v>
      </c>
      <c r="E25" s="502">
        <f t="shared" ref="E25:E35" si="1">E12*1000000</f>
        <v>512486861.27999997</v>
      </c>
      <c r="F25" s="489">
        <f t="shared" ref="F25:F35" si="2">E25-L12*1000000</f>
        <v>512379028.97999996</v>
      </c>
      <c r="G25" s="493" t="str">
        <f t="shared" ref="G25:G34" si="3">IF(AND(E25/D25&lt;=C26,E25/D25&gt;=C25), "OK", "ERROR")</f>
        <v>OK</v>
      </c>
      <c r="H25" s="493" t="str">
        <f t="shared" ref="H25:H34" si="4">IF(AND(F25/D25&lt;=C26,F25/D25&gt;=C25), "OK", "ERROR")</f>
        <v>OK</v>
      </c>
      <c r="V25" s="31"/>
      <c r="W25" s="17"/>
      <c r="X25" s="15"/>
      <c r="Y25" s="15"/>
      <c r="Z25" s="15"/>
      <c r="AA25" s="15"/>
    </row>
    <row r="26" spans="1:34">
      <c r="A26" s="15"/>
      <c r="B26" s="239"/>
      <c r="C26" s="491">
        <v>3732</v>
      </c>
      <c r="D26" s="501">
        <f t="shared" si="0"/>
        <v>940100</v>
      </c>
      <c r="E26" s="502">
        <f t="shared" si="1"/>
        <v>6354202753.4700003</v>
      </c>
      <c r="F26" s="489">
        <f t="shared" si="2"/>
        <v>6353651891.75</v>
      </c>
      <c r="G26" s="493" t="str">
        <f t="shared" si="3"/>
        <v>OK</v>
      </c>
      <c r="H26" s="493" t="str">
        <f t="shared" si="4"/>
        <v>OK</v>
      </c>
      <c r="I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31"/>
      <c r="W26" s="17"/>
      <c r="X26" s="15"/>
      <c r="Y26" s="15"/>
      <c r="Z26" s="15"/>
      <c r="AA26" s="15"/>
    </row>
    <row r="27" spans="1:34">
      <c r="B27" s="239"/>
      <c r="C27" s="491">
        <v>7464</v>
      </c>
      <c r="D27" s="501">
        <f t="shared" si="0"/>
        <v>1509800</v>
      </c>
      <c r="E27" s="502">
        <f t="shared" si="1"/>
        <v>17545793879.98</v>
      </c>
      <c r="F27" s="489">
        <f t="shared" si="2"/>
        <v>17540646529.630001</v>
      </c>
      <c r="G27" s="493" t="str">
        <f t="shared" si="3"/>
        <v>OK</v>
      </c>
      <c r="H27" s="493" t="str">
        <f t="shared" si="4"/>
        <v>OK</v>
      </c>
      <c r="V27" s="31"/>
    </row>
    <row r="28" spans="1:34">
      <c r="B28" s="239"/>
      <c r="C28" s="491">
        <v>14928</v>
      </c>
      <c r="D28" s="501">
        <f t="shared" si="0"/>
        <v>2999123</v>
      </c>
      <c r="E28" s="502">
        <f t="shared" si="1"/>
        <v>57818171560.19001</v>
      </c>
      <c r="F28" s="489">
        <f t="shared" si="2"/>
        <v>57795170885.500008</v>
      </c>
      <c r="G28" s="493" t="str">
        <f t="shared" si="3"/>
        <v>OK</v>
      </c>
      <c r="H28" s="493" t="str">
        <f t="shared" si="4"/>
        <v>OK</v>
      </c>
      <c r="V28" s="31"/>
    </row>
    <row r="29" spans="1:34">
      <c r="B29" s="239"/>
      <c r="C29" s="491">
        <v>22392</v>
      </c>
      <c r="D29" s="501">
        <f t="shared" si="0"/>
        <v>8544676</v>
      </c>
      <c r="E29" s="502">
        <f t="shared" si="1"/>
        <v>241248148137.19</v>
      </c>
      <c r="F29" s="489">
        <f t="shared" si="2"/>
        <v>240889477561.17999</v>
      </c>
      <c r="G29" s="493" t="str">
        <f t="shared" si="3"/>
        <v>OK</v>
      </c>
      <c r="H29" s="493" t="str">
        <f t="shared" si="4"/>
        <v>OK</v>
      </c>
      <c r="K29" s="102"/>
      <c r="M29" s="102"/>
      <c r="N29" s="102"/>
      <c r="O29" s="102"/>
      <c r="P29" s="102"/>
      <c r="Q29" s="102"/>
      <c r="R29" s="102"/>
      <c r="S29" s="102"/>
      <c r="T29" s="102"/>
      <c r="U29" s="102"/>
      <c r="V29" s="31"/>
      <c r="Z29" s="156"/>
    </row>
    <row r="30" spans="1:34">
      <c r="B30" s="239"/>
      <c r="C30" s="491">
        <v>37320</v>
      </c>
      <c r="D30" s="501">
        <f t="shared" si="0"/>
        <v>6133312</v>
      </c>
      <c r="E30" s="502">
        <f t="shared" si="1"/>
        <v>315303238607.63</v>
      </c>
      <c r="F30" s="489">
        <f t="shared" si="2"/>
        <v>313454471261.97003</v>
      </c>
      <c r="G30" s="493" t="str">
        <f t="shared" si="3"/>
        <v>OK</v>
      </c>
      <c r="H30" s="493" t="str">
        <f t="shared" si="4"/>
        <v>OK</v>
      </c>
      <c r="V30" s="31"/>
    </row>
    <row r="31" spans="1:34">
      <c r="B31" s="239"/>
      <c r="C31" s="491">
        <v>74640</v>
      </c>
      <c r="D31" s="501">
        <f t="shared" si="0"/>
        <v>2487064</v>
      </c>
      <c r="E31" s="502">
        <f t="shared" si="1"/>
        <v>253872888589.37</v>
      </c>
      <c r="F31" s="489">
        <f t="shared" si="2"/>
        <v>250811726558.63</v>
      </c>
      <c r="G31" s="493" t="str">
        <f t="shared" si="3"/>
        <v>OK</v>
      </c>
      <c r="H31" s="493" t="str">
        <f t="shared" si="4"/>
        <v>OK</v>
      </c>
      <c r="V31" s="31"/>
    </row>
    <row r="32" spans="1:34">
      <c r="B32" s="239"/>
      <c r="C32" s="491">
        <v>149280</v>
      </c>
      <c r="D32" s="501">
        <f t="shared" si="0"/>
        <v>912779</v>
      </c>
      <c r="E32" s="502">
        <f t="shared" si="1"/>
        <v>185572053509.51001</v>
      </c>
      <c r="F32" s="489">
        <f t="shared" si="2"/>
        <v>182456707634.42001</v>
      </c>
      <c r="G32" s="493" t="str">
        <f t="shared" si="3"/>
        <v>OK</v>
      </c>
      <c r="H32" s="493" t="str">
        <f t="shared" si="4"/>
        <v>OK</v>
      </c>
      <c r="V32" s="31"/>
    </row>
    <row r="33" spans="1:22">
      <c r="B33" s="239"/>
      <c r="C33" s="491">
        <v>298560</v>
      </c>
      <c r="D33" s="501">
        <f t="shared" si="0"/>
        <v>195135</v>
      </c>
      <c r="E33" s="502">
        <f t="shared" si="1"/>
        <v>73918827895.5</v>
      </c>
      <c r="F33" s="489">
        <f t="shared" si="2"/>
        <v>71924471406.190002</v>
      </c>
      <c r="G33" s="493" t="str">
        <f t="shared" si="3"/>
        <v>OK</v>
      </c>
      <c r="H33" s="493" t="str">
        <f t="shared" si="4"/>
        <v>OK</v>
      </c>
      <c r="V33" s="31"/>
    </row>
    <row r="34" spans="1:22">
      <c r="B34" s="239"/>
      <c r="C34" s="491">
        <v>597120</v>
      </c>
      <c r="D34" s="501">
        <f t="shared" si="0"/>
        <v>26456</v>
      </c>
      <c r="E34" s="502">
        <f t="shared" si="1"/>
        <v>20727983662.959999</v>
      </c>
      <c r="F34" s="489">
        <f t="shared" si="2"/>
        <v>19879449033.439999</v>
      </c>
      <c r="G34" s="493" t="str">
        <f t="shared" si="3"/>
        <v>OK</v>
      </c>
      <c r="H34" s="493" t="str">
        <f t="shared" si="4"/>
        <v>OK</v>
      </c>
      <c r="V34" s="31"/>
    </row>
    <row r="35" spans="1:22">
      <c r="B35" s="239"/>
      <c r="C35" s="491">
        <v>1194240</v>
      </c>
      <c r="D35" s="501">
        <f t="shared" si="0"/>
        <v>8832</v>
      </c>
      <c r="E35" s="502">
        <f t="shared" si="1"/>
        <v>23882233997.759998</v>
      </c>
      <c r="F35" s="489">
        <f t="shared" si="2"/>
        <v>19662154296.57</v>
      </c>
      <c r="G35" s="493" t="str">
        <f>IF(AND(E35/D35&gt;=C35), "OK", "ERROR")</f>
        <v>OK</v>
      </c>
      <c r="H35" s="493" t="str">
        <f>IF(AND(F35/D35&gt;=C35), "OK", "ERROR")</f>
        <v>OK</v>
      </c>
      <c r="V35" s="31"/>
    </row>
    <row r="36" spans="1:22">
      <c r="B36" s="239"/>
      <c r="V36" s="31"/>
    </row>
    <row r="37" spans="1:22">
      <c r="B37" s="239"/>
      <c r="F37" s="489"/>
      <c r="V37" s="31"/>
    </row>
    <row r="38" spans="1:22">
      <c r="B38" s="239"/>
      <c r="V38" s="31"/>
    </row>
    <row r="39" spans="1:22">
      <c r="B39" s="239"/>
      <c r="V39" s="31"/>
    </row>
    <row r="40" spans="1:22">
      <c r="B40" s="239"/>
      <c r="V40" s="31"/>
    </row>
    <row r="41" spans="1:22">
      <c r="B41" s="239"/>
      <c r="C41" s="253"/>
      <c r="V41" s="31"/>
    </row>
    <row r="42" spans="1:22">
      <c r="B42" s="239"/>
      <c r="V42" s="31"/>
    </row>
    <row r="43" spans="1:22">
      <c r="B43" s="239"/>
      <c r="I43" s="3" t="s">
        <v>480</v>
      </c>
      <c r="V43" s="31"/>
    </row>
    <row r="44" spans="1:22">
      <c r="B44" s="239"/>
      <c r="I44" s="90">
        <v>1974.72</v>
      </c>
      <c r="V44" s="31"/>
    </row>
    <row r="45" spans="1:22">
      <c r="B45" s="239"/>
      <c r="V45" s="31"/>
    </row>
    <row r="46" spans="1:22">
      <c r="B46" s="239"/>
      <c r="V46" s="31"/>
    </row>
    <row r="47" spans="1:22">
      <c r="A47" s="3" t="s">
        <v>496</v>
      </c>
      <c r="E47" s="3" t="s">
        <v>498</v>
      </c>
      <c r="H47" s="3" t="s">
        <v>483</v>
      </c>
      <c r="I47" s="3" t="s">
        <v>484</v>
      </c>
      <c r="K47" s="3" t="s">
        <v>485</v>
      </c>
      <c r="L47" s="3" t="s">
        <v>486</v>
      </c>
      <c r="N47" s="3" t="s">
        <v>487</v>
      </c>
      <c r="O47" s="3" t="s">
        <v>488</v>
      </c>
      <c r="V47" s="31"/>
    </row>
    <row r="48" spans="1:22">
      <c r="A48" s="3">
        <f>E59/D73</f>
        <v>45655.363703356015</v>
      </c>
      <c r="C48" s="3">
        <f>C25</f>
        <v>0</v>
      </c>
      <c r="D48" s="102">
        <f>D25</f>
        <v>2116579</v>
      </c>
      <c r="E48" s="102">
        <f>(E12-L12)*1000000</f>
        <v>512379028.97999996</v>
      </c>
      <c r="I48" s="3">
        <f t="shared" ref="I48:I58" si="5">E48/D48</f>
        <v>242.07885884722467</v>
      </c>
      <c r="K48" s="3">
        <f>D48/($A$51)</f>
        <v>1.5556655068712207E-2</v>
      </c>
      <c r="L48" s="3">
        <f>K48+L49</f>
        <v>0.19017038961906441</v>
      </c>
      <c r="N48" s="525">
        <f>1-L48</f>
        <v>0.80982961038093559</v>
      </c>
      <c r="O48" s="3">
        <v>0</v>
      </c>
      <c r="V48" s="31"/>
    </row>
    <row r="49" spans="1:22" ht="14" thickBot="1">
      <c r="C49" s="3">
        <f t="shared" ref="C49:D58" si="6">C26</f>
        <v>3732</v>
      </c>
      <c r="D49" s="102">
        <f t="shared" si="6"/>
        <v>940100</v>
      </c>
      <c r="E49" s="102">
        <f t="shared" ref="E49:E59" si="7">(E13-L13)*1000000</f>
        <v>6353651891.75</v>
      </c>
      <c r="H49" s="3">
        <f>(SUM(E49:$E$58)/SUM(D49:$D$58))/C49</f>
        <v>13.317608739031996</v>
      </c>
      <c r="I49" s="3">
        <f t="shared" si="5"/>
        <v>6758.4851523774068</v>
      </c>
      <c r="K49" s="3">
        <f t="shared" ref="K49:K58" si="8">D49/($A$51)</f>
        <v>6.9096459097894979E-3</v>
      </c>
      <c r="L49" s="3">
        <f t="shared" ref="L49:L58" si="9">K49+L50</f>
        <v>0.1746137345503522</v>
      </c>
      <c r="N49" s="525">
        <f t="shared" ref="N49:N58" si="10">1-L49</f>
        <v>0.82538626544964777</v>
      </c>
      <c r="O49" s="3">
        <f>SUM(D48)/SUM($D$48:$D$58)</f>
        <v>8.1803771343552351E-2</v>
      </c>
      <c r="P49" s="305"/>
      <c r="Q49" s="305"/>
      <c r="R49" s="305"/>
      <c r="S49" s="305"/>
      <c r="T49" s="305"/>
      <c r="U49" s="305"/>
      <c r="V49" s="40"/>
    </row>
    <row r="50" spans="1:22">
      <c r="A50" s="3" t="s">
        <v>507</v>
      </c>
      <c r="C50" s="3">
        <f t="shared" si="6"/>
        <v>7464</v>
      </c>
      <c r="D50" s="102">
        <f t="shared" si="6"/>
        <v>1509800</v>
      </c>
      <c r="E50" s="102">
        <f t="shared" si="7"/>
        <v>17540646529.630001</v>
      </c>
      <c r="H50" s="3">
        <f>(SUM(E50:$E$58)/SUM(D50:$D$58))/C50</f>
        <v>6.8958495768370316</v>
      </c>
      <c r="I50" s="3">
        <f t="shared" si="5"/>
        <v>11617.860994588687</v>
      </c>
      <c r="K50" s="3">
        <f t="shared" si="8"/>
        <v>1.1096886921178793E-2</v>
      </c>
      <c r="L50" s="3">
        <f t="shared" si="9"/>
        <v>0.16770408864056272</v>
      </c>
      <c r="N50" s="525">
        <f t="shared" si="10"/>
        <v>0.83229591135943726</v>
      </c>
      <c r="O50" s="3">
        <f>SUM(D$48:D49)/SUM($D$48:$D$58)</f>
        <v>0.11813774491131125</v>
      </c>
    </row>
    <row r="51" spans="1:22">
      <c r="A51" s="524">
        <v>136056176</v>
      </c>
      <c r="C51" s="3">
        <f t="shared" si="6"/>
        <v>14928</v>
      </c>
      <c r="D51" s="102">
        <f t="shared" si="6"/>
        <v>2999123</v>
      </c>
      <c r="E51" s="102">
        <f t="shared" si="7"/>
        <v>57795170885.5</v>
      </c>
      <c r="H51" s="3">
        <f>(SUM(E51:$E$58)/SUM(D51:$D$58))/C51</f>
        <v>3.6370921519553621</v>
      </c>
      <c r="I51" s="3">
        <f t="shared" si="5"/>
        <v>19270.690427001493</v>
      </c>
      <c r="K51" s="3">
        <f t="shared" si="8"/>
        <v>2.2043269832896083E-2</v>
      </c>
      <c r="L51" s="3">
        <f t="shared" si="9"/>
        <v>0.15660720171938391</v>
      </c>
      <c r="N51" s="525">
        <f t="shared" si="10"/>
        <v>0.84339279828061609</v>
      </c>
      <c r="O51" s="3">
        <f>SUM(D$48:D50)/SUM($D$48:$D$58)</f>
        <v>0.17649008327170099</v>
      </c>
    </row>
    <row r="52" spans="1:22">
      <c r="A52" s="3" t="s">
        <v>508</v>
      </c>
      <c r="C52" s="3">
        <f t="shared" si="6"/>
        <v>22392</v>
      </c>
      <c r="D52" s="102">
        <f t="shared" si="6"/>
        <v>8544676</v>
      </c>
      <c r="E52" s="102">
        <f t="shared" si="7"/>
        <v>240889477561.18002</v>
      </c>
      <c r="H52" s="3">
        <f>(SUM(E52:$E$58)/SUM(D52:$D$58))/C52</f>
        <v>2.6809510295867729</v>
      </c>
      <c r="I52" s="3">
        <f>E52/D52</f>
        <v>28191.762632214493</v>
      </c>
      <c r="K52" s="3">
        <f t="shared" si="8"/>
        <v>6.2802558848927229E-2</v>
      </c>
      <c r="L52" s="3">
        <f t="shared" si="9"/>
        <v>0.13456393188648783</v>
      </c>
      <c r="N52" s="525">
        <f t="shared" si="10"/>
        <v>0.86543606811351215</v>
      </c>
      <c r="O52" s="3">
        <f>SUM(D$48:D51)/SUM($D$48:$D$58)</f>
        <v>0.2924033433594127</v>
      </c>
    </row>
    <row r="53" spans="1:22">
      <c r="A53" s="102">
        <v>2934355741563.4814</v>
      </c>
      <c r="C53" s="3">
        <f t="shared" si="6"/>
        <v>37320</v>
      </c>
      <c r="D53" s="102">
        <f t="shared" si="6"/>
        <v>6133312</v>
      </c>
      <c r="E53" s="102">
        <f t="shared" si="7"/>
        <v>313454471261.96997</v>
      </c>
      <c r="H53" s="3">
        <f>(SUM(E53:$E$58)/SUM(D53:$D$58))/C53</f>
        <v>2.3552244346948403</v>
      </c>
      <c r="I53" s="3">
        <f t="shared" si="5"/>
        <v>51106.885034051746</v>
      </c>
      <c r="K53" s="3">
        <f t="shared" si="8"/>
        <v>4.5079261966027913E-2</v>
      </c>
      <c r="L53" s="3">
        <f t="shared" si="9"/>
        <v>7.1761373037560597E-2</v>
      </c>
      <c r="N53" s="525">
        <f t="shared" si="10"/>
        <v>0.92823862696243942</v>
      </c>
      <c r="O53" s="3">
        <f>SUM(D$48:D52)/SUM($D$48:$D$58)</f>
        <v>0.62264696843021772</v>
      </c>
    </row>
    <row r="54" spans="1:22">
      <c r="A54" s="3" t="s">
        <v>509</v>
      </c>
      <c r="C54" s="3">
        <f t="shared" si="6"/>
        <v>74640</v>
      </c>
      <c r="D54" s="102">
        <f t="shared" si="6"/>
        <v>2487064</v>
      </c>
      <c r="E54" s="102">
        <f t="shared" si="7"/>
        <v>250811726558.63</v>
      </c>
      <c r="H54" s="3">
        <f>(SUM(E54:$E$58)/SUM(D54:$D$58))/C54</f>
        <v>2.0103645142956004</v>
      </c>
      <c r="I54" s="3">
        <f t="shared" si="5"/>
        <v>100846.510808982</v>
      </c>
      <c r="K54" s="3">
        <f t="shared" si="8"/>
        <v>1.8279684709057234E-2</v>
      </c>
      <c r="L54" s="3">
        <f t="shared" si="9"/>
        <v>2.6682111071532684E-2</v>
      </c>
      <c r="N54" s="525">
        <f t="shared" si="10"/>
        <v>0.97331788892846727</v>
      </c>
      <c r="O54" s="3">
        <f>SUM(D$48:D53)/SUM($D$48:$D$58)</f>
        <v>0.85969366143183301</v>
      </c>
    </row>
    <row r="55" spans="1:22">
      <c r="A55" s="3">
        <f>A53/(A51)</f>
        <v>21567.23662116949</v>
      </c>
      <c r="C55" s="3">
        <f t="shared" si="6"/>
        <v>149280</v>
      </c>
      <c r="D55" s="102">
        <f t="shared" si="6"/>
        <v>912779</v>
      </c>
      <c r="E55" s="102">
        <f t="shared" si="7"/>
        <v>182456707634.42001</v>
      </c>
      <c r="H55" s="3">
        <f>(SUM(E55:$E$58)/SUM(D55:$D$58))/C55</f>
        <v>1.7222993916455249</v>
      </c>
      <c r="I55" s="3">
        <f t="shared" si="5"/>
        <v>199891.43881971433</v>
      </c>
      <c r="K55" s="3">
        <f t="shared" si="8"/>
        <v>6.7088391489115492E-3</v>
      </c>
      <c r="L55" s="3">
        <f t="shared" si="9"/>
        <v>8.4024263624754517E-3</v>
      </c>
      <c r="N55" s="525">
        <f t="shared" si="10"/>
        <v>0.99159757363752454</v>
      </c>
      <c r="O55" s="3">
        <f>SUM(D$48:D54)/SUM($D$48:$D$58)</f>
        <v>0.95581632671991368</v>
      </c>
    </row>
    <row r="56" spans="1:22">
      <c r="C56" s="3">
        <f t="shared" si="6"/>
        <v>298560</v>
      </c>
      <c r="D56" s="102">
        <f t="shared" si="6"/>
        <v>195135</v>
      </c>
      <c r="E56" s="102">
        <f t="shared" si="7"/>
        <v>71924471406.190002</v>
      </c>
      <c r="H56" s="3">
        <f>(SUM(E56:$E$58)/SUM(D56:$D$58))/C56</f>
        <v>1.6202620464682786</v>
      </c>
      <c r="I56" s="3">
        <f t="shared" si="5"/>
        <v>368588.26661639381</v>
      </c>
      <c r="K56" s="3">
        <f t="shared" si="8"/>
        <v>1.4342237576925579E-3</v>
      </c>
      <c r="L56" s="3">
        <f t="shared" si="9"/>
        <v>1.6935872135639032E-3</v>
      </c>
      <c r="N56" s="525">
        <f t="shared" si="10"/>
        <v>0.99830641278643606</v>
      </c>
      <c r="O56" s="3">
        <f>SUM(D$48:D55)/SUM($D$48:$D$58)</f>
        <v>0.99109436954429986</v>
      </c>
    </row>
    <row r="57" spans="1:22">
      <c r="C57" s="3">
        <f t="shared" si="6"/>
        <v>597120</v>
      </c>
      <c r="D57" s="102">
        <f t="shared" si="6"/>
        <v>26456</v>
      </c>
      <c r="E57" s="102">
        <f t="shared" si="7"/>
        <v>19879449033.439999</v>
      </c>
      <c r="H57" s="3">
        <f>(SUM(E57:$E$58)/SUM(D57:$D$58))/C57</f>
        <v>1.8765736444216792</v>
      </c>
      <c r="I57" s="3">
        <f t="shared" si="5"/>
        <v>751415.5213728454</v>
      </c>
      <c r="K57" s="3">
        <f t="shared" si="8"/>
        <v>1.9444909285117642E-4</v>
      </c>
      <c r="L57" s="3">
        <f t="shared" si="9"/>
        <v>2.5936345587134537E-4</v>
      </c>
      <c r="N57" s="525">
        <f t="shared" si="10"/>
        <v>0.9997406365441287</v>
      </c>
      <c r="O57" s="3">
        <f>SUM(D$48:D56)/SUM($D$48:$D$58)</f>
        <v>0.99863615226118596</v>
      </c>
    </row>
    <row r="58" spans="1:22">
      <c r="C58" s="3">
        <f t="shared" si="6"/>
        <v>1194240</v>
      </c>
      <c r="D58" s="102">
        <f t="shared" si="6"/>
        <v>8832</v>
      </c>
      <c r="E58" s="102">
        <f t="shared" si="7"/>
        <v>19662154296.57</v>
      </c>
      <c r="H58" s="3">
        <f>(SUM(E58:$E$58)/SUM(D58:$D$58))/C58</f>
        <v>1.8641481580420938</v>
      </c>
      <c r="I58" s="3">
        <f t="shared" si="5"/>
        <v>2226240.2962601902</v>
      </c>
      <c r="K58" s="3">
        <f t="shared" si="8"/>
        <v>6.4914363020168961E-5</v>
      </c>
      <c r="L58" s="3">
        <f t="shared" si="9"/>
        <v>6.4914363020168961E-5</v>
      </c>
      <c r="N58" s="525">
        <f t="shared" si="10"/>
        <v>0.99993508563697986</v>
      </c>
      <c r="O58" s="3">
        <f>SUM(D$48:D57)/SUM($D$48:$D$58)</f>
        <v>0.99965865157477884</v>
      </c>
    </row>
    <row r="59" spans="1:22">
      <c r="D59" s="3">
        <f>SUM(D48:D58)</f>
        <v>25873856</v>
      </c>
      <c r="E59" s="102">
        <f t="shared" si="7"/>
        <v>1181280306088.2603</v>
      </c>
    </row>
    <row r="60" spans="1:22">
      <c r="E60" s="102"/>
    </row>
    <row r="61" spans="1:22">
      <c r="D61" s="3" t="s">
        <v>497</v>
      </c>
      <c r="E61" s="3" t="s">
        <v>481</v>
      </c>
      <c r="G61" s="3" t="s">
        <v>489</v>
      </c>
      <c r="H61" s="3" t="s">
        <v>482</v>
      </c>
      <c r="J61" s="3" t="s">
        <v>500</v>
      </c>
      <c r="K61" s="3" t="s">
        <v>484</v>
      </c>
      <c r="L61" s="3" t="s">
        <v>499</v>
      </c>
    </row>
    <row r="62" spans="1:22">
      <c r="C62" s="3">
        <f>C48</f>
        <v>0</v>
      </c>
      <c r="D62" s="102">
        <f>D12</f>
        <v>2116579</v>
      </c>
      <c r="E62" s="3">
        <f>(I12*1000000/$I$44)</f>
        <v>192215</v>
      </c>
      <c r="G62" s="3">
        <f>'[1]Tabela 6.2'!J41</f>
        <v>0.28742301799852643</v>
      </c>
      <c r="H62" s="102">
        <f>E62*G62</f>
        <v>55247.01540458676</v>
      </c>
      <c r="J62" s="3">
        <f>N48</f>
        <v>0.80982961038093559</v>
      </c>
      <c r="K62" s="516">
        <f>E48/D62</f>
        <v>242.07885884722467</v>
      </c>
      <c r="L62" s="3">
        <f>(D48-H62)/D48</f>
        <v>0.97389796676401552</v>
      </c>
      <c r="M62" s="3">
        <f>(D73-H73)/D73</f>
        <v>0.78146308018029731</v>
      </c>
    </row>
    <row r="63" spans="1:22">
      <c r="C63" s="3">
        <f t="shared" ref="C63:C72" si="11">C49</f>
        <v>3732</v>
      </c>
      <c r="D63" s="102">
        <f t="shared" ref="D63:D72" si="12">D13</f>
        <v>940100</v>
      </c>
      <c r="E63" s="3">
        <f>I13*1000000/$I$44</f>
        <v>81166</v>
      </c>
      <c r="G63" s="3">
        <f>'[1]Tabela 6.2'!J42</f>
        <v>0.29934799049482824</v>
      </c>
      <c r="H63" s="102">
        <f>E63*G63</f>
        <v>24296.87899650323</v>
      </c>
      <c r="J63" s="3">
        <f t="shared" ref="J63:J72" si="13">N49</f>
        <v>0.82538626544964777</v>
      </c>
      <c r="K63" s="516">
        <f t="shared" ref="K63:K72" si="14">E49/D63</f>
        <v>6758.4851523774068</v>
      </c>
      <c r="L63" s="3">
        <f>(D49-H63)/D49</f>
        <v>0.97415500585416104</v>
      </c>
    </row>
    <row r="64" spans="1:22">
      <c r="C64" s="3">
        <f t="shared" si="11"/>
        <v>7464</v>
      </c>
      <c r="D64" s="102">
        <f t="shared" si="12"/>
        <v>1509800</v>
      </c>
      <c r="E64" s="3">
        <f t="shared" ref="E64:E72" si="15">I14*1000000/$I$44</f>
        <v>191007</v>
      </c>
      <c r="G64" s="3">
        <f>'[1]Tabela 6.2'!J43</f>
        <v>0.31320372265631846</v>
      </c>
      <c r="H64" s="102">
        <f t="shared" ref="H64:H72" si="16">E64*G64</f>
        <v>59824.103453415417</v>
      </c>
      <c r="J64" s="3">
        <f t="shared" si="13"/>
        <v>0.83229591135943726</v>
      </c>
      <c r="K64" s="516">
        <f t="shared" si="14"/>
        <v>11617.860994588687</v>
      </c>
      <c r="L64" s="3">
        <f>(D50-H64)/D50</f>
        <v>0.96037614024810214</v>
      </c>
    </row>
    <row r="65" spans="2:15">
      <c r="C65" s="3">
        <f t="shared" si="11"/>
        <v>14928</v>
      </c>
      <c r="D65" s="102">
        <f t="shared" si="12"/>
        <v>2999123</v>
      </c>
      <c r="E65" s="3">
        <f t="shared" si="15"/>
        <v>401330</v>
      </c>
      <c r="G65" s="3">
        <f>'[1]Tabela 6.2'!J44</f>
        <v>0.3599213021861068</v>
      </c>
      <c r="H65" s="102">
        <f t="shared" si="16"/>
        <v>144447.21620635025</v>
      </c>
      <c r="J65" s="3">
        <f t="shared" si="13"/>
        <v>0.84339279828061609</v>
      </c>
      <c r="K65" s="516">
        <f t="shared" si="14"/>
        <v>19270.690427001493</v>
      </c>
      <c r="L65" s="3">
        <f>(D51-H65)/D51</f>
        <v>0.95183684823651771</v>
      </c>
    </row>
    <row r="66" spans="2:15">
      <c r="C66" s="3">
        <f t="shared" si="11"/>
        <v>22392</v>
      </c>
      <c r="D66" s="102">
        <f t="shared" si="12"/>
        <v>8544676</v>
      </c>
      <c r="E66" s="3">
        <f t="shared" si="15"/>
        <v>4301450</v>
      </c>
      <c r="G66" s="3">
        <f>'[1]Tabela 6.2'!J45</f>
        <v>0.37504366387140159</v>
      </c>
      <c r="H66" s="102">
        <f>E66*G66</f>
        <v>1613231.5679596404</v>
      </c>
      <c r="J66" s="3">
        <f t="shared" si="13"/>
        <v>0.86543606811351215</v>
      </c>
      <c r="K66" s="516">
        <f t="shared" si="14"/>
        <v>28191.762632214493</v>
      </c>
      <c r="L66" s="3">
        <f t="shared" ref="L66:L72" si="17">(D66-H66)/D66</f>
        <v>0.81120038162246988</v>
      </c>
    </row>
    <row r="67" spans="2:15">
      <c r="C67" s="3">
        <f t="shared" si="11"/>
        <v>37320</v>
      </c>
      <c r="D67" s="102">
        <f t="shared" si="12"/>
        <v>6133312</v>
      </c>
      <c r="E67" s="3">
        <f t="shared" si="15"/>
        <v>5701800</v>
      </c>
      <c r="G67" s="3">
        <f>'[1]Tabela 6.2'!J46</f>
        <v>0.3830814378600983</v>
      </c>
      <c r="H67" s="102">
        <f t="shared" si="16"/>
        <v>2184253.7423907085</v>
      </c>
      <c r="J67" s="3">
        <f t="shared" si="13"/>
        <v>0.92823862696243942</v>
      </c>
      <c r="K67" s="516">
        <f t="shared" si="14"/>
        <v>51106.885034051746</v>
      </c>
      <c r="L67" s="3">
        <f t="shared" si="17"/>
        <v>0.6438704337247626</v>
      </c>
    </row>
    <row r="68" spans="2:15">
      <c r="C68" s="3">
        <f t="shared" si="11"/>
        <v>74640</v>
      </c>
      <c r="D68" s="102">
        <f t="shared" si="12"/>
        <v>2487064</v>
      </c>
      <c r="E68" s="3">
        <f t="shared" si="15"/>
        <v>2561499</v>
      </c>
      <c r="G68" s="3">
        <f>'[1]Tabela 6.2'!J47</f>
        <v>0.40519754673965303</v>
      </c>
      <c r="H68" s="102">
        <f t="shared" si="16"/>
        <v>1037913.1107760745</v>
      </c>
      <c r="J68" s="3">
        <f t="shared" si="13"/>
        <v>0.97331788892846727</v>
      </c>
      <c r="K68" s="516">
        <f t="shared" si="14"/>
        <v>100846.510808982</v>
      </c>
      <c r="L68" s="3">
        <f t="shared" si="17"/>
        <v>0.58267535102591872</v>
      </c>
    </row>
    <row r="69" spans="2:15">
      <c r="C69" s="3">
        <f t="shared" si="11"/>
        <v>149280</v>
      </c>
      <c r="D69" s="102">
        <f t="shared" si="12"/>
        <v>912779</v>
      </c>
      <c r="E69" s="3">
        <f t="shared" si="15"/>
        <v>1003422</v>
      </c>
      <c r="G69" s="3">
        <f>'[1]Tabela 6.2'!J48</f>
        <v>0.42075817956134154</v>
      </c>
      <c r="H69" s="102">
        <f t="shared" si="16"/>
        <v>422198.01405180048</v>
      </c>
      <c r="J69" s="3">
        <f t="shared" si="13"/>
        <v>0.99159757363752454</v>
      </c>
      <c r="K69" s="516">
        <f t="shared" si="14"/>
        <v>199891.43881971433</v>
      </c>
      <c r="L69" s="3">
        <f t="shared" si="17"/>
        <v>0.53745866847089985</v>
      </c>
    </row>
    <row r="70" spans="2:15">
      <c r="C70" s="3">
        <f t="shared" si="11"/>
        <v>298560</v>
      </c>
      <c r="D70" s="102">
        <f t="shared" si="12"/>
        <v>195135</v>
      </c>
      <c r="E70" s="3">
        <f t="shared" si="15"/>
        <v>226673</v>
      </c>
      <c r="G70" s="3">
        <f>G69</f>
        <v>0.42075817956134154</v>
      </c>
      <c r="H70" s="102">
        <f t="shared" si="16"/>
        <v>95374.518835707975</v>
      </c>
      <c r="J70" s="3">
        <f t="shared" si="13"/>
        <v>0.99830641278643606</v>
      </c>
      <c r="K70" s="516">
        <f t="shared" si="14"/>
        <v>368588.26661639381</v>
      </c>
      <c r="L70" s="3">
        <f t="shared" si="17"/>
        <v>0.51123827690722845</v>
      </c>
    </row>
    <row r="71" spans="2:15">
      <c r="C71" s="3">
        <f t="shared" si="11"/>
        <v>597120</v>
      </c>
      <c r="D71" s="102">
        <f t="shared" si="12"/>
        <v>26456</v>
      </c>
      <c r="E71" s="3">
        <f t="shared" si="15"/>
        <v>31208.999999999996</v>
      </c>
      <c r="G71" s="3">
        <f t="shared" ref="G71:G72" si="18">G70</f>
        <v>0.42075817956134154</v>
      </c>
      <c r="H71" s="102">
        <f t="shared" si="16"/>
        <v>13131.442025929906</v>
      </c>
      <c r="J71" s="3">
        <f t="shared" si="13"/>
        <v>0.9997406365441287</v>
      </c>
      <c r="K71" s="516">
        <f t="shared" si="14"/>
        <v>751415.5213728454</v>
      </c>
      <c r="L71" s="3">
        <f t="shared" si="17"/>
        <v>0.50364975710878801</v>
      </c>
    </row>
    <row r="72" spans="2:15">
      <c r="C72" s="3">
        <f t="shared" si="11"/>
        <v>1194240</v>
      </c>
      <c r="D72" s="102">
        <f t="shared" si="12"/>
        <v>8832</v>
      </c>
      <c r="E72" s="3">
        <f t="shared" si="15"/>
        <v>10636</v>
      </c>
      <c r="G72" s="3">
        <f t="shared" si="18"/>
        <v>0.42075817956134154</v>
      </c>
      <c r="H72" s="102">
        <f t="shared" si="16"/>
        <v>4475.1839978144289</v>
      </c>
      <c r="J72" s="3">
        <f t="shared" si="13"/>
        <v>0.99993508563697986</v>
      </c>
      <c r="K72" s="516">
        <f t="shared" si="14"/>
        <v>2226240.2962601902</v>
      </c>
      <c r="L72" s="3">
        <f t="shared" si="17"/>
        <v>0.49329891329093878</v>
      </c>
    </row>
    <row r="73" spans="2:15">
      <c r="D73" s="102">
        <f>SUM(D62:D72)</f>
        <v>25873856</v>
      </c>
      <c r="E73" s="3">
        <f>SUM(E62:E72)</f>
        <v>14702407</v>
      </c>
      <c r="H73" s="102">
        <f>SUM(H62:H72)</f>
        <v>5654392.7940985318</v>
      </c>
      <c r="O73" s="15"/>
    </row>
    <row r="74" spans="2:15">
      <c r="D74" s="102">
        <f>D23</f>
        <v>25873856</v>
      </c>
    </row>
    <row r="77" spans="2:15">
      <c r="B77" s="102"/>
      <c r="C77" s="517"/>
    </row>
    <row r="78" spans="2:15">
      <c r="D78" s="102"/>
    </row>
    <row r="79" spans="2:15">
      <c r="C79" s="102"/>
    </row>
    <row r="84" spans="3:12">
      <c r="C84" s="102"/>
      <c r="D84" s="102"/>
      <c r="E84" s="102"/>
      <c r="F84" s="102"/>
      <c r="G84" s="518"/>
      <c r="H84" s="102"/>
      <c r="J84" s="518"/>
      <c r="K84" s="102"/>
      <c r="L84" s="493"/>
    </row>
    <row r="85" spans="3:12">
      <c r="C85" s="102"/>
      <c r="D85" s="102"/>
      <c r="E85" s="102"/>
      <c r="F85" s="102"/>
      <c r="G85" s="518"/>
      <c r="H85" s="102"/>
      <c r="K85" s="102"/>
      <c r="L85" s="493"/>
    </row>
    <row r="86" spans="3:12">
      <c r="C86" s="102"/>
      <c r="D86" s="102"/>
      <c r="E86" s="102"/>
      <c r="F86" s="102"/>
      <c r="G86" s="518"/>
      <c r="H86" s="102"/>
      <c r="K86" s="102"/>
      <c r="L86" s="493"/>
    </row>
    <row r="87" spans="3:12">
      <c r="C87" s="102"/>
      <c r="D87" s="102"/>
      <c r="E87" s="102"/>
      <c r="F87" s="102"/>
      <c r="G87" s="518"/>
      <c r="H87" s="102"/>
      <c r="K87" s="102"/>
      <c r="L87" s="493"/>
    </row>
    <row r="88" spans="3:12">
      <c r="C88" s="102"/>
      <c r="D88" s="102"/>
      <c r="E88" s="102"/>
      <c r="F88" s="102"/>
      <c r="G88" s="518"/>
      <c r="H88" s="102"/>
      <c r="K88" s="102"/>
      <c r="L88" s="493"/>
    </row>
    <row r="89" spans="3:12">
      <c r="C89" s="102"/>
      <c r="D89" s="102"/>
      <c r="E89" s="102"/>
      <c r="F89" s="102"/>
      <c r="G89" s="518"/>
      <c r="H89" s="102"/>
      <c r="K89" s="102"/>
      <c r="L89" s="493"/>
    </row>
    <row r="90" spans="3:12">
      <c r="C90" s="102"/>
      <c r="D90" s="102"/>
      <c r="E90" s="102"/>
      <c r="F90" s="102"/>
      <c r="G90" s="518"/>
      <c r="H90" s="102"/>
      <c r="K90" s="102"/>
      <c r="L90" s="493"/>
    </row>
    <row r="91" spans="3:12">
      <c r="C91" s="102"/>
      <c r="D91" s="102"/>
      <c r="E91" s="102"/>
      <c r="F91" s="102"/>
      <c r="G91" s="518"/>
      <c r="H91" s="102"/>
      <c r="K91" s="102"/>
      <c r="L91" s="493"/>
    </row>
    <row r="92" spans="3:12">
      <c r="C92" s="102"/>
      <c r="D92" s="102"/>
      <c r="E92" s="102"/>
      <c r="F92" s="102"/>
      <c r="G92" s="518"/>
      <c r="H92" s="102"/>
      <c r="K92" s="102"/>
      <c r="L92" s="493"/>
    </row>
    <row r="93" spans="3:12">
      <c r="C93" s="102"/>
      <c r="D93" s="102"/>
      <c r="E93" s="102"/>
      <c r="F93" s="102"/>
      <c r="G93" s="518"/>
      <c r="H93" s="102"/>
      <c r="K93" s="102"/>
    </row>
  </sheetData>
  <mergeCells count="13">
    <mergeCell ref="U10:U11"/>
    <mergeCell ref="T10:T11"/>
    <mergeCell ref="C10:C11"/>
    <mergeCell ref="D10:D11"/>
    <mergeCell ref="E10:E11"/>
    <mergeCell ref="F10:F11"/>
    <mergeCell ref="G10:G11"/>
    <mergeCell ref="H10:N10"/>
    <mergeCell ref="O10:O11"/>
    <mergeCell ref="P10:P11"/>
    <mergeCell ref="Q10:Q11"/>
    <mergeCell ref="R10:R11"/>
    <mergeCell ref="S10:S11"/>
  </mergeCells>
  <conditionalFormatting sqref="K29">
    <cfRule type="cellIs" dxfId="20" priority="4" stopIfTrue="1" operator="equal">
      <formula>0</formula>
    </cfRule>
  </conditionalFormatting>
  <pageMargins left="0.25" right="0.25" top="0.75" bottom="0.75" header="0.3" footer="0.3"/>
  <pageSetup paperSize="9" scale="80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H45"/>
  <sheetViews>
    <sheetView showGridLines="0" topLeftCell="A8" workbookViewId="0">
      <selection activeCell="H25" sqref="H25:H35"/>
    </sheetView>
  </sheetViews>
  <sheetFormatPr baseColWidth="10" defaultColWidth="8.83203125" defaultRowHeight="13"/>
  <cols>
    <col min="1" max="1" width="4.6640625" style="3" customWidth="1"/>
    <col min="2" max="2" width="2" style="3" customWidth="1"/>
    <col min="3" max="3" width="17.83203125" style="3" customWidth="1"/>
    <col min="4" max="4" width="10.5" style="3" customWidth="1"/>
    <col min="5" max="5" width="9" style="3" customWidth="1"/>
    <col min="6" max="6" width="8.33203125" style="3" customWidth="1"/>
    <col min="7" max="7" width="9" style="3" customWidth="1"/>
    <col min="8" max="8" width="8.33203125" style="3" customWidth="1"/>
    <col min="9" max="9" width="11.5" style="3" customWidth="1"/>
    <col min="10" max="10" width="8.5" style="3" customWidth="1"/>
    <col min="11" max="11" width="8" style="3" customWidth="1"/>
    <col min="12" max="12" width="7.1640625" style="3" customWidth="1"/>
    <col min="13" max="13" width="7" style="3" customWidth="1"/>
    <col min="14" max="14" width="8" style="3" customWidth="1"/>
    <col min="15" max="15" width="9" style="3" customWidth="1"/>
    <col min="16" max="17" width="8" style="3" customWidth="1"/>
    <col min="18" max="18" width="7.33203125" style="3" customWidth="1"/>
    <col min="19" max="19" width="7.5" style="3" customWidth="1"/>
    <col min="20" max="21" width="9" style="3" customWidth="1"/>
    <col min="22" max="22" width="2" style="3" customWidth="1"/>
    <col min="23" max="23" width="11" style="3" customWidth="1"/>
    <col min="24" max="24" width="7.6640625" style="3" customWidth="1"/>
    <col min="25" max="25" width="14.33203125" style="3" customWidth="1"/>
    <col min="26" max="30" width="8.83203125" style="3"/>
    <col min="31" max="31" width="17.1640625" style="3" customWidth="1"/>
    <col min="32" max="32" width="16" style="3" customWidth="1"/>
    <col min="33" max="33" width="9.6640625" style="3" customWidth="1"/>
    <col min="34" max="34" width="11.5" style="3" customWidth="1"/>
    <col min="35" max="256" width="8.83203125" style="3"/>
    <col min="257" max="257" width="2.5" style="3" customWidth="1"/>
    <col min="258" max="258" width="2" style="3" customWidth="1"/>
    <col min="259" max="259" width="17.83203125" style="3" customWidth="1"/>
    <col min="260" max="260" width="10.5" style="3" customWidth="1"/>
    <col min="261" max="263" width="9" style="3" customWidth="1"/>
    <col min="264" max="264" width="8.33203125" style="3" customWidth="1"/>
    <col min="265" max="265" width="11.5" style="3" customWidth="1"/>
    <col min="266" max="266" width="8.5" style="3" customWidth="1"/>
    <col min="267" max="268" width="8" style="3" customWidth="1"/>
    <col min="269" max="269" width="7" style="3" customWidth="1"/>
    <col min="270" max="270" width="8" style="3" customWidth="1"/>
    <col min="271" max="271" width="9" style="3" customWidth="1"/>
    <col min="272" max="273" width="8" style="3" customWidth="1"/>
    <col min="274" max="274" width="7.33203125" style="3" customWidth="1"/>
    <col min="275" max="275" width="7.5" style="3" customWidth="1"/>
    <col min="276" max="276" width="10.5" style="3" customWidth="1"/>
    <col min="277" max="277" width="9" style="3" customWidth="1"/>
    <col min="278" max="278" width="2" style="3" customWidth="1"/>
    <col min="279" max="279" width="15.5" style="3" customWidth="1"/>
    <col min="280" max="280" width="8.5" style="3" customWidth="1"/>
    <col min="281" max="281" width="16.5" style="3" bestFit="1" customWidth="1"/>
    <col min="282" max="286" width="8.83203125" style="3"/>
    <col min="287" max="287" width="17.1640625" style="3" customWidth="1"/>
    <col min="288" max="288" width="16" style="3" customWidth="1"/>
    <col min="289" max="289" width="9.6640625" style="3" customWidth="1"/>
    <col min="290" max="290" width="11.5" style="3" customWidth="1"/>
    <col min="291" max="512" width="8.83203125" style="3"/>
    <col min="513" max="513" width="2.5" style="3" customWidth="1"/>
    <col min="514" max="514" width="2" style="3" customWidth="1"/>
    <col min="515" max="515" width="17.83203125" style="3" customWidth="1"/>
    <col min="516" max="516" width="10.5" style="3" customWidth="1"/>
    <col min="517" max="519" width="9" style="3" customWidth="1"/>
    <col min="520" max="520" width="8.33203125" style="3" customWidth="1"/>
    <col min="521" max="521" width="11.5" style="3" customWidth="1"/>
    <col min="522" max="522" width="8.5" style="3" customWidth="1"/>
    <col min="523" max="524" width="8" style="3" customWidth="1"/>
    <col min="525" max="525" width="7" style="3" customWidth="1"/>
    <col min="526" max="526" width="8" style="3" customWidth="1"/>
    <col min="527" max="527" width="9" style="3" customWidth="1"/>
    <col min="528" max="529" width="8" style="3" customWidth="1"/>
    <col min="530" max="530" width="7.33203125" style="3" customWidth="1"/>
    <col min="531" max="531" width="7.5" style="3" customWidth="1"/>
    <col min="532" max="532" width="10.5" style="3" customWidth="1"/>
    <col min="533" max="533" width="9" style="3" customWidth="1"/>
    <col min="534" max="534" width="2" style="3" customWidth="1"/>
    <col min="535" max="535" width="15.5" style="3" customWidth="1"/>
    <col min="536" max="536" width="8.5" style="3" customWidth="1"/>
    <col min="537" max="537" width="16.5" style="3" bestFit="1" customWidth="1"/>
    <col min="538" max="542" width="8.83203125" style="3"/>
    <col min="543" max="543" width="17.1640625" style="3" customWidth="1"/>
    <col min="544" max="544" width="16" style="3" customWidth="1"/>
    <col min="545" max="545" width="9.6640625" style="3" customWidth="1"/>
    <col min="546" max="546" width="11.5" style="3" customWidth="1"/>
    <col min="547" max="768" width="8.83203125" style="3"/>
    <col min="769" max="769" width="2.5" style="3" customWidth="1"/>
    <col min="770" max="770" width="2" style="3" customWidth="1"/>
    <col min="771" max="771" width="17.83203125" style="3" customWidth="1"/>
    <col min="772" max="772" width="10.5" style="3" customWidth="1"/>
    <col min="773" max="775" width="9" style="3" customWidth="1"/>
    <col min="776" max="776" width="8.33203125" style="3" customWidth="1"/>
    <col min="777" max="777" width="11.5" style="3" customWidth="1"/>
    <col min="778" max="778" width="8.5" style="3" customWidth="1"/>
    <col min="779" max="780" width="8" style="3" customWidth="1"/>
    <col min="781" max="781" width="7" style="3" customWidth="1"/>
    <col min="782" max="782" width="8" style="3" customWidth="1"/>
    <col min="783" max="783" width="9" style="3" customWidth="1"/>
    <col min="784" max="785" width="8" style="3" customWidth="1"/>
    <col min="786" max="786" width="7.33203125" style="3" customWidth="1"/>
    <col min="787" max="787" width="7.5" style="3" customWidth="1"/>
    <col min="788" max="788" width="10.5" style="3" customWidth="1"/>
    <col min="789" max="789" width="9" style="3" customWidth="1"/>
    <col min="790" max="790" width="2" style="3" customWidth="1"/>
    <col min="791" max="791" width="15.5" style="3" customWidth="1"/>
    <col min="792" max="792" width="8.5" style="3" customWidth="1"/>
    <col min="793" max="793" width="16.5" style="3" bestFit="1" customWidth="1"/>
    <col min="794" max="798" width="8.83203125" style="3"/>
    <col min="799" max="799" width="17.1640625" style="3" customWidth="1"/>
    <col min="800" max="800" width="16" style="3" customWidth="1"/>
    <col min="801" max="801" width="9.6640625" style="3" customWidth="1"/>
    <col min="802" max="802" width="11.5" style="3" customWidth="1"/>
    <col min="803" max="1024" width="8.83203125" style="3"/>
    <col min="1025" max="1025" width="2.5" style="3" customWidth="1"/>
    <col min="1026" max="1026" width="2" style="3" customWidth="1"/>
    <col min="1027" max="1027" width="17.83203125" style="3" customWidth="1"/>
    <col min="1028" max="1028" width="10.5" style="3" customWidth="1"/>
    <col min="1029" max="1031" width="9" style="3" customWidth="1"/>
    <col min="1032" max="1032" width="8.33203125" style="3" customWidth="1"/>
    <col min="1033" max="1033" width="11.5" style="3" customWidth="1"/>
    <col min="1034" max="1034" width="8.5" style="3" customWidth="1"/>
    <col min="1035" max="1036" width="8" style="3" customWidth="1"/>
    <col min="1037" max="1037" width="7" style="3" customWidth="1"/>
    <col min="1038" max="1038" width="8" style="3" customWidth="1"/>
    <col min="1039" max="1039" width="9" style="3" customWidth="1"/>
    <col min="1040" max="1041" width="8" style="3" customWidth="1"/>
    <col min="1042" max="1042" width="7.33203125" style="3" customWidth="1"/>
    <col min="1043" max="1043" width="7.5" style="3" customWidth="1"/>
    <col min="1044" max="1044" width="10.5" style="3" customWidth="1"/>
    <col min="1045" max="1045" width="9" style="3" customWidth="1"/>
    <col min="1046" max="1046" width="2" style="3" customWidth="1"/>
    <col min="1047" max="1047" width="15.5" style="3" customWidth="1"/>
    <col min="1048" max="1048" width="8.5" style="3" customWidth="1"/>
    <col min="1049" max="1049" width="16.5" style="3" bestFit="1" customWidth="1"/>
    <col min="1050" max="1054" width="8.83203125" style="3"/>
    <col min="1055" max="1055" width="17.1640625" style="3" customWidth="1"/>
    <col min="1056" max="1056" width="16" style="3" customWidth="1"/>
    <col min="1057" max="1057" width="9.6640625" style="3" customWidth="1"/>
    <col min="1058" max="1058" width="11.5" style="3" customWidth="1"/>
    <col min="1059" max="1280" width="8.83203125" style="3"/>
    <col min="1281" max="1281" width="2.5" style="3" customWidth="1"/>
    <col min="1282" max="1282" width="2" style="3" customWidth="1"/>
    <col min="1283" max="1283" width="17.83203125" style="3" customWidth="1"/>
    <col min="1284" max="1284" width="10.5" style="3" customWidth="1"/>
    <col min="1285" max="1287" width="9" style="3" customWidth="1"/>
    <col min="1288" max="1288" width="8.33203125" style="3" customWidth="1"/>
    <col min="1289" max="1289" width="11.5" style="3" customWidth="1"/>
    <col min="1290" max="1290" width="8.5" style="3" customWidth="1"/>
    <col min="1291" max="1292" width="8" style="3" customWidth="1"/>
    <col min="1293" max="1293" width="7" style="3" customWidth="1"/>
    <col min="1294" max="1294" width="8" style="3" customWidth="1"/>
    <col min="1295" max="1295" width="9" style="3" customWidth="1"/>
    <col min="1296" max="1297" width="8" style="3" customWidth="1"/>
    <col min="1298" max="1298" width="7.33203125" style="3" customWidth="1"/>
    <col min="1299" max="1299" width="7.5" style="3" customWidth="1"/>
    <col min="1300" max="1300" width="10.5" style="3" customWidth="1"/>
    <col min="1301" max="1301" width="9" style="3" customWidth="1"/>
    <col min="1302" max="1302" width="2" style="3" customWidth="1"/>
    <col min="1303" max="1303" width="15.5" style="3" customWidth="1"/>
    <col min="1304" max="1304" width="8.5" style="3" customWidth="1"/>
    <col min="1305" max="1305" width="16.5" style="3" bestFit="1" customWidth="1"/>
    <col min="1306" max="1310" width="8.83203125" style="3"/>
    <col min="1311" max="1311" width="17.1640625" style="3" customWidth="1"/>
    <col min="1312" max="1312" width="16" style="3" customWidth="1"/>
    <col min="1313" max="1313" width="9.6640625" style="3" customWidth="1"/>
    <col min="1314" max="1314" width="11.5" style="3" customWidth="1"/>
    <col min="1315" max="1536" width="8.83203125" style="3"/>
    <col min="1537" max="1537" width="2.5" style="3" customWidth="1"/>
    <col min="1538" max="1538" width="2" style="3" customWidth="1"/>
    <col min="1539" max="1539" width="17.83203125" style="3" customWidth="1"/>
    <col min="1540" max="1540" width="10.5" style="3" customWidth="1"/>
    <col min="1541" max="1543" width="9" style="3" customWidth="1"/>
    <col min="1544" max="1544" width="8.33203125" style="3" customWidth="1"/>
    <col min="1545" max="1545" width="11.5" style="3" customWidth="1"/>
    <col min="1546" max="1546" width="8.5" style="3" customWidth="1"/>
    <col min="1547" max="1548" width="8" style="3" customWidth="1"/>
    <col min="1549" max="1549" width="7" style="3" customWidth="1"/>
    <col min="1550" max="1550" width="8" style="3" customWidth="1"/>
    <col min="1551" max="1551" width="9" style="3" customWidth="1"/>
    <col min="1552" max="1553" width="8" style="3" customWidth="1"/>
    <col min="1554" max="1554" width="7.33203125" style="3" customWidth="1"/>
    <col min="1555" max="1555" width="7.5" style="3" customWidth="1"/>
    <col min="1556" max="1556" width="10.5" style="3" customWidth="1"/>
    <col min="1557" max="1557" width="9" style="3" customWidth="1"/>
    <col min="1558" max="1558" width="2" style="3" customWidth="1"/>
    <col min="1559" max="1559" width="15.5" style="3" customWidth="1"/>
    <col min="1560" max="1560" width="8.5" style="3" customWidth="1"/>
    <col min="1561" max="1561" width="16.5" style="3" bestFit="1" customWidth="1"/>
    <col min="1562" max="1566" width="8.83203125" style="3"/>
    <col min="1567" max="1567" width="17.1640625" style="3" customWidth="1"/>
    <col min="1568" max="1568" width="16" style="3" customWidth="1"/>
    <col min="1569" max="1569" width="9.6640625" style="3" customWidth="1"/>
    <col min="1570" max="1570" width="11.5" style="3" customWidth="1"/>
    <col min="1571" max="1792" width="8.83203125" style="3"/>
    <col min="1793" max="1793" width="2.5" style="3" customWidth="1"/>
    <col min="1794" max="1794" width="2" style="3" customWidth="1"/>
    <col min="1795" max="1795" width="17.83203125" style="3" customWidth="1"/>
    <col min="1796" max="1796" width="10.5" style="3" customWidth="1"/>
    <col min="1797" max="1799" width="9" style="3" customWidth="1"/>
    <col min="1800" max="1800" width="8.33203125" style="3" customWidth="1"/>
    <col min="1801" max="1801" width="11.5" style="3" customWidth="1"/>
    <col min="1802" max="1802" width="8.5" style="3" customWidth="1"/>
    <col min="1803" max="1804" width="8" style="3" customWidth="1"/>
    <col min="1805" max="1805" width="7" style="3" customWidth="1"/>
    <col min="1806" max="1806" width="8" style="3" customWidth="1"/>
    <col min="1807" max="1807" width="9" style="3" customWidth="1"/>
    <col min="1808" max="1809" width="8" style="3" customWidth="1"/>
    <col min="1810" max="1810" width="7.33203125" style="3" customWidth="1"/>
    <col min="1811" max="1811" width="7.5" style="3" customWidth="1"/>
    <col min="1812" max="1812" width="10.5" style="3" customWidth="1"/>
    <col min="1813" max="1813" width="9" style="3" customWidth="1"/>
    <col min="1814" max="1814" width="2" style="3" customWidth="1"/>
    <col min="1815" max="1815" width="15.5" style="3" customWidth="1"/>
    <col min="1816" max="1816" width="8.5" style="3" customWidth="1"/>
    <col min="1817" max="1817" width="16.5" style="3" bestFit="1" customWidth="1"/>
    <col min="1818" max="1822" width="8.83203125" style="3"/>
    <col min="1823" max="1823" width="17.1640625" style="3" customWidth="1"/>
    <col min="1824" max="1824" width="16" style="3" customWidth="1"/>
    <col min="1825" max="1825" width="9.6640625" style="3" customWidth="1"/>
    <col min="1826" max="1826" width="11.5" style="3" customWidth="1"/>
    <col min="1827" max="2048" width="8.83203125" style="3"/>
    <col min="2049" max="2049" width="2.5" style="3" customWidth="1"/>
    <col min="2050" max="2050" width="2" style="3" customWidth="1"/>
    <col min="2051" max="2051" width="17.83203125" style="3" customWidth="1"/>
    <col min="2052" max="2052" width="10.5" style="3" customWidth="1"/>
    <col min="2053" max="2055" width="9" style="3" customWidth="1"/>
    <col min="2056" max="2056" width="8.33203125" style="3" customWidth="1"/>
    <col min="2057" max="2057" width="11.5" style="3" customWidth="1"/>
    <col min="2058" max="2058" width="8.5" style="3" customWidth="1"/>
    <col min="2059" max="2060" width="8" style="3" customWidth="1"/>
    <col min="2061" max="2061" width="7" style="3" customWidth="1"/>
    <col min="2062" max="2062" width="8" style="3" customWidth="1"/>
    <col min="2063" max="2063" width="9" style="3" customWidth="1"/>
    <col min="2064" max="2065" width="8" style="3" customWidth="1"/>
    <col min="2066" max="2066" width="7.33203125" style="3" customWidth="1"/>
    <col min="2067" max="2067" width="7.5" style="3" customWidth="1"/>
    <col min="2068" max="2068" width="10.5" style="3" customWidth="1"/>
    <col min="2069" max="2069" width="9" style="3" customWidth="1"/>
    <col min="2070" max="2070" width="2" style="3" customWidth="1"/>
    <col min="2071" max="2071" width="15.5" style="3" customWidth="1"/>
    <col min="2072" max="2072" width="8.5" style="3" customWidth="1"/>
    <col min="2073" max="2073" width="16.5" style="3" bestFit="1" customWidth="1"/>
    <col min="2074" max="2078" width="8.83203125" style="3"/>
    <col min="2079" max="2079" width="17.1640625" style="3" customWidth="1"/>
    <col min="2080" max="2080" width="16" style="3" customWidth="1"/>
    <col min="2081" max="2081" width="9.6640625" style="3" customWidth="1"/>
    <col min="2082" max="2082" width="11.5" style="3" customWidth="1"/>
    <col min="2083" max="2304" width="8.83203125" style="3"/>
    <col min="2305" max="2305" width="2.5" style="3" customWidth="1"/>
    <col min="2306" max="2306" width="2" style="3" customWidth="1"/>
    <col min="2307" max="2307" width="17.83203125" style="3" customWidth="1"/>
    <col min="2308" max="2308" width="10.5" style="3" customWidth="1"/>
    <col min="2309" max="2311" width="9" style="3" customWidth="1"/>
    <col min="2312" max="2312" width="8.33203125" style="3" customWidth="1"/>
    <col min="2313" max="2313" width="11.5" style="3" customWidth="1"/>
    <col min="2314" max="2314" width="8.5" style="3" customWidth="1"/>
    <col min="2315" max="2316" width="8" style="3" customWidth="1"/>
    <col min="2317" max="2317" width="7" style="3" customWidth="1"/>
    <col min="2318" max="2318" width="8" style="3" customWidth="1"/>
    <col min="2319" max="2319" width="9" style="3" customWidth="1"/>
    <col min="2320" max="2321" width="8" style="3" customWidth="1"/>
    <col min="2322" max="2322" width="7.33203125" style="3" customWidth="1"/>
    <col min="2323" max="2323" width="7.5" style="3" customWidth="1"/>
    <col min="2324" max="2324" width="10.5" style="3" customWidth="1"/>
    <col min="2325" max="2325" width="9" style="3" customWidth="1"/>
    <col min="2326" max="2326" width="2" style="3" customWidth="1"/>
    <col min="2327" max="2327" width="15.5" style="3" customWidth="1"/>
    <col min="2328" max="2328" width="8.5" style="3" customWidth="1"/>
    <col min="2329" max="2329" width="16.5" style="3" bestFit="1" customWidth="1"/>
    <col min="2330" max="2334" width="8.83203125" style="3"/>
    <col min="2335" max="2335" width="17.1640625" style="3" customWidth="1"/>
    <col min="2336" max="2336" width="16" style="3" customWidth="1"/>
    <col min="2337" max="2337" width="9.6640625" style="3" customWidth="1"/>
    <col min="2338" max="2338" width="11.5" style="3" customWidth="1"/>
    <col min="2339" max="2560" width="8.83203125" style="3"/>
    <col min="2561" max="2561" width="2.5" style="3" customWidth="1"/>
    <col min="2562" max="2562" width="2" style="3" customWidth="1"/>
    <col min="2563" max="2563" width="17.83203125" style="3" customWidth="1"/>
    <col min="2564" max="2564" width="10.5" style="3" customWidth="1"/>
    <col min="2565" max="2567" width="9" style="3" customWidth="1"/>
    <col min="2568" max="2568" width="8.33203125" style="3" customWidth="1"/>
    <col min="2569" max="2569" width="11.5" style="3" customWidth="1"/>
    <col min="2570" max="2570" width="8.5" style="3" customWidth="1"/>
    <col min="2571" max="2572" width="8" style="3" customWidth="1"/>
    <col min="2573" max="2573" width="7" style="3" customWidth="1"/>
    <col min="2574" max="2574" width="8" style="3" customWidth="1"/>
    <col min="2575" max="2575" width="9" style="3" customWidth="1"/>
    <col min="2576" max="2577" width="8" style="3" customWidth="1"/>
    <col min="2578" max="2578" width="7.33203125" style="3" customWidth="1"/>
    <col min="2579" max="2579" width="7.5" style="3" customWidth="1"/>
    <col min="2580" max="2580" width="10.5" style="3" customWidth="1"/>
    <col min="2581" max="2581" width="9" style="3" customWidth="1"/>
    <col min="2582" max="2582" width="2" style="3" customWidth="1"/>
    <col min="2583" max="2583" width="15.5" style="3" customWidth="1"/>
    <col min="2584" max="2584" width="8.5" style="3" customWidth="1"/>
    <col min="2585" max="2585" width="16.5" style="3" bestFit="1" customWidth="1"/>
    <col min="2586" max="2590" width="8.83203125" style="3"/>
    <col min="2591" max="2591" width="17.1640625" style="3" customWidth="1"/>
    <col min="2592" max="2592" width="16" style="3" customWidth="1"/>
    <col min="2593" max="2593" width="9.6640625" style="3" customWidth="1"/>
    <col min="2594" max="2594" width="11.5" style="3" customWidth="1"/>
    <col min="2595" max="2816" width="8.83203125" style="3"/>
    <col min="2817" max="2817" width="2.5" style="3" customWidth="1"/>
    <col min="2818" max="2818" width="2" style="3" customWidth="1"/>
    <col min="2819" max="2819" width="17.83203125" style="3" customWidth="1"/>
    <col min="2820" max="2820" width="10.5" style="3" customWidth="1"/>
    <col min="2821" max="2823" width="9" style="3" customWidth="1"/>
    <col min="2824" max="2824" width="8.33203125" style="3" customWidth="1"/>
    <col min="2825" max="2825" width="11.5" style="3" customWidth="1"/>
    <col min="2826" max="2826" width="8.5" style="3" customWidth="1"/>
    <col min="2827" max="2828" width="8" style="3" customWidth="1"/>
    <col min="2829" max="2829" width="7" style="3" customWidth="1"/>
    <col min="2830" max="2830" width="8" style="3" customWidth="1"/>
    <col min="2831" max="2831" width="9" style="3" customWidth="1"/>
    <col min="2832" max="2833" width="8" style="3" customWidth="1"/>
    <col min="2834" max="2834" width="7.33203125" style="3" customWidth="1"/>
    <col min="2835" max="2835" width="7.5" style="3" customWidth="1"/>
    <col min="2836" max="2836" width="10.5" style="3" customWidth="1"/>
    <col min="2837" max="2837" width="9" style="3" customWidth="1"/>
    <col min="2838" max="2838" width="2" style="3" customWidth="1"/>
    <col min="2839" max="2839" width="15.5" style="3" customWidth="1"/>
    <col min="2840" max="2840" width="8.5" style="3" customWidth="1"/>
    <col min="2841" max="2841" width="16.5" style="3" bestFit="1" customWidth="1"/>
    <col min="2842" max="2846" width="8.83203125" style="3"/>
    <col min="2847" max="2847" width="17.1640625" style="3" customWidth="1"/>
    <col min="2848" max="2848" width="16" style="3" customWidth="1"/>
    <col min="2849" max="2849" width="9.6640625" style="3" customWidth="1"/>
    <col min="2850" max="2850" width="11.5" style="3" customWidth="1"/>
    <col min="2851" max="3072" width="8.83203125" style="3"/>
    <col min="3073" max="3073" width="2.5" style="3" customWidth="1"/>
    <col min="3074" max="3074" width="2" style="3" customWidth="1"/>
    <col min="3075" max="3075" width="17.83203125" style="3" customWidth="1"/>
    <col min="3076" max="3076" width="10.5" style="3" customWidth="1"/>
    <col min="3077" max="3079" width="9" style="3" customWidth="1"/>
    <col min="3080" max="3080" width="8.33203125" style="3" customWidth="1"/>
    <col min="3081" max="3081" width="11.5" style="3" customWidth="1"/>
    <col min="3082" max="3082" width="8.5" style="3" customWidth="1"/>
    <col min="3083" max="3084" width="8" style="3" customWidth="1"/>
    <col min="3085" max="3085" width="7" style="3" customWidth="1"/>
    <col min="3086" max="3086" width="8" style="3" customWidth="1"/>
    <col min="3087" max="3087" width="9" style="3" customWidth="1"/>
    <col min="3088" max="3089" width="8" style="3" customWidth="1"/>
    <col min="3090" max="3090" width="7.33203125" style="3" customWidth="1"/>
    <col min="3091" max="3091" width="7.5" style="3" customWidth="1"/>
    <col min="3092" max="3092" width="10.5" style="3" customWidth="1"/>
    <col min="3093" max="3093" width="9" style="3" customWidth="1"/>
    <col min="3094" max="3094" width="2" style="3" customWidth="1"/>
    <col min="3095" max="3095" width="15.5" style="3" customWidth="1"/>
    <col min="3096" max="3096" width="8.5" style="3" customWidth="1"/>
    <col min="3097" max="3097" width="16.5" style="3" bestFit="1" customWidth="1"/>
    <col min="3098" max="3102" width="8.83203125" style="3"/>
    <col min="3103" max="3103" width="17.1640625" style="3" customWidth="1"/>
    <col min="3104" max="3104" width="16" style="3" customWidth="1"/>
    <col min="3105" max="3105" width="9.6640625" style="3" customWidth="1"/>
    <col min="3106" max="3106" width="11.5" style="3" customWidth="1"/>
    <col min="3107" max="3328" width="8.83203125" style="3"/>
    <col min="3329" max="3329" width="2.5" style="3" customWidth="1"/>
    <col min="3330" max="3330" width="2" style="3" customWidth="1"/>
    <col min="3331" max="3331" width="17.83203125" style="3" customWidth="1"/>
    <col min="3332" max="3332" width="10.5" style="3" customWidth="1"/>
    <col min="3333" max="3335" width="9" style="3" customWidth="1"/>
    <col min="3336" max="3336" width="8.33203125" style="3" customWidth="1"/>
    <col min="3337" max="3337" width="11.5" style="3" customWidth="1"/>
    <col min="3338" max="3338" width="8.5" style="3" customWidth="1"/>
    <col min="3339" max="3340" width="8" style="3" customWidth="1"/>
    <col min="3341" max="3341" width="7" style="3" customWidth="1"/>
    <col min="3342" max="3342" width="8" style="3" customWidth="1"/>
    <col min="3343" max="3343" width="9" style="3" customWidth="1"/>
    <col min="3344" max="3345" width="8" style="3" customWidth="1"/>
    <col min="3346" max="3346" width="7.33203125" style="3" customWidth="1"/>
    <col min="3347" max="3347" width="7.5" style="3" customWidth="1"/>
    <col min="3348" max="3348" width="10.5" style="3" customWidth="1"/>
    <col min="3349" max="3349" width="9" style="3" customWidth="1"/>
    <col min="3350" max="3350" width="2" style="3" customWidth="1"/>
    <col min="3351" max="3351" width="15.5" style="3" customWidth="1"/>
    <col min="3352" max="3352" width="8.5" style="3" customWidth="1"/>
    <col min="3353" max="3353" width="16.5" style="3" bestFit="1" customWidth="1"/>
    <col min="3354" max="3358" width="8.83203125" style="3"/>
    <col min="3359" max="3359" width="17.1640625" style="3" customWidth="1"/>
    <col min="3360" max="3360" width="16" style="3" customWidth="1"/>
    <col min="3361" max="3361" width="9.6640625" style="3" customWidth="1"/>
    <col min="3362" max="3362" width="11.5" style="3" customWidth="1"/>
    <col min="3363" max="3584" width="8.83203125" style="3"/>
    <col min="3585" max="3585" width="2.5" style="3" customWidth="1"/>
    <col min="3586" max="3586" width="2" style="3" customWidth="1"/>
    <col min="3587" max="3587" width="17.83203125" style="3" customWidth="1"/>
    <col min="3588" max="3588" width="10.5" style="3" customWidth="1"/>
    <col min="3589" max="3591" width="9" style="3" customWidth="1"/>
    <col min="3592" max="3592" width="8.33203125" style="3" customWidth="1"/>
    <col min="3593" max="3593" width="11.5" style="3" customWidth="1"/>
    <col min="3594" max="3594" width="8.5" style="3" customWidth="1"/>
    <col min="3595" max="3596" width="8" style="3" customWidth="1"/>
    <col min="3597" max="3597" width="7" style="3" customWidth="1"/>
    <col min="3598" max="3598" width="8" style="3" customWidth="1"/>
    <col min="3599" max="3599" width="9" style="3" customWidth="1"/>
    <col min="3600" max="3601" width="8" style="3" customWidth="1"/>
    <col min="3602" max="3602" width="7.33203125" style="3" customWidth="1"/>
    <col min="3603" max="3603" width="7.5" style="3" customWidth="1"/>
    <col min="3604" max="3604" width="10.5" style="3" customWidth="1"/>
    <col min="3605" max="3605" width="9" style="3" customWidth="1"/>
    <col min="3606" max="3606" width="2" style="3" customWidth="1"/>
    <col min="3607" max="3607" width="15.5" style="3" customWidth="1"/>
    <col min="3608" max="3608" width="8.5" style="3" customWidth="1"/>
    <col min="3609" max="3609" width="16.5" style="3" bestFit="1" customWidth="1"/>
    <col min="3610" max="3614" width="8.83203125" style="3"/>
    <col min="3615" max="3615" width="17.1640625" style="3" customWidth="1"/>
    <col min="3616" max="3616" width="16" style="3" customWidth="1"/>
    <col min="3617" max="3617" width="9.6640625" style="3" customWidth="1"/>
    <col min="3618" max="3618" width="11.5" style="3" customWidth="1"/>
    <col min="3619" max="3840" width="8.83203125" style="3"/>
    <col min="3841" max="3841" width="2.5" style="3" customWidth="1"/>
    <col min="3842" max="3842" width="2" style="3" customWidth="1"/>
    <col min="3843" max="3843" width="17.83203125" style="3" customWidth="1"/>
    <col min="3844" max="3844" width="10.5" style="3" customWidth="1"/>
    <col min="3845" max="3847" width="9" style="3" customWidth="1"/>
    <col min="3848" max="3848" width="8.33203125" style="3" customWidth="1"/>
    <col min="3849" max="3849" width="11.5" style="3" customWidth="1"/>
    <col min="3850" max="3850" width="8.5" style="3" customWidth="1"/>
    <col min="3851" max="3852" width="8" style="3" customWidth="1"/>
    <col min="3853" max="3853" width="7" style="3" customWidth="1"/>
    <col min="3854" max="3854" width="8" style="3" customWidth="1"/>
    <col min="3855" max="3855" width="9" style="3" customWidth="1"/>
    <col min="3856" max="3857" width="8" style="3" customWidth="1"/>
    <col min="3858" max="3858" width="7.33203125" style="3" customWidth="1"/>
    <col min="3859" max="3859" width="7.5" style="3" customWidth="1"/>
    <col min="3860" max="3860" width="10.5" style="3" customWidth="1"/>
    <col min="3861" max="3861" width="9" style="3" customWidth="1"/>
    <col min="3862" max="3862" width="2" style="3" customWidth="1"/>
    <col min="3863" max="3863" width="15.5" style="3" customWidth="1"/>
    <col min="3864" max="3864" width="8.5" style="3" customWidth="1"/>
    <col min="3865" max="3865" width="16.5" style="3" bestFit="1" customWidth="1"/>
    <col min="3866" max="3870" width="8.83203125" style="3"/>
    <col min="3871" max="3871" width="17.1640625" style="3" customWidth="1"/>
    <col min="3872" max="3872" width="16" style="3" customWidth="1"/>
    <col min="3873" max="3873" width="9.6640625" style="3" customWidth="1"/>
    <col min="3874" max="3874" width="11.5" style="3" customWidth="1"/>
    <col min="3875" max="4096" width="8.83203125" style="3"/>
    <col min="4097" max="4097" width="2.5" style="3" customWidth="1"/>
    <col min="4098" max="4098" width="2" style="3" customWidth="1"/>
    <col min="4099" max="4099" width="17.83203125" style="3" customWidth="1"/>
    <col min="4100" max="4100" width="10.5" style="3" customWidth="1"/>
    <col min="4101" max="4103" width="9" style="3" customWidth="1"/>
    <col min="4104" max="4104" width="8.33203125" style="3" customWidth="1"/>
    <col min="4105" max="4105" width="11.5" style="3" customWidth="1"/>
    <col min="4106" max="4106" width="8.5" style="3" customWidth="1"/>
    <col min="4107" max="4108" width="8" style="3" customWidth="1"/>
    <col min="4109" max="4109" width="7" style="3" customWidth="1"/>
    <col min="4110" max="4110" width="8" style="3" customWidth="1"/>
    <col min="4111" max="4111" width="9" style="3" customWidth="1"/>
    <col min="4112" max="4113" width="8" style="3" customWidth="1"/>
    <col min="4114" max="4114" width="7.33203125" style="3" customWidth="1"/>
    <col min="4115" max="4115" width="7.5" style="3" customWidth="1"/>
    <col min="4116" max="4116" width="10.5" style="3" customWidth="1"/>
    <col min="4117" max="4117" width="9" style="3" customWidth="1"/>
    <col min="4118" max="4118" width="2" style="3" customWidth="1"/>
    <col min="4119" max="4119" width="15.5" style="3" customWidth="1"/>
    <col min="4120" max="4120" width="8.5" style="3" customWidth="1"/>
    <col min="4121" max="4121" width="16.5" style="3" bestFit="1" customWidth="1"/>
    <col min="4122" max="4126" width="8.83203125" style="3"/>
    <col min="4127" max="4127" width="17.1640625" style="3" customWidth="1"/>
    <col min="4128" max="4128" width="16" style="3" customWidth="1"/>
    <col min="4129" max="4129" width="9.6640625" style="3" customWidth="1"/>
    <col min="4130" max="4130" width="11.5" style="3" customWidth="1"/>
    <col min="4131" max="4352" width="8.83203125" style="3"/>
    <col min="4353" max="4353" width="2.5" style="3" customWidth="1"/>
    <col min="4354" max="4354" width="2" style="3" customWidth="1"/>
    <col min="4355" max="4355" width="17.83203125" style="3" customWidth="1"/>
    <col min="4356" max="4356" width="10.5" style="3" customWidth="1"/>
    <col min="4357" max="4359" width="9" style="3" customWidth="1"/>
    <col min="4360" max="4360" width="8.33203125" style="3" customWidth="1"/>
    <col min="4361" max="4361" width="11.5" style="3" customWidth="1"/>
    <col min="4362" max="4362" width="8.5" style="3" customWidth="1"/>
    <col min="4363" max="4364" width="8" style="3" customWidth="1"/>
    <col min="4365" max="4365" width="7" style="3" customWidth="1"/>
    <col min="4366" max="4366" width="8" style="3" customWidth="1"/>
    <col min="4367" max="4367" width="9" style="3" customWidth="1"/>
    <col min="4368" max="4369" width="8" style="3" customWidth="1"/>
    <col min="4370" max="4370" width="7.33203125" style="3" customWidth="1"/>
    <col min="4371" max="4371" width="7.5" style="3" customWidth="1"/>
    <col min="4372" max="4372" width="10.5" style="3" customWidth="1"/>
    <col min="4373" max="4373" width="9" style="3" customWidth="1"/>
    <col min="4374" max="4374" width="2" style="3" customWidth="1"/>
    <col min="4375" max="4375" width="15.5" style="3" customWidth="1"/>
    <col min="4376" max="4376" width="8.5" style="3" customWidth="1"/>
    <col min="4377" max="4377" width="16.5" style="3" bestFit="1" customWidth="1"/>
    <col min="4378" max="4382" width="8.83203125" style="3"/>
    <col min="4383" max="4383" width="17.1640625" style="3" customWidth="1"/>
    <col min="4384" max="4384" width="16" style="3" customWidth="1"/>
    <col min="4385" max="4385" width="9.6640625" style="3" customWidth="1"/>
    <col min="4386" max="4386" width="11.5" style="3" customWidth="1"/>
    <col min="4387" max="4608" width="8.83203125" style="3"/>
    <col min="4609" max="4609" width="2.5" style="3" customWidth="1"/>
    <col min="4610" max="4610" width="2" style="3" customWidth="1"/>
    <col min="4611" max="4611" width="17.83203125" style="3" customWidth="1"/>
    <col min="4612" max="4612" width="10.5" style="3" customWidth="1"/>
    <col min="4613" max="4615" width="9" style="3" customWidth="1"/>
    <col min="4616" max="4616" width="8.33203125" style="3" customWidth="1"/>
    <col min="4617" max="4617" width="11.5" style="3" customWidth="1"/>
    <col min="4618" max="4618" width="8.5" style="3" customWidth="1"/>
    <col min="4619" max="4620" width="8" style="3" customWidth="1"/>
    <col min="4621" max="4621" width="7" style="3" customWidth="1"/>
    <col min="4622" max="4622" width="8" style="3" customWidth="1"/>
    <col min="4623" max="4623" width="9" style="3" customWidth="1"/>
    <col min="4624" max="4625" width="8" style="3" customWidth="1"/>
    <col min="4626" max="4626" width="7.33203125" style="3" customWidth="1"/>
    <col min="4627" max="4627" width="7.5" style="3" customWidth="1"/>
    <col min="4628" max="4628" width="10.5" style="3" customWidth="1"/>
    <col min="4629" max="4629" width="9" style="3" customWidth="1"/>
    <col min="4630" max="4630" width="2" style="3" customWidth="1"/>
    <col min="4631" max="4631" width="15.5" style="3" customWidth="1"/>
    <col min="4632" max="4632" width="8.5" style="3" customWidth="1"/>
    <col min="4633" max="4633" width="16.5" style="3" bestFit="1" customWidth="1"/>
    <col min="4634" max="4638" width="8.83203125" style="3"/>
    <col min="4639" max="4639" width="17.1640625" style="3" customWidth="1"/>
    <col min="4640" max="4640" width="16" style="3" customWidth="1"/>
    <col min="4641" max="4641" width="9.6640625" style="3" customWidth="1"/>
    <col min="4642" max="4642" width="11.5" style="3" customWidth="1"/>
    <col min="4643" max="4864" width="8.83203125" style="3"/>
    <col min="4865" max="4865" width="2.5" style="3" customWidth="1"/>
    <col min="4866" max="4866" width="2" style="3" customWidth="1"/>
    <col min="4867" max="4867" width="17.83203125" style="3" customWidth="1"/>
    <col min="4868" max="4868" width="10.5" style="3" customWidth="1"/>
    <col min="4869" max="4871" width="9" style="3" customWidth="1"/>
    <col min="4872" max="4872" width="8.33203125" style="3" customWidth="1"/>
    <col min="4873" max="4873" width="11.5" style="3" customWidth="1"/>
    <col min="4874" max="4874" width="8.5" style="3" customWidth="1"/>
    <col min="4875" max="4876" width="8" style="3" customWidth="1"/>
    <col min="4877" max="4877" width="7" style="3" customWidth="1"/>
    <col min="4878" max="4878" width="8" style="3" customWidth="1"/>
    <col min="4879" max="4879" width="9" style="3" customWidth="1"/>
    <col min="4880" max="4881" width="8" style="3" customWidth="1"/>
    <col min="4882" max="4882" width="7.33203125" style="3" customWidth="1"/>
    <col min="4883" max="4883" width="7.5" style="3" customWidth="1"/>
    <col min="4884" max="4884" width="10.5" style="3" customWidth="1"/>
    <col min="4885" max="4885" width="9" style="3" customWidth="1"/>
    <col min="4886" max="4886" width="2" style="3" customWidth="1"/>
    <col min="4887" max="4887" width="15.5" style="3" customWidth="1"/>
    <col min="4888" max="4888" width="8.5" style="3" customWidth="1"/>
    <col min="4889" max="4889" width="16.5" style="3" bestFit="1" customWidth="1"/>
    <col min="4890" max="4894" width="8.83203125" style="3"/>
    <col min="4895" max="4895" width="17.1640625" style="3" customWidth="1"/>
    <col min="4896" max="4896" width="16" style="3" customWidth="1"/>
    <col min="4897" max="4897" width="9.6640625" style="3" customWidth="1"/>
    <col min="4898" max="4898" width="11.5" style="3" customWidth="1"/>
    <col min="4899" max="5120" width="8.83203125" style="3"/>
    <col min="5121" max="5121" width="2.5" style="3" customWidth="1"/>
    <col min="5122" max="5122" width="2" style="3" customWidth="1"/>
    <col min="5123" max="5123" width="17.83203125" style="3" customWidth="1"/>
    <col min="5124" max="5124" width="10.5" style="3" customWidth="1"/>
    <col min="5125" max="5127" width="9" style="3" customWidth="1"/>
    <col min="5128" max="5128" width="8.33203125" style="3" customWidth="1"/>
    <col min="5129" max="5129" width="11.5" style="3" customWidth="1"/>
    <col min="5130" max="5130" width="8.5" style="3" customWidth="1"/>
    <col min="5131" max="5132" width="8" style="3" customWidth="1"/>
    <col min="5133" max="5133" width="7" style="3" customWidth="1"/>
    <col min="5134" max="5134" width="8" style="3" customWidth="1"/>
    <col min="5135" max="5135" width="9" style="3" customWidth="1"/>
    <col min="5136" max="5137" width="8" style="3" customWidth="1"/>
    <col min="5138" max="5138" width="7.33203125" style="3" customWidth="1"/>
    <col min="5139" max="5139" width="7.5" style="3" customWidth="1"/>
    <col min="5140" max="5140" width="10.5" style="3" customWidth="1"/>
    <col min="5141" max="5141" width="9" style="3" customWidth="1"/>
    <col min="5142" max="5142" width="2" style="3" customWidth="1"/>
    <col min="5143" max="5143" width="15.5" style="3" customWidth="1"/>
    <col min="5144" max="5144" width="8.5" style="3" customWidth="1"/>
    <col min="5145" max="5145" width="16.5" style="3" bestFit="1" customWidth="1"/>
    <col min="5146" max="5150" width="8.83203125" style="3"/>
    <col min="5151" max="5151" width="17.1640625" style="3" customWidth="1"/>
    <col min="5152" max="5152" width="16" style="3" customWidth="1"/>
    <col min="5153" max="5153" width="9.6640625" style="3" customWidth="1"/>
    <col min="5154" max="5154" width="11.5" style="3" customWidth="1"/>
    <col min="5155" max="5376" width="8.83203125" style="3"/>
    <col min="5377" max="5377" width="2.5" style="3" customWidth="1"/>
    <col min="5378" max="5378" width="2" style="3" customWidth="1"/>
    <col min="5379" max="5379" width="17.83203125" style="3" customWidth="1"/>
    <col min="5380" max="5380" width="10.5" style="3" customWidth="1"/>
    <col min="5381" max="5383" width="9" style="3" customWidth="1"/>
    <col min="5384" max="5384" width="8.33203125" style="3" customWidth="1"/>
    <col min="5385" max="5385" width="11.5" style="3" customWidth="1"/>
    <col min="5386" max="5386" width="8.5" style="3" customWidth="1"/>
    <col min="5387" max="5388" width="8" style="3" customWidth="1"/>
    <col min="5389" max="5389" width="7" style="3" customWidth="1"/>
    <col min="5390" max="5390" width="8" style="3" customWidth="1"/>
    <col min="5391" max="5391" width="9" style="3" customWidth="1"/>
    <col min="5392" max="5393" width="8" style="3" customWidth="1"/>
    <col min="5394" max="5394" width="7.33203125" style="3" customWidth="1"/>
    <col min="5395" max="5395" width="7.5" style="3" customWidth="1"/>
    <col min="5396" max="5396" width="10.5" style="3" customWidth="1"/>
    <col min="5397" max="5397" width="9" style="3" customWidth="1"/>
    <col min="5398" max="5398" width="2" style="3" customWidth="1"/>
    <col min="5399" max="5399" width="15.5" style="3" customWidth="1"/>
    <col min="5400" max="5400" width="8.5" style="3" customWidth="1"/>
    <col min="5401" max="5401" width="16.5" style="3" bestFit="1" customWidth="1"/>
    <col min="5402" max="5406" width="8.83203125" style="3"/>
    <col min="5407" max="5407" width="17.1640625" style="3" customWidth="1"/>
    <col min="5408" max="5408" width="16" style="3" customWidth="1"/>
    <col min="5409" max="5409" width="9.6640625" style="3" customWidth="1"/>
    <col min="5410" max="5410" width="11.5" style="3" customWidth="1"/>
    <col min="5411" max="5632" width="8.83203125" style="3"/>
    <col min="5633" max="5633" width="2.5" style="3" customWidth="1"/>
    <col min="5634" max="5634" width="2" style="3" customWidth="1"/>
    <col min="5635" max="5635" width="17.83203125" style="3" customWidth="1"/>
    <col min="5636" max="5636" width="10.5" style="3" customWidth="1"/>
    <col min="5637" max="5639" width="9" style="3" customWidth="1"/>
    <col min="5640" max="5640" width="8.33203125" style="3" customWidth="1"/>
    <col min="5641" max="5641" width="11.5" style="3" customWidth="1"/>
    <col min="5642" max="5642" width="8.5" style="3" customWidth="1"/>
    <col min="5643" max="5644" width="8" style="3" customWidth="1"/>
    <col min="5645" max="5645" width="7" style="3" customWidth="1"/>
    <col min="5646" max="5646" width="8" style="3" customWidth="1"/>
    <col min="5647" max="5647" width="9" style="3" customWidth="1"/>
    <col min="5648" max="5649" width="8" style="3" customWidth="1"/>
    <col min="5650" max="5650" width="7.33203125" style="3" customWidth="1"/>
    <col min="5651" max="5651" width="7.5" style="3" customWidth="1"/>
    <col min="5652" max="5652" width="10.5" style="3" customWidth="1"/>
    <col min="5653" max="5653" width="9" style="3" customWidth="1"/>
    <col min="5654" max="5654" width="2" style="3" customWidth="1"/>
    <col min="5655" max="5655" width="15.5" style="3" customWidth="1"/>
    <col min="5656" max="5656" width="8.5" style="3" customWidth="1"/>
    <col min="5657" max="5657" width="16.5" style="3" bestFit="1" customWidth="1"/>
    <col min="5658" max="5662" width="8.83203125" style="3"/>
    <col min="5663" max="5663" width="17.1640625" style="3" customWidth="1"/>
    <col min="5664" max="5664" width="16" style="3" customWidth="1"/>
    <col min="5665" max="5665" width="9.6640625" style="3" customWidth="1"/>
    <col min="5666" max="5666" width="11.5" style="3" customWidth="1"/>
    <col min="5667" max="5888" width="8.83203125" style="3"/>
    <col min="5889" max="5889" width="2.5" style="3" customWidth="1"/>
    <col min="5890" max="5890" width="2" style="3" customWidth="1"/>
    <col min="5891" max="5891" width="17.83203125" style="3" customWidth="1"/>
    <col min="5892" max="5892" width="10.5" style="3" customWidth="1"/>
    <col min="5893" max="5895" width="9" style="3" customWidth="1"/>
    <col min="5896" max="5896" width="8.33203125" style="3" customWidth="1"/>
    <col min="5897" max="5897" width="11.5" style="3" customWidth="1"/>
    <col min="5898" max="5898" width="8.5" style="3" customWidth="1"/>
    <col min="5899" max="5900" width="8" style="3" customWidth="1"/>
    <col min="5901" max="5901" width="7" style="3" customWidth="1"/>
    <col min="5902" max="5902" width="8" style="3" customWidth="1"/>
    <col min="5903" max="5903" width="9" style="3" customWidth="1"/>
    <col min="5904" max="5905" width="8" style="3" customWidth="1"/>
    <col min="5906" max="5906" width="7.33203125" style="3" customWidth="1"/>
    <col min="5907" max="5907" width="7.5" style="3" customWidth="1"/>
    <col min="5908" max="5908" width="10.5" style="3" customWidth="1"/>
    <col min="5909" max="5909" width="9" style="3" customWidth="1"/>
    <col min="5910" max="5910" width="2" style="3" customWidth="1"/>
    <col min="5911" max="5911" width="15.5" style="3" customWidth="1"/>
    <col min="5912" max="5912" width="8.5" style="3" customWidth="1"/>
    <col min="5913" max="5913" width="16.5" style="3" bestFit="1" customWidth="1"/>
    <col min="5914" max="5918" width="8.83203125" style="3"/>
    <col min="5919" max="5919" width="17.1640625" style="3" customWidth="1"/>
    <col min="5920" max="5920" width="16" style="3" customWidth="1"/>
    <col min="5921" max="5921" width="9.6640625" style="3" customWidth="1"/>
    <col min="5922" max="5922" width="11.5" style="3" customWidth="1"/>
    <col min="5923" max="6144" width="8.83203125" style="3"/>
    <col min="6145" max="6145" width="2.5" style="3" customWidth="1"/>
    <col min="6146" max="6146" width="2" style="3" customWidth="1"/>
    <col min="6147" max="6147" width="17.83203125" style="3" customWidth="1"/>
    <col min="6148" max="6148" width="10.5" style="3" customWidth="1"/>
    <col min="6149" max="6151" width="9" style="3" customWidth="1"/>
    <col min="6152" max="6152" width="8.33203125" style="3" customWidth="1"/>
    <col min="6153" max="6153" width="11.5" style="3" customWidth="1"/>
    <col min="6154" max="6154" width="8.5" style="3" customWidth="1"/>
    <col min="6155" max="6156" width="8" style="3" customWidth="1"/>
    <col min="6157" max="6157" width="7" style="3" customWidth="1"/>
    <col min="6158" max="6158" width="8" style="3" customWidth="1"/>
    <col min="6159" max="6159" width="9" style="3" customWidth="1"/>
    <col min="6160" max="6161" width="8" style="3" customWidth="1"/>
    <col min="6162" max="6162" width="7.33203125" style="3" customWidth="1"/>
    <col min="6163" max="6163" width="7.5" style="3" customWidth="1"/>
    <col min="6164" max="6164" width="10.5" style="3" customWidth="1"/>
    <col min="6165" max="6165" width="9" style="3" customWidth="1"/>
    <col min="6166" max="6166" width="2" style="3" customWidth="1"/>
    <col min="6167" max="6167" width="15.5" style="3" customWidth="1"/>
    <col min="6168" max="6168" width="8.5" style="3" customWidth="1"/>
    <col min="6169" max="6169" width="16.5" style="3" bestFit="1" customWidth="1"/>
    <col min="6170" max="6174" width="8.83203125" style="3"/>
    <col min="6175" max="6175" width="17.1640625" style="3" customWidth="1"/>
    <col min="6176" max="6176" width="16" style="3" customWidth="1"/>
    <col min="6177" max="6177" width="9.6640625" style="3" customWidth="1"/>
    <col min="6178" max="6178" width="11.5" style="3" customWidth="1"/>
    <col min="6179" max="6400" width="8.83203125" style="3"/>
    <col min="6401" max="6401" width="2.5" style="3" customWidth="1"/>
    <col min="6402" max="6402" width="2" style="3" customWidth="1"/>
    <col min="6403" max="6403" width="17.83203125" style="3" customWidth="1"/>
    <col min="6404" max="6404" width="10.5" style="3" customWidth="1"/>
    <col min="6405" max="6407" width="9" style="3" customWidth="1"/>
    <col min="6408" max="6408" width="8.33203125" style="3" customWidth="1"/>
    <col min="6409" max="6409" width="11.5" style="3" customWidth="1"/>
    <col min="6410" max="6410" width="8.5" style="3" customWidth="1"/>
    <col min="6411" max="6412" width="8" style="3" customWidth="1"/>
    <col min="6413" max="6413" width="7" style="3" customWidth="1"/>
    <col min="6414" max="6414" width="8" style="3" customWidth="1"/>
    <col min="6415" max="6415" width="9" style="3" customWidth="1"/>
    <col min="6416" max="6417" width="8" style="3" customWidth="1"/>
    <col min="6418" max="6418" width="7.33203125" style="3" customWidth="1"/>
    <col min="6419" max="6419" width="7.5" style="3" customWidth="1"/>
    <col min="6420" max="6420" width="10.5" style="3" customWidth="1"/>
    <col min="6421" max="6421" width="9" style="3" customWidth="1"/>
    <col min="6422" max="6422" width="2" style="3" customWidth="1"/>
    <col min="6423" max="6423" width="15.5" style="3" customWidth="1"/>
    <col min="6424" max="6424" width="8.5" style="3" customWidth="1"/>
    <col min="6425" max="6425" width="16.5" style="3" bestFit="1" customWidth="1"/>
    <col min="6426" max="6430" width="8.83203125" style="3"/>
    <col min="6431" max="6431" width="17.1640625" style="3" customWidth="1"/>
    <col min="6432" max="6432" width="16" style="3" customWidth="1"/>
    <col min="6433" max="6433" width="9.6640625" style="3" customWidth="1"/>
    <col min="6434" max="6434" width="11.5" style="3" customWidth="1"/>
    <col min="6435" max="6656" width="8.83203125" style="3"/>
    <col min="6657" max="6657" width="2.5" style="3" customWidth="1"/>
    <col min="6658" max="6658" width="2" style="3" customWidth="1"/>
    <col min="6659" max="6659" width="17.83203125" style="3" customWidth="1"/>
    <col min="6660" max="6660" width="10.5" style="3" customWidth="1"/>
    <col min="6661" max="6663" width="9" style="3" customWidth="1"/>
    <col min="6664" max="6664" width="8.33203125" style="3" customWidth="1"/>
    <col min="6665" max="6665" width="11.5" style="3" customWidth="1"/>
    <col min="6666" max="6666" width="8.5" style="3" customWidth="1"/>
    <col min="6667" max="6668" width="8" style="3" customWidth="1"/>
    <col min="6669" max="6669" width="7" style="3" customWidth="1"/>
    <col min="6670" max="6670" width="8" style="3" customWidth="1"/>
    <col min="6671" max="6671" width="9" style="3" customWidth="1"/>
    <col min="6672" max="6673" width="8" style="3" customWidth="1"/>
    <col min="6674" max="6674" width="7.33203125" style="3" customWidth="1"/>
    <col min="6675" max="6675" width="7.5" style="3" customWidth="1"/>
    <col min="6676" max="6676" width="10.5" style="3" customWidth="1"/>
    <col min="6677" max="6677" width="9" style="3" customWidth="1"/>
    <col min="6678" max="6678" width="2" style="3" customWidth="1"/>
    <col min="6679" max="6679" width="15.5" style="3" customWidth="1"/>
    <col min="6680" max="6680" width="8.5" style="3" customWidth="1"/>
    <col min="6681" max="6681" width="16.5" style="3" bestFit="1" customWidth="1"/>
    <col min="6682" max="6686" width="8.83203125" style="3"/>
    <col min="6687" max="6687" width="17.1640625" style="3" customWidth="1"/>
    <col min="6688" max="6688" width="16" style="3" customWidth="1"/>
    <col min="6689" max="6689" width="9.6640625" style="3" customWidth="1"/>
    <col min="6690" max="6690" width="11.5" style="3" customWidth="1"/>
    <col min="6691" max="6912" width="8.83203125" style="3"/>
    <col min="6913" max="6913" width="2.5" style="3" customWidth="1"/>
    <col min="6914" max="6914" width="2" style="3" customWidth="1"/>
    <col min="6915" max="6915" width="17.83203125" style="3" customWidth="1"/>
    <col min="6916" max="6916" width="10.5" style="3" customWidth="1"/>
    <col min="6917" max="6919" width="9" style="3" customWidth="1"/>
    <col min="6920" max="6920" width="8.33203125" style="3" customWidth="1"/>
    <col min="6921" max="6921" width="11.5" style="3" customWidth="1"/>
    <col min="6922" max="6922" width="8.5" style="3" customWidth="1"/>
    <col min="6923" max="6924" width="8" style="3" customWidth="1"/>
    <col min="6925" max="6925" width="7" style="3" customWidth="1"/>
    <col min="6926" max="6926" width="8" style="3" customWidth="1"/>
    <col min="6927" max="6927" width="9" style="3" customWidth="1"/>
    <col min="6928" max="6929" width="8" style="3" customWidth="1"/>
    <col min="6930" max="6930" width="7.33203125" style="3" customWidth="1"/>
    <col min="6931" max="6931" width="7.5" style="3" customWidth="1"/>
    <col min="6932" max="6932" width="10.5" style="3" customWidth="1"/>
    <col min="6933" max="6933" width="9" style="3" customWidth="1"/>
    <col min="6934" max="6934" width="2" style="3" customWidth="1"/>
    <col min="6935" max="6935" width="15.5" style="3" customWidth="1"/>
    <col min="6936" max="6936" width="8.5" style="3" customWidth="1"/>
    <col min="6937" max="6937" width="16.5" style="3" bestFit="1" customWidth="1"/>
    <col min="6938" max="6942" width="8.83203125" style="3"/>
    <col min="6943" max="6943" width="17.1640625" style="3" customWidth="1"/>
    <col min="6944" max="6944" width="16" style="3" customWidth="1"/>
    <col min="6945" max="6945" width="9.6640625" style="3" customWidth="1"/>
    <col min="6946" max="6946" width="11.5" style="3" customWidth="1"/>
    <col min="6947" max="7168" width="8.83203125" style="3"/>
    <col min="7169" max="7169" width="2.5" style="3" customWidth="1"/>
    <col min="7170" max="7170" width="2" style="3" customWidth="1"/>
    <col min="7171" max="7171" width="17.83203125" style="3" customWidth="1"/>
    <col min="7172" max="7172" width="10.5" style="3" customWidth="1"/>
    <col min="7173" max="7175" width="9" style="3" customWidth="1"/>
    <col min="7176" max="7176" width="8.33203125" style="3" customWidth="1"/>
    <col min="7177" max="7177" width="11.5" style="3" customWidth="1"/>
    <col min="7178" max="7178" width="8.5" style="3" customWidth="1"/>
    <col min="7179" max="7180" width="8" style="3" customWidth="1"/>
    <col min="7181" max="7181" width="7" style="3" customWidth="1"/>
    <col min="7182" max="7182" width="8" style="3" customWidth="1"/>
    <col min="7183" max="7183" width="9" style="3" customWidth="1"/>
    <col min="7184" max="7185" width="8" style="3" customWidth="1"/>
    <col min="7186" max="7186" width="7.33203125" style="3" customWidth="1"/>
    <col min="7187" max="7187" width="7.5" style="3" customWidth="1"/>
    <col min="7188" max="7188" width="10.5" style="3" customWidth="1"/>
    <col min="7189" max="7189" width="9" style="3" customWidth="1"/>
    <col min="7190" max="7190" width="2" style="3" customWidth="1"/>
    <col min="7191" max="7191" width="15.5" style="3" customWidth="1"/>
    <col min="7192" max="7192" width="8.5" style="3" customWidth="1"/>
    <col min="7193" max="7193" width="16.5" style="3" bestFit="1" customWidth="1"/>
    <col min="7194" max="7198" width="8.83203125" style="3"/>
    <col min="7199" max="7199" width="17.1640625" style="3" customWidth="1"/>
    <col min="7200" max="7200" width="16" style="3" customWidth="1"/>
    <col min="7201" max="7201" width="9.6640625" style="3" customWidth="1"/>
    <col min="7202" max="7202" width="11.5" style="3" customWidth="1"/>
    <col min="7203" max="7424" width="8.83203125" style="3"/>
    <col min="7425" max="7425" width="2.5" style="3" customWidth="1"/>
    <col min="7426" max="7426" width="2" style="3" customWidth="1"/>
    <col min="7427" max="7427" width="17.83203125" style="3" customWidth="1"/>
    <col min="7428" max="7428" width="10.5" style="3" customWidth="1"/>
    <col min="7429" max="7431" width="9" style="3" customWidth="1"/>
    <col min="7432" max="7432" width="8.33203125" style="3" customWidth="1"/>
    <col min="7433" max="7433" width="11.5" style="3" customWidth="1"/>
    <col min="7434" max="7434" width="8.5" style="3" customWidth="1"/>
    <col min="7435" max="7436" width="8" style="3" customWidth="1"/>
    <col min="7437" max="7437" width="7" style="3" customWidth="1"/>
    <col min="7438" max="7438" width="8" style="3" customWidth="1"/>
    <col min="7439" max="7439" width="9" style="3" customWidth="1"/>
    <col min="7440" max="7441" width="8" style="3" customWidth="1"/>
    <col min="7442" max="7442" width="7.33203125" style="3" customWidth="1"/>
    <col min="7443" max="7443" width="7.5" style="3" customWidth="1"/>
    <col min="7444" max="7444" width="10.5" style="3" customWidth="1"/>
    <col min="7445" max="7445" width="9" style="3" customWidth="1"/>
    <col min="7446" max="7446" width="2" style="3" customWidth="1"/>
    <col min="7447" max="7447" width="15.5" style="3" customWidth="1"/>
    <col min="7448" max="7448" width="8.5" style="3" customWidth="1"/>
    <col min="7449" max="7449" width="16.5" style="3" bestFit="1" customWidth="1"/>
    <col min="7450" max="7454" width="8.83203125" style="3"/>
    <col min="7455" max="7455" width="17.1640625" style="3" customWidth="1"/>
    <col min="7456" max="7456" width="16" style="3" customWidth="1"/>
    <col min="7457" max="7457" width="9.6640625" style="3" customWidth="1"/>
    <col min="7458" max="7458" width="11.5" style="3" customWidth="1"/>
    <col min="7459" max="7680" width="8.83203125" style="3"/>
    <col min="7681" max="7681" width="2.5" style="3" customWidth="1"/>
    <col min="7682" max="7682" width="2" style="3" customWidth="1"/>
    <col min="7683" max="7683" width="17.83203125" style="3" customWidth="1"/>
    <col min="7684" max="7684" width="10.5" style="3" customWidth="1"/>
    <col min="7685" max="7687" width="9" style="3" customWidth="1"/>
    <col min="7688" max="7688" width="8.33203125" style="3" customWidth="1"/>
    <col min="7689" max="7689" width="11.5" style="3" customWidth="1"/>
    <col min="7690" max="7690" width="8.5" style="3" customWidth="1"/>
    <col min="7691" max="7692" width="8" style="3" customWidth="1"/>
    <col min="7693" max="7693" width="7" style="3" customWidth="1"/>
    <col min="7694" max="7694" width="8" style="3" customWidth="1"/>
    <col min="7695" max="7695" width="9" style="3" customWidth="1"/>
    <col min="7696" max="7697" width="8" style="3" customWidth="1"/>
    <col min="7698" max="7698" width="7.33203125" style="3" customWidth="1"/>
    <col min="7699" max="7699" width="7.5" style="3" customWidth="1"/>
    <col min="7700" max="7700" width="10.5" style="3" customWidth="1"/>
    <col min="7701" max="7701" width="9" style="3" customWidth="1"/>
    <col min="7702" max="7702" width="2" style="3" customWidth="1"/>
    <col min="7703" max="7703" width="15.5" style="3" customWidth="1"/>
    <col min="7704" max="7704" width="8.5" style="3" customWidth="1"/>
    <col min="7705" max="7705" width="16.5" style="3" bestFit="1" customWidth="1"/>
    <col min="7706" max="7710" width="8.83203125" style="3"/>
    <col min="7711" max="7711" width="17.1640625" style="3" customWidth="1"/>
    <col min="7712" max="7712" width="16" style="3" customWidth="1"/>
    <col min="7713" max="7713" width="9.6640625" style="3" customWidth="1"/>
    <col min="7714" max="7714" width="11.5" style="3" customWidth="1"/>
    <col min="7715" max="7936" width="8.83203125" style="3"/>
    <col min="7937" max="7937" width="2.5" style="3" customWidth="1"/>
    <col min="7938" max="7938" width="2" style="3" customWidth="1"/>
    <col min="7939" max="7939" width="17.83203125" style="3" customWidth="1"/>
    <col min="7940" max="7940" width="10.5" style="3" customWidth="1"/>
    <col min="7941" max="7943" width="9" style="3" customWidth="1"/>
    <col min="7944" max="7944" width="8.33203125" style="3" customWidth="1"/>
    <col min="7945" max="7945" width="11.5" style="3" customWidth="1"/>
    <col min="7946" max="7946" width="8.5" style="3" customWidth="1"/>
    <col min="7947" max="7948" width="8" style="3" customWidth="1"/>
    <col min="7949" max="7949" width="7" style="3" customWidth="1"/>
    <col min="7950" max="7950" width="8" style="3" customWidth="1"/>
    <col min="7951" max="7951" width="9" style="3" customWidth="1"/>
    <col min="7952" max="7953" width="8" style="3" customWidth="1"/>
    <col min="7954" max="7954" width="7.33203125" style="3" customWidth="1"/>
    <col min="7955" max="7955" width="7.5" style="3" customWidth="1"/>
    <col min="7956" max="7956" width="10.5" style="3" customWidth="1"/>
    <col min="7957" max="7957" width="9" style="3" customWidth="1"/>
    <col min="7958" max="7958" width="2" style="3" customWidth="1"/>
    <col min="7959" max="7959" width="15.5" style="3" customWidth="1"/>
    <col min="7960" max="7960" width="8.5" style="3" customWidth="1"/>
    <col min="7961" max="7961" width="16.5" style="3" bestFit="1" customWidth="1"/>
    <col min="7962" max="7966" width="8.83203125" style="3"/>
    <col min="7967" max="7967" width="17.1640625" style="3" customWidth="1"/>
    <col min="7968" max="7968" width="16" style="3" customWidth="1"/>
    <col min="7969" max="7969" width="9.6640625" style="3" customWidth="1"/>
    <col min="7970" max="7970" width="11.5" style="3" customWidth="1"/>
    <col min="7971" max="8192" width="8.83203125" style="3"/>
    <col min="8193" max="8193" width="2.5" style="3" customWidth="1"/>
    <col min="8194" max="8194" width="2" style="3" customWidth="1"/>
    <col min="8195" max="8195" width="17.83203125" style="3" customWidth="1"/>
    <col min="8196" max="8196" width="10.5" style="3" customWidth="1"/>
    <col min="8197" max="8199" width="9" style="3" customWidth="1"/>
    <col min="8200" max="8200" width="8.33203125" style="3" customWidth="1"/>
    <col min="8201" max="8201" width="11.5" style="3" customWidth="1"/>
    <col min="8202" max="8202" width="8.5" style="3" customWidth="1"/>
    <col min="8203" max="8204" width="8" style="3" customWidth="1"/>
    <col min="8205" max="8205" width="7" style="3" customWidth="1"/>
    <col min="8206" max="8206" width="8" style="3" customWidth="1"/>
    <col min="8207" max="8207" width="9" style="3" customWidth="1"/>
    <col min="8208" max="8209" width="8" style="3" customWidth="1"/>
    <col min="8210" max="8210" width="7.33203125" style="3" customWidth="1"/>
    <col min="8211" max="8211" width="7.5" style="3" customWidth="1"/>
    <col min="8212" max="8212" width="10.5" style="3" customWidth="1"/>
    <col min="8213" max="8213" width="9" style="3" customWidth="1"/>
    <col min="8214" max="8214" width="2" style="3" customWidth="1"/>
    <col min="8215" max="8215" width="15.5" style="3" customWidth="1"/>
    <col min="8216" max="8216" width="8.5" style="3" customWidth="1"/>
    <col min="8217" max="8217" width="16.5" style="3" bestFit="1" customWidth="1"/>
    <col min="8218" max="8222" width="8.83203125" style="3"/>
    <col min="8223" max="8223" width="17.1640625" style="3" customWidth="1"/>
    <col min="8224" max="8224" width="16" style="3" customWidth="1"/>
    <col min="8225" max="8225" width="9.6640625" style="3" customWidth="1"/>
    <col min="8226" max="8226" width="11.5" style="3" customWidth="1"/>
    <col min="8227" max="8448" width="8.83203125" style="3"/>
    <col min="8449" max="8449" width="2.5" style="3" customWidth="1"/>
    <col min="8450" max="8450" width="2" style="3" customWidth="1"/>
    <col min="8451" max="8451" width="17.83203125" style="3" customWidth="1"/>
    <col min="8452" max="8452" width="10.5" style="3" customWidth="1"/>
    <col min="8453" max="8455" width="9" style="3" customWidth="1"/>
    <col min="8456" max="8456" width="8.33203125" style="3" customWidth="1"/>
    <col min="8457" max="8457" width="11.5" style="3" customWidth="1"/>
    <col min="8458" max="8458" width="8.5" style="3" customWidth="1"/>
    <col min="8459" max="8460" width="8" style="3" customWidth="1"/>
    <col min="8461" max="8461" width="7" style="3" customWidth="1"/>
    <col min="8462" max="8462" width="8" style="3" customWidth="1"/>
    <col min="8463" max="8463" width="9" style="3" customWidth="1"/>
    <col min="8464" max="8465" width="8" style="3" customWidth="1"/>
    <col min="8466" max="8466" width="7.33203125" style="3" customWidth="1"/>
    <col min="8467" max="8467" width="7.5" style="3" customWidth="1"/>
    <col min="8468" max="8468" width="10.5" style="3" customWidth="1"/>
    <col min="8469" max="8469" width="9" style="3" customWidth="1"/>
    <col min="8470" max="8470" width="2" style="3" customWidth="1"/>
    <col min="8471" max="8471" width="15.5" style="3" customWidth="1"/>
    <col min="8472" max="8472" width="8.5" style="3" customWidth="1"/>
    <col min="8473" max="8473" width="16.5" style="3" bestFit="1" customWidth="1"/>
    <col min="8474" max="8478" width="8.83203125" style="3"/>
    <col min="8479" max="8479" width="17.1640625" style="3" customWidth="1"/>
    <col min="8480" max="8480" width="16" style="3" customWidth="1"/>
    <col min="8481" max="8481" width="9.6640625" style="3" customWidth="1"/>
    <col min="8482" max="8482" width="11.5" style="3" customWidth="1"/>
    <col min="8483" max="8704" width="8.83203125" style="3"/>
    <col min="8705" max="8705" width="2.5" style="3" customWidth="1"/>
    <col min="8706" max="8706" width="2" style="3" customWidth="1"/>
    <col min="8707" max="8707" width="17.83203125" style="3" customWidth="1"/>
    <col min="8708" max="8708" width="10.5" style="3" customWidth="1"/>
    <col min="8709" max="8711" width="9" style="3" customWidth="1"/>
    <col min="8712" max="8712" width="8.33203125" style="3" customWidth="1"/>
    <col min="8713" max="8713" width="11.5" style="3" customWidth="1"/>
    <col min="8714" max="8714" width="8.5" style="3" customWidth="1"/>
    <col min="8715" max="8716" width="8" style="3" customWidth="1"/>
    <col min="8717" max="8717" width="7" style="3" customWidth="1"/>
    <col min="8718" max="8718" width="8" style="3" customWidth="1"/>
    <col min="8719" max="8719" width="9" style="3" customWidth="1"/>
    <col min="8720" max="8721" width="8" style="3" customWidth="1"/>
    <col min="8722" max="8722" width="7.33203125" style="3" customWidth="1"/>
    <col min="8723" max="8723" width="7.5" style="3" customWidth="1"/>
    <col min="8724" max="8724" width="10.5" style="3" customWidth="1"/>
    <col min="8725" max="8725" width="9" style="3" customWidth="1"/>
    <col min="8726" max="8726" width="2" style="3" customWidth="1"/>
    <col min="8727" max="8727" width="15.5" style="3" customWidth="1"/>
    <col min="8728" max="8728" width="8.5" style="3" customWidth="1"/>
    <col min="8729" max="8729" width="16.5" style="3" bestFit="1" customWidth="1"/>
    <col min="8730" max="8734" width="8.83203125" style="3"/>
    <col min="8735" max="8735" width="17.1640625" style="3" customWidth="1"/>
    <col min="8736" max="8736" width="16" style="3" customWidth="1"/>
    <col min="8737" max="8737" width="9.6640625" style="3" customWidth="1"/>
    <col min="8738" max="8738" width="11.5" style="3" customWidth="1"/>
    <col min="8739" max="8960" width="8.83203125" style="3"/>
    <col min="8961" max="8961" width="2.5" style="3" customWidth="1"/>
    <col min="8962" max="8962" width="2" style="3" customWidth="1"/>
    <col min="8963" max="8963" width="17.83203125" style="3" customWidth="1"/>
    <col min="8964" max="8964" width="10.5" style="3" customWidth="1"/>
    <col min="8965" max="8967" width="9" style="3" customWidth="1"/>
    <col min="8968" max="8968" width="8.33203125" style="3" customWidth="1"/>
    <col min="8969" max="8969" width="11.5" style="3" customWidth="1"/>
    <col min="8970" max="8970" width="8.5" style="3" customWidth="1"/>
    <col min="8971" max="8972" width="8" style="3" customWidth="1"/>
    <col min="8973" max="8973" width="7" style="3" customWidth="1"/>
    <col min="8974" max="8974" width="8" style="3" customWidth="1"/>
    <col min="8975" max="8975" width="9" style="3" customWidth="1"/>
    <col min="8976" max="8977" width="8" style="3" customWidth="1"/>
    <col min="8978" max="8978" width="7.33203125" style="3" customWidth="1"/>
    <col min="8979" max="8979" width="7.5" style="3" customWidth="1"/>
    <col min="8980" max="8980" width="10.5" style="3" customWidth="1"/>
    <col min="8981" max="8981" width="9" style="3" customWidth="1"/>
    <col min="8982" max="8982" width="2" style="3" customWidth="1"/>
    <col min="8983" max="8983" width="15.5" style="3" customWidth="1"/>
    <col min="8984" max="8984" width="8.5" style="3" customWidth="1"/>
    <col min="8985" max="8985" width="16.5" style="3" bestFit="1" customWidth="1"/>
    <col min="8986" max="8990" width="8.83203125" style="3"/>
    <col min="8991" max="8991" width="17.1640625" style="3" customWidth="1"/>
    <col min="8992" max="8992" width="16" style="3" customWidth="1"/>
    <col min="8993" max="8993" width="9.6640625" style="3" customWidth="1"/>
    <col min="8994" max="8994" width="11.5" style="3" customWidth="1"/>
    <col min="8995" max="9216" width="8.83203125" style="3"/>
    <col min="9217" max="9217" width="2.5" style="3" customWidth="1"/>
    <col min="9218" max="9218" width="2" style="3" customWidth="1"/>
    <col min="9219" max="9219" width="17.83203125" style="3" customWidth="1"/>
    <col min="9220" max="9220" width="10.5" style="3" customWidth="1"/>
    <col min="9221" max="9223" width="9" style="3" customWidth="1"/>
    <col min="9224" max="9224" width="8.33203125" style="3" customWidth="1"/>
    <col min="9225" max="9225" width="11.5" style="3" customWidth="1"/>
    <col min="9226" max="9226" width="8.5" style="3" customWidth="1"/>
    <col min="9227" max="9228" width="8" style="3" customWidth="1"/>
    <col min="9229" max="9229" width="7" style="3" customWidth="1"/>
    <col min="9230" max="9230" width="8" style="3" customWidth="1"/>
    <col min="9231" max="9231" width="9" style="3" customWidth="1"/>
    <col min="9232" max="9233" width="8" style="3" customWidth="1"/>
    <col min="9234" max="9234" width="7.33203125" style="3" customWidth="1"/>
    <col min="9235" max="9235" width="7.5" style="3" customWidth="1"/>
    <col min="9236" max="9236" width="10.5" style="3" customWidth="1"/>
    <col min="9237" max="9237" width="9" style="3" customWidth="1"/>
    <col min="9238" max="9238" width="2" style="3" customWidth="1"/>
    <col min="9239" max="9239" width="15.5" style="3" customWidth="1"/>
    <col min="9240" max="9240" width="8.5" style="3" customWidth="1"/>
    <col min="9241" max="9241" width="16.5" style="3" bestFit="1" customWidth="1"/>
    <col min="9242" max="9246" width="8.83203125" style="3"/>
    <col min="9247" max="9247" width="17.1640625" style="3" customWidth="1"/>
    <col min="9248" max="9248" width="16" style="3" customWidth="1"/>
    <col min="9249" max="9249" width="9.6640625" style="3" customWidth="1"/>
    <col min="9250" max="9250" width="11.5" style="3" customWidth="1"/>
    <col min="9251" max="9472" width="8.83203125" style="3"/>
    <col min="9473" max="9473" width="2.5" style="3" customWidth="1"/>
    <col min="9474" max="9474" width="2" style="3" customWidth="1"/>
    <col min="9475" max="9475" width="17.83203125" style="3" customWidth="1"/>
    <col min="9476" max="9476" width="10.5" style="3" customWidth="1"/>
    <col min="9477" max="9479" width="9" style="3" customWidth="1"/>
    <col min="9480" max="9480" width="8.33203125" style="3" customWidth="1"/>
    <col min="9481" max="9481" width="11.5" style="3" customWidth="1"/>
    <col min="9482" max="9482" width="8.5" style="3" customWidth="1"/>
    <col min="9483" max="9484" width="8" style="3" customWidth="1"/>
    <col min="9485" max="9485" width="7" style="3" customWidth="1"/>
    <col min="9486" max="9486" width="8" style="3" customWidth="1"/>
    <col min="9487" max="9487" width="9" style="3" customWidth="1"/>
    <col min="9488" max="9489" width="8" style="3" customWidth="1"/>
    <col min="9490" max="9490" width="7.33203125" style="3" customWidth="1"/>
    <col min="9491" max="9491" width="7.5" style="3" customWidth="1"/>
    <col min="9492" max="9492" width="10.5" style="3" customWidth="1"/>
    <col min="9493" max="9493" width="9" style="3" customWidth="1"/>
    <col min="9494" max="9494" width="2" style="3" customWidth="1"/>
    <col min="9495" max="9495" width="15.5" style="3" customWidth="1"/>
    <col min="9496" max="9496" width="8.5" style="3" customWidth="1"/>
    <col min="9497" max="9497" width="16.5" style="3" bestFit="1" customWidth="1"/>
    <col min="9498" max="9502" width="8.83203125" style="3"/>
    <col min="9503" max="9503" width="17.1640625" style="3" customWidth="1"/>
    <col min="9504" max="9504" width="16" style="3" customWidth="1"/>
    <col min="9505" max="9505" width="9.6640625" style="3" customWidth="1"/>
    <col min="9506" max="9506" width="11.5" style="3" customWidth="1"/>
    <col min="9507" max="9728" width="8.83203125" style="3"/>
    <col min="9729" max="9729" width="2.5" style="3" customWidth="1"/>
    <col min="9730" max="9730" width="2" style="3" customWidth="1"/>
    <col min="9731" max="9731" width="17.83203125" style="3" customWidth="1"/>
    <col min="9732" max="9732" width="10.5" style="3" customWidth="1"/>
    <col min="9733" max="9735" width="9" style="3" customWidth="1"/>
    <col min="9736" max="9736" width="8.33203125" style="3" customWidth="1"/>
    <col min="9737" max="9737" width="11.5" style="3" customWidth="1"/>
    <col min="9738" max="9738" width="8.5" style="3" customWidth="1"/>
    <col min="9739" max="9740" width="8" style="3" customWidth="1"/>
    <col min="9741" max="9741" width="7" style="3" customWidth="1"/>
    <col min="9742" max="9742" width="8" style="3" customWidth="1"/>
    <col min="9743" max="9743" width="9" style="3" customWidth="1"/>
    <col min="9744" max="9745" width="8" style="3" customWidth="1"/>
    <col min="9746" max="9746" width="7.33203125" style="3" customWidth="1"/>
    <col min="9747" max="9747" width="7.5" style="3" customWidth="1"/>
    <col min="9748" max="9748" width="10.5" style="3" customWidth="1"/>
    <col min="9749" max="9749" width="9" style="3" customWidth="1"/>
    <col min="9750" max="9750" width="2" style="3" customWidth="1"/>
    <col min="9751" max="9751" width="15.5" style="3" customWidth="1"/>
    <col min="9752" max="9752" width="8.5" style="3" customWidth="1"/>
    <col min="9753" max="9753" width="16.5" style="3" bestFit="1" customWidth="1"/>
    <col min="9754" max="9758" width="8.83203125" style="3"/>
    <col min="9759" max="9759" width="17.1640625" style="3" customWidth="1"/>
    <col min="9760" max="9760" width="16" style="3" customWidth="1"/>
    <col min="9761" max="9761" width="9.6640625" style="3" customWidth="1"/>
    <col min="9762" max="9762" width="11.5" style="3" customWidth="1"/>
    <col min="9763" max="9984" width="8.83203125" style="3"/>
    <col min="9985" max="9985" width="2.5" style="3" customWidth="1"/>
    <col min="9986" max="9986" width="2" style="3" customWidth="1"/>
    <col min="9987" max="9987" width="17.83203125" style="3" customWidth="1"/>
    <col min="9988" max="9988" width="10.5" style="3" customWidth="1"/>
    <col min="9989" max="9991" width="9" style="3" customWidth="1"/>
    <col min="9992" max="9992" width="8.33203125" style="3" customWidth="1"/>
    <col min="9993" max="9993" width="11.5" style="3" customWidth="1"/>
    <col min="9994" max="9994" width="8.5" style="3" customWidth="1"/>
    <col min="9995" max="9996" width="8" style="3" customWidth="1"/>
    <col min="9997" max="9997" width="7" style="3" customWidth="1"/>
    <col min="9998" max="9998" width="8" style="3" customWidth="1"/>
    <col min="9999" max="9999" width="9" style="3" customWidth="1"/>
    <col min="10000" max="10001" width="8" style="3" customWidth="1"/>
    <col min="10002" max="10002" width="7.33203125" style="3" customWidth="1"/>
    <col min="10003" max="10003" width="7.5" style="3" customWidth="1"/>
    <col min="10004" max="10004" width="10.5" style="3" customWidth="1"/>
    <col min="10005" max="10005" width="9" style="3" customWidth="1"/>
    <col min="10006" max="10006" width="2" style="3" customWidth="1"/>
    <col min="10007" max="10007" width="15.5" style="3" customWidth="1"/>
    <col min="10008" max="10008" width="8.5" style="3" customWidth="1"/>
    <col min="10009" max="10009" width="16.5" style="3" bestFit="1" customWidth="1"/>
    <col min="10010" max="10014" width="8.83203125" style="3"/>
    <col min="10015" max="10015" width="17.1640625" style="3" customWidth="1"/>
    <col min="10016" max="10016" width="16" style="3" customWidth="1"/>
    <col min="10017" max="10017" width="9.6640625" style="3" customWidth="1"/>
    <col min="10018" max="10018" width="11.5" style="3" customWidth="1"/>
    <col min="10019" max="10240" width="8.83203125" style="3"/>
    <col min="10241" max="10241" width="2.5" style="3" customWidth="1"/>
    <col min="10242" max="10242" width="2" style="3" customWidth="1"/>
    <col min="10243" max="10243" width="17.83203125" style="3" customWidth="1"/>
    <col min="10244" max="10244" width="10.5" style="3" customWidth="1"/>
    <col min="10245" max="10247" width="9" style="3" customWidth="1"/>
    <col min="10248" max="10248" width="8.33203125" style="3" customWidth="1"/>
    <col min="10249" max="10249" width="11.5" style="3" customWidth="1"/>
    <col min="10250" max="10250" width="8.5" style="3" customWidth="1"/>
    <col min="10251" max="10252" width="8" style="3" customWidth="1"/>
    <col min="10253" max="10253" width="7" style="3" customWidth="1"/>
    <col min="10254" max="10254" width="8" style="3" customWidth="1"/>
    <col min="10255" max="10255" width="9" style="3" customWidth="1"/>
    <col min="10256" max="10257" width="8" style="3" customWidth="1"/>
    <col min="10258" max="10258" width="7.33203125" style="3" customWidth="1"/>
    <col min="10259" max="10259" width="7.5" style="3" customWidth="1"/>
    <col min="10260" max="10260" width="10.5" style="3" customWidth="1"/>
    <col min="10261" max="10261" width="9" style="3" customWidth="1"/>
    <col min="10262" max="10262" width="2" style="3" customWidth="1"/>
    <col min="10263" max="10263" width="15.5" style="3" customWidth="1"/>
    <col min="10264" max="10264" width="8.5" style="3" customWidth="1"/>
    <col min="10265" max="10265" width="16.5" style="3" bestFit="1" customWidth="1"/>
    <col min="10266" max="10270" width="8.83203125" style="3"/>
    <col min="10271" max="10271" width="17.1640625" style="3" customWidth="1"/>
    <col min="10272" max="10272" width="16" style="3" customWidth="1"/>
    <col min="10273" max="10273" width="9.6640625" style="3" customWidth="1"/>
    <col min="10274" max="10274" width="11.5" style="3" customWidth="1"/>
    <col min="10275" max="10496" width="8.83203125" style="3"/>
    <col min="10497" max="10497" width="2.5" style="3" customWidth="1"/>
    <col min="10498" max="10498" width="2" style="3" customWidth="1"/>
    <col min="10499" max="10499" width="17.83203125" style="3" customWidth="1"/>
    <col min="10500" max="10500" width="10.5" style="3" customWidth="1"/>
    <col min="10501" max="10503" width="9" style="3" customWidth="1"/>
    <col min="10504" max="10504" width="8.33203125" style="3" customWidth="1"/>
    <col min="10505" max="10505" width="11.5" style="3" customWidth="1"/>
    <col min="10506" max="10506" width="8.5" style="3" customWidth="1"/>
    <col min="10507" max="10508" width="8" style="3" customWidth="1"/>
    <col min="10509" max="10509" width="7" style="3" customWidth="1"/>
    <col min="10510" max="10510" width="8" style="3" customWidth="1"/>
    <col min="10511" max="10511" width="9" style="3" customWidth="1"/>
    <col min="10512" max="10513" width="8" style="3" customWidth="1"/>
    <col min="10514" max="10514" width="7.33203125" style="3" customWidth="1"/>
    <col min="10515" max="10515" width="7.5" style="3" customWidth="1"/>
    <col min="10516" max="10516" width="10.5" style="3" customWidth="1"/>
    <col min="10517" max="10517" width="9" style="3" customWidth="1"/>
    <col min="10518" max="10518" width="2" style="3" customWidth="1"/>
    <col min="10519" max="10519" width="15.5" style="3" customWidth="1"/>
    <col min="10520" max="10520" width="8.5" style="3" customWidth="1"/>
    <col min="10521" max="10521" width="16.5" style="3" bestFit="1" customWidth="1"/>
    <col min="10522" max="10526" width="8.83203125" style="3"/>
    <col min="10527" max="10527" width="17.1640625" style="3" customWidth="1"/>
    <col min="10528" max="10528" width="16" style="3" customWidth="1"/>
    <col min="10529" max="10529" width="9.6640625" style="3" customWidth="1"/>
    <col min="10530" max="10530" width="11.5" style="3" customWidth="1"/>
    <col min="10531" max="10752" width="8.83203125" style="3"/>
    <col min="10753" max="10753" width="2.5" style="3" customWidth="1"/>
    <col min="10754" max="10754" width="2" style="3" customWidth="1"/>
    <col min="10755" max="10755" width="17.83203125" style="3" customWidth="1"/>
    <col min="10756" max="10756" width="10.5" style="3" customWidth="1"/>
    <col min="10757" max="10759" width="9" style="3" customWidth="1"/>
    <col min="10760" max="10760" width="8.33203125" style="3" customWidth="1"/>
    <col min="10761" max="10761" width="11.5" style="3" customWidth="1"/>
    <col min="10762" max="10762" width="8.5" style="3" customWidth="1"/>
    <col min="10763" max="10764" width="8" style="3" customWidth="1"/>
    <col min="10765" max="10765" width="7" style="3" customWidth="1"/>
    <col min="10766" max="10766" width="8" style="3" customWidth="1"/>
    <col min="10767" max="10767" width="9" style="3" customWidth="1"/>
    <col min="10768" max="10769" width="8" style="3" customWidth="1"/>
    <col min="10770" max="10770" width="7.33203125" style="3" customWidth="1"/>
    <col min="10771" max="10771" width="7.5" style="3" customWidth="1"/>
    <col min="10772" max="10772" width="10.5" style="3" customWidth="1"/>
    <col min="10773" max="10773" width="9" style="3" customWidth="1"/>
    <col min="10774" max="10774" width="2" style="3" customWidth="1"/>
    <col min="10775" max="10775" width="15.5" style="3" customWidth="1"/>
    <col min="10776" max="10776" width="8.5" style="3" customWidth="1"/>
    <col min="10777" max="10777" width="16.5" style="3" bestFit="1" customWidth="1"/>
    <col min="10778" max="10782" width="8.83203125" style="3"/>
    <col min="10783" max="10783" width="17.1640625" style="3" customWidth="1"/>
    <col min="10784" max="10784" width="16" style="3" customWidth="1"/>
    <col min="10785" max="10785" width="9.6640625" style="3" customWidth="1"/>
    <col min="10786" max="10786" width="11.5" style="3" customWidth="1"/>
    <col min="10787" max="11008" width="8.83203125" style="3"/>
    <col min="11009" max="11009" width="2.5" style="3" customWidth="1"/>
    <col min="11010" max="11010" width="2" style="3" customWidth="1"/>
    <col min="11011" max="11011" width="17.83203125" style="3" customWidth="1"/>
    <col min="11012" max="11012" width="10.5" style="3" customWidth="1"/>
    <col min="11013" max="11015" width="9" style="3" customWidth="1"/>
    <col min="11016" max="11016" width="8.33203125" style="3" customWidth="1"/>
    <col min="11017" max="11017" width="11.5" style="3" customWidth="1"/>
    <col min="11018" max="11018" width="8.5" style="3" customWidth="1"/>
    <col min="11019" max="11020" width="8" style="3" customWidth="1"/>
    <col min="11021" max="11021" width="7" style="3" customWidth="1"/>
    <col min="11022" max="11022" width="8" style="3" customWidth="1"/>
    <col min="11023" max="11023" width="9" style="3" customWidth="1"/>
    <col min="11024" max="11025" width="8" style="3" customWidth="1"/>
    <col min="11026" max="11026" width="7.33203125" style="3" customWidth="1"/>
    <col min="11027" max="11027" width="7.5" style="3" customWidth="1"/>
    <col min="11028" max="11028" width="10.5" style="3" customWidth="1"/>
    <col min="11029" max="11029" width="9" style="3" customWidth="1"/>
    <col min="11030" max="11030" width="2" style="3" customWidth="1"/>
    <col min="11031" max="11031" width="15.5" style="3" customWidth="1"/>
    <col min="11032" max="11032" width="8.5" style="3" customWidth="1"/>
    <col min="11033" max="11033" width="16.5" style="3" bestFit="1" customWidth="1"/>
    <col min="11034" max="11038" width="8.83203125" style="3"/>
    <col min="11039" max="11039" width="17.1640625" style="3" customWidth="1"/>
    <col min="11040" max="11040" width="16" style="3" customWidth="1"/>
    <col min="11041" max="11041" width="9.6640625" style="3" customWidth="1"/>
    <col min="11042" max="11042" width="11.5" style="3" customWidth="1"/>
    <col min="11043" max="11264" width="8.83203125" style="3"/>
    <col min="11265" max="11265" width="2.5" style="3" customWidth="1"/>
    <col min="11266" max="11266" width="2" style="3" customWidth="1"/>
    <col min="11267" max="11267" width="17.83203125" style="3" customWidth="1"/>
    <col min="11268" max="11268" width="10.5" style="3" customWidth="1"/>
    <col min="11269" max="11271" width="9" style="3" customWidth="1"/>
    <col min="11272" max="11272" width="8.33203125" style="3" customWidth="1"/>
    <col min="11273" max="11273" width="11.5" style="3" customWidth="1"/>
    <col min="11274" max="11274" width="8.5" style="3" customWidth="1"/>
    <col min="11275" max="11276" width="8" style="3" customWidth="1"/>
    <col min="11277" max="11277" width="7" style="3" customWidth="1"/>
    <col min="11278" max="11278" width="8" style="3" customWidth="1"/>
    <col min="11279" max="11279" width="9" style="3" customWidth="1"/>
    <col min="11280" max="11281" width="8" style="3" customWidth="1"/>
    <col min="11282" max="11282" width="7.33203125" style="3" customWidth="1"/>
    <col min="11283" max="11283" width="7.5" style="3" customWidth="1"/>
    <col min="11284" max="11284" width="10.5" style="3" customWidth="1"/>
    <col min="11285" max="11285" width="9" style="3" customWidth="1"/>
    <col min="11286" max="11286" width="2" style="3" customWidth="1"/>
    <col min="11287" max="11287" width="15.5" style="3" customWidth="1"/>
    <col min="11288" max="11288" width="8.5" style="3" customWidth="1"/>
    <col min="11289" max="11289" width="16.5" style="3" bestFit="1" customWidth="1"/>
    <col min="11290" max="11294" width="8.83203125" style="3"/>
    <col min="11295" max="11295" width="17.1640625" style="3" customWidth="1"/>
    <col min="11296" max="11296" width="16" style="3" customWidth="1"/>
    <col min="11297" max="11297" width="9.6640625" style="3" customWidth="1"/>
    <col min="11298" max="11298" width="11.5" style="3" customWidth="1"/>
    <col min="11299" max="11520" width="8.83203125" style="3"/>
    <col min="11521" max="11521" width="2.5" style="3" customWidth="1"/>
    <col min="11522" max="11522" width="2" style="3" customWidth="1"/>
    <col min="11523" max="11523" width="17.83203125" style="3" customWidth="1"/>
    <col min="11524" max="11524" width="10.5" style="3" customWidth="1"/>
    <col min="11525" max="11527" width="9" style="3" customWidth="1"/>
    <col min="11528" max="11528" width="8.33203125" style="3" customWidth="1"/>
    <col min="11529" max="11529" width="11.5" style="3" customWidth="1"/>
    <col min="11530" max="11530" width="8.5" style="3" customWidth="1"/>
    <col min="11531" max="11532" width="8" style="3" customWidth="1"/>
    <col min="11533" max="11533" width="7" style="3" customWidth="1"/>
    <col min="11534" max="11534" width="8" style="3" customWidth="1"/>
    <col min="11535" max="11535" width="9" style="3" customWidth="1"/>
    <col min="11536" max="11537" width="8" style="3" customWidth="1"/>
    <col min="11538" max="11538" width="7.33203125" style="3" customWidth="1"/>
    <col min="11539" max="11539" width="7.5" style="3" customWidth="1"/>
    <col min="11540" max="11540" width="10.5" style="3" customWidth="1"/>
    <col min="11541" max="11541" width="9" style="3" customWidth="1"/>
    <col min="11542" max="11542" width="2" style="3" customWidth="1"/>
    <col min="11543" max="11543" width="15.5" style="3" customWidth="1"/>
    <col min="11544" max="11544" width="8.5" style="3" customWidth="1"/>
    <col min="11545" max="11545" width="16.5" style="3" bestFit="1" customWidth="1"/>
    <col min="11546" max="11550" width="8.83203125" style="3"/>
    <col min="11551" max="11551" width="17.1640625" style="3" customWidth="1"/>
    <col min="11552" max="11552" width="16" style="3" customWidth="1"/>
    <col min="11553" max="11553" width="9.6640625" style="3" customWidth="1"/>
    <col min="11554" max="11554" width="11.5" style="3" customWidth="1"/>
    <col min="11555" max="11776" width="8.83203125" style="3"/>
    <col min="11777" max="11777" width="2.5" style="3" customWidth="1"/>
    <col min="11778" max="11778" width="2" style="3" customWidth="1"/>
    <col min="11779" max="11779" width="17.83203125" style="3" customWidth="1"/>
    <col min="11780" max="11780" width="10.5" style="3" customWidth="1"/>
    <col min="11781" max="11783" width="9" style="3" customWidth="1"/>
    <col min="11784" max="11784" width="8.33203125" style="3" customWidth="1"/>
    <col min="11785" max="11785" width="11.5" style="3" customWidth="1"/>
    <col min="11786" max="11786" width="8.5" style="3" customWidth="1"/>
    <col min="11787" max="11788" width="8" style="3" customWidth="1"/>
    <col min="11789" max="11789" width="7" style="3" customWidth="1"/>
    <col min="11790" max="11790" width="8" style="3" customWidth="1"/>
    <col min="11791" max="11791" width="9" style="3" customWidth="1"/>
    <col min="11792" max="11793" width="8" style="3" customWidth="1"/>
    <col min="11794" max="11794" width="7.33203125" style="3" customWidth="1"/>
    <col min="11795" max="11795" width="7.5" style="3" customWidth="1"/>
    <col min="11796" max="11796" width="10.5" style="3" customWidth="1"/>
    <col min="11797" max="11797" width="9" style="3" customWidth="1"/>
    <col min="11798" max="11798" width="2" style="3" customWidth="1"/>
    <col min="11799" max="11799" width="15.5" style="3" customWidth="1"/>
    <col min="11800" max="11800" width="8.5" style="3" customWidth="1"/>
    <col min="11801" max="11801" width="16.5" style="3" bestFit="1" customWidth="1"/>
    <col min="11802" max="11806" width="8.83203125" style="3"/>
    <col min="11807" max="11807" width="17.1640625" style="3" customWidth="1"/>
    <col min="11808" max="11808" width="16" style="3" customWidth="1"/>
    <col min="11809" max="11809" width="9.6640625" style="3" customWidth="1"/>
    <col min="11810" max="11810" width="11.5" style="3" customWidth="1"/>
    <col min="11811" max="12032" width="8.83203125" style="3"/>
    <col min="12033" max="12033" width="2.5" style="3" customWidth="1"/>
    <col min="12034" max="12034" width="2" style="3" customWidth="1"/>
    <col min="12035" max="12035" width="17.83203125" style="3" customWidth="1"/>
    <col min="12036" max="12036" width="10.5" style="3" customWidth="1"/>
    <col min="12037" max="12039" width="9" style="3" customWidth="1"/>
    <col min="12040" max="12040" width="8.33203125" style="3" customWidth="1"/>
    <col min="12041" max="12041" width="11.5" style="3" customWidth="1"/>
    <col min="12042" max="12042" width="8.5" style="3" customWidth="1"/>
    <col min="12043" max="12044" width="8" style="3" customWidth="1"/>
    <col min="12045" max="12045" width="7" style="3" customWidth="1"/>
    <col min="12046" max="12046" width="8" style="3" customWidth="1"/>
    <col min="12047" max="12047" width="9" style="3" customWidth="1"/>
    <col min="12048" max="12049" width="8" style="3" customWidth="1"/>
    <col min="12050" max="12050" width="7.33203125" style="3" customWidth="1"/>
    <col min="12051" max="12051" width="7.5" style="3" customWidth="1"/>
    <col min="12052" max="12052" width="10.5" style="3" customWidth="1"/>
    <col min="12053" max="12053" width="9" style="3" customWidth="1"/>
    <col min="12054" max="12054" width="2" style="3" customWidth="1"/>
    <col min="12055" max="12055" width="15.5" style="3" customWidth="1"/>
    <col min="12056" max="12056" width="8.5" style="3" customWidth="1"/>
    <col min="12057" max="12057" width="16.5" style="3" bestFit="1" customWidth="1"/>
    <col min="12058" max="12062" width="8.83203125" style="3"/>
    <col min="12063" max="12063" width="17.1640625" style="3" customWidth="1"/>
    <col min="12064" max="12064" width="16" style="3" customWidth="1"/>
    <col min="12065" max="12065" width="9.6640625" style="3" customWidth="1"/>
    <col min="12066" max="12066" width="11.5" style="3" customWidth="1"/>
    <col min="12067" max="12288" width="8.83203125" style="3"/>
    <col min="12289" max="12289" width="2.5" style="3" customWidth="1"/>
    <col min="12290" max="12290" width="2" style="3" customWidth="1"/>
    <col min="12291" max="12291" width="17.83203125" style="3" customWidth="1"/>
    <col min="12292" max="12292" width="10.5" style="3" customWidth="1"/>
    <col min="12293" max="12295" width="9" style="3" customWidth="1"/>
    <col min="12296" max="12296" width="8.33203125" style="3" customWidth="1"/>
    <col min="12297" max="12297" width="11.5" style="3" customWidth="1"/>
    <col min="12298" max="12298" width="8.5" style="3" customWidth="1"/>
    <col min="12299" max="12300" width="8" style="3" customWidth="1"/>
    <col min="12301" max="12301" width="7" style="3" customWidth="1"/>
    <col min="12302" max="12302" width="8" style="3" customWidth="1"/>
    <col min="12303" max="12303" width="9" style="3" customWidth="1"/>
    <col min="12304" max="12305" width="8" style="3" customWidth="1"/>
    <col min="12306" max="12306" width="7.33203125" style="3" customWidth="1"/>
    <col min="12307" max="12307" width="7.5" style="3" customWidth="1"/>
    <col min="12308" max="12308" width="10.5" style="3" customWidth="1"/>
    <col min="12309" max="12309" width="9" style="3" customWidth="1"/>
    <col min="12310" max="12310" width="2" style="3" customWidth="1"/>
    <col min="12311" max="12311" width="15.5" style="3" customWidth="1"/>
    <col min="12312" max="12312" width="8.5" style="3" customWidth="1"/>
    <col min="12313" max="12313" width="16.5" style="3" bestFit="1" customWidth="1"/>
    <col min="12314" max="12318" width="8.83203125" style="3"/>
    <col min="12319" max="12319" width="17.1640625" style="3" customWidth="1"/>
    <col min="12320" max="12320" width="16" style="3" customWidth="1"/>
    <col min="12321" max="12321" width="9.6640625" style="3" customWidth="1"/>
    <col min="12322" max="12322" width="11.5" style="3" customWidth="1"/>
    <col min="12323" max="12544" width="8.83203125" style="3"/>
    <col min="12545" max="12545" width="2.5" style="3" customWidth="1"/>
    <col min="12546" max="12546" width="2" style="3" customWidth="1"/>
    <col min="12547" max="12547" width="17.83203125" style="3" customWidth="1"/>
    <col min="12548" max="12548" width="10.5" style="3" customWidth="1"/>
    <col min="12549" max="12551" width="9" style="3" customWidth="1"/>
    <col min="12552" max="12552" width="8.33203125" style="3" customWidth="1"/>
    <col min="12553" max="12553" width="11.5" style="3" customWidth="1"/>
    <col min="12554" max="12554" width="8.5" style="3" customWidth="1"/>
    <col min="12555" max="12556" width="8" style="3" customWidth="1"/>
    <col min="12557" max="12557" width="7" style="3" customWidth="1"/>
    <col min="12558" max="12558" width="8" style="3" customWidth="1"/>
    <col min="12559" max="12559" width="9" style="3" customWidth="1"/>
    <col min="12560" max="12561" width="8" style="3" customWidth="1"/>
    <col min="12562" max="12562" width="7.33203125" style="3" customWidth="1"/>
    <col min="12563" max="12563" width="7.5" style="3" customWidth="1"/>
    <col min="12564" max="12564" width="10.5" style="3" customWidth="1"/>
    <col min="12565" max="12565" width="9" style="3" customWidth="1"/>
    <col min="12566" max="12566" width="2" style="3" customWidth="1"/>
    <col min="12567" max="12567" width="15.5" style="3" customWidth="1"/>
    <col min="12568" max="12568" width="8.5" style="3" customWidth="1"/>
    <col min="12569" max="12569" width="16.5" style="3" bestFit="1" customWidth="1"/>
    <col min="12570" max="12574" width="8.83203125" style="3"/>
    <col min="12575" max="12575" width="17.1640625" style="3" customWidth="1"/>
    <col min="12576" max="12576" width="16" style="3" customWidth="1"/>
    <col min="12577" max="12577" width="9.6640625" style="3" customWidth="1"/>
    <col min="12578" max="12578" width="11.5" style="3" customWidth="1"/>
    <col min="12579" max="12800" width="8.83203125" style="3"/>
    <col min="12801" max="12801" width="2.5" style="3" customWidth="1"/>
    <col min="12802" max="12802" width="2" style="3" customWidth="1"/>
    <col min="12803" max="12803" width="17.83203125" style="3" customWidth="1"/>
    <col min="12804" max="12804" width="10.5" style="3" customWidth="1"/>
    <col min="12805" max="12807" width="9" style="3" customWidth="1"/>
    <col min="12808" max="12808" width="8.33203125" style="3" customWidth="1"/>
    <col min="12809" max="12809" width="11.5" style="3" customWidth="1"/>
    <col min="12810" max="12810" width="8.5" style="3" customWidth="1"/>
    <col min="12811" max="12812" width="8" style="3" customWidth="1"/>
    <col min="12813" max="12813" width="7" style="3" customWidth="1"/>
    <col min="12814" max="12814" width="8" style="3" customWidth="1"/>
    <col min="12815" max="12815" width="9" style="3" customWidth="1"/>
    <col min="12816" max="12817" width="8" style="3" customWidth="1"/>
    <col min="12818" max="12818" width="7.33203125" style="3" customWidth="1"/>
    <col min="12819" max="12819" width="7.5" style="3" customWidth="1"/>
    <col min="12820" max="12820" width="10.5" style="3" customWidth="1"/>
    <col min="12821" max="12821" width="9" style="3" customWidth="1"/>
    <col min="12822" max="12822" width="2" style="3" customWidth="1"/>
    <col min="12823" max="12823" width="15.5" style="3" customWidth="1"/>
    <col min="12824" max="12824" width="8.5" style="3" customWidth="1"/>
    <col min="12825" max="12825" width="16.5" style="3" bestFit="1" customWidth="1"/>
    <col min="12826" max="12830" width="8.83203125" style="3"/>
    <col min="12831" max="12831" width="17.1640625" style="3" customWidth="1"/>
    <col min="12832" max="12832" width="16" style="3" customWidth="1"/>
    <col min="12833" max="12833" width="9.6640625" style="3" customWidth="1"/>
    <col min="12834" max="12834" width="11.5" style="3" customWidth="1"/>
    <col min="12835" max="13056" width="8.83203125" style="3"/>
    <col min="13057" max="13057" width="2.5" style="3" customWidth="1"/>
    <col min="13058" max="13058" width="2" style="3" customWidth="1"/>
    <col min="13059" max="13059" width="17.83203125" style="3" customWidth="1"/>
    <col min="13060" max="13060" width="10.5" style="3" customWidth="1"/>
    <col min="13061" max="13063" width="9" style="3" customWidth="1"/>
    <col min="13064" max="13064" width="8.33203125" style="3" customWidth="1"/>
    <col min="13065" max="13065" width="11.5" style="3" customWidth="1"/>
    <col min="13066" max="13066" width="8.5" style="3" customWidth="1"/>
    <col min="13067" max="13068" width="8" style="3" customWidth="1"/>
    <col min="13069" max="13069" width="7" style="3" customWidth="1"/>
    <col min="13070" max="13070" width="8" style="3" customWidth="1"/>
    <col min="13071" max="13071" width="9" style="3" customWidth="1"/>
    <col min="13072" max="13073" width="8" style="3" customWidth="1"/>
    <col min="13074" max="13074" width="7.33203125" style="3" customWidth="1"/>
    <col min="13075" max="13075" width="7.5" style="3" customWidth="1"/>
    <col min="13076" max="13076" width="10.5" style="3" customWidth="1"/>
    <col min="13077" max="13077" width="9" style="3" customWidth="1"/>
    <col min="13078" max="13078" width="2" style="3" customWidth="1"/>
    <col min="13079" max="13079" width="15.5" style="3" customWidth="1"/>
    <col min="13080" max="13080" width="8.5" style="3" customWidth="1"/>
    <col min="13081" max="13081" width="16.5" style="3" bestFit="1" customWidth="1"/>
    <col min="13082" max="13086" width="8.83203125" style="3"/>
    <col min="13087" max="13087" width="17.1640625" style="3" customWidth="1"/>
    <col min="13088" max="13088" width="16" style="3" customWidth="1"/>
    <col min="13089" max="13089" width="9.6640625" style="3" customWidth="1"/>
    <col min="13090" max="13090" width="11.5" style="3" customWidth="1"/>
    <col min="13091" max="13312" width="8.83203125" style="3"/>
    <col min="13313" max="13313" width="2.5" style="3" customWidth="1"/>
    <col min="13314" max="13314" width="2" style="3" customWidth="1"/>
    <col min="13315" max="13315" width="17.83203125" style="3" customWidth="1"/>
    <col min="13316" max="13316" width="10.5" style="3" customWidth="1"/>
    <col min="13317" max="13319" width="9" style="3" customWidth="1"/>
    <col min="13320" max="13320" width="8.33203125" style="3" customWidth="1"/>
    <col min="13321" max="13321" width="11.5" style="3" customWidth="1"/>
    <col min="13322" max="13322" width="8.5" style="3" customWidth="1"/>
    <col min="13323" max="13324" width="8" style="3" customWidth="1"/>
    <col min="13325" max="13325" width="7" style="3" customWidth="1"/>
    <col min="13326" max="13326" width="8" style="3" customWidth="1"/>
    <col min="13327" max="13327" width="9" style="3" customWidth="1"/>
    <col min="13328" max="13329" width="8" style="3" customWidth="1"/>
    <col min="13330" max="13330" width="7.33203125" style="3" customWidth="1"/>
    <col min="13331" max="13331" width="7.5" style="3" customWidth="1"/>
    <col min="13332" max="13332" width="10.5" style="3" customWidth="1"/>
    <col min="13333" max="13333" width="9" style="3" customWidth="1"/>
    <col min="13334" max="13334" width="2" style="3" customWidth="1"/>
    <col min="13335" max="13335" width="15.5" style="3" customWidth="1"/>
    <col min="13336" max="13336" width="8.5" style="3" customWidth="1"/>
    <col min="13337" max="13337" width="16.5" style="3" bestFit="1" customWidth="1"/>
    <col min="13338" max="13342" width="8.83203125" style="3"/>
    <col min="13343" max="13343" width="17.1640625" style="3" customWidth="1"/>
    <col min="13344" max="13344" width="16" style="3" customWidth="1"/>
    <col min="13345" max="13345" width="9.6640625" style="3" customWidth="1"/>
    <col min="13346" max="13346" width="11.5" style="3" customWidth="1"/>
    <col min="13347" max="13568" width="8.83203125" style="3"/>
    <col min="13569" max="13569" width="2.5" style="3" customWidth="1"/>
    <col min="13570" max="13570" width="2" style="3" customWidth="1"/>
    <col min="13571" max="13571" width="17.83203125" style="3" customWidth="1"/>
    <col min="13572" max="13572" width="10.5" style="3" customWidth="1"/>
    <col min="13573" max="13575" width="9" style="3" customWidth="1"/>
    <col min="13576" max="13576" width="8.33203125" style="3" customWidth="1"/>
    <col min="13577" max="13577" width="11.5" style="3" customWidth="1"/>
    <col min="13578" max="13578" width="8.5" style="3" customWidth="1"/>
    <col min="13579" max="13580" width="8" style="3" customWidth="1"/>
    <col min="13581" max="13581" width="7" style="3" customWidth="1"/>
    <col min="13582" max="13582" width="8" style="3" customWidth="1"/>
    <col min="13583" max="13583" width="9" style="3" customWidth="1"/>
    <col min="13584" max="13585" width="8" style="3" customWidth="1"/>
    <col min="13586" max="13586" width="7.33203125" style="3" customWidth="1"/>
    <col min="13587" max="13587" width="7.5" style="3" customWidth="1"/>
    <col min="13588" max="13588" width="10.5" style="3" customWidth="1"/>
    <col min="13589" max="13589" width="9" style="3" customWidth="1"/>
    <col min="13590" max="13590" width="2" style="3" customWidth="1"/>
    <col min="13591" max="13591" width="15.5" style="3" customWidth="1"/>
    <col min="13592" max="13592" width="8.5" style="3" customWidth="1"/>
    <col min="13593" max="13593" width="16.5" style="3" bestFit="1" customWidth="1"/>
    <col min="13594" max="13598" width="8.83203125" style="3"/>
    <col min="13599" max="13599" width="17.1640625" style="3" customWidth="1"/>
    <col min="13600" max="13600" width="16" style="3" customWidth="1"/>
    <col min="13601" max="13601" width="9.6640625" style="3" customWidth="1"/>
    <col min="13602" max="13602" width="11.5" style="3" customWidth="1"/>
    <col min="13603" max="13824" width="8.83203125" style="3"/>
    <col min="13825" max="13825" width="2.5" style="3" customWidth="1"/>
    <col min="13826" max="13826" width="2" style="3" customWidth="1"/>
    <col min="13827" max="13827" width="17.83203125" style="3" customWidth="1"/>
    <col min="13828" max="13828" width="10.5" style="3" customWidth="1"/>
    <col min="13829" max="13831" width="9" style="3" customWidth="1"/>
    <col min="13832" max="13832" width="8.33203125" style="3" customWidth="1"/>
    <col min="13833" max="13833" width="11.5" style="3" customWidth="1"/>
    <col min="13834" max="13834" width="8.5" style="3" customWidth="1"/>
    <col min="13835" max="13836" width="8" style="3" customWidth="1"/>
    <col min="13837" max="13837" width="7" style="3" customWidth="1"/>
    <col min="13838" max="13838" width="8" style="3" customWidth="1"/>
    <col min="13839" max="13839" width="9" style="3" customWidth="1"/>
    <col min="13840" max="13841" width="8" style="3" customWidth="1"/>
    <col min="13842" max="13842" width="7.33203125" style="3" customWidth="1"/>
    <col min="13843" max="13843" width="7.5" style="3" customWidth="1"/>
    <col min="13844" max="13844" width="10.5" style="3" customWidth="1"/>
    <col min="13845" max="13845" width="9" style="3" customWidth="1"/>
    <col min="13846" max="13846" width="2" style="3" customWidth="1"/>
    <col min="13847" max="13847" width="15.5" style="3" customWidth="1"/>
    <col min="13848" max="13848" width="8.5" style="3" customWidth="1"/>
    <col min="13849" max="13849" width="16.5" style="3" bestFit="1" customWidth="1"/>
    <col min="13850" max="13854" width="8.83203125" style="3"/>
    <col min="13855" max="13855" width="17.1640625" style="3" customWidth="1"/>
    <col min="13856" max="13856" width="16" style="3" customWidth="1"/>
    <col min="13857" max="13857" width="9.6640625" style="3" customWidth="1"/>
    <col min="13858" max="13858" width="11.5" style="3" customWidth="1"/>
    <col min="13859" max="14080" width="8.83203125" style="3"/>
    <col min="14081" max="14081" width="2.5" style="3" customWidth="1"/>
    <col min="14082" max="14082" width="2" style="3" customWidth="1"/>
    <col min="14083" max="14083" width="17.83203125" style="3" customWidth="1"/>
    <col min="14084" max="14084" width="10.5" style="3" customWidth="1"/>
    <col min="14085" max="14087" width="9" style="3" customWidth="1"/>
    <col min="14088" max="14088" width="8.33203125" style="3" customWidth="1"/>
    <col min="14089" max="14089" width="11.5" style="3" customWidth="1"/>
    <col min="14090" max="14090" width="8.5" style="3" customWidth="1"/>
    <col min="14091" max="14092" width="8" style="3" customWidth="1"/>
    <col min="14093" max="14093" width="7" style="3" customWidth="1"/>
    <col min="14094" max="14094" width="8" style="3" customWidth="1"/>
    <col min="14095" max="14095" width="9" style="3" customWidth="1"/>
    <col min="14096" max="14097" width="8" style="3" customWidth="1"/>
    <col min="14098" max="14098" width="7.33203125" style="3" customWidth="1"/>
    <col min="14099" max="14099" width="7.5" style="3" customWidth="1"/>
    <col min="14100" max="14100" width="10.5" style="3" customWidth="1"/>
    <col min="14101" max="14101" width="9" style="3" customWidth="1"/>
    <col min="14102" max="14102" width="2" style="3" customWidth="1"/>
    <col min="14103" max="14103" width="15.5" style="3" customWidth="1"/>
    <col min="14104" max="14104" width="8.5" style="3" customWidth="1"/>
    <col min="14105" max="14105" width="16.5" style="3" bestFit="1" customWidth="1"/>
    <col min="14106" max="14110" width="8.83203125" style="3"/>
    <col min="14111" max="14111" width="17.1640625" style="3" customWidth="1"/>
    <col min="14112" max="14112" width="16" style="3" customWidth="1"/>
    <col min="14113" max="14113" width="9.6640625" style="3" customWidth="1"/>
    <col min="14114" max="14114" width="11.5" style="3" customWidth="1"/>
    <col min="14115" max="14336" width="8.83203125" style="3"/>
    <col min="14337" max="14337" width="2.5" style="3" customWidth="1"/>
    <col min="14338" max="14338" width="2" style="3" customWidth="1"/>
    <col min="14339" max="14339" width="17.83203125" style="3" customWidth="1"/>
    <col min="14340" max="14340" width="10.5" style="3" customWidth="1"/>
    <col min="14341" max="14343" width="9" style="3" customWidth="1"/>
    <col min="14344" max="14344" width="8.33203125" style="3" customWidth="1"/>
    <col min="14345" max="14345" width="11.5" style="3" customWidth="1"/>
    <col min="14346" max="14346" width="8.5" style="3" customWidth="1"/>
    <col min="14347" max="14348" width="8" style="3" customWidth="1"/>
    <col min="14349" max="14349" width="7" style="3" customWidth="1"/>
    <col min="14350" max="14350" width="8" style="3" customWidth="1"/>
    <col min="14351" max="14351" width="9" style="3" customWidth="1"/>
    <col min="14352" max="14353" width="8" style="3" customWidth="1"/>
    <col min="14354" max="14354" width="7.33203125" style="3" customWidth="1"/>
    <col min="14355" max="14355" width="7.5" style="3" customWidth="1"/>
    <col min="14356" max="14356" width="10.5" style="3" customWidth="1"/>
    <col min="14357" max="14357" width="9" style="3" customWidth="1"/>
    <col min="14358" max="14358" width="2" style="3" customWidth="1"/>
    <col min="14359" max="14359" width="15.5" style="3" customWidth="1"/>
    <col min="14360" max="14360" width="8.5" style="3" customWidth="1"/>
    <col min="14361" max="14361" width="16.5" style="3" bestFit="1" customWidth="1"/>
    <col min="14362" max="14366" width="8.83203125" style="3"/>
    <col min="14367" max="14367" width="17.1640625" style="3" customWidth="1"/>
    <col min="14368" max="14368" width="16" style="3" customWidth="1"/>
    <col min="14369" max="14369" width="9.6640625" style="3" customWidth="1"/>
    <col min="14370" max="14370" width="11.5" style="3" customWidth="1"/>
    <col min="14371" max="14592" width="8.83203125" style="3"/>
    <col min="14593" max="14593" width="2.5" style="3" customWidth="1"/>
    <col min="14594" max="14594" width="2" style="3" customWidth="1"/>
    <col min="14595" max="14595" width="17.83203125" style="3" customWidth="1"/>
    <col min="14596" max="14596" width="10.5" style="3" customWidth="1"/>
    <col min="14597" max="14599" width="9" style="3" customWidth="1"/>
    <col min="14600" max="14600" width="8.33203125" style="3" customWidth="1"/>
    <col min="14601" max="14601" width="11.5" style="3" customWidth="1"/>
    <col min="14602" max="14602" width="8.5" style="3" customWidth="1"/>
    <col min="14603" max="14604" width="8" style="3" customWidth="1"/>
    <col min="14605" max="14605" width="7" style="3" customWidth="1"/>
    <col min="14606" max="14606" width="8" style="3" customWidth="1"/>
    <col min="14607" max="14607" width="9" style="3" customWidth="1"/>
    <col min="14608" max="14609" width="8" style="3" customWidth="1"/>
    <col min="14610" max="14610" width="7.33203125" style="3" customWidth="1"/>
    <col min="14611" max="14611" width="7.5" style="3" customWidth="1"/>
    <col min="14612" max="14612" width="10.5" style="3" customWidth="1"/>
    <col min="14613" max="14613" width="9" style="3" customWidth="1"/>
    <col min="14614" max="14614" width="2" style="3" customWidth="1"/>
    <col min="14615" max="14615" width="15.5" style="3" customWidth="1"/>
    <col min="14616" max="14616" width="8.5" style="3" customWidth="1"/>
    <col min="14617" max="14617" width="16.5" style="3" bestFit="1" customWidth="1"/>
    <col min="14618" max="14622" width="8.83203125" style="3"/>
    <col min="14623" max="14623" width="17.1640625" style="3" customWidth="1"/>
    <col min="14624" max="14624" width="16" style="3" customWidth="1"/>
    <col min="14625" max="14625" width="9.6640625" style="3" customWidth="1"/>
    <col min="14626" max="14626" width="11.5" style="3" customWidth="1"/>
    <col min="14627" max="14848" width="8.83203125" style="3"/>
    <col min="14849" max="14849" width="2.5" style="3" customWidth="1"/>
    <col min="14850" max="14850" width="2" style="3" customWidth="1"/>
    <col min="14851" max="14851" width="17.83203125" style="3" customWidth="1"/>
    <col min="14852" max="14852" width="10.5" style="3" customWidth="1"/>
    <col min="14853" max="14855" width="9" style="3" customWidth="1"/>
    <col min="14856" max="14856" width="8.33203125" style="3" customWidth="1"/>
    <col min="14857" max="14857" width="11.5" style="3" customWidth="1"/>
    <col min="14858" max="14858" width="8.5" style="3" customWidth="1"/>
    <col min="14859" max="14860" width="8" style="3" customWidth="1"/>
    <col min="14861" max="14861" width="7" style="3" customWidth="1"/>
    <col min="14862" max="14862" width="8" style="3" customWidth="1"/>
    <col min="14863" max="14863" width="9" style="3" customWidth="1"/>
    <col min="14864" max="14865" width="8" style="3" customWidth="1"/>
    <col min="14866" max="14866" width="7.33203125" style="3" customWidth="1"/>
    <col min="14867" max="14867" width="7.5" style="3" customWidth="1"/>
    <col min="14868" max="14868" width="10.5" style="3" customWidth="1"/>
    <col min="14869" max="14869" width="9" style="3" customWidth="1"/>
    <col min="14870" max="14870" width="2" style="3" customWidth="1"/>
    <col min="14871" max="14871" width="15.5" style="3" customWidth="1"/>
    <col min="14872" max="14872" width="8.5" style="3" customWidth="1"/>
    <col min="14873" max="14873" width="16.5" style="3" bestFit="1" customWidth="1"/>
    <col min="14874" max="14878" width="8.83203125" style="3"/>
    <col min="14879" max="14879" width="17.1640625" style="3" customWidth="1"/>
    <col min="14880" max="14880" width="16" style="3" customWidth="1"/>
    <col min="14881" max="14881" width="9.6640625" style="3" customWidth="1"/>
    <col min="14882" max="14882" width="11.5" style="3" customWidth="1"/>
    <col min="14883" max="15104" width="8.83203125" style="3"/>
    <col min="15105" max="15105" width="2.5" style="3" customWidth="1"/>
    <col min="15106" max="15106" width="2" style="3" customWidth="1"/>
    <col min="15107" max="15107" width="17.83203125" style="3" customWidth="1"/>
    <col min="15108" max="15108" width="10.5" style="3" customWidth="1"/>
    <col min="15109" max="15111" width="9" style="3" customWidth="1"/>
    <col min="15112" max="15112" width="8.33203125" style="3" customWidth="1"/>
    <col min="15113" max="15113" width="11.5" style="3" customWidth="1"/>
    <col min="15114" max="15114" width="8.5" style="3" customWidth="1"/>
    <col min="15115" max="15116" width="8" style="3" customWidth="1"/>
    <col min="15117" max="15117" width="7" style="3" customWidth="1"/>
    <col min="15118" max="15118" width="8" style="3" customWidth="1"/>
    <col min="15119" max="15119" width="9" style="3" customWidth="1"/>
    <col min="15120" max="15121" width="8" style="3" customWidth="1"/>
    <col min="15122" max="15122" width="7.33203125" style="3" customWidth="1"/>
    <col min="15123" max="15123" width="7.5" style="3" customWidth="1"/>
    <col min="15124" max="15124" width="10.5" style="3" customWidth="1"/>
    <col min="15125" max="15125" width="9" style="3" customWidth="1"/>
    <col min="15126" max="15126" width="2" style="3" customWidth="1"/>
    <col min="15127" max="15127" width="15.5" style="3" customWidth="1"/>
    <col min="15128" max="15128" width="8.5" style="3" customWidth="1"/>
    <col min="15129" max="15129" width="16.5" style="3" bestFit="1" customWidth="1"/>
    <col min="15130" max="15134" width="8.83203125" style="3"/>
    <col min="15135" max="15135" width="17.1640625" style="3" customWidth="1"/>
    <col min="15136" max="15136" width="16" style="3" customWidth="1"/>
    <col min="15137" max="15137" width="9.6640625" style="3" customWidth="1"/>
    <col min="15138" max="15138" width="11.5" style="3" customWidth="1"/>
    <col min="15139" max="15360" width="8.83203125" style="3"/>
    <col min="15361" max="15361" width="2.5" style="3" customWidth="1"/>
    <col min="15362" max="15362" width="2" style="3" customWidth="1"/>
    <col min="15363" max="15363" width="17.83203125" style="3" customWidth="1"/>
    <col min="15364" max="15364" width="10.5" style="3" customWidth="1"/>
    <col min="15365" max="15367" width="9" style="3" customWidth="1"/>
    <col min="15368" max="15368" width="8.33203125" style="3" customWidth="1"/>
    <col min="15369" max="15369" width="11.5" style="3" customWidth="1"/>
    <col min="15370" max="15370" width="8.5" style="3" customWidth="1"/>
    <col min="15371" max="15372" width="8" style="3" customWidth="1"/>
    <col min="15373" max="15373" width="7" style="3" customWidth="1"/>
    <col min="15374" max="15374" width="8" style="3" customWidth="1"/>
    <col min="15375" max="15375" width="9" style="3" customWidth="1"/>
    <col min="15376" max="15377" width="8" style="3" customWidth="1"/>
    <col min="15378" max="15378" width="7.33203125" style="3" customWidth="1"/>
    <col min="15379" max="15379" width="7.5" style="3" customWidth="1"/>
    <col min="15380" max="15380" width="10.5" style="3" customWidth="1"/>
    <col min="15381" max="15381" width="9" style="3" customWidth="1"/>
    <col min="15382" max="15382" width="2" style="3" customWidth="1"/>
    <col min="15383" max="15383" width="15.5" style="3" customWidth="1"/>
    <col min="15384" max="15384" width="8.5" style="3" customWidth="1"/>
    <col min="15385" max="15385" width="16.5" style="3" bestFit="1" customWidth="1"/>
    <col min="15386" max="15390" width="8.83203125" style="3"/>
    <col min="15391" max="15391" width="17.1640625" style="3" customWidth="1"/>
    <col min="15392" max="15392" width="16" style="3" customWidth="1"/>
    <col min="15393" max="15393" width="9.6640625" style="3" customWidth="1"/>
    <col min="15394" max="15394" width="11.5" style="3" customWidth="1"/>
    <col min="15395" max="15616" width="8.83203125" style="3"/>
    <col min="15617" max="15617" width="2.5" style="3" customWidth="1"/>
    <col min="15618" max="15618" width="2" style="3" customWidth="1"/>
    <col min="15619" max="15619" width="17.83203125" style="3" customWidth="1"/>
    <col min="15620" max="15620" width="10.5" style="3" customWidth="1"/>
    <col min="15621" max="15623" width="9" style="3" customWidth="1"/>
    <col min="15624" max="15624" width="8.33203125" style="3" customWidth="1"/>
    <col min="15625" max="15625" width="11.5" style="3" customWidth="1"/>
    <col min="15626" max="15626" width="8.5" style="3" customWidth="1"/>
    <col min="15627" max="15628" width="8" style="3" customWidth="1"/>
    <col min="15629" max="15629" width="7" style="3" customWidth="1"/>
    <col min="15630" max="15630" width="8" style="3" customWidth="1"/>
    <col min="15631" max="15631" width="9" style="3" customWidth="1"/>
    <col min="15632" max="15633" width="8" style="3" customWidth="1"/>
    <col min="15634" max="15634" width="7.33203125" style="3" customWidth="1"/>
    <col min="15635" max="15635" width="7.5" style="3" customWidth="1"/>
    <col min="15636" max="15636" width="10.5" style="3" customWidth="1"/>
    <col min="15637" max="15637" width="9" style="3" customWidth="1"/>
    <col min="15638" max="15638" width="2" style="3" customWidth="1"/>
    <col min="15639" max="15639" width="15.5" style="3" customWidth="1"/>
    <col min="15640" max="15640" width="8.5" style="3" customWidth="1"/>
    <col min="15641" max="15641" width="16.5" style="3" bestFit="1" customWidth="1"/>
    <col min="15642" max="15646" width="8.83203125" style="3"/>
    <col min="15647" max="15647" width="17.1640625" style="3" customWidth="1"/>
    <col min="15648" max="15648" width="16" style="3" customWidth="1"/>
    <col min="15649" max="15649" width="9.6640625" style="3" customWidth="1"/>
    <col min="15650" max="15650" width="11.5" style="3" customWidth="1"/>
    <col min="15651" max="15872" width="8.83203125" style="3"/>
    <col min="15873" max="15873" width="2.5" style="3" customWidth="1"/>
    <col min="15874" max="15874" width="2" style="3" customWidth="1"/>
    <col min="15875" max="15875" width="17.83203125" style="3" customWidth="1"/>
    <col min="15876" max="15876" width="10.5" style="3" customWidth="1"/>
    <col min="15877" max="15879" width="9" style="3" customWidth="1"/>
    <col min="15880" max="15880" width="8.33203125" style="3" customWidth="1"/>
    <col min="15881" max="15881" width="11.5" style="3" customWidth="1"/>
    <col min="15882" max="15882" width="8.5" style="3" customWidth="1"/>
    <col min="15883" max="15884" width="8" style="3" customWidth="1"/>
    <col min="15885" max="15885" width="7" style="3" customWidth="1"/>
    <col min="15886" max="15886" width="8" style="3" customWidth="1"/>
    <col min="15887" max="15887" width="9" style="3" customWidth="1"/>
    <col min="15888" max="15889" width="8" style="3" customWidth="1"/>
    <col min="15890" max="15890" width="7.33203125" style="3" customWidth="1"/>
    <col min="15891" max="15891" width="7.5" style="3" customWidth="1"/>
    <col min="15892" max="15892" width="10.5" style="3" customWidth="1"/>
    <col min="15893" max="15893" width="9" style="3" customWidth="1"/>
    <col min="15894" max="15894" width="2" style="3" customWidth="1"/>
    <col min="15895" max="15895" width="15.5" style="3" customWidth="1"/>
    <col min="15896" max="15896" width="8.5" style="3" customWidth="1"/>
    <col min="15897" max="15897" width="16.5" style="3" bestFit="1" customWidth="1"/>
    <col min="15898" max="15902" width="8.83203125" style="3"/>
    <col min="15903" max="15903" width="17.1640625" style="3" customWidth="1"/>
    <col min="15904" max="15904" width="16" style="3" customWidth="1"/>
    <col min="15905" max="15905" width="9.6640625" style="3" customWidth="1"/>
    <col min="15906" max="15906" width="11.5" style="3" customWidth="1"/>
    <col min="15907" max="16128" width="8.83203125" style="3"/>
    <col min="16129" max="16129" width="2.5" style="3" customWidth="1"/>
    <col min="16130" max="16130" width="2" style="3" customWidth="1"/>
    <col min="16131" max="16131" width="17.83203125" style="3" customWidth="1"/>
    <col min="16132" max="16132" width="10.5" style="3" customWidth="1"/>
    <col min="16133" max="16135" width="9" style="3" customWidth="1"/>
    <col min="16136" max="16136" width="8.33203125" style="3" customWidth="1"/>
    <col min="16137" max="16137" width="11.5" style="3" customWidth="1"/>
    <col min="16138" max="16138" width="8.5" style="3" customWidth="1"/>
    <col min="16139" max="16140" width="8" style="3" customWidth="1"/>
    <col min="16141" max="16141" width="7" style="3" customWidth="1"/>
    <col min="16142" max="16142" width="8" style="3" customWidth="1"/>
    <col min="16143" max="16143" width="9" style="3" customWidth="1"/>
    <col min="16144" max="16145" width="8" style="3" customWidth="1"/>
    <col min="16146" max="16146" width="7.33203125" style="3" customWidth="1"/>
    <col min="16147" max="16147" width="7.5" style="3" customWidth="1"/>
    <col min="16148" max="16148" width="10.5" style="3" customWidth="1"/>
    <col min="16149" max="16149" width="9" style="3" customWidth="1"/>
    <col min="16150" max="16150" width="2" style="3" customWidth="1"/>
    <col min="16151" max="16151" width="15.5" style="3" customWidth="1"/>
    <col min="16152" max="16152" width="8.5" style="3" customWidth="1"/>
    <col min="16153" max="16153" width="16.5" style="3" bestFit="1" customWidth="1"/>
    <col min="16154" max="16158" width="8.83203125" style="3"/>
    <col min="16159" max="16159" width="17.1640625" style="3" customWidth="1"/>
    <col min="16160" max="16160" width="16" style="3" customWidth="1"/>
    <col min="16161" max="16161" width="9.6640625" style="3" customWidth="1"/>
    <col min="16162" max="16162" width="11.5" style="3" customWidth="1"/>
    <col min="16163" max="16384" width="8.83203125" style="3"/>
  </cols>
  <sheetData>
    <row r="2" spans="1:34" ht="15">
      <c r="C2" s="284"/>
    </row>
    <row r="3" spans="1:34" ht="14" thickBot="1">
      <c r="B3" s="250">
        <v>2.5</v>
      </c>
      <c r="C3" s="247"/>
      <c r="D3" s="247">
        <v>11</v>
      </c>
      <c r="E3" s="247">
        <v>9</v>
      </c>
      <c r="F3" s="247">
        <v>8</v>
      </c>
      <c r="G3" s="247">
        <v>8</v>
      </c>
      <c r="H3" s="247">
        <v>8</v>
      </c>
      <c r="I3" s="247">
        <v>8</v>
      </c>
      <c r="J3" s="247">
        <v>8</v>
      </c>
      <c r="K3" s="247">
        <v>8</v>
      </c>
      <c r="L3" s="247">
        <v>8</v>
      </c>
      <c r="M3" s="247">
        <v>8</v>
      </c>
      <c r="N3" s="247">
        <v>8</v>
      </c>
      <c r="O3" s="247">
        <v>8</v>
      </c>
      <c r="P3" s="247">
        <v>8</v>
      </c>
      <c r="Q3" s="247">
        <v>8</v>
      </c>
      <c r="R3" s="247">
        <v>8</v>
      </c>
      <c r="S3" s="247">
        <v>8</v>
      </c>
      <c r="T3" s="247">
        <v>9</v>
      </c>
      <c r="U3" s="247">
        <v>9</v>
      </c>
      <c r="V3" s="250">
        <v>2.5</v>
      </c>
      <c r="W3" s="50"/>
      <c r="X3" s="50"/>
      <c r="Y3" s="251"/>
    </row>
    <row r="4" spans="1:34" ht="11.5" customHeight="1">
      <c r="A4" s="15"/>
      <c r="B4" s="307"/>
      <c r="C4" s="308"/>
      <c r="D4" s="309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1"/>
      <c r="W4" s="17"/>
      <c r="X4" s="15"/>
      <c r="Y4" s="15"/>
      <c r="Z4" s="15"/>
      <c r="AA4" s="15"/>
    </row>
    <row r="5" spans="1:34" ht="11.5" customHeight="1">
      <c r="A5" s="15"/>
      <c r="B5" s="312"/>
      <c r="C5" s="313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31" t="s">
        <v>460</v>
      </c>
      <c r="V5" s="315"/>
      <c r="W5" s="17"/>
      <c r="X5" s="15"/>
      <c r="Y5" s="15"/>
      <c r="Z5" s="15"/>
      <c r="AA5" s="15"/>
    </row>
    <row r="6" spans="1:34" ht="11.5" customHeight="1">
      <c r="A6" s="15"/>
      <c r="B6" s="312"/>
      <c r="C6" s="313"/>
      <c r="D6" s="316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5"/>
      <c r="W6" s="17"/>
      <c r="X6" s="15"/>
      <c r="Y6" s="15"/>
      <c r="Z6" s="15"/>
      <c r="AA6" s="15"/>
    </row>
    <row r="7" spans="1:34" ht="11.5" customHeight="1">
      <c r="A7" s="15"/>
      <c r="B7" s="312"/>
      <c r="C7" s="313"/>
      <c r="D7" s="99" t="s">
        <v>458</v>
      </c>
      <c r="E7" s="317"/>
      <c r="F7" s="317"/>
      <c r="G7" s="317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8"/>
      <c r="V7" s="315"/>
      <c r="W7" s="17"/>
      <c r="X7" s="15"/>
      <c r="Y7" s="15"/>
      <c r="Z7" s="15"/>
      <c r="AA7" s="15"/>
    </row>
    <row r="8" spans="1:34" ht="11.5" customHeight="1">
      <c r="A8" s="2"/>
      <c r="B8" s="312"/>
      <c r="C8" s="314"/>
      <c r="D8" s="314"/>
      <c r="E8" s="314"/>
      <c r="F8" s="314"/>
      <c r="G8" s="314"/>
      <c r="H8" s="314"/>
      <c r="I8" s="314"/>
      <c r="J8" s="314"/>
      <c r="K8" s="314"/>
      <c r="L8" s="314"/>
      <c r="M8" s="314"/>
      <c r="N8" s="314"/>
      <c r="O8" s="314"/>
      <c r="P8" s="314"/>
      <c r="Q8" s="314"/>
      <c r="R8" s="314"/>
      <c r="S8" s="314"/>
      <c r="T8" s="314"/>
      <c r="U8" s="314"/>
      <c r="V8" s="31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34" ht="14" customHeight="1" thickBot="1">
      <c r="A9" s="15"/>
      <c r="B9" s="319"/>
      <c r="C9" s="286" t="s">
        <v>402</v>
      </c>
      <c r="D9" s="287"/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9" t="s">
        <v>393</v>
      </c>
      <c r="V9" s="320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</row>
    <row r="10" spans="1:34" ht="14" customHeight="1" thickBot="1">
      <c r="A10" s="15"/>
      <c r="B10" s="319"/>
      <c r="C10" s="533" t="s">
        <v>397</v>
      </c>
      <c r="D10" s="533" t="s">
        <v>68</v>
      </c>
      <c r="E10" s="533" t="s">
        <v>365</v>
      </c>
      <c r="F10" s="533" t="s">
        <v>376</v>
      </c>
      <c r="G10" s="533" t="s">
        <v>0</v>
      </c>
      <c r="H10" s="535" t="s">
        <v>7</v>
      </c>
      <c r="I10" s="535"/>
      <c r="J10" s="535"/>
      <c r="K10" s="535"/>
      <c r="L10" s="535"/>
      <c r="M10" s="535"/>
      <c r="N10" s="535"/>
      <c r="O10" s="533" t="s">
        <v>66</v>
      </c>
      <c r="P10" s="533" t="s">
        <v>40</v>
      </c>
      <c r="Q10" s="533" t="s">
        <v>362</v>
      </c>
      <c r="R10" s="533" t="s">
        <v>363</v>
      </c>
      <c r="S10" s="533" t="s">
        <v>364</v>
      </c>
      <c r="T10" s="533" t="s">
        <v>44</v>
      </c>
      <c r="U10" s="533" t="s">
        <v>46</v>
      </c>
      <c r="V10" s="320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536"/>
    </row>
    <row r="11" spans="1:34" ht="32" customHeight="1" thickBot="1">
      <c r="A11" s="15"/>
      <c r="B11" s="319"/>
      <c r="C11" s="534"/>
      <c r="D11" s="534"/>
      <c r="E11" s="534"/>
      <c r="F11" s="534"/>
      <c r="G11" s="534"/>
      <c r="H11" s="290" t="s">
        <v>395</v>
      </c>
      <c r="I11" s="290" t="s">
        <v>2</v>
      </c>
      <c r="J11" s="290" t="s">
        <v>3</v>
      </c>
      <c r="K11" s="290" t="s">
        <v>4</v>
      </c>
      <c r="L11" s="290" t="s">
        <v>5</v>
      </c>
      <c r="M11" s="290" t="s">
        <v>396</v>
      </c>
      <c r="N11" s="290" t="s">
        <v>6</v>
      </c>
      <c r="O11" s="534"/>
      <c r="P11" s="534"/>
      <c r="Q11" s="534"/>
      <c r="R11" s="534"/>
      <c r="S11" s="534"/>
      <c r="T11" s="534"/>
      <c r="U11" s="534"/>
      <c r="V11" s="320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536"/>
    </row>
    <row r="12" spans="1:34" ht="14.5" customHeight="1">
      <c r="A12" s="15"/>
      <c r="B12" s="319"/>
      <c r="C12" s="339" t="s">
        <v>382</v>
      </c>
      <c r="D12" s="292">
        <v>1955156</v>
      </c>
      <c r="E12" s="293">
        <v>413.43711417999998</v>
      </c>
      <c r="F12" s="293">
        <v>257.99131118000003</v>
      </c>
      <c r="G12" s="293">
        <v>36879.346306040003</v>
      </c>
      <c r="H12" s="293">
        <v>248.29685344000001</v>
      </c>
      <c r="I12" s="293">
        <v>302.68310687999997</v>
      </c>
      <c r="J12" s="293">
        <v>44.346477110000002</v>
      </c>
      <c r="K12" s="293">
        <v>365.47390426999999</v>
      </c>
      <c r="L12" s="293">
        <v>8.6151660000000005E-2</v>
      </c>
      <c r="M12" s="293">
        <v>143.50842355</v>
      </c>
      <c r="N12" s="293">
        <v>47.865770740000016</v>
      </c>
      <c r="O12" s="293">
        <v>321.84643588000006</v>
      </c>
      <c r="P12" s="293">
        <v>1.0161119999999999E-2</v>
      </c>
      <c r="Q12" s="293">
        <v>80.332879030000001</v>
      </c>
      <c r="R12" s="293">
        <v>2.6994800000000002E-3</v>
      </c>
      <c r="S12" s="293">
        <v>80.874599140000001</v>
      </c>
      <c r="T12" s="293">
        <v>179651.25399919</v>
      </c>
      <c r="U12" s="293">
        <v>20393.400746610001</v>
      </c>
      <c r="V12" s="321">
        <v>0</v>
      </c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238"/>
    </row>
    <row r="13" spans="1:34" ht="14.5" customHeight="1">
      <c r="A13" s="15"/>
      <c r="B13" s="319"/>
      <c r="C13" s="388" t="s">
        <v>383</v>
      </c>
      <c r="D13" s="297">
        <v>845870</v>
      </c>
      <c r="E13" s="298">
        <v>5357.9118725999997</v>
      </c>
      <c r="F13" s="298">
        <v>288.37656797</v>
      </c>
      <c r="G13" s="298">
        <v>22988.730096499999</v>
      </c>
      <c r="H13" s="298">
        <v>187.97163813999998</v>
      </c>
      <c r="I13" s="298">
        <v>141.76514880000002</v>
      </c>
      <c r="J13" s="298">
        <v>26.579679550000002</v>
      </c>
      <c r="K13" s="298">
        <v>174.18108694999998</v>
      </c>
      <c r="L13" s="298">
        <v>0.47263081000000001</v>
      </c>
      <c r="M13" s="298">
        <v>44.958709729999995</v>
      </c>
      <c r="N13" s="298">
        <v>711.28729467999995</v>
      </c>
      <c r="O13" s="298">
        <v>4320.0019377799999</v>
      </c>
      <c r="P13" s="298">
        <v>7.8223279999999992E-2</v>
      </c>
      <c r="Q13" s="298">
        <v>36.414268179999993</v>
      </c>
      <c r="R13" s="298">
        <v>2.7770629999999998E-2</v>
      </c>
      <c r="S13" s="298">
        <v>36.637372450000001</v>
      </c>
      <c r="T13" s="298">
        <v>79754.492849989998</v>
      </c>
      <c r="U13" s="298">
        <v>7892.2035595399993</v>
      </c>
      <c r="V13" s="321">
        <v>1</v>
      </c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238"/>
    </row>
    <row r="14" spans="1:34" ht="14.5" customHeight="1">
      <c r="A14" s="15"/>
      <c r="B14" s="319"/>
      <c r="C14" s="388" t="s">
        <v>384</v>
      </c>
      <c r="D14" s="297">
        <v>1470131</v>
      </c>
      <c r="E14" s="298">
        <v>15771.974875619999</v>
      </c>
      <c r="F14" s="298">
        <v>1049.8375194299999</v>
      </c>
      <c r="G14" s="298">
        <v>34354.179448540002</v>
      </c>
      <c r="H14" s="298">
        <v>406.61957477000004</v>
      </c>
      <c r="I14" s="298">
        <v>354.86113344</v>
      </c>
      <c r="J14" s="298">
        <v>65.833017760000004</v>
      </c>
      <c r="K14" s="298">
        <v>427.17354525999997</v>
      </c>
      <c r="L14" s="298">
        <v>4.65658789</v>
      </c>
      <c r="M14" s="298">
        <v>104.15638677000001</v>
      </c>
      <c r="N14" s="298">
        <v>2003.2525142899999</v>
      </c>
      <c r="O14" s="298">
        <v>12827.94645261</v>
      </c>
      <c r="P14" s="298">
        <v>0.47340362000000002</v>
      </c>
      <c r="Q14" s="298">
        <v>122.12142803</v>
      </c>
      <c r="R14" s="298">
        <v>0.13734041000000002</v>
      </c>
      <c r="S14" s="298">
        <v>122.53736212000001</v>
      </c>
      <c r="T14" s="298">
        <v>153647.49319867999</v>
      </c>
      <c r="U14" s="298">
        <v>13728.699073530001</v>
      </c>
      <c r="V14" s="321">
        <v>2</v>
      </c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238"/>
    </row>
    <row r="15" spans="1:34" ht="14.5" customHeight="1">
      <c r="A15" s="15"/>
      <c r="B15" s="319"/>
      <c r="C15" s="388" t="s">
        <v>385</v>
      </c>
      <c r="D15" s="297">
        <v>2662505</v>
      </c>
      <c r="E15" s="298">
        <v>49043.04489854</v>
      </c>
      <c r="F15" s="298">
        <v>2040.75150887</v>
      </c>
      <c r="G15" s="298">
        <v>35746.766471800001</v>
      </c>
      <c r="H15" s="298">
        <v>860.78007271000001</v>
      </c>
      <c r="I15" s="298">
        <v>661.08688800000004</v>
      </c>
      <c r="J15" s="298">
        <v>122.49193027</v>
      </c>
      <c r="K15" s="298">
        <v>590.74359659000004</v>
      </c>
      <c r="L15" s="298">
        <v>21.785467430000001</v>
      </c>
      <c r="M15" s="298">
        <v>94.763434660000001</v>
      </c>
      <c r="N15" s="298">
        <v>6930.6540644399984</v>
      </c>
      <c r="O15" s="298">
        <v>40126.276184859998</v>
      </c>
      <c r="P15" s="298">
        <v>1.64920515</v>
      </c>
      <c r="Q15" s="298">
        <v>235.12819872</v>
      </c>
      <c r="R15" s="298">
        <v>0.88468548000000002</v>
      </c>
      <c r="S15" s="298">
        <v>237.19564128000002</v>
      </c>
      <c r="T15" s="298">
        <v>235392.0502388</v>
      </c>
      <c r="U15" s="298">
        <v>18123.843219620001</v>
      </c>
      <c r="V15" s="321">
        <v>3</v>
      </c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238"/>
    </row>
    <row r="16" spans="1:34" ht="14.5" customHeight="1">
      <c r="A16" s="15"/>
      <c r="B16" s="319"/>
      <c r="C16" s="388" t="s">
        <v>386</v>
      </c>
      <c r="D16" s="297">
        <v>8220090</v>
      </c>
      <c r="E16" s="298">
        <v>222088.78960944997</v>
      </c>
      <c r="F16" s="298">
        <v>12214.9522065</v>
      </c>
      <c r="G16" s="298">
        <v>72691.574893429992</v>
      </c>
      <c r="H16" s="298">
        <v>6566.47900897</v>
      </c>
      <c r="I16" s="298">
        <v>7445.8575100799999</v>
      </c>
      <c r="J16" s="298">
        <v>2325.85761572</v>
      </c>
      <c r="K16" s="298">
        <v>4834.0282722100001</v>
      </c>
      <c r="L16" s="298">
        <v>344.68037306000002</v>
      </c>
      <c r="M16" s="298">
        <v>985.63717489999999</v>
      </c>
      <c r="N16" s="298">
        <v>30754.328221389998</v>
      </c>
      <c r="O16" s="298">
        <v>169712.93148776999</v>
      </c>
      <c r="P16" s="298">
        <v>1063.0001478000001</v>
      </c>
      <c r="Q16" s="298">
        <v>2417.5645040700001</v>
      </c>
      <c r="R16" s="298">
        <v>296.51589359999997</v>
      </c>
      <c r="S16" s="298">
        <v>1681.8084928499998</v>
      </c>
      <c r="T16" s="298">
        <v>652835.10894686996</v>
      </c>
      <c r="U16" s="298">
        <v>86449.187153449995</v>
      </c>
      <c r="V16" s="321">
        <v>4</v>
      </c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238"/>
    </row>
    <row r="17" spans="1:34" ht="14.5" customHeight="1">
      <c r="A17" s="15"/>
      <c r="B17" s="319"/>
      <c r="C17" s="388" t="s">
        <v>387</v>
      </c>
      <c r="D17" s="297">
        <v>6541969</v>
      </c>
      <c r="E17" s="298">
        <v>313264.08005213004</v>
      </c>
      <c r="F17" s="298">
        <v>24182.102497610002</v>
      </c>
      <c r="G17" s="298">
        <v>96314.190757050004</v>
      </c>
      <c r="H17" s="298">
        <v>14412.710013649999</v>
      </c>
      <c r="I17" s="298">
        <v>11745.92879328</v>
      </c>
      <c r="J17" s="298">
        <v>7608.6529339999997</v>
      </c>
      <c r="K17" s="298">
        <v>14607.50329554</v>
      </c>
      <c r="L17" s="298">
        <v>1791.9766876800002</v>
      </c>
      <c r="M17" s="298">
        <v>3145.2127879700001</v>
      </c>
      <c r="N17" s="298">
        <v>32191.013707720012</v>
      </c>
      <c r="O17" s="298">
        <v>228439.47805961999</v>
      </c>
      <c r="P17" s="298">
        <v>12022.78828673</v>
      </c>
      <c r="Q17" s="298">
        <v>14759.050676360001</v>
      </c>
      <c r="R17" s="298">
        <v>2450.8756038000001</v>
      </c>
      <c r="S17" s="298">
        <v>5359.0326779200004</v>
      </c>
      <c r="T17" s="298">
        <v>832198.27607565001</v>
      </c>
      <c r="U17" s="298">
        <v>108320.23418642001</v>
      </c>
      <c r="V17" s="321">
        <v>5</v>
      </c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238"/>
    </row>
    <row r="18" spans="1:34" ht="14.5" customHeight="1">
      <c r="A18" s="15"/>
      <c r="B18" s="319"/>
      <c r="C18" s="388" t="s">
        <v>388</v>
      </c>
      <c r="D18" s="297">
        <v>2762708</v>
      </c>
      <c r="E18" s="298">
        <v>256749.15000391001</v>
      </c>
      <c r="F18" s="298">
        <v>25076.87089957</v>
      </c>
      <c r="G18" s="298">
        <v>78066.204772280005</v>
      </c>
      <c r="H18" s="298">
        <v>12532.123863819999</v>
      </c>
      <c r="I18" s="298">
        <v>5413.2841382400002</v>
      </c>
      <c r="J18" s="298">
        <v>5057.1150185500001</v>
      </c>
      <c r="K18" s="298">
        <v>12705.22992682</v>
      </c>
      <c r="L18" s="298">
        <v>2977.4997035700003</v>
      </c>
      <c r="M18" s="298">
        <v>3093.2625492899997</v>
      </c>
      <c r="N18" s="298">
        <v>17456.084894389998</v>
      </c>
      <c r="O18" s="298">
        <v>197769.54647934</v>
      </c>
      <c r="P18" s="298">
        <v>29718.7104941</v>
      </c>
      <c r="Q18" s="298">
        <v>29296.505661669999</v>
      </c>
      <c r="R18" s="298">
        <v>4181.63401746</v>
      </c>
      <c r="S18" s="298">
        <v>4012.0815173100004</v>
      </c>
      <c r="T18" s="298">
        <v>774758.95486694993</v>
      </c>
      <c r="U18" s="298">
        <v>77621.393874350004</v>
      </c>
      <c r="V18" s="321">
        <v>6</v>
      </c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238"/>
    </row>
    <row r="19" spans="1:34" ht="14.5" customHeight="1">
      <c r="A19" s="15"/>
      <c r="B19" s="319"/>
      <c r="C19" s="388" t="s">
        <v>389</v>
      </c>
      <c r="D19" s="297">
        <v>1062609</v>
      </c>
      <c r="E19" s="298">
        <v>190765.62612918002</v>
      </c>
      <c r="F19" s="298">
        <v>24743.702092810003</v>
      </c>
      <c r="G19" s="298">
        <v>62698.640831559998</v>
      </c>
      <c r="H19" s="298">
        <v>12611.01279501</v>
      </c>
      <c r="I19" s="298">
        <v>2238.9276623999999</v>
      </c>
      <c r="J19" s="298">
        <v>2092.3406388499998</v>
      </c>
      <c r="K19" s="298">
        <v>8282.1132550599996</v>
      </c>
      <c r="L19" s="298">
        <v>3067.9623975300001</v>
      </c>
      <c r="M19" s="298">
        <v>2642.8379699499997</v>
      </c>
      <c r="N19" s="298">
        <v>3115.6458188100005</v>
      </c>
      <c r="O19" s="298">
        <v>156821.06883384997</v>
      </c>
      <c r="P19" s="298">
        <v>33557.111194810001</v>
      </c>
      <c r="Q19" s="298">
        <v>31792.72131678</v>
      </c>
      <c r="R19" s="298">
        <v>3389.1415156100002</v>
      </c>
      <c r="S19" s="298">
        <v>1857.3201125599999</v>
      </c>
      <c r="T19" s="298">
        <v>708691.38415006001</v>
      </c>
      <c r="U19" s="298">
        <v>56738.917684650005</v>
      </c>
      <c r="V19" s="321">
        <v>7</v>
      </c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238"/>
    </row>
    <row r="20" spans="1:34" ht="14.5" customHeight="1">
      <c r="A20" s="15"/>
      <c r="B20" s="319"/>
      <c r="C20" s="388" t="s">
        <v>390</v>
      </c>
      <c r="D20" s="297">
        <v>286523</v>
      </c>
      <c r="E20" s="298">
        <v>90682.851938790001</v>
      </c>
      <c r="F20" s="298">
        <v>19781.00673184</v>
      </c>
      <c r="G20" s="298">
        <v>43782.691557170001</v>
      </c>
      <c r="H20" s="298">
        <v>5816.6883807699996</v>
      </c>
      <c r="I20" s="298">
        <v>602.70429120000006</v>
      </c>
      <c r="J20" s="298">
        <v>555.67080104000001</v>
      </c>
      <c r="K20" s="298">
        <v>3068.2183462399998</v>
      </c>
      <c r="L20" s="298">
        <v>2110.8071882300001</v>
      </c>
      <c r="M20" s="298">
        <v>1221.96272097</v>
      </c>
      <c r="N20" s="298">
        <v>563.9047694100027</v>
      </c>
      <c r="O20" s="298">
        <v>76798.087769649996</v>
      </c>
      <c r="P20" s="298">
        <v>18702.36477004</v>
      </c>
      <c r="Q20" s="298">
        <v>17218.20960572</v>
      </c>
      <c r="R20" s="298">
        <v>1859.23807904</v>
      </c>
      <c r="S20" s="298">
        <v>683.58054083999991</v>
      </c>
      <c r="T20" s="298">
        <v>478830.03341919999</v>
      </c>
      <c r="U20" s="298">
        <v>29894.678504740001</v>
      </c>
      <c r="V20" s="321">
        <v>8</v>
      </c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238"/>
    </row>
    <row r="21" spans="1:34" ht="14.5" customHeight="1">
      <c r="A21" s="15"/>
      <c r="B21" s="319"/>
      <c r="C21" s="388" t="s">
        <v>391</v>
      </c>
      <c r="D21" s="297">
        <v>45904</v>
      </c>
      <c r="E21" s="298">
        <v>24641.075130410001</v>
      </c>
      <c r="F21" s="298">
        <v>11662.383721600001</v>
      </c>
      <c r="G21" s="298">
        <v>25808.066771760001</v>
      </c>
      <c r="H21" s="298">
        <v>959.09479371999987</v>
      </c>
      <c r="I21" s="298">
        <v>88.974959040000002</v>
      </c>
      <c r="J21" s="298">
        <v>78.266802799999994</v>
      </c>
      <c r="K21" s="298">
        <v>536.57477130999996</v>
      </c>
      <c r="L21" s="298">
        <v>904.87670891999994</v>
      </c>
      <c r="M21" s="298">
        <v>219.61754507000001</v>
      </c>
      <c r="N21" s="298">
        <v>133.3183761600003</v>
      </c>
      <c r="O21" s="298">
        <v>21749.147928710001</v>
      </c>
      <c r="P21" s="298">
        <v>5657.2165500300007</v>
      </c>
      <c r="Q21" s="298">
        <v>4951.2160728700001</v>
      </c>
      <c r="R21" s="298">
        <v>700.72814048000009</v>
      </c>
      <c r="S21" s="298">
        <v>163.84140612000002</v>
      </c>
      <c r="T21" s="298">
        <v>258014.93463547999</v>
      </c>
      <c r="U21" s="298">
        <v>13176.196076390001</v>
      </c>
      <c r="V21" s="321">
        <v>9</v>
      </c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238"/>
    </row>
    <row r="22" spans="1:34" ht="14.5" customHeight="1" thickBot="1">
      <c r="A22" s="15"/>
      <c r="B22" s="319"/>
      <c r="C22" s="389" t="s">
        <v>392</v>
      </c>
      <c r="D22" s="300">
        <v>20391</v>
      </c>
      <c r="E22" s="301">
        <v>27978.087830029999</v>
      </c>
      <c r="F22" s="301">
        <v>60129.560027700005</v>
      </c>
      <c r="G22" s="301">
        <v>57038.572063450003</v>
      </c>
      <c r="H22" s="301">
        <v>674.43062402999999</v>
      </c>
      <c r="I22" s="301">
        <v>37.063519679999999</v>
      </c>
      <c r="J22" s="301">
        <v>30.845834629999999</v>
      </c>
      <c r="K22" s="301">
        <v>332.95539047000005</v>
      </c>
      <c r="L22" s="301">
        <v>4250.9194698000001</v>
      </c>
      <c r="M22" s="301">
        <v>168.04583400000001</v>
      </c>
      <c r="N22" s="301">
        <v>56.876555799998641</v>
      </c>
      <c r="O22" s="301">
        <v>22487.631039560001</v>
      </c>
      <c r="P22" s="301">
        <v>6022.2454703000003</v>
      </c>
      <c r="Q22" s="301">
        <v>5182.7190112799999</v>
      </c>
      <c r="R22" s="301">
        <v>880.20578735000004</v>
      </c>
      <c r="S22" s="301">
        <v>139.75940187999998</v>
      </c>
      <c r="T22" s="301">
        <v>729839.65248011996</v>
      </c>
      <c r="U22" s="301">
        <v>25675.373829569995</v>
      </c>
      <c r="V22" s="321">
        <v>10</v>
      </c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238"/>
    </row>
    <row r="23" spans="1:34" ht="14.5" customHeight="1" thickBot="1">
      <c r="A23" s="15"/>
      <c r="B23" s="319"/>
      <c r="C23" s="322" t="s">
        <v>64</v>
      </c>
      <c r="D23" s="323">
        <v>25873856</v>
      </c>
      <c r="E23" s="323">
        <v>1196756.0294548399</v>
      </c>
      <c r="F23" s="323">
        <v>181427.53508508002</v>
      </c>
      <c r="G23" s="323">
        <v>566368.96396958001</v>
      </c>
      <c r="H23" s="323">
        <v>55276.207619029992</v>
      </c>
      <c r="I23" s="323">
        <v>29033.137151039999</v>
      </c>
      <c r="J23" s="323">
        <v>18008.00075028</v>
      </c>
      <c r="K23" s="323">
        <v>45924.19539072</v>
      </c>
      <c r="L23" s="323">
        <v>15475.723366580001</v>
      </c>
      <c r="M23" s="323">
        <v>11863.963536859999</v>
      </c>
      <c r="N23" s="323">
        <v>93964.231987830019</v>
      </c>
      <c r="O23" s="323">
        <v>931373.96260962985</v>
      </c>
      <c r="P23" s="323">
        <v>106745.64790698</v>
      </c>
      <c r="Q23" s="323">
        <v>106091.98362271</v>
      </c>
      <c r="R23" s="323">
        <v>13759.39153334</v>
      </c>
      <c r="S23" s="323">
        <v>14374.66912447</v>
      </c>
      <c r="T23" s="323">
        <v>5083613.6348609896</v>
      </c>
      <c r="U23" s="323">
        <v>458014.12790887005</v>
      </c>
      <c r="V23" s="320"/>
      <c r="W23" s="17"/>
      <c r="X23" s="15"/>
      <c r="Y23" s="15"/>
      <c r="Z23" s="15"/>
      <c r="AA23" s="15"/>
    </row>
    <row r="24" spans="1:34" ht="15" customHeight="1">
      <c r="A24" s="15"/>
      <c r="B24" s="319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24"/>
      <c r="N24" s="324"/>
      <c r="O24" s="324"/>
      <c r="P24" s="324"/>
      <c r="Q24" s="324"/>
      <c r="R24" s="324"/>
      <c r="S24" s="324"/>
      <c r="T24" s="324"/>
      <c r="U24" s="324"/>
      <c r="V24" s="320"/>
      <c r="W24" s="17"/>
      <c r="X24" s="15"/>
      <c r="Y24" s="15"/>
      <c r="Z24" s="15"/>
      <c r="AA24" s="15"/>
    </row>
    <row r="25" spans="1:34" ht="15" customHeight="1">
      <c r="A25" s="15"/>
      <c r="B25" s="325"/>
      <c r="C25" s="324">
        <v>0</v>
      </c>
      <c r="D25" s="511">
        <f>D12</f>
        <v>1955156</v>
      </c>
      <c r="E25" s="324">
        <f>(E12+F12)*1000000</f>
        <v>671428425.36000001</v>
      </c>
      <c r="F25" s="324">
        <f>E25-L12*1000000</f>
        <v>671342273.70000005</v>
      </c>
      <c r="G25" s="493" t="str">
        <f t="shared" ref="G25:G34" si="0">IF(AND(E25/D25&lt;=C26,E25/D25&gt;=C25), "OK", "ERROR")</f>
        <v>OK</v>
      </c>
      <c r="H25" s="493" t="str">
        <f>IF(AND(F25/D25&lt;=C26,F25/D25&gt;=C25), "OK", "ERROR")</f>
        <v>OK</v>
      </c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0"/>
      <c r="W25" s="17"/>
      <c r="X25" s="15"/>
      <c r="Y25" s="15"/>
      <c r="Z25" s="15"/>
      <c r="AA25" s="15"/>
    </row>
    <row r="26" spans="1:34" ht="15" customHeight="1">
      <c r="A26" s="15"/>
      <c r="B26" s="325"/>
      <c r="C26" s="509">
        <v>3732</v>
      </c>
      <c r="D26" s="511">
        <f t="shared" ref="D26:D35" si="1">D13</f>
        <v>845870</v>
      </c>
      <c r="E26" s="324">
        <f t="shared" ref="E26:E35" si="2">(E13+F13)*1000000</f>
        <v>5646288440.5699997</v>
      </c>
      <c r="F26" s="324">
        <f t="shared" ref="F26:F35" si="3">E26-L13*1000000</f>
        <v>5645815809.7599993</v>
      </c>
      <c r="G26" s="493" t="str">
        <f t="shared" si="0"/>
        <v>OK</v>
      </c>
      <c r="H26" s="493" t="str">
        <f t="shared" ref="H26:H34" si="4">IF(AND(F26/D26&lt;=C27,F26/D26&gt;=C26), "OK", "ERROR")</f>
        <v>OK</v>
      </c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320"/>
      <c r="W26" s="17"/>
      <c r="X26" s="15"/>
      <c r="Y26" s="15"/>
      <c r="Z26" s="15"/>
      <c r="AA26" s="15"/>
    </row>
    <row r="27" spans="1:34" ht="15" customHeight="1">
      <c r="B27" s="325"/>
      <c r="C27" s="510">
        <v>7464</v>
      </c>
      <c r="D27" s="511">
        <f t="shared" si="1"/>
        <v>1470131</v>
      </c>
      <c r="E27" s="324">
        <f t="shared" si="2"/>
        <v>16821812395.049997</v>
      </c>
      <c r="F27" s="324">
        <f t="shared" si="3"/>
        <v>16817155807.159998</v>
      </c>
      <c r="G27" s="493" t="str">
        <f t="shared" si="0"/>
        <v>OK</v>
      </c>
      <c r="H27" s="493" t="str">
        <f t="shared" si="4"/>
        <v>OK</v>
      </c>
      <c r="I27" s="324"/>
      <c r="J27" s="324"/>
      <c r="K27" s="324"/>
      <c r="L27" s="324"/>
      <c r="M27" s="324"/>
      <c r="N27" s="324"/>
      <c r="O27" s="324"/>
      <c r="P27" s="324"/>
      <c r="Q27" s="324"/>
      <c r="R27" s="324"/>
      <c r="S27" s="324"/>
      <c r="T27" s="324"/>
      <c r="U27" s="324"/>
      <c r="V27" s="320"/>
      <c r="W27" s="1"/>
    </row>
    <row r="28" spans="1:34" ht="15" customHeight="1">
      <c r="B28" s="325"/>
      <c r="C28" s="510">
        <v>14928</v>
      </c>
      <c r="D28" s="511">
        <f t="shared" si="1"/>
        <v>2662505</v>
      </c>
      <c r="E28" s="324">
        <f t="shared" si="2"/>
        <v>51083796407.410004</v>
      </c>
      <c r="F28" s="324">
        <f t="shared" si="3"/>
        <v>51062010939.980003</v>
      </c>
      <c r="G28" s="493" t="str">
        <f t="shared" si="0"/>
        <v>OK</v>
      </c>
      <c r="H28" s="493" t="str">
        <f t="shared" si="4"/>
        <v>OK</v>
      </c>
      <c r="I28" s="324"/>
      <c r="J28" s="324"/>
      <c r="K28" s="324"/>
      <c r="L28" s="324"/>
      <c r="M28" s="324"/>
      <c r="N28" s="324"/>
      <c r="O28" s="324"/>
      <c r="P28" s="324"/>
      <c r="Q28" s="324"/>
      <c r="R28" s="324"/>
      <c r="S28" s="324"/>
      <c r="T28" s="324"/>
      <c r="U28" s="324"/>
      <c r="V28" s="320"/>
      <c r="W28" s="1"/>
    </row>
    <row r="29" spans="1:34" ht="15" customHeight="1">
      <c r="B29" s="325"/>
      <c r="C29" s="510">
        <v>22392</v>
      </c>
      <c r="D29" s="511">
        <f t="shared" si="1"/>
        <v>8220090</v>
      </c>
      <c r="E29" s="324">
        <f t="shared" si="2"/>
        <v>234303741815.94995</v>
      </c>
      <c r="F29" s="324">
        <f t="shared" si="3"/>
        <v>233959061442.88995</v>
      </c>
      <c r="G29" s="493" t="str">
        <f t="shared" si="0"/>
        <v>OK</v>
      </c>
      <c r="H29" s="493" t="str">
        <f t="shared" si="4"/>
        <v>OK</v>
      </c>
      <c r="I29" s="324"/>
      <c r="J29" s="326"/>
      <c r="K29" s="326"/>
      <c r="L29" s="324"/>
      <c r="M29" s="326"/>
      <c r="N29" s="326"/>
      <c r="O29" s="326"/>
      <c r="P29" s="326"/>
      <c r="Q29" s="326"/>
      <c r="R29" s="326"/>
      <c r="S29" s="326"/>
      <c r="T29" s="326"/>
      <c r="U29" s="326"/>
      <c r="V29" s="320"/>
      <c r="W29" s="1"/>
      <c r="Z29" s="156"/>
    </row>
    <row r="30" spans="1:34" ht="15" customHeight="1">
      <c r="B30" s="325"/>
      <c r="C30" s="510">
        <v>37320</v>
      </c>
      <c r="D30" s="511">
        <f t="shared" si="1"/>
        <v>6541969</v>
      </c>
      <c r="E30" s="324">
        <f t="shared" si="2"/>
        <v>337446182549.74005</v>
      </c>
      <c r="F30" s="324">
        <f t="shared" si="3"/>
        <v>335654205862.06006</v>
      </c>
      <c r="G30" s="493" t="str">
        <f t="shared" si="0"/>
        <v>OK</v>
      </c>
      <c r="H30" s="493" t="str">
        <f t="shared" si="4"/>
        <v>OK</v>
      </c>
      <c r="I30" s="324"/>
      <c r="J30" s="324"/>
      <c r="K30" s="324"/>
      <c r="L30" s="324"/>
      <c r="M30" s="324"/>
      <c r="N30" s="324"/>
      <c r="O30" s="324"/>
      <c r="P30" s="324"/>
      <c r="Q30" s="324"/>
      <c r="R30" s="324"/>
      <c r="S30" s="324"/>
      <c r="T30" s="324"/>
      <c r="U30" s="324"/>
      <c r="V30" s="320"/>
      <c r="W30" s="1"/>
    </row>
    <row r="31" spans="1:34" ht="15" customHeight="1">
      <c r="B31" s="325"/>
      <c r="C31" s="510">
        <v>74640</v>
      </c>
      <c r="D31" s="511">
        <f t="shared" si="1"/>
        <v>2762708</v>
      </c>
      <c r="E31" s="324">
        <f t="shared" si="2"/>
        <v>281826020903.47998</v>
      </c>
      <c r="F31" s="324">
        <f t="shared" si="3"/>
        <v>278848521199.90997</v>
      </c>
      <c r="G31" s="493" t="str">
        <f t="shared" si="0"/>
        <v>OK</v>
      </c>
      <c r="H31" s="493" t="str">
        <f t="shared" si="4"/>
        <v>OK</v>
      </c>
      <c r="I31" s="324"/>
      <c r="J31" s="324"/>
      <c r="K31" s="324"/>
      <c r="L31" s="324"/>
      <c r="M31" s="324"/>
      <c r="N31" s="324"/>
      <c r="O31" s="324"/>
      <c r="P31" s="324"/>
      <c r="Q31" s="324"/>
      <c r="R31" s="324"/>
      <c r="S31" s="324"/>
      <c r="T31" s="324"/>
      <c r="U31" s="324"/>
      <c r="V31" s="320"/>
      <c r="W31" s="1"/>
    </row>
    <row r="32" spans="1:34" ht="15" customHeight="1">
      <c r="B32" s="325"/>
      <c r="C32" s="510">
        <v>149280</v>
      </c>
      <c r="D32" s="511">
        <f t="shared" si="1"/>
        <v>1062609</v>
      </c>
      <c r="E32" s="324">
        <f t="shared" si="2"/>
        <v>215509328221.99002</v>
      </c>
      <c r="F32" s="324">
        <f t="shared" si="3"/>
        <v>212441365824.46002</v>
      </c>
      <c r="G32" s="493" t="str">
        <f t="shared" si="0"/>
        <v>OK</v>
      </c>
      <c r="H32" s="493" t="str">
        <f t="shared" si="4"/>
        <v>OK</v>
      </c>
      <c r="I32" s="324"/>
      <c r="J32" s="324"/>
      <c r="K32" s="324"/>
      <c r="L32" s="324"/>
      <c r="M32" s="324"/>
      <c r="N32" s="324"/>
      <c r="O32" s="324"/>
      <c r="P32" s="324"/>
      <c r="Q32" s="324"/>
      <c r="R32" s="324"/>
      <c r="S32" s="324"/>
      <c r="T32" s="324"/>
      <c r="U32" s="324"/>
      <c r="V32" s="320"/>
      <c r="W32" s="1"/>
    </row>
    <row r="33" spans="2:23" ht="15" customHeight="1">
      <c r="B33" s="325"/>
      <c r="C33" s="510">
        <v>298560</v>
      </c>
      <c r="D33" s="511">
        <f t="shared" si="1"/>
        <v>286523</v>
      </c>
      <c r="E33" s="324">
        <f t="shared" si="2"/>
        <v>110463858670.63</v>
      </c>
      <c r="F33" s="324">
        <f t="shared" si="3"/>
        <v>108353051482.40001</v>
      </c>
      <c r="G33" s="493" t="str">
        <f t="shared" si="0"/>
        <v>OK</v>
      </c>
      <c r="H33" s="493" t="str">
        <f t="shared" si="4"/>
        <v>OK</v>
      </c>
      <c r="I33" s="324"/>
      <c r="J33" s="324"/>
      <c r="K33" s="324"/>
      <c r="L33" s="324"/>
      <c r="M33" s="324"/>
      <c r="N33" s="324"/>
      <c r="O33" s="324"/>
      <c r="P33" s="324"/>
      <c r="Q33" s="324"/>
      <c r="R33" s="324"/>
      <c r="S33" s="324"/>
      <c r="T33" s="324"/>
      <c r="U33" s="324"/>
      <c r="V33" s="320"/>
      <c r="W33" s="1"/>
    </row>
    <row r="34" spans="2:23" ht="15" customHeight="1">
      <c r="B34" s="325"/>
      <c r="C34" s="510">
        <v>597120</v>
      </c>
      <c r="D34" s="511">
        <f t="shared" si="1"/>
        <v>45904</v>
      </c>
      <c r="E34" s="324">
        <f t="shared" si="2"/>
        <v>36303458852.010002</v>
      </c>
      <c r="F34" s="324">
        <f t="shared" si="3"/>
        <v>35398582143.090004</v>
      </c>
      <c r="G34" s="493" t="str">
        <f t="shared" si="0"/>
        <v>OK</v>
      </c>
      <c r="H34" s="493" t="str">
        <f t="shared" si="4"/>
        <v>OK</v>
      </c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0"/>
      <c r="W34" s="1"/>
    </row>
    <row r="35" spans="2:23" ht="15" customHeight="1">
      <c r="B35" s="325"/>
      <c r="C35" s="510">
        <v>1194240</v>
      </c>
      <c r="D35" s="511">
        <f t="shared" si="1"/>
        <v>20391</v>
      </c>
      <c r="E35" s="324">
        <f t="shared" si="2"/>
        <v>88107647857.729996</v>
      </c>
      <c r="F35" s="324">
        <f t="shared" si="3"/>
        <v>83856728387.929993</v>
      </c>
      <c r="G35" s="493" t="str">
        <f>IF(AND(E35/D35&gt;=C35), "OK", "ERROR")</f>
        <v>OK</v>
      </c>
      <c r="H35" s="493" t="str">
        <f>IF(AND(F35/D35&gt;=C35), "OK", "ERROR")</f>
        <v>OK</v>
      </c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0"/>
      <c r="W35" s="1"/>
    </row>
    <row r="36" spans="2:23" ht="15" customHeight="1">
      <c r="B36" s="325"/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4"/>
      <c r="N36" s="324"/>
      <c r="O36" s="324"/>
      <c r="P36" s="324"/>
      <c r="Q36" s="324"/>
      <c r="R36" s="324"/>
      <c r="S36" s="324"/>
      <c r="T36" s="324"/>
      <c r="U36" s="324"/>
      <c r="V36" s="320"/>
      <c r="W36" s="1"/>
    </row>
    <row r="37" spans="2:23" ht="15" customHeight="1">
      <c r="B37" s="325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4"/>
      <c r="N37" s="324"/>
      <c r="O37" s="324"/>
      <c r="P37" s="324"/>
      <c r="Q37" s="324"/>
      <c r="R37" s="324"/>
      <c r="S37" s="324"/>
      <c r="T37" s="324"/>
      <c r="U37" s="324"/>
      <c r="V37" s="320"/>
      <c r="W37" s="1"/>
    </row>
    <row r="38" spans="2:23" ht="15" customHeight="1">
      <c r="B38" s="325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324"/>
      <c r="T38" s="324"/>
      <c r="U38" s="324"/>
      <c r="V38" s="320"/>
      <c r="W38" s="1"/>
    </row>
    <row r="39" spans="2:23" ht="15" customHeight="1">
      <c r="B39" s="325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0"/>
      <c r="W39" s="1"/>
    </row>
    <row r="40" spans="2:23" ht="15" customHeight="1">
      <c r="B40" s="325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4"/>
      <c r="S40" s="324"/>
      <c r="T40" s="324"/>
      <c r="U40" s="324"/>
      <c r="V40" s="320"/>
      <c r="W40" s="1"/>
    </row>
    <row r="41" spans="2:23" ht="15" customHeight="1">
      <c r="B41" s="325"/>
      <c r="C41" s="327"/>
      <c r="D41" s="324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4"/>
      <c r="S41" s="324"/>
      <c r="T41" s="324"/>
      <c r="U41" s="324"/>
      <c r="V41" s="320"/>
      <c r="W41" s="1"/>
    </row>
    <row r="42" spans="2:23" ht="15" customHeight="1">
      <c r="B42" s="325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0"/>
      <c r="W42" s="1"/>
    </row>
    <row r="43" spans="2:23" ht="15" customHeight="1">
      <c r="B43" s="325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0"/>
      <c r="W43" s="1"/>
    </row>
    <row r="44" spans="2:23" ht="15" customHeight="1">
      <c r="B44" s="325"/>
      <c r="C44" s="324"/>
      <c r="D44" s="324"/>
      <c r="E44" s="324"/>
      <c r="F44" s="324"/>
      <c r="G44" s="324"/>
      <c r="H44" s="324"/>
      <c r="I44" s="324"/>
      <c r="J44" s="324"/>
      <c r="K44" s="324"/>
      <c r="L44" s="324"/>
      <c r="M44" s="324"/>
      <c r="N44" s="324"/>
      <c r="O44" s="324"/>
      <c r="P44" s="324"/>
      <c r="Q44" s="324"/>
      <c r="R44" s="324"/>
      <c r="S44" s="324"/>
      <c r="T44" s="324"/>
      <c r="U44" s="324"/>
      <c r="V44" s="320"/>
      <c r="W44" s="1"/>
    </row>
    <row r="45" spans="2:23" ht="15" customHeight="1" thickBot="1">
      <c r="B45" s="328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30"/>
      <c r="W45" s="1"/>
    </row>
  </sheetData>
  <mergeCells count="14">
    <mergeCell ref="U10:U11"/>
    <mergeCell ref="AH10:AH11"/>
    <mergeCell ref="T10:T11"/>
    <mergeCell ref="C10:C11"/>
    <mergeCell ref="D10:D11"/>
    <mergeCell ref="E10:E11"/>
    <mergeCell ref="F10:F11"/>
    <mergeCell ref="G10:G11"/>
    <mergeCell ref="H10:N10"/>
    <mergeCell ref="O10:O11"/>
    <mergeCell ref="P10:P11"/>
    <mergeCell ref="Q10:Q11"/>
    <mergeCell ref="R10:R11"/>
    <mergeCell ref="S10:S11"/>
  </mergeCells>
  <conditionalFormatting sqref="K29">
    <cfRule type="cellIs" dxfId="19" priority="4" stopIfTrue="1" operator="equal">
      <formula>0</formula>
    </cfRule>
  </conditionalFormatting>
  <pageMargins left="0.25" right="0.25" top="0.75" bottom="0.75" header="0.3" footer="0.3"/>
  <pageSetup paperSize="9" scale="80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N93"/>
  <sheetViews>
    <sheetView showGridLines="0" tabSelected="1" topLeftCell="Q6" zoomScale="133" workbookViewId="0">
      <selection activeCell="AF24" sqref="AF24"/>
    </sheetView>
  </sheetViews>
  <sheetFormatPr baseColWidth="10" defaultColWidth="8.83203125" defaultRowHeight="13"/>
  <cols>
    <col min="1" max="1" width="7.5" style="3" customWidth="1"/>
    <col min="2" max="2" width="11.1640625" style="3" customWidth="1"/>
    <col min="3" max="3" width="17.83203125" style="3" customWidth="1"/>
    <col min="4" max="4" width="14" style="3" customWidth="1"/>
    <col min="5" max="5" width="14.83203125" style="3" customWidth="1"/>
    <col min="6" max="6" width="16.33203125" style="3" customWidth="1"/>
    <col min="7" max="7" width="14.33203125" style="3" customWidth="1"/>
    <col min="8" max="8" width="23.1640625" style="3" customWidth="1"/>
    <col min="9" max="9" width="13.33203125" style="3" customWidth="1"/>
    <col min="10" max="10" width="8.5" style="3" customWidth="1"/>
    <col min="11" max="11" width="8.1640625" style="3" customWidth="1"/>
    <col min="12" max="12" width="7.33203125" style="3" customWidth="1"/>
    <col min="13" max="13" width="7.5" style="3" customWidth="1"/>
    <col min="14" max="14" width="8" style="3" customWidth="1"/>
    <col min="15" max="15" width="9" style="3" customWidth="1"/>
    <col min="16" max="16" width="14.1640625" style="3" customWidth="1"/>
    <col min="17" max="17" width="15.5" style="3" customWidth="1"/>
    <col min="18" max="18" width="17.83203125" style="3" customWidth="1"/>
    <col min="19" max="19" width="7.5" style="3" customWidth="1"/>
    <col min="20" max="20" width="10.5" style="3" customWidth="1"/>
    <col min="21" max="21" width="9" style="3" customWidth="1"/>
    <col min="22" max="22" width="2.33203125" style="3" customWidth="1"/>
    <col min="23" max="23" width="11" style="3" customWidth="1"/>
    <col min="24" max="24" width="7.6640625" style="3" customWidth="1"/>
    <col min="25" max="25" width="14.33203125" style="3" customWidth="1"/>
    <col min="26" max="29" width="8.83203125" style="3"/>
    <col min="30" max="31" width="5.33203125" style="3" customWidth="1"/>
    <col min="32" max="32" width="14.5" style="3" customWidth="1"/>
    <col min="33" max="33" width="5.5" style="3" customWidth="1"/>
    <col min="34" max="34" width="12.1640625" style="3" bestFit="1" customWidth="1"/>
    <col min="35" max="35" width="12.33203125" style="3" bestFit="1" customWidth="1"/>
    <col min="36" max="36" width="21.1640625" style="3" bestFit="1" customWidth="1"/>
    <col min="37" max="37" width="8.83203125" style="3"/>
    <col min="38" max="38" width="17.1640625" style="3" customWidth="1"/>
    <col min="39" max="39" width="16" style="3" customWidth="1"/>
    <col min="40" max="40" width="9.6640625" style="3" customWidth="1"/>
    <col min="41" max="263" width="8.83203125" style="3"/>
    <col min="264" max="264" width="2.5" style="3" customWidth="1"/>
    <col min="265" max="265" width="2.33203125" style="3" customWidth="1"/>
    <col min="266" max="266" width="17.83203125" style="3" customWidth="1"/>
    <col min="267" max="267" width="10.5" style="3" customWidth="1"/>
    <col min="268" max="268" width="9" style="3" customWidth="1"/>
    <col min="269" max="269" width="8" style="3" customWidth="1"/>
    <col min="270" max="270" width="9" style="3" customWidth="1"/>
    <col min="271" max="271" width="8.5" style="3" customWidth="1"/>
    <col min="272" max="272" width="11.5" style="3" customWidth="1"/>
    <col min="273" max="273" width="8.5" style="3" customWidth="1"/>
    <col min="274" max="274" width="8.1640625" style="3" customWidth="1"/>
    <col min="275" max="275" width="7.33203125" style="3" customWidth="1"/>
    <col min="276" max="276" width="7.5" style="3" customWidth="1"/>
    <col min="277" max="277" width="8" style="3" customWidth="1"/>
    <col min="278" max="278" width="9" style="3" customWidth="1"/>
    <col min="279" max="280" width="8" style="3" customWidth="1"/>
    <col min="281" max="281" width="7.33203125" style="3" customWidth="1"/>
    <col min="282" max="282" width="7.5" style="3" customWidth="1"/>
    <col min="283" max="283" width="10.5" style="3" customWidth="1"/>
    <col min="284" max="284" width="9" style="3" customWidth="1"/>
    <col min="285" max="285" width="2.33203125" style="3" customWidth="1"/>
    <col min="286" max="286" width="15.5" style="3" customWidth="1"/>
    <col min="287" max="287" width="8.5" style="3" customWidth="1"/>
    <col min="288" max="288" width="15" style="3" customWidth="1"/>
    <col min="289" max="293" width="8.83203125" style="3"/>
    <col min="294" max="294" width="17.1640625" style="3" customWidth="1"/>
    <col min="295" max="295" width="16" style="3" customWidth="1"/>
    <col min="296" max="296" width="9.6640625" style="3" customWidth="1"/>
    <col min="297" max="519" width="8.83203125" style="3"/>
    <col min="520" max="520" width="2.5" style="3" customWidth="1"/>
    <col min="521" max="521" width="2.33203125" style="3" customWidth="1"/>
    <col min="522" max="522" width="17.83203125" style="3" customWidth="1"/>
    <col min="523" max="523" width="10.5" style="3" customWidth="1"/>
    <col min="524" max="524" width="9" style="3" customWidth="1"/>
    <col min="525" max="525" width="8" style="3" customWidth="1"/>
    <col min="526" max="526" width="9" style="3" customWidth="1"/>
    <col min="527" max="527" width="8.5" style="3" customWidth="1"/>
    <col min="528" max="528" width="11.5" style="3" customWidth="1"/>
    <col min="529" max="529" width="8.5" style="3" customWidth="1"/>
    <col min="530" max="530" width="8.1640625" style="3" customWidth="1"/>
    <col min="531" max="531" width="7.33203125" style="3" customWidth="1"/>
    <col min="532" max="532" width="7.5" style="3" customWidth="1"/>
    <col min="533" max="533" width="8" style="3" customWidth="1"/>
    <col min="534" max="534" width="9" style="3" customWidth="1"/>
    <col min="535" max="536" width="8" style="3" customWidth="1"/>
    <col min="537" max="537" width="7.33203125" style="3" customWidth="1"/>
    <col min="538" max="538" width="7.5" style="3" customWidth="1"/>
    <col min="539" max="539" width="10.5" style="3" customWidth="1"/>
    <col min="540" max="540" width="9" style="3" customWidth="1"/>
    <col min="541" max="541" width="2.33203125" style="3" customWidth="1"/>
    <col min="542" max="542" width="15.5" style="3" customWidth="1"/>
    <col min="543" max="543" width="8.5" style="3" customWidth="1"/>
    <col min="544" max="544" width="15" style="3" customWidth="1"/>
    <col min="545" max="549" width="8.83203125" style="3"/>
    <col min="550" max="550" width="17.1640625" style="3" customWidth="1"/>
    <col min="551" max="551" width="16" style="3" customWidth="1"/>
    <col min="552" max="552" width="9.6640625" style="3" customWidth="1"/>
    <col min="553" max="775" width="8.83203125" style="3"/>
    <col min="776" max="776" width="2.5" style="3" customWidth="1"/>
    <col min="777" max="777" width="2.33203125" style="3" customWidth="1"/>
    <col min="778" max="778" width="17.83203125" style="3" customWidth="1"/>
    <col min="779" max="779" width="10.5" style="3" customWidth="1"/>
    <col min="780" max="780" width="9" style="3" customWidth="1"/>
    <col min="781" max="781" width="8" style="3" customWidth="1"/>
    <col min="782" max="782" width="9" style="3" customWidth="1"/>
    <col min="783" max="783" width="8.5" style="3" customWidth="1"/>
    <col min="784" max="784" width="11.5" style="3" customWidth="1"/>
    <col min="785" max="785" width="8.5" style="3" customWidth="1"/>
    <col min="786" max="786" width="8.1640625" style="3" customWidth="1"/>
    <col min="787" max="787" width="7.33203125" style="3" customWidth="1"/>
    <col min="788" max="788" width="7.5" style="3" customWidth="1"/>
    <col min="789" max="789" width="8" style="3" customWidth="1"/>
    <col min="790" max="790" width="9" style="3" customWidth="1"/>
    <col min="791" max="792" width="8" style="3" customWidth="1"/>
    <col min="793" max="793" width="7.33203125" style="3" customWidth="1"/>
    <col min="794" max="794" width="7.5" style="3" customWidth="1"/>
    <col min="795" max="795" width="10.5" style="3" customWidth="1"/>
    <col min="796" max="796" width="9" style="3" customWidth="1"/>
    <col min="797" max="797" width="2.33203125" style="3" customWidth="1"/>
    <col min="798" max="798" width="15.5" style="3" customWidth="1"/>
    <col min="799" max="799" width="8.5" style="3" customWidth="1"/>
    <col min="800" max="800" width="15" style="3" customWidth="1"/>
    <col min="801" max="805" width="8.83203125" style="3"/>
    <col min="806" max="806" width="17.1640625" style="3" customWidth="1"/>
    <col min="807" max="807" width="16" style="3" customWidth="1"/>
    <col min="808" max="808" width="9.6640625" style="3" customWidth="1"/>
    <col min="809" max="1031" width="8.83203125" style="3"/>
    <col min="1032" max="1032" width="2.5" style="3" customWidth="1"/>
    <col min="1033" max="1033" width="2.33203125" style="3" customWidth="1"/>
    <col min="1034" max="1034" width="17.83203125" style="3" customWidth="1"/>
    <col min="1035" max="1035" width="10.5" style="3" customWidth="1"/>
    <col min="1036" max="1036" width="9" style="3" customWidth="1"/>
    <col min="1037" max="1037" width="8" style="3" customWidth="1"/>
    <col min="1038" max="1038" width="9" style="3" customWidth="1"/>
    <col min="1039" max="1039" width="8.5" style="3" customWidth="1"/>
    <col min="1040" max="1040" width="11.5" style="3" customWidth="1"/>
    <col min="1041" max="1041" width="8.5" style="3" customWidth="1"/>
    <col min="1042" max="1042" width="8.1640625" style="3" customWidth="1"/>
    <col min="1043" max="1043" width="7.33203125" style="3" customWidth="1"/>
    <col min="1044" max="1044" width="7.5" style="3" customWidth="1"/>
    <col min="1045" max="1045" width="8" style="3" customWidth="1"/>
    <col min="1046" max="1046" width="9" style="3" customWidth="1"/>
    <col min="1047" max="1048" width="8" style="3" customWidth="1"/>
    <col min="1049" max="1049" width="7.33203125" style="3" customWidth="1"/>
    <col min="1050" max="1050" width="7.5" style="3" customWidth="1"/>
    <col min="1051" max="1051" width="10.5" style="3" customWidth="1"/>
    <col min="1052" max="1052" width="9" style="3" customWidth="1"/>
    <col min="1053" max="1053" width="2.33203125" style="3" customWidth="1"/>
    <col min="1054" max="1054" width="15.5" style="3" customWidth="1"/>
    <col min="1055" max="1055" width="8.5" style="3" customWidth="1"/>
    <col min="1056" max="1056" width="15" style="3" customWidth="1"/>
    <col min="1057" max="1061" width="8.83203125" style="3"/>
    <col min="1062" max="1062" width="17.1640625" style="3" customWidth="1"/>
    <col min="1063" max="1063" width="16" style="3" customWidth="1"/>
    <col min="1064" max="1064" width="9.6640625" style="3" customWidth="1"/>
    <col min="1065" max="1287" width="8.83203125" style="3"/>
    <col min="1288" max="1288" width="2.5" style="3" customWidth="1"/>
    <col min="1289" max="1289" width="2.33203125" style="3" customWidth="1"/>
    <col min="1290" max="1290" width="17.83203125" style="3" customWidth="1"/>
    <col min="1291" max="1291" width="10.5" style="3" customWidth="1"/>
    <col min="1292" max="1292" width="9" style="3" customWidth="1"/>
    <col min="1293" max="1293" width="8" style="3" customWidth="1"/>
    <col min="1294" max="1294" width="9" style="3" customWidth="1"/>
    <col min="1295" max="1295" width="8.5" style="3" customWidth="1"/>
    <col min="1296" max="1296" width="11.5" style="3" customWidth="1"/>
    <col min="1297" max="1297" width="8.5" style="3" customWidth="1"/>
    <col min="1298" max="1298" width="8.1640625" style="3" customWidth="1"/>
    <col min="1299" max="1299" width="7.33203125" style="3" customWidth="1"/>
    <col min="1300" max="1300" width="7.5" style="3" customWidth="1"/>
    <col min="1301" max="1301" width="8" style="3" customWidth="1"/>
    <col min="1302" max="1302" width="9" style="3" customWidth="1"/>
    <col min="1303" max="1304" width="8" style="3" customWidth="1"/>
    <col min="1305" max="1305" width="7.33203125" style="3" customWidth="1"/>
    <col min="1306" max="1306" width="7.5" style="3" customWidth="1"/>
    <col min="1307" max="1307" width="10.5" style="3" customWidth="1"/>
    <col min="1308" max="1308" width="9" style="3" customWidth="1"/>
    <col min="1309" max="1309" width="2.33203125" style="3" customWidth="1"/>
    <col min="1310" max="1310" width="15.5" style="3" customWidth="1"/>
    <col min="1311" max="1311" width="8.5" style="3" customWidth="1"/>
    <col min="1312" max="1312" width="15" style="3" customWidth="1"/>
    <col min="1313" max="1317" width="8.83203125" style="3"/>
    <col min="1318" max="1318" width="17.1640625" style="3" customWidth="1"/>
    <col min="1319" max="1319" width="16" style="3" customWidth="1"/>
    <col min="1320" max="1320" width="9.6640625" style="3" customWidth="1"/>
    <col min="1321" max="1543" width="8.83203125" style="3"/>
    <col min="1544" max="1544" width="2.5" style="3" customWidth="1"/>
    <col min="1545" max="1545" width="2.33203125" style="3" customWidth="1"/>
    <col min="1546" max="1546" width="17.83203125" style="3" customWidth="1"/>
    <col min="1547" max="1547" width="10.5" style="3" customWidth="1"/>
    <col min="1548" max="1548" width="9" style="3" customWidth="1"/>
    <col min="1549" max="1549" width="8" style="3" customWidth="1"/>
    <col min="1550" max="1550" width="9" style="3" customWidth="1"/>
    <col min="1551" max="1551" width="8.5" style="3" customWidth="1"/>
    <col min="1552" max="1552" width="11.5" style="3" customWidth="1"/>
    <col min="1553" max="1553" width="8.5" style="3" customWidth="1"/>
    <col min="1554" max="1554" width="8.1640625" style="3" customWidth="1"/>
    <col min="1555" max="1555" width="7.33203125" style="3" customWidth="1"/>
    <col min="1556" max="1556" width="7.5" style="3" customWidth="1"/>
    <col min="1557" max="1557" width="8" style="3" customWidth="1"/>
    <col min="1558" max="1558" width="9" style="3" customWidth="1"/>
    <col min="1559" max="1560" width="8" style="3" customWidth="1"/>
    <col min="1561" max="1561" width="7.33203125" style="3" customWidth="1"/>
    <col min="1562" max="1562" width="7.5" style="3" customWidth="1"/>
    <col min="1563" max="1563" width="10.5" style="3" customWidth="1"/>
    <col min="1564" max="1564" width="9" style="3" customWidth="1"/>
    <col min="1565" max="1565" width="2.33203125" style="3" customWidth="1"/>
    <col min="1566" max="1566" width="15.5" style="3" customWidth="1"/>
    <col min="1567" max="1567" width="8.5" style="3" customWidth="1"/>
    <col min="1568" max="1568" width="15" style="3" customWidth="1"/>
    <col min="1569" max="1573" width="8.83203125" style="3"/>
    <col min="1574" max="1574" width="17.1640625" style="3" customWidth="1"/>
    <col min="1575" max="1575" width="16" style="3" customWidth="1"/>
    <col min="1576" max="1576" width="9.6640625" style="3" customWidth="1"/>
    <col min="1577" max="1799" width="8.83203125" style="3"/>
    <col min="1800" max="1800" width="2.5" style="3" customWidth="1"/>
    <col min="1801" max="1801" width="2.33203125" style="3" customWidth="1"/>
    <col min="1802" max="1802" width="17.83203125" style="3" customWidth="1"/>
    <col min="1803" max="1803" width="10.5" style="3" customWidth="1"/>
    <col min="1804" max="1804" width="9" style="3" customWidth="1"/>
    <col min="1805" max="1805" width="8" style="3" customWidth="1"/>
    <col min="1806" max="1806" width="9" style="3" customWidth="1"/>
    <col min="1807" max="1807" width="8.5" style="3" customWidth="1"/>
    <col min="1808" max="1808" width="11.5" style="3" customWidth="1"/>
    <col min="1809" max="1809" width="8.5" style="3" customWidth="1"/>
    <col min="1810" max="1810" width="8.1640625" style="3" customWidth="1"/>
    <col min="1811" max="1811" width="7.33203125" style="3" customWidth="1"/>
    <col min="1812" max="1812" width="7.5" style="3" customWidth="1"/>
    <col min="1813" max="1813" width="8" style="3" customWidth="1"/>
    <col min="1814" max="1814" width="9" style="3" customWidth="1"/>
    <col min="1815" max="1816" width="8" style="3" customWidth="1"/>
    <col min="1817" max="1817" width="7.33203125" style="3" customWidth="1"/>
    <col min="1818" max="1818" width="7.5" style="3" customWidth="1"/>
    <col min="1819" max="1819" width="10.5" style="3" customWidth="1"/>
    <col min="1820" max="1820" width="9" style="3" customWidth="1"/>
    <col min="1821" max="1821" width="2.33203125" style="3" customWidth="1"/>
    <col min="1822" max="1822" width="15.5" style="3" customWidth="1"/>
    <col min="1823" max="1823" width="8.5" style="3" customWidth="1"/>
    <col min="1824" max="1824" width="15" style="3" customWidth="1"/>
    <col min="1825" max="1829" width="8.83203125" style="3"/>
    <col min="1830" max="1830" width="17.1640625" style="3" customWidth="1"/>
    <col min="1831" max="1831" width="16" style="3" customWidth="1"/>
    <col min="1832" max="1832" width="9.6640625" style="3" customWidth="1"/>
    <col min="1833" max="2055" width="8.83203125" style="3"/>
    <col min="2056" max="2056" width="2.5" style="3" customWidth="1"/>
    <col min="2057" max="2057" width="2.33203125" style="3" customWidth="1"/>
    <col min="2058" max="2058" width="17.83203125" style="3" customWidth="1"/>
    <col min="2059" max="2059" width="10.5" style="3" customWidth="1"/>
    <col min="2060" max="2060" width="9" style="3" customWidth="1"/>
    <col min="2061" max="2061" width="8" style="3" customWidth="1"/>
    <col min="2062" max="2062" width="9" style="3" customWidth="1"/>
    <col min="2063" max="2063" width="8.5" style="3" customWidth="1"/>
    <col min="2064" max="2064" width="11.5" style="3" customWidth="1"/>
    <col min="2065" max="2065" width="8.5" style="3" customWidth="1"/>
    <col min="2066" max="2066" width="8.1640625" style="3" customWidth="1"/>
    <col min="2067" max="2067" width="7.33203125" style="3" customWidth="1"/>
    <col min="2068" max="2068" width="7.5" style="3" customWidth="1"/>
    <col min="2069" max="2069" width="8" style="3" customWidth="1"/>
    <col min="2070" max="2070" width="9" style="3" customWidth="1"/>
    <col min="2071" max="2072" width="8" style="3" customWidth="1"/>
    <col min="2073" max="2073" width="7.33203125" style="3" customWidth="1"/>
    <col min="2074" max="2074" width="7.5" style="3" customWidth="1"/>
    <col min="2075" max="2075" width="10.5" style="3" customWidth="1"/>
    <col min="2076" max="2076" width="9" style="3" customWidth="1"/>
    <col min="2077" max="2077" width="2.33203125" style="3" customWidth="1"/>
    <col min="2078" max="2078" width="15.5" style="3" customWidth="1"/>
    <col min="2079" max="2079" width="8.5" style="3" customWidth="1"/>
    <col min="2080" max="2080" width="15" style="3" customWidth="1"/>
    <col min="2081" max="2085" width="8.83203125" style="3"/>
    <col min="2086" max="2086" width="17.1640625" style="3" customWidth="1"/>
    <col min="2087" max="2087" width="16" style="3" customWidth="1"/>
    <col min="2088" max="2088" width="9.6640625" style="3" customWidth="1"/>
    <col min="2089" max="2311" width="8.83203125" style="3"/>
    <col min="2312" max="2312" width="2.5" style="3" customWidth="1"/>
    <col min="2313" max="2313" width="2.33203125" style="3" customWidth="1"/>
    <col min="2314" max="2314" width="17.83203125" style="3" customWidth="1"/>
    <col min="2315" max="2315" width="10.5" style="3" customWidth="1"/>
    <col min="2316" max="2316" width="9" style="3" customWidth="1"/>
    <col min="2317" max="2317" width="8" style="3" customWidth="1"/>
    <col min="2318" max="2318" width="9" style="3" customWidth="1"/>
    <col min="2319" max="2319" width="8.5" style="3" customWidth="1"/>
    <col min="2320" max="2320" width="11.5" style="3" customWidth="1"/>
    <col min="2321" max="2321" width="8.5" style="3" customWidth="1"/>
    <col min="2322" max="2322" width="8.1640625" style="3" customWidth="1"/>
    <col min="2323" max="2323" width="7.33203125" style="3" customWidth="1"/>
    <col min="2324" max="2324" width="7.5" style="3" customWidth="1"/>
    <col min="2325" max="2325" width="8" style="3" customWidth="1"/>
    <col min="2326" max="2326" width="9" style="3" customWidth="1"/>
    <col min="2327" max="2328" width="8" style="3" customWidth="1"/>
    <col min="2329" max="2329" width="7.33203125" style="3" customWidth="1"/>
    <col min="2330" max="2330" width="7.5" style="3" customWidth="1"/>
    <col min="2331" max="2331" width="10.5" style="3" customWidth="1"/>
    <col min="2332" max="2332" width="9" style="3" customWidth="1"/>
    <col min="2333" max="2333" width="2.33203125" style="3" customWidth="1"/>
    <col min="2334" max="2334" width="15.5" style="3" customWidth="1"/>
    <col min="2335" max="2335" width="8.5" style="3" customWidth="1"/>
    <col min="2336" max="2336" width="15" style="3" customWidth="1"/>
    <col min="2337" max="2341" width="8.83203125" style="3"/>
    <col min="2342" max="2342" width="17.1640625" style="3" customWidth="1"/>
    <col min="2343" max="2343" width="16" style="3" customWidth="1"/>
    <col min="2344" max="2344" width="9.6640625" style="3" customWidth="1"/>
    <col min="2345" max="2567" width="8.83203125" style="3"/>
    <col min="2568" max="2568" width="2.5" style="3" customWidth="1"/>
    <col min="2569" max="2569" width="2.33203125" style="3" customWidth="1"/>
    <col min="2570" max="2570" width="17.83203125" style="3" customWidth="1"/>
    <col min="2571" max="2571" width="10.5" style="3" customWidth="1"/>
    <col min="2572" max="2572" width="9" style="3" customWidth="1"/>
    <col min="2573" max="2573" width="8" style="3" customWidth="1"/>
    <col min="2574" max="2574" width="9" style="3" customWidth="1"/>
    <col min="2575" max="2575" width="8.5" style="3" customWidth="1"/>
    <col min="2576" max="2576" width="11.5" style="3" customWidth="1"/>
    <col min="2577" max="2577" width="8.5" style="3" customWidth="1"/>
    <col min="2578" max="2578" width="8.1640625" style="3" customWidth="1"/>
    <col min="2579" max="2579" width="7.33203125" style="3" customWidth="1"/>
    <col min="2580" max="2580" width="7.5" style="3" customWidth="1"/>
    <col min="2581" max="2581" width="8" style="3" customWidth="1"/>
    <col min="2582" max="2582" width="9" style="3" customWidth="1"/>
    <col min="2583" max="2584" width="8" style="3" customWidth="1"/>
    <col min="2585" max="2585" width="7.33203125" style="3" customWidth="1"/>
    <col min="2586" max="2586" width="7.5" style="3" customWidth="1"/>
    <col min="2587" max="2587" width="10.5" style="3" customWidth="1"/>
    <col min="2588" max="2588" width="9" style="3" customWidth="1"/>
    <col min="2589" max="2589" width="2.33203125" style="3" customWidth="1"/>
    <col min="2590" max="2590" width="15.5" style="3" customWidth="1"/>
    <col min="2591" max="2591" width="8.5" style="3" customWidth="1"/>
    <col min="2592" max="2592" width="15" style="3" customWidth="1"/>
    <col min="2593" max="2597" width="8.83203125" style="3"/>
    <col min="2598" max="2598" width="17.1640625" style="3" customWidth="1"/>
    <col min="2599" max="2599" width="16" style="3" customWidth="1"/>
    <col min="2600" max="2600" width="9.6640625" style="3" customWidth="1"/>
    <col min="2601" max="2823" width="8.83203125" style="3"/>
    <col min="2824" max="2824" width="2.5" style="3" customWidth="1"/>
    <col min="2825" max="2825" width="2.33203125" style="3" customWidth="1"/>
    <col min="2826" max="2826" width="17.83203125" style="3" customWidth="1"/>
    <col min="2827" max="2827" width="10.5" style="3" customWidth="1"/>
    <col min="2828" max="2828" width="9" style="3" customWidth="1"/>
    <col min="2829" max="2829" width="8" style="3" customWidth="1"/>
    <col min="2830" max="2830" width="9" style="3" customWidth="1"/>
    <col min="2831" max="2831" width="8.5" style="3" customWidth="1"/>
    <col min="2832" max="2832" width="11.5" style="3" customWidth="1"/>
    <col min="2833" max="2833" width="8.5" style="3" customWidth="1"/>
    <col min="2834" max="2834" width="8.1640625" style="3" customWidth="1"/>
    <col min="2835" max="2835" width="7.33203125" style="3" customWidth="1"/>
    <col min="2836" max="2836" width="7.5" style="3" customWidth="1"/>
    <col min="2837" max="2837" width="8" style="3" customWidth="1"/>
    <col min="2838" max="2838" width="9" style="3" customWidth="1"/>
    <col min="2839" max="2840" width="8" style="3" customWidth="1"/>
    <col min="2841" max="2841" width="7.33203125" style="3" customWidth="1"/>
    <col min="2842" max="2842" width="7.5" style="3" customWidth="1"/>
    <col min="2843" max="2843" width="10.5" style="3" customWidth="1"/>
    <col min="2844" max="2844" width="9" style="3" customWidth="1"/>
    <col min="2845" max="2845" width="2.33203125" style="3" customWidth="1"/>
    <col min="2846" max="2846" width="15.5" style="3" customWidth="1"/>
    <col min="2847" max="2847" width="8.5" style="3" customWidth="1"/>
    <col min="2848" max="2848" width="15" style="3" customWidth="1"/>
    <col min="2849" max="2853" width="8.83203125" style="3"/>
    <col min="2854" max="2854" width="17.1640625" style="3" customWidth="1"/>
    <col min="2855" max="2855" width="16" style="3" customWidth="1"/>
    <col min="2856" max="2856" width="9.6640625" style="3" customWidth="1"/>
    <col min="2857" max="3079" width="8.83203125" style="3"/>
    <col min="3080" max="3080" width="2.5" style="3" customWidth="1"/>
    <col min="3081" max="3081" width="2.33203125" style="3" customWidth="1"/>
    <col min="3082" max="3082" width="17.83203125" style="3" customWidth="1"/>
    <col min="3083" max="3083" width="10.5" style="3" customWidth="1"/>
    <col min="3084" max="3084" width="9" style="3" customWidth="1"/>
    <col min="3085" max="3085" width="8" style="3" customWidth="1"/>
    <col min="3086" max="3086" width="9" style="3" customWidth="1"/>
    <col min="3087" max="3087" width="8.5" style="3" customWidth="1"/>
    <col min="3088" max="3088" width="11.5" style="3" customWidth="1"/>
    <col min="3089" max="3089" width="8.5" style="3" customWidth="1"/>
    <col min="3090" max="3090" width="8.1640625" style="3" customWidth="1"/>
    <col min="3091" max="3091" width="7.33203125" style="3" customWidth="1"/>
    <col min="3092" max="3092" width="7.5" style="3" customWidth="1"/>
    <col min="3093" max="3093" width="8" style="3" customWidth="1"/>
    <col min="3094" max="3094" width="9" style="3" customWidth="1"/>
    <col min="3095" max="3096" width="8" style="3" customWidth="1"/>
    <col min="3097" max="3097" width="7.33203125" style="3" customWidth="1"/>
    <col min="3098" max="3098" width="7.5" style="3" customWidth="1"/>
    <col min="3099" max="3099" width="10.5" style="3" customWidth="1"/>
    <col min="3100" max="3100" width="9" style="3" customWidth="1"/>
    <col min="3101" max="3101" width="2.33203125" style="3" customWidth="1"/>
    <col min="3102" max="3102" width="15.5" style="3" customWidth="1"/>
    <col min="3103" max="3103" width="8.5" style="3" customWidth="1"/>
    <col min="3104" max="3104" width="15" style="3" customWidth="1"/>
    <col min="3105" max="3109" width="8.83203125" style="3"/>
    <col min="3110" max="3110" width="17.1640625" style="3" customWidth="1"/>
    <col min="3111" max="3111" width="16" style="3" customWidth="1"/>
    <col min="3112" max="3112" width="9.6640625" style="3" customWidth="1"/>
    <col min="3113" max="3335" width="8.83203125" style="3"/>
    <col min="3336" max="3336" width="2.5" style="3" customWidth="1"/>
    <col min="3337" max="3337" width="2.33203125" style="3" customWidth="1"/>
    <col min="3338" max="3338" width="17.83203125" style="3" customWidth="1"/>
    <col min="3339" max="3339" width="10.5" style="3" customWidth="1"/>
    <col min="3340" max="3340" width="9" style="3" customWidth="1"/>
    <col min="3341" max="3341" width="8" style="3" customWidth="1"/>
    <col min="3342" max="3342" width="9" style="3" customWidth="1"/>
    <col min="3343" max="3343" width="8.5" style="3" customWidth="1"/>
    <col min="3344" max="3344" width="11.5" style="3" customWidth="1"/>
    <col min="3345" max="3345" width="8.5" style="3" customWidth="1"/>
    <col min="3346" max="3346" width="8.1640625" style="3" customWidth="1"/>
    <col min="3347" max="3347" width="7.33203125" style="3" customWidth="1"/>
    <col min="3348" max="3348" width="7.5" style="3" customWidth="1"/>
    <col min="3349" max="3349" width="8" style="3" customWidth="1"/>
    <col min="3350" max="3350" width="9" style="3" customWidth="1"/>
    <col min="3351" max="3352" width="8" style="3" customWidth="1"/>
    <col min="3353" max="3353" width="7.33203125" style="3" customWidth="1"/>
    <col min="3354" max="3354" width="7.5" style="3" customWidth="1"/>
    <col min="3355" max="3355" width="10.5" style="3" customWidth="1"/>
    <col min="3356" max="3356" width="9" style="3" customWidth="1"/>
    <col min="3357" max="3357" width="2.33203125" style="3" customWidth="1"/>
    <col min="3358" max="3358" width="15.5" style="3" customWidth="1"/>
    <col min="3359" max="3359" width="8.5" style="3" customWidth="1"/>
    <col min="3360" max="3360" width="15" style="3" customWidth="1"/>
    <col min="3361" max="3365" width="8.83203125" style="3"/>
    <col min="3366" max="3366" width="17.1640625" style="3" customWidth="1"/>
    <col min="3367" max="3367" width="16" style="3" customWidth="1"/>
    <col min="3368" max="3368" width="9.6640625" style="3" customWidth="1"/>
    <col min="3369" max="3591" width="8.83203125" style="3"/>
    <col min="3592" max="3592" width="2.5" style="3" customWidth="1"/>
    <col min="3593" max="3593" width="2.33203125" style="3" customWidth="1"/>
    <col min="3594" max="3594" width="17.83203125" style="3" customWidth="1"/>
    <col min="3595" max="3595" width="10.5" style="3" customWidth="1"/>
    <col min="3596" max="3596" width="9" style="3" customWidth="1"/>
    <col min="3597" max="3597" width="8" style="3" customWidth="1"/>
    <col min="3598" max="3598" width="9" style="3" customWidth="1"/>
    <col min="3599" max="3599" width="8.5" style="3" customWidth="1"/>
    <col min="3600" max="3600" width="11.5" style="3" customWidth="1"/>
    <col min="3601" max="3601" width="8.5" style="3" customWidth="1"/>
    <col min="3602" max="3602" width="8.1640625" style="3" customWidth="1"/>
    <col min="3603" max="3603" width="7.33203125" style="3" customWidth="1"/>
    <col min="3604" max="3604" width="7.5" style="3" customWidth="1"/>
    <col min="3605" max="3605" width="8" style="3" customWidth="1"/>
    <col min="3606" max="3606" width="9" style="3" customWidth="1"/>
    <col min="3607" max="3608" width="8" style="3" customWidth="1"/>
    <col min="3609" max="3609" width="7.33203125" style="3" customWidth="1"/>
    <col min="3610" max="3610" width="7.5" style="3" customWidth="1"/>
    <col min="3611" max="3611" width="10.5" style="3" customWidth="1"/>
    <col min="3612" max="3612" width="9" style="3" customWidth="1"/>
    <col min="3613" max="3613" width="2.33203125" style="3" customWidth="1"/>
    <col min="3614" max="3614" width="15.5" style="3" customWidth="1"/>
    <col min="3615" max="3615" width="8.5" style="3" customWidth="1"/>
    <col min="3616" max="3616" width="15" style="3" customWidth="1"/>
    <col min="3617" max="3621" width="8.83203125" style="3"/>
    <col min="3622" max="3622" width="17.1640625" style="3" customWidth="1"/>
    <col min="3623" max="3623" width="16" style="3" customWidth="1"/>
    <col min="3624" max="3624" width="9.6640625" style="3" customWidth="1"/>
    <col min="3625" max="3847" width="8.83203125" style="3"/>
    <col min="3848" max="3848" width="2.5" style="3" customWidth="1"/>
    <col min="3849" max="3849" width="2.33203125" style="3" customWidth="1"/>
    <col min="3850" max="3850" width="17.83203125" style="3" customWidth="1"/>
    <col min="3851" max="3851" width="10.5" style="3" customWidth="1"/>
    <col min="3852" max="3852" width="9" style="3" customWidth="1"/>
    <col min="3853" max="3853" width="8" style="3" customWidth="1"/>
    <col min="3854" max="3854" width="9" style="3" customWidth="1"/>
    <col min="3855" max="3855" width="8.5" style="3" customWidth="1"/>
    <col min="3856" max="3856" width="11.5" style="3" customWidth="1"/>
    <col min="3857" max="3857" width="8.5" style="3" customWidth="1"/>
    <col min="3858" max="3858" width="8.1640625" style="3" customWidth="1"/>
    <col min="3859" max="3859" width="7.33203125" style="3" customWidth="1"/>
    <col min="3860" max="3860" width="7.5" style="3" customWidth="1"/>
    <col min="3861" max="3861" width="8" style="3" customWidth="1"/>
    <col min="3862" max="3862" width="9" style="3" customWidth="1"/>
    <col min="3863" max="3864" width="8" style="3" customWidth="1"/>
    <col min="3865" max="3865" width="7.33203125" style="3" customWidth="1"/>
    <col min="3866" max="3866" width="7.5" style="3" customWidth="1"/>
    <col min="3867" max="3867" width="10.5" style="3" customWidth="1"/>
    <col min="3868" max="3868" width="9" style="3" customWidth="1"/>
    <col min="3869" max="3869" width="2.33203125" style="3" customWidth="1"/>
    <col min="3870" max="3870" width="15.5" style="3" customWidth="1"/>
    <col min="3871" max="3871" width="8.5" style="3" customWidth="1"/>
    <col min="3872" max="3872" width="15" style="3" customWidth="1"/>
    <col min="3873" max="3877" width="8.83203125" style="3"/>
    <col min="3878" max="3878" width="17.1640625" style="3" customWidth="1"/>
    <col min="3879" max="3879" width="16" style="3" customWidth="1"/>
    <col min="3880" max="3880" width="9.6640625" style="3" customWidth="1"/>
    <col min="3881" max="4103" width="8.83203125" style="3"/>
    <col min="4104" max="4104" width="2.5" style="3" customWidth="1"/>
    <col min="4105" max="4105" width="2.33203125" style="3" customWidth="1"/>
    <col min="4106" max="4106" width="17.83203125" style="3" customWidth="1"/>
    <col min="4107" max="4107" width="10.5" style="3" customWidth="1"/>
    <col min="4108" max="4108" width="9" style="3" customWidth="1"/>
    <col min="4109" max="4109" width="8" style="3" customWidth="1"/>
    <col min="4110" max="4110" width="9" style="3" customWidth="1"/>
    <col min="4111" max="4111" width="8.5" style="3" customWidth="1"/>
    <col min="4112" max="4112" width="11.5" style="3" customWidth="1"/>
    <col min="4113" max="4113" width="8.5" style="3" customWidth="1"/>
    <col min="4114" max="4114" width="8.1640625" style="3" customWidth="1"/>
    <col min="4115" max="4115" width="7.33203125" style="3" customWidth="1"/>
    <col min="4116" max="4116" width="7.5" style="3" customWidth="1"/>
    <col min="4117" max="4117" width="8" style="3" customWidth="1"/>
    <col min="4118" max="4118" width="9" style="3" customWidth="1"/>
    <col min="4119" max="4120" width="8" style="3" customWidth="1"/>
    <col min="4121" max="4121" width="7.33203125" style="3" customWidth="1"/>
    <col min="4122" max="4122" width="7.5" style="3" customWidth="1"/>
    <col min="4123" max="4123" width="10.5" style="3" customWidth="1"/>
    <col min="4124" max="4124" width="9" style="3" customWidth="1"/>
    <col min="4125" max="4125" width="2.33203125" style="3" customWidth="1"/>
    <col min="4126" max="4126" width="15.5" style="3" customWidth="1"/>
    <col min="4127" max="4127" width="8.5" style="3" customWidth="1"/>
    <col min="4128" max="4128" width="15" style="3" customWidth="1"/>
    <col min="4129" max="4133" width="8.83203125" style="3"/>
    <col min="4134" max="4134" width="17.1640625" style="3" customWidth="1"/>
    <col min="4135" max="4135" width="16" style="3" customWidth="1"/>
    <col min="4136" max="4136" width="9.6640625" style="3" customWidth="1"/>
    <col min="4137" max="4359" width="8.83203125" style="3"/>
    <col min="4360" max="4360" width="2.5" style="3" customWidth="1"/>
    <col min="4361" max="4361" width="2.33203125" style="3" customWidth="1"/>
    <col min="4362" max="4362" width="17.83203125" style="3" customWidth="1"/>
    <col min="4363" max="4363" width="10.5" style="3" customWidth="1"/>
    <col min="4364" max="4364" width="9" style="3" customWidth="1"/>
    <col min="4365" max="4365" width="8" style="3" customWidth="1"/>
    <col min="4366" max="4366" width="9" style="3" customWidth="1"/>
    <col min="4367" max="4367" width="8.5" style="3" customWidth="1"/>
    <col min="4368" max="4368" width="11.5" style="3" customWidth="1"/>
    <col min="4369" max="4369" width="8.5" style="3" customWidth="1"/>
    <col min="4370" max="4370" width="8.1640625" style="3" customWidth="1"/>
    <col min="4371" max="4371" width="7.33203125" style="3" customWidth="1"/>
    <col min="4372" max="4372" width="7.5" style="3" customWidth="1"/>
    <col min="4373" max="4373" width="8" style="3" customWidth="1"/>
    <col min="4374" max="4374" width="9" style="3" customWidth="1"/>
    <col min="4375" max="4376" width="8" style="3" customWidth="1"/>
    <col min="4377" max="4377" width="7.33203125" style="3" customWidth="1"/>
    <col min="4378" max="4378" width="7.5" style="3" customWidth="1"/>
    <col min="4379" max="4379" width="10.5" style="3" customWidth="1"/>
    <col min="4380" max="4380" width="9" style="3" customWidth="1"/>
    <col min="4381" max="4381" width="2.33203125" style="3" customWidth="1"/>
    <col min="4382" max="4382" width="15.5" style="3" customWidth="1"/>
    <col min="4383" max="4383" width="8.5" style="3" customWidth="1"/>
    <col min="4384" max="4384" width="15" style="3" customWidth="1"/>
    <col min="4385" max="4389" width="8.83203125" style="3"/>
    <col min="4390" max="4390" width="17.1640625" style="3" customWidth="1"/>
    <col min="4391" max="4391" width="16" style="3" customWidth="1"/>
    <col min="4392" max="4392" width="9.6640625" style="3" customWidth="1"/>
    <col min="4393" max="4615" width="8.83203125" style="3"/>
    <col min="4616" max="4616" width="2.5" style="3" customWidth="1"/>
    <col min="4617" max="4617" width="2.33203125" style="3" customWidth="1"/>
    <col min="4618" max="4618" width="17.83203125" style="3" customWidth="1"/>
    <col min="4619" max="4619" width="10.5" style="3" customWidth="1"/>
    <col min="4620" max="4620" width="9" style="3" customWidth="1"/>
    <col min="4621" max="4621" width="8" style="3" customWidth="1"/>
    <col min="4622" max="4622" width="9" style="3" customWidth="1"/>
    <col min="4623" max="4623" width="8.5" style="3" customWidth="1"/>
    <col min="4624" max="4624" width="11.5" style="3" customWidth="1"/>
    <col min="4625" max="4625" width="8.5" style="3" customWidth="1"/>
    <col min="4626" max="4626" width="8.1640625" style="3" customWidth="1"/>
    <col min="4627" max="4627" width="7.33203125" style="3" customWidth="1"/>
    <col min="4628" max="4628" width="7.5" style="3" customWidth="1"/>
    <col min="4629" max="4629" width="8" style="3" customWidth="1"/>
    <col min="4630" max="4630" width="9" style="3" customWidth="1"/>
    <col min="4631" max="4632" width="8" style="3" customWidth="1"/>
    <col min="4633" max="4633" width="7.33203125" style="3" customWidth="1"/>
    <col min="4634" max="4634" width="7.5" style="3" customWidth="1"/>
    <col min="4635" max="4635" width="10.5" style="3" customWidth="1"/>
    <col min="4636" max="4636" width="9" style="3" customWidth="1"/>
    <col min="4637" max="4637" width="2.33203125" style="3" customWidth="1"/>
    <col min="4638" max="4638" width="15.5" style="3" customWidth="1"/>
    <col min="4639" max="4639" width="8.5" style="3" customWidth="1"/>
    <col min="4640" max="4640" width="15" style="3" customWidth="1"/>
    <col min="4641" max="4645" width="8.83203125" style="3"/>
    <col min="4646" max="4646" width="17.1640625" style="3" customWidth="1"/>
    <col min="4647" max="4647" width="16" style="3" customWidth="1"/>
    <col min="4648" max="4648" width="9.6640625" style="3" customWidth="1"/>
    <col min="4649" max="4871" width="8.83203125" style="3"/>
    <col min="4872" max="4872" width="2.5" style="3" customWidth="1"/>
    <col min="4873" max="4873" width="2.33203125" style="3" customWidth="1"/>
    <col min="4874" max="4874" width="17.83203125" style="3" customWidth="1"/>
    <col min="4875" max="4875" width="10.5" style="3" customWidth="1"/>
    <col min="4876" max="4876" width="9" style="3" customWidth="1"/>
    <col min="4877" max="4877" width="8" style="3" customWidth="1"/>
    <col min="4878" max="4878" width="9" style="3" customWidth="1"/>
    <col min="4879" max="4879" width="8.5" style="3" customWidth="1"/>
    <col min="4880" max="4880" width="11.5" style="3" customWidth="1"/>
    <col min="4881" max="4881" width="8.5" style="3" customWidth="1"/>
    <col min="4882" max="4882" width="8.1640625" style="3" customWidth="1"/>
    <col min="4883" max="4883" width="7.33203125" style="3" customWidth="1"/>
    <col min="4884" max="4884" width="7.5" style="3" customWidth="1"/>
    <col min="4885" max="4885" width="8" style="3" customWidth="1"/>
    <col min="4886" max="4886" width="9" style="3" customWidth="1"/>
    <col min="4887" max="4888" width="8" style="3" customWidth="1"/>
    <col min="4889" max="4889" width="7.33203125" style="3" customWidth="1"/>
    <col min="4890" max="4890" width="7.5" style="3" customWidth="1"/>
    <col min="4891" max="4891" width="10.5" style="3" customWidth="1"/>
    <col min="4892" max="4892" width="9" style="3" customWidth="1"/>
    <col min="4893" max="4893" width="2.33203125" style="3" customWidth="1"/>
    <col min="4894" max="4894" width="15.5" style="3" customWidth="1"/>
    <col min="4895" max="4895" width="8.5" style="3" customWidth="1"/>
    <col min="4896" max="4896" width="15" style="3" customWidth="1"/>
    <col min="4897" max="4901" width="8.83203125" style="3"/>
    <col min="4902" max="4902" width="17.1640625" style="3" customWidth="1"/>
    <col min="4903" max="4903" width="16" style="3" customWidth="1"/>
    <col min="4904" max="4904" width="9.6640625" style="3" customWidth="1"/>
    <col min="4905" max="5127" width="8.83203125" style="3"/>
    <col min="5128" max="5128" width="2.5" style="3" customWidth="1"/>
    <col min="5129" max="5129" width="2.33203125" style="3" customWidth="1"/>
    <col min="5130" max="5130" width="17.83203125" style="3" customWidth="1"/>
    <col min="5131" max="5131" width="10.5" style="3" customWidth="1"/>
    <col min="5132" max="5132" width="9" style="3" customWidth="1"/>
    <col min="5133" max="5133" width="8" style="3" customWidth="1"/>
    <col min="5134" max="5134" width="9" style="3" customWidth="1"/>
    <col min="5135" max="5135" width="8.5" style="3" customWidth="1"/>
    <col min="5136" max="5136" width="11.5" style="3" customWidth="1"/>
    <col min="5137" max="5137" width="8.5" style="3" customWidth="1"/>
    <col min="5138" max="5138" width="8.1640625" style="3" customWidth="1"/>
    <col min="5139" max="5139" width="7.33203125" style="3" customWidth="1"/>
    <col min="5140" max="5140" width="7.5" style="3" customWidth="1"/>
    <col min="5141" max="5141" width="8" style="3" customWidth="1"/>
    <col min="5142" max="5142" width="9" style="3" customWidth="1"/>
    <col min="5143" max="5144" width="8" style="3" customWidth="1"/>
    <col min="5145" max="5145" width="7.33203125" style="3" customWidth="1"/>
    <col min="5146" max="5146" width="7.5" style="3" customWidth="1"/>
    <col min="5147" max="5147" width="10.5" style="3" customWidth="1"/>
    <col min="5148" max="5148" width="9" style="3" customWidth="1"/>
    <col min="5149" max="5149" width="2.33203125" style="3" customWidth="1"/>
    <col min="5150" max="5150" width="15.5" style="3" customWidth="1"/>
    <col min="5151" max="5151" width="8.5" style="3" customWidth="1"/>
    <col min="5152" max="5152" width="15" style="3" customWidth="1"/>
    <col min="5153" max="5157" width="8.83203125" style="3"/>
    <col min="5158" max="5158" width="17.1640625" style="3" customWidth="1"/>
    <col min="5159" max="5159" width="16" style="3" customWidth="1"/>
    <col min="5160" max="5160" width="9.6640625" style="3" customWidth="1"/>
    <col min="5161" max="5383" width="8.83203125" style="3"/>
    <col min="5384" max="5384" width="2.5" style="3" customWidth="1"/>
    <col min="5385" max="5385" width="2.33203125" style="3" customWidth="1"/>
    <col min="5386" max="5386" width="17.83203125" style="3" customWidth="1"/>
    <col min="5387" max="5387" width="10.5" style="3" customWidth="1"/>
    <col min="5388" max="5388" width="9" style="3" customWidth="1"/>
    <col min="5389" max="5389" width="8" style="3" customWidth="1"/>
    <col min="5390" max="5390" width="9" style="3" customWidth="1"/>
    <col min="5391" max="5391" width="8.5" style="3" customWidth="1"/>
    <col min="5392" max="5392" width="11.5" style="3" customWidth="1"/>
    <col min="5393" max="5393" width="8.5" style="3" customWidth="1"/>
    <col min="5394" max="5394" width="8.1640625" style="3" customWidth="1"/>
    <col min="5395" max="5395" width="7.33203125" style="3" customWidth="1"/>
    <col min="5396" max="5396" width="7.5" style="3" customWidth="1"/>
    <col min="5397" max="5397" width="8" style="3" customWidth="1"/>
    <col min="5398" max="5398" width="9" style="3" customWidth="1"/>
    <col min="5399" max="5400" width="8" style="3" customWidth="1"/>
    <col min="5401" max="5401" width="7.33203125" style="3" customWidth="1"/>
    <col min="5402" max="5402" width="7.5" style="3" customWidth="1"/>
    <col min="5403" max="5403" width="10.5" style="3" customWidth="1"/>
    <col min="5404" max="5404" width="9" style="3" customWidth="1"/>
    <col min="5405" max="5405" width="2.33203125" style="3" customWidth="1"/>
    <col min="5406" max="5406" width="15.5" style="3" customWidth="1"/>
    <col min="5407" max="5407" width="8.5" style="3" customWidth="1"/>
    <col min="5408" max="5408" width="15" style="3" customWidth="1"/>
    <col min="5409" max="5413" width="8.83203125" style="3"/>
    <col min="5414" max="5414" width="17.1640625" style="3" customWidth="1"/>
    <col min="5415" max="5415" width="16" style="3" customWidth="1"/>
    <col min="5416" max="5416" width="9.6640625" style="3" customWidth="1"/>
    <col min="5417" max="5639" width="8.83203125" style="3"/>
    <col min="5640" max="5640" width="2.5" style="3" customWidth="1"/>
    <col min="5641" max="5641" width="2.33203125" style="3" customWidth="1"/>
    <col min="5642" max="5642" width="17.83203125" style="3" customWidth="1"/>
    <col min="5643" max="5643" width="10.5" style="3" customWidth="1"/>
    <col min="5644" max="5644" width="9" style="3" customWidth="1"/>
    <col min="5645" max="5645" width="8" style="3" customWidth="1"/>
    <col min="5646" max="5646" width="9" style="3" customWidth="1"/>
    <col min="5647" max="5647" width="8.5" style="3" customWidth="1"/>
    <col min="5648" max="5648" width="11.5" style="3" customWidth="1"/>
    <col min="5649" max="5649" width="8.5" style="3" customWidth="1"/>
    <col min="5650" max="5650" width="8.1640625" style="3" customWidth="1"/>
    <col min="5651" max="5651" width="7.33203125" style="3" customWidth="1"/>
    <col min="5652" max="5652" width="7.5" style="3" customWidth="1"/>
    <col min="5653" max="5653" width="8" style="3" customWidth="1"/>
    <col min="5654" max="5654" width="9" style="3" customWidth="1"/>
    <col min="5655" max="5656" width="8" style="3" customWidth="1"/>
    <col min="5657" max="5657" width="7.33203125" style="3" customWidth="1"/>
    <col min="5658" max="5658" width="7.5" style="3" customWidth="1"/>
    <col min="5659" max="5659" width="10.5" style="3" customWidth="1"/>
    <col min="5660" max="5660" width="9" style="3" customWidth="1"/>
    <col min="5661" max="5661" width="2.33203125" style="3" customWidth="1"/>
    <col min="5662" max="5662" width="15.5" style="3" customWidth="1"/>
    <col min="5663" max="5663" width="8.5" style="3" customWidth="1"/>
    <col min="5664" max="5664" width="15" style="3" customWidth="1"/>
    <col min="5665" max="5669" width="8.83203125" style="3"/>
    <col min="5670" max="5670" width="17.1640625" style="3" customWidth="1"/>
    <col min="5671" max="5671" width="16" style="3" customWidth="1"/>
    <col min="5672" max="5672" width="9.6640625" style="3" customWidth="1"/>
    <col min="5673" max="5895" width="8.83203125" style="3"/>
    <col min="5896" max="5896" width="2.5" style="3" customWidth="1"/>
    <col min="5897" max="5897" width="2.33203125" style="3" customWidth="1"/>
    <col min="5898" max="5898" width="17.83203125" style="3" customWidth="1"/>
    <col min="5899" max="5899" width="10.5" style="3" customWidth="1"/>
    <col min="5900" max="5900" width="9" style="3" customWidth="1"/>
    <col min="5901" max="5901" width="8" style="3" customWidth="1"/>
    <col min="5902" max="5902" width="9" style="3" customWidth="1"/>
    <col min="5903" max="5903" width="8.5" style="3" customWidth="1"/>
    <col min="5904" max="5904" width="11.5" style="3" customWidth="1"/>
    <col min="5905" max="5905" width="8.5" style="3" customWidth="1"/>
    <col min="5906" max="5906" width="8.1640625" style="3" customWidth="1"/>
    <col min="5907" max="5907" width="7.33203125" style="3" customWidth="1"/>
    <col min="5908" max="5908" width="7.5" style="3" customWidth="1"/>
    <col min="5909" max="5909" width="8" style="3" customWidth="1"/>
    <col min="5910" max="5910" width="9" style="3" customWidth="1"/>
    <col min="5911" max="5912" width="8" style="3" customWidth="1"/>
    <col min="5913" max="5913" width="7.33203125" style="3" customWidth="1"/>
    <col min="5914" max="5914" width="7.5" style="3" customWidth="1"/>
    <col min="5915" max="5915" width="10.5" style="3" customWidth="1"/>
    <col min="5916" max="5916" width="9" style="3" customWidth="1"/>
    <col min="5917" max="5917" width="2.33203125" style="3" customWidth="1"/>
    <col min="5918" max="5918" width="15.5" style="3" customWidth="1"/>
    <col min="5919" max="5919" width="8.5" style="3" customWidth="1"/>
    <col min="5920" max="5920" width="15" style="3" customWidth="1"/>
    <col min="5921" max="5925" width="8.83203125" style="3"/>
    <col min="5926" max="5926" width="17.1640625" style="3" customWidth="1"/>
    <col min="5927" max="5927" width="16" style="3" customWidth="1"/>
    <col min="5928" max="5928" width="9.6640625" style="3" customWidth="1"/>
    <col min="5929" max="6151" width="8.83203125" style="3"/>
    <col min="6152" max="6152" width="2.5" style="3" customWidth="1"/>
    <col min="6153" max="6153" width="2.33203125" style="3" customWidth="1"/>
    <col min="6154" max="6154" width="17.83203125" style="3" customWidth="1"/>
    <col min="6155" max="6155" width="10.5" style="3" customWidth="1"/>
    <col min="6156" max="6156" width="9" style="3" customWidth="1"/>
    <col min="6157" max="6157" width="8" style="3" customWidth="1"/>
    <col min="6158" max="6158" width="9" style="3" customWidth="1"/>
    <col min="6159" max="6159" width="8.5" style="3" customWidth="1"/>
    <col min="6160" max="6160" width="11.5" style="3" customWidth="1"/>
    <col min="6161" max="6161" width="8.5" style="3" customWidth="1"/>
    <col min="6162" max="6162" width="8.1640625" style="3" customWidth="1"/>
    <col min="6163" max="6163" width="7.33203125" style="3" customWidth="1"/>
    <col min="6164" max="6164" width="7.5" style="3" customWidth="1"/>
    <col min="6165" max="6165" width="8" style="3" customWidth="1"/>
    <col min="6166" max="6166" width="9" style="3" customWidth="1"/>
    <col min="6167" max="6168" width="8" style="3" customWidth="1"/>
    <col min="6169" max="6169" width="7.33203125" style="3" customWidth="1"/>
    <col min="6170" max="6170" width="7.5" style="3" customWidth="1"/>
    <col min="6171" max="6171" width="10.5" style="3" customWidth="1"/>
    <col min="6172" max="6172" width="9" style="3" customWidth="1"/>
    <col min="6173" max="6173" width="2.33203125" style="3" customWidth="1"/>
    <col min="6174" max="6174" width="15.5" style="3" customWidth="1"/>
    <col min="6175" max="6175" width="8.5" style="3" customWidth="1"/>
    <col min="6176" max="6176" width="15" style="3" customWidth="1"/>
    <col min="6177" max="6181" width="8.83203125" style="3"/>
    <col min="6182" max="6182" width="17.1640625" style="3" customWidth="1"/>
    <col min="6183" max="6183" width="16" style="3" customWidth="1"/>
    <col min="6184" max="6184" width="9.6640625" style="3" customWidth="1"/>
    <col min="6185" max="6407" width="8.83203125" style="3"/>
    <col min="6408" max="6408" width="2.5" style="3" customWidth="1"/>
    <col min="6409" max="6409" width="2.33203125" style="3" customWidth="1"/>
    <col min="6410" max="6410" width="17.83203125" style="3" customWidth="1"/>
    <col min="6411" max="6411" width="10.5" style="3" customWidth="1"/>
    <col min="6412" max="6412" width="9" style="3" customWidth="1"/>
    <col min="6413" max="6413" width="8" style="3" customWidth="1"/>
    <col min="6414" max="6414" width="9" style="3" customWidth="1"/>
    <col min="6415" max="6415" width="8.5" style="3" customWidth="1"/>
    <col min="6416" max="6416" width="11.5" style="3" customWidth="1"/>
    <col min="6417" max="6417" width="8.5" style="3" customWidth="1"/>
    <col min="6418" max="6418" width="8.1640625" style="3" customWidth="1"/>
    <col min="6419" max="6419" width="7.33203125" style="3" customWidth="1"/>
    <col min="6420" max="6420" width="7.5" style="3" customWidth="1"/>
    <col min="6421" max="6421" width="8" style="3" customWidth="1"/>
    <col min="6422" max="6422" width="9" style="3" customWidth="1"/>
    <col min="6423" max="6424" width="8" style="3" customWidth="1"/>
    <col min="6425" max="6425" width="7.33203125" style="3" customWidth="1"/>
    <col min="6426" max="6426" width="7.5" style="3" customWidth="1"/>
    <col min="6427" max="6427" width="10.5" style="3" customWidth="1"/>
    <col min="6428" max="6428" width="9" style="3" customWidth="1"/>
    <col min="6429" max="6429" width="2.33203125" style="3" customWidth="1"/>
    <col min="6430" max="6430" width="15.5" style="3" customWidth="1"/>
    <col min="6431" max="6431" width="8.5" style="3" customWidth="1"/>
    <col min="6432" max="6432" width="15" style="3" customWidth="1"/>
    <col min="6433" max="6437" width="8.83203125" style="3"/>
    <col min="6438" max="6438" width="17.1640625" style="3" customWidth="1"/>
    <col min="6439" max="6439" width="16" style="3" customWidth="1"/>
    <col min="6440" max="6440" width="9.6640625" style="3" customWidth="1"/>
    <col min="6441" max="6663" width="8.83203125" style="3"/>
    <col min="6664" max="6664" width="2.5" style="3" customWidth="1"/>
    <col min="6665" max="6665" width="2.33203125" style="3" customWidth="1"/>
    <col min="6666" max="6666" width="17.83203125" style="3" customWidth="1"/>
    <col min="6667" max="6667" width="10.5" style="3" customWidth="1"/>
    <col min="6668" max="6668" width="9" style="3" customWidth="1"/>
    <col min="6669" max="6669" width="8" style="3" customWidth="1"/>
    <col min="6670" max="6670" width="9" style="3" customWidth="1"/>
    <col min="6671" max="6671" width="8.5" style="3" customWidth="1"/>
    <col min="6672" max="6672" width="11.5" style="3" customWidth="1"/>
    <col min="6673" max="6673" width="8.5" style="3" customWidth="1"/>
    <col min="6674" max="6674" width="8.1640625" style="3" customWidth="1"/>
    <col min="6675" max="6675" width="7.33203125" style="3" customWidth="1"/>
    <col min="6676" max="6676" width="7.5" style="3" customWidth="1"/>
    <col min="6677" max="6677" width="8" style="3" customWidth="1"/>
    <col min="6678" max="6678" width="9" style="3" customWidth="1"/>
    <col min="6679" max="6680" width="8" style="3" customWidth="1"/>
    <col min="6681" max="6681" width="7.33203125" style="3" customWidth="1"/>
    <col min="6682" max="6682" width="7.5" style="3" customWidth="1"/>
    <col min="6683" max="6683" width="10.5" style="3" customWidth="1"/>
    <col min="6684" max="6684" width="9" style="3" customWidth="1"/>
    <col min="6685" max="6685" width="2.33203125" style="3" customWidth="1"/>
    <col min="6686" max="6686" width="15.5" style="3" customWidth="1"/>
    <col min="6687" max="6687" width="8.5" style="3" customWidth="1"/>
    <col min="6688" max="6688" width="15" style="3" customWidth="1"/>
    <col min="6689" max="6693" width="8.83203125" style="3"/>
    <col min="6694" max="6694" width="17.1640625" style="3" customWidth="1"/>
    <col min="6695" max="6695" width="16" style="3" customWidth="1"/>
    <col min="6696" max="6696" width="9.6640625" style="3" customWidth="1"/>
    <col min="6697" max="6919" width="8.83203125" style="3"/>
    <col min="6920" max="6920" width="2.5" style="3" customWidth="1"/>
    <col min="6921" max="6921" width="2.33203125" style="3" customWidth="1"/>
    <col min="6922" max="6922" width="17.83203125" style="3" customWidth="1"/>
    <col min="6923" max="6923" width="10.5" style="3" customWidth="1"/>
    <col min="6924" max="6924" width="9" style="3" customWidth="1"/>
    <col min="6925" max="6925" width="8" style="3" customWidth="1"/>
    <col min="6926" max="6926" width="9" style="3" customWidth="1"/>
    <col min="6927" max="6927" width="8.5" style="3" customWidth="1"/>
    <col min="6928" max="6928" width="11.5" style="3" customWidth="1"/>
    <col min="6929" max="6929" width="8.5" style="3" customWidth="1"/>
    <col min="6930" max="6930" width="8.1640625" style="3" customWidth="1"/>
    <col min="6931" max="6931" width="7.33203125" style="3" customWidth="1"/>
    <col min="6932" max="6932" width="7.5" style="3" customWidth="1"/>
    <col min="6933" max="6933" width="8" style="3" customWidth="1"/>
    <col min="6934" max="6934" width="9" style="3" customWidth="1"/>
    <col min="6935" max="6936" width="8" style="3" customWidth="1"/>
    <col min="6937" max="6937" width="7.33203125" style="3" customWidth="1"/>
    <col min="6938" max="6938" width="7.5" style="3" customWidth="1"/>
    <col min="6939" max="6939" width="10.5" style="3" customWidth="1"/>
    <col min="6940" max="6940" width="9" style="3" customWidth="1"/>
    <col min="6941" max="6941" width="2.33203125" style="3" customWidth="1"/>
    <col min="6942" max="6942" width="15.5" style="3" customWidth="1"/>
    <col min="6943" max="6943" width="8.5" style="3" customWidth="1"/>
    <col min="6944" max="6944" width="15" style="3" customWidth="1"/>
    <col min="6945" max="6949" width="8.83203125" style="3"/>
    <col min="6950" max="6950" width="17.1640625" style="3" customWidth="1"/>
    <col min="6951" max="6951" width="16" style="3" customWidth="1"/>
    <col min="6952" max="6952" width="9.6640625" style="3" customWidth="1"/>
    <col min="6953" max="7175" width="8.83203125" style="3"/>
    <col min="7176" max="7176" width="2.5" style="3" customWidth="1"/>
    <col min="7177" max="7177" width="2.33203125" style="3" customWidth="1"/>
    <col min="7178" max="7178" width="17.83203125" style="3" customWidth="1"/>
    <col min="7179" max="7179" width="10.5" style="3" customWidth="1"/>
    <col min="7180" max="7180" width="9" style="3" customWidth="1"/>
    <col min="7181" max="7181" width="8" style="3" customWidth="1"/>
    <col min="7182" max="7182" width="9" style="3" customWidth="1"/>
    <col min="7183" max="7183" width="8.5" style="3" customWidth="1"/>
    <col min="7184" max="7184" width="11.5" style="3" customWidth="1"/>
    <col min="7185" max="7185" width="8.5" style="3" customWidth="1"/>
    <col min="7186" max="7186" width="8.1640625" style="3" customWidth="1"/>
    <col min="7187" max="7187" width="7.33203125" style="3" customWidth="1"/>
    <col min="7188" max="7188" width="7.5" style="3" customWidth="1"/>
    <col min="7189" max="7189" width="8" style="3" customWidth="1"/>
    <col min="7190" max="7190" width="9" style="3" customWidth="1"/>
    <col min="7191" max="7192" width="8" style="3" customWidth="1"/>
    <col min="7193" max="7193" width="7.33203125" style="3" customWidth="1"/>
    <col min="7194" max="7194" width="7.5" style="3" customWidth="1"/>
    <col min="7195" max="7195" width="10.5" style="3" customWidth="1"/>
    <col min="7196" max="7196" width="9" style="3" customWidth="1"/>
    <col min="7197" max="7197" width="2.33203125" style="3" customWidth="1"/>
    <col min="7198" max="7198" width="15.5" style="3" customWidth="1"/>
    <col min="7199" max="7199" width="8.5" style="3" customWidth="1"/>
    <col min="7200" max="7200" width="15" style="3" customWidth="1"/>
    <col min="7201" max="7205" width="8.83203125" style="3"/>
    <col min="7206" max="7206" width="17.1640625" style="3" customWidth="1"/>
    <col min="7207" max="7207" width="16" style="3" customWidth="1"/>
    <col min="7208" max="7208" width="9.6640625" style="3" customWidth="1"/>
    <col min="7209" max="7431" width="8.83203125" style="3"/>
    <col min="7432" max="7432" width="2.5" style="3" customWidth="1"/>
    <col min="7433" max="7433" width="2.33203125" style="3" customWidth="1"/>
    <col min="7434" max="7434" width="17.83203125" style="3" customWidth="1"/>
    <col min="7435" max="7435" width="10.5" style="3" customWidth="1"/>
    <col min="7436" max="7436" width="9" style="3" customWidth="1"/>
    <col min="7437" max="7437" width="8" style="3" customWidth="1"/>
    <col min="7438" max="7438" width="9" style="3" customWidth="1"/>
    <col min="7439" max="7439" width="8.5" style="3" customWidth="1"/>
    <col min="7440" max="7440" width="11.5" style="3" customWidth="1"/>
    <col min="7441" max="7441" width="8.5" style="3" customWidth="1"/>
    <col min="7442" max="7442" width="8.1640625" style="3" customWidth="1"/>
    <col min="7443" max="7443" width="7.33203125" style="3" customWidth="1"/>
    <col min="7444" max="7444" width="7.5" style="3" customWidth="1"/>
    <col min="7445" max="7445" width="8" style="3" customWidth="1"/>
    <col min="7446" max="7446" width="9" style="3" customWidth="1"/>
    <col min="7447" max="7448" width="8" style="3" customWidth="1"/>
    <col min="7449" max="7449" width="7.33203125" style="3" customWidth="1"/>
    <col min="7450" max="7450" width="7.5" style="3" customWidth="1"/>
    <col min="7451" max="7451" width="10.5" style="3" customWidth="1"/>
    <col min="7452" max="7452" width="9" style="3" customWidth="1"/>
    <col min="7453" max="7453" width="2.33203125" style="3" customWidth="1"/>
    <col min="7454" max="7454" width="15.5" style="3" customWidth="1"/>
    <col min="7455" max="7455" width="8.5" style="3" customWidth="1"/>
    <col min="7456" max="7456" width="15" style="3" customWidth="1"/>
    <col min="7457" max="7461" width="8.83203125" style="3"/>
    <col min="7462" max="7462" width="17.1640625" style="3" customWidth="1"/>
    <col min="7463" max="7463" width="16" style="3" customWidth="1"/>
    <col min="7464" max="7464" width="9.6640625" style="3" customWidth="1"/>
    <col min="7465" max="7687" width="8.83203125" style="3"/>
    <col min="7688" max="7688" width="2.5" style="3" customWidth="1"/>
    <col min="7689" max="7689" width="2.33203125" style="3" customWidth="1"/>
    <col min="7690" max="7690" width="17.83203125" style="3" customWidth="1"/>
    <col min="7691" max="7691" width="10.5" style="3" customWidth="1"/>
    <col min="7692" max="7692" width="9" style="3" customWidth="1"/>
    <col min="7693" max="7693" width="8" style="3" customWidth="1"/>
    <col min="7694" max="7694" width="9" style="3" customWidth="1"/>
    <col min="7695" max="7695" width="8.5" style="3" customWidth="1"/>
    <col min="7696" max="7696" width="11.5" style="3" customWidth="1"/>
    <col min="7697" max="7697" width="8.5" style="3" customWidth="1"/>
    <col min="7698" max="7698" width="8.1640625" style="3" customWidth="1"/>
    <col min="7699" max="7699" width="7.33203125" style="3" customWidth="1"/>
    <col min="7700" max="7700" width="7.5" style="3" customWidth="1"/>
    <col min="7701" max="7701" width="8" style="3" customWidth="1"/>
    <col min="7702" max="7702" width="9" style="3" customWidth="1"/>
    <col min="7703" max="7704" width="8" style="3" customWidth="1"/>
    <col min="7705" max="7705" width="7.33203125" style="3" customWidth="1"/>
    <col min="7706" max="7706" width="7.5" style="3" customWidth="1"/>
    <col min="7707" max="7707" width="10.5" style="3" customWidth="1"/>
    <col min="7708" max="7708" width="9" style="3" customWidth="1"/>
    <col min="7709" max="7709" width="2.33203125" style="3" customWidth="1"/>
    <col min="7710" max="7710" width="15.5" style="3" customWidth="1"/>
    <col min="7711" max="7711" width="8.5" style="3" customWidth="1"/>
    <col min="7712" max="7712" width="15" style="3" customWidth="1"/>
    <col min="7713" max="7717" width="8.83203125" style="3"/>
    <col min="7718" max="7718" width="17.1640625" style="3" customWidth="1"/>
    <col min="7719" max="7719" width="16" style="3" customWidth="1"/>
    <col min="7720" max="7720" width="9.6640625" style="3" customWidth="1"/>
    <col min="7721" max="7943" width="8.83203125" style="3"/>
    <col min="7944" max="7944" width="2.5" style="3" customWidth="1"/>
    <col min="7945" max="7945" width="2.33203125" style="3" customWidth="1"/>
    <col min="7946" max="7946" width="17.83203125" style="3" customWidth="1"/>
    <col min="7947" max="7947" width="10.5" style="3" customWidth="1"/>
    <col min="7948" max="7948" width="9" style="3" customWidth="1"/>
    <col min="7949" max="7949" width="8" style="3" customWidth="1"/>
    <col min="7950" max="7950" width="9" style="3" customWidth="1"/>
    <col min="7951" max="7951" width="8.5" style="3" customWidth="1"/>
    <col min="7952" max="7952" width="11.5" style="3" customWidth="1"/>
    <col min="7953" max="7953" width="8.5" style="3" customWidth="1"/>
    <col min="7954" max="7954" width="8.1640625" style="3" customWidth="1"/>
    <col min="7955" max="7955" width="7.33203125" style="3" customWidth="1"/>
    <col min="7956" max="7956" width="7.5" style="3" customWidth="1"/>
    <col min="7957" max="7957" width="8" style="3" customWidth="1"/>
    <col min="7958" max="7958" width="9" style="3" customWidth="1"/>
    <col min="7959" max="7960" width="8" style="3" customWidth="1"/>
    <col min="7961" max="7961" width="7.33203125" style="3" customWidth="1"/>
    <col min="7962" max="7962" width="7.5" style="3" customWidth="1"/>
    <col min="7963" max="7963" width="10.5" style="3" customWidth="1"/>
    <col min="7964" max="7964" width="9" style="3" customWidth="1"/>
    <col min="7965" max="7965" width="2.33203125" style="3" customWidth="1"/>
    <col min="7966" max="7966" width="15.5" style="3" customWidth="1"/>
    <col min="7967" max="7967" width="8.5" style="3" customWidth="1"/>
    <col min="7968" max="7968" width="15" style="3" customWidth="1"/>
    <col min="7969" max="7973" width="8.83203125" style="3"/>
    <col min="7974" max="7974" width="17.1640625" style="3" customWidth="1"/>
    <col min="7975" max="7975" width="16" style="3" customWidth="1"/>
    <col min="7976" max="7976" width="9.6640625" style="3" customWidth="1"/>
    <col min="7977" max="8199" width="8.83203125" style="3"/>
    <col min="8200" max="8200" width="2.5" style="3" customWidth="1"/>
    <col min="8201" max="8201" width="2.33203125" style="3" customWidth="1"/>
    <col min="8202" max="8202" width="17.83203125" style="3" customWidth="1"/>
    <col min="8203" max="8203" width="10.5" style="3" customWidth="1"/>
    <col min="8204" max="8204" width="9" style="3" customWidth="1"/>
    <col min="8205" max="8205" width="8" style="3" customWidth="1"/>
    <col min="8206" max="8206" width="9" style="3" customWidth="1"/>
    <col min="8207" max="8207" width="8.5" style="3" customWidth="1"/>
    <col min="8208" max="8208" width="11.5" style="3" customWidth="1"/>
    <col min="8209" max="8209" width="8.5" style="3" customWidth="1"/>
    <col min="8210" max="8210" width="8.1640625" style="3" customWidth="1"/>
    <col min="8211" max="8211" width="7.33203125" style="3" customWidth="1"/>
    <col min="8212" max="8212" width="7.5" style="3" customWidth="1"/>
    <col min="8213" max="8213" width="8" style="3" customWidth="1"/>
    <col min="8214" max="8214" width="9" style="3" customWidth="1"/>
    <col min="8215" max="8216" width="8" style="3" customWidth="1"/>
    <col min="8217" max="8217" width="7.33203125" style="3" customWidth="1"/>
    <col min="8218" max="8218" width="7.5" style="3" customWidth="1"/>
    <col min="8219" max="8219" width="10.5" style="3" customWidth="1"/>
    <col min="8220" max="8220" width="9" style="3" customWidth="1"/>
    <col min="8221" max="8221" width="2.33203125" style="3" customWidth="1"/>
    <col min="8222" max="8222" width="15.5" style="3" customWidth="1"/>
    <col min="8223" max="8223" width="8.5" style="3" customWidth="1"/>
    <col min="8224" max="8224" width="15" style="3" customWidth="1"/>
    <col min="8225" max="8229" width="8.83203125" style="3"/>
    <col min="8230" max="8230" width="17.1640625" style="3" customWidth="1"/>
    <col min="8231" max="8231" width="16" style="3" customWidth="1"/>
    <col min="8232" max="8232" width="9.6640625" style="3" customWidth="1"/>
    <col min="8233" max="8455" width="8.83203125" style="3"/>
    <col min="8456" max="8456" width="2.5" style="3" customWidth="1"/>
    <col min="8457" max="8457" width="2.33203125" style="3" customWidth="1"/>
    <col min="8458" max="8458" width="17.83203125" style="3" customWidth="1"/>
    <col min="8459" max="8459" width="10.5" style="3" customWidth="1"/>
    <col min="8460" max="8460" width="9" style="3" customWidth="1"/>
    <col min="8461" max="8461" width="8" style="3" customWidth="1"/>
    <col min="8462" max="8462" width="9" style="3" customWidth="1"/>
    <col min="8463" max="8463" width="8.5" style="3" customWidth="1"/>
    <col min="8464" max="8464" width="11.5" style="3" customWidth="1"/>
    <col min="8465" max="8465" width="8.5" style="3" customWidth="1"/>
    <col min="8466" max="8466" width="8.1640625" style="3" customWidth="1"/>
    <col min="8467" max="8467" width="7.33203125" style="3" customWidth="1"/>
    <col min="8468" max="8468" width="7.5" style="3" customWidth="1"/>
    <col min="8469" max="8469" width="8" style="3" customWidth="1"/>
    <col min="8470" max="8470" width="9" style="3" customWidth="1"/>
    <col min="8471" max="8472" width="8" style="3" customWidth="1"/>
    <col min="8473" max="8473" width="7.33203125" style="3" customWidth="1"/>
    <col min="8474" max="8474" width="7.5" style="3" customWidth="1"/>
    <col min="8475" max="8475" width="10.5" style="3" customWidth="1"/>
    <col min="8476" max="8476" width="9" style="3" customWidth="1"/>
    <col min="8477" max="8477" width="2.33203125" style="3" customWidth="1"/>
    <col min="8478" max="8478" width="15.5" style="3" customWidth="1"/>
    <col min="8479" max="8479" width="8.5" style="3" customWidth="1"/>
    <col min="8480" max="8480" width="15" style="3" customWidth="1"/>
    <col min="8481" max="8485" width="8.83203125" style="3"/>
    <col min="8486" max="8486" width="17.1640625" style="3" customWidth="1"/>
    <col min="8487" max="8487" width="16" style="3" customWidth="1"/>
    <col min="8488" max="8488" width="9.6640625" style="3" customWidth="1"/>
    <col min="8489" max="8711" width="8.83203125" style="3"/>
    <col min="8712" max="8712" width="2.5" style="3" customWidth="1"/>
    <col min="8713" max="8713" width="2.33203125" style="3" customWidth="1"/>
    <col min="8714" max="8714" width="17.83203125" style="3" customWidth="1"/>
    <col min="8715" max="8715" width="10.5" style="3" customWidth="1"/>
    <col min="8716" max="8716" width="9" style="3" customWidth="1"/>
    <col min="8717" max="8717" width="8" style="3" customWidth="1"/>
    <col min="8718" max="8718" width="9" style="3" customWidth="1"/>
    <col min="8719" max="8719" width="8.5" style="3" customWidth="1"/>
    <col min="8720" max="8720" width="11.5" style="3" customWidth="1"/>
    <col min="8721" max="8721" width="8.5" style="3" customWidth="1"/>
    <col min="8722" max="8722" width="8.1640625" style="3" customWidth="1"/>
    <col min="8723" max="8723" width="7.33203125" style="3" customWidth="1"/>
    <col min="8724" max="8724" width="7.5" style="3" customWidth="1"/>
    <col min="8725" max="8725" width="8" style="3" customWidth="1"/>
    <col min="8726" max="8726" width="9" style="3" customWidth="1"/>
    <col min="8727" max="8728" width="8" style="3" customWidth="1"/>
    <col min="8729" max="8729" width="7.33203125" style="3" customWidth="1"/>
    <col min="8730" max="8730" width="7.5" style="3" customWidth="1"/>
    <col min="8731" max="8731" width="10.5" style="3" customWidth="1"/>
    <col min="8732" max="8732" width="9" style="3" customWidth="1"/>
    <col min="8733" max="8733" width="2.33203125" style="3" customWidth="1"/>
    <col min="8734" max="8734" width="15.5" style="3" customWidth="1"/>
    <col min="8735" max="8735" width="8.5" style="3" customWidth="1"/>
    <col min="8736" max="8736" width="15" style="3" customWidth="1"/>
    <col min="8737" max="8741" width="8.83203125" style="3"/>
    <col min="8742" max="8742" width="17.1640625" style="3" customWidth="1"/>
    <col min="8743" max="8743" width="16" style="3" customWidth="1"/>
    <col min="8744" max="8744" width="9.6640625" style="3" customWidth="1"/>
    <col min="8745" max="8967" width="8.83203125" style="3"/>
    <col min="8968" max="8968" width="2.5" style="3" customWidth="1"/>
    <col min="8969" max="8969" width="2.33203125" style="3" customWidth="1"/>
    <col min="8970" max="8970" width="17.83203125" style="3" customWidth="1"/>
    <col min="8971" max="8971" width="10.5" style="3" customWidth="1"/>
    <col min="8972" max="8972" width="9" style="3" customWidth="1"/>
    <col min="8973" max="8973" width="8" style="3" customWidth="1"/>
    <col min="8974" max="8974" width="9" style="3" customWidth="1"/>
    <col min="8975" max="8975" width="8.5" style="3" customWidth="1"/>
    <col min="8976" max="8976" width="11.5" style="3" customWidth="1"/>
    <col min="8977" max="8977" width="8.5" style="3" customWidth="1"/>
    <col min="8978" max="8978" width="8.1640625" style="3" customWidth="1"/>
    <col min="8979" max="8979" width="7.33203125" style="3" customWidth="1"/>
    <col min="8980" max="8980" width="7.5" style="3" customWidth="1"/>
    <col min="8981" max="8981" width="8" style="3" customWidth="1"/>
    <col min="8982" max="8982" width="9" style="3" customWidth="1"/>
    <col min="8983" max="8984" width="8" style="3" customWidth="1"/>
    <col min="8985" max="8985" width="7.33203125" style="3" customWidth="1"/>
    <col min="8986" max="8986" width="7.5" style="3" customWidth="1"/>
    <col min="8987" max="8987" width="10.5" style="3" customWidth="1"/>
    <col min="8988" max="8988" width="9" style="3" customWidth="1"/>
    <col min="8989" max="8989" width="2.33203125" style="3" customWidth="1"/>
    <col min="8990" max="8990" width="15.5" style="3" customWidth="1"/>
    <col min="8991" max="8991" width="8.5" style="3" customWidth="1"/>
    <col min="8992" max="8992" width="15" style="3" customWidth="1"/>
    <col min="8993" max="8997" width="8.83203125" style="3"/>
    <col min="8998" max="8998" width="17.1640625" style="3" customWidth="1"/>
    <col min="8999" max="8999" width="16" style="3" customWidth="1"/>
    <col min="9000" max="9000" width="9.6640625" style="3" customWidth="1"/>
    <col min="9001" max="9223" width="8.83203125" style="3"/>
    <col min="9224" max="9224" width="2.5" style="3" customWidth="1"/>
    <col min="9225" max="9225" width="2.33203125" style="3" customWidth="1"/>
    <col min="9226" max="9226" width="17.83203125" style="3" customWidth="1"/>
    <col min="9227" max="9227" width="10.5" style="3" customWidth="1"/>
    <col min="9228" max="9228" width="9" style="3" customWidth="1"/>
    <col min="9229" max="9229" width="8" style="3" customWidth="1"/>
    <col min="9230" max="9230" width="9" style="3" customWidth="1"/>
    <col min="9231" max="9231" width="8.5" style="3" customWidth="1"/>
    <col min="9232" max="9232" width="11.5" style="3" customWidth="1"/>
    <col min="9233" max="9233" width="8.5" style="3" customWidth="1"/>
    <col min="9234" max="9234" width="8.1640625" style="3" customWidth="1"/>
    <col min="9235" max="9235" width="7.33203125" style="3" customWidth="1"/>
    <col min="9236" max="9236" width="7.5" style="3" customWidth="1"/>
    <col min="9237" max="9237" width="8" style="3" customWidth="1"/>
    <col min="9238" max="9238" width="9" style="3" customWidth="1"/>
    <col min="9239" max="9240" width="8" style="3" customWidth="1"/>
    <col min="9241" max="9241" width="7.33203125" style="3" customWidth="1"/>
    <col min="9242" max="9242" width="7.5" style="3" customWidth="1"/>
    <col min="9243" max="9243" width="10.5" style="3" customWidth="1"/>
    <col min="9244" max="9244" width="9" style="3" customWidth="1"/>
    <col min="9245" max="9245" width="2.33203125" style="3" customWidth="1"/>
    <col min="9246" max="9246" width="15.5" style="3" customWidth="1"/>
    <col min="9247" max="9247" width="8.5" style="3" customWidth="1"/>
    <col min="9248" max="9248" width="15" style="3" customWidth="1"/>
    <col min="9249" max="9253" width="8.83203125" style="3"/>
    <col min="9254" max="9254" width="17.1640625" style="3" customWidth="1"/>
    <col min="9255" max="9255" width="16" style="3" customWidth="1"/>
    <col min="9256" max="9256" width="9.6640625" style="3" customWidth="1"/>
    <col min="9257" max="9479" width="8.83203125" style="3"/>
    <col min="9480" max="9480" width="2.5" style="3" customWidth="1"/>
    <col min="9481" max="9481" width="2.33203125" style="3" customWidth="1"/>
    <col min="9482" max="9482" width="17.83203125" style="3" customWidth="1"/>
    <col min="9483" max="9483" width="10.5" style="3" customWidth="1"/>
    <col min="9484" max="9484" width="9" style="3" customWidth="1"/>
    <col min="9485" max="9485" width="8" style="3" customWidth="1"/>
    <col min="9486" max="9486" width="9" style="3" customWidth="1"/>
    <col min="9487" max="9487" width="8.5" style="3" customWidth="1"/>
    <col min="9488" max="9488" width="11.5" style="3" customWidth="1"/>
    <col min="9489" max="9489" width="8.5" style="3" customWidth="1"/>
    <col min="9490" max="9490" width="8.1640625" style="3" customWidth="1"/>
    <col min="9491" max="9491" width="7.33203125" style="3" customWidth="1"/>
    <col min="9492" max="9492" width="7.5" style="3" customWidth="1"/>
    <col min="9493" max="9493" width="8" style="3" customWidth="1"/>
    <col min="9494" max="9494" width="9" style="3" customWidth="1"/>
    <col min="9495" max="9496" width="8" style="3" customWidth="1"/>
    <col min="9497" max="9497" width="7.33203125" style="3" customWidth="1"/>
    <col min="9498" max="9498" width="7.5" style="3" customWidth="1"/>
    <col min="9499" max="9499" width="10.5" style="3" customWidth="1"/>
    <col min="9500" max="9500" width="9" style="3" customWidth="1"/>
    <col min="9501" max="9501" width="2.33203125" style="3" customWidth="1"/>
    <col min="9502" max="9502" width="15.5" style="3" customWidth="1"/>
    <col min="9503" max="9503" width="8.5" style="3" customWidth="1"/>
    <col min="9504" max="9504" width="15" style="3" customWidth="1"/>
    <col min="9505" max="9509" width="8.83203125" style="3"/>
    <col min="9510" max="9510" width="17.1640625" style="3" customWidth="1"/>
    <col min="9511" max="9511" width="16" style="3" customWidth="1"/>
    <col min="9512" max="9512" width="9.6640625" style="3" customWidth="1"/>
    <col min="9513" max="9735" width="8.83203125" style="3"/>
    <col min="9736" max="9736" width="2.5" style="3" customWidth="1"/>
    <col min="9737" max="9737" width="2.33203125" style="3" customWidth="1"/>
    <col min="9738" max="9738" width="17.83203125" style="3" customWidth="1"/>
    <col min="9739" max="9739" width="10.5" style="3" customWidth="1"/>
    <col min="9740" max="9740" width="9" style="3" customWidth="1"/>
    <col min="9741" max="9741" width="8" style="3" customWidth="1"/>
    <col min="9742" max="9742" width="9" style="3" customWidth="1"/>
    <col min="9743" max="9743" width="8.5" style="3" customWidth="1"/>
    <col min="9744" max="9744" width="11.5" style="3" customWidth="1"/>
    <col min="9745" max="9745" width="8.5" style="3" customWidth="1"/>
    <col min="9746" max="9746" width="8.1640625" style="3" customWidth="1"/>
    <col min="9747" max="9747" width="7.33203125" style="3" customWidth="1"/>
    <col min="9748" max="9748" width="7.5" style="3" customWidth="1"/>
    <col min="9749" max="9749" width="8" style="3" customWidth="1"/>
    <col min="9750" max="9750" width="9" style="3" customWidth="1"/>
    <col min="9751" max="9752" width="8" style="3" customWidth="1"/>
    <col min="9753" max="9753" width="7.33203125" style="3" customWidth="1"/>
    <col min="9754" max="9754" width="7.5" style="3" customWidth="1"/>
    <col min="9755" max="9755" width="10.5" style="3" customWidth="1"/>
    <col min="9756" max="9756" width="9" style="3" customWidth="1"/>
    <col min="9757" max="9757" width="2.33203125" style="3" customWidth="1"/>
    <col min="9758" max="9758" width="15.5" style="3" customWidth="1"/>
    <col min="9759" max="9759" width="8.5" style="3" customWidth="1"/>
    <col min="9760" max="9760" width="15" style="3" customWidth="1"/>
    <col min="9761" max="9765" width="8.83203125" style="3"/>
    <col min="9766" max="9766" width="17.1640625" style="3" customWidth="1"/>
    <col min="9767" max="9767" width="16" style="3" customWidth="1"/>
    <col min="9768" max="9768" width="9.6640625" style="3" customWidth="1"/>
    <col min="9769" max="9991" width="8.83203125" style="3"/>
    <col min="9992" max="9992" width="2.5" style="3" customWidth="1"/>
    <col min="9993" max="9993" width="2.33203125" style="3" customWidth="1"/>
    <col min="9994" max="9994" width="17.83203125" style="3" customWidth="1"/>
    <col min="9995" max="9995" width="10.5" style="3" customWidth="1"/>
    <col min="9996" max="9996" width="9" style="3" customWidth="1"/>
    <col min="9997" max="9997" width="8" style="3" customWidth="1"/>
    <col min="9998" max="9998" width="9" style="3" customWidth="1"/>
    <col min="9999" max="9999" width="8.5" style="3" customWidth="1"/>
    <col min="10000" max="10000" width="11.5" style="3" customWidth="1"/>
    <col min="10001" max="10001" width="8.5" style="3" customWidth="1"/>
    <col min="10002" max="10002" width="8.1640625" style="3" customWidth="1"/>
    <col min="10003" max="10003" width="7.33203125" style="3" customWidth="1"/>
    <col min="10004" max="10004" width="7.5" style="3" customWidth="1"/>
    <col min="10005" max="10005" width="8" style="3" customWidth="1"/>
    <col min="10006" max="10006" width="9" style="3" customWidth="1"/>
    <col min="10007" max="10008" width="8" style="3" customWidth="1"/>
    <col min="10009" max="10009" width="7.33203125" style="3" customWidth="1"/>
    <col min="10010" max="10010" width="7.5" style="3" customWidth="1"/>
    <col min="10011" max="10011" width="10.5" style="3" customWidth="1"/>
    <col min="10012" max="10012" width="9" style="3" customWidth="1"/>
    <col min="10013" max="10013" width="2.33203125" style="3" customWidth="1"/>
    <col min="10014" max="10014" width="15.5" style="3" customWidth="1"/>
    <col min="10015" max="10015" width="8.5" style="3" customWidth="1"/>
    <col min="10016" max="10016" width="15" style="3" customWidth="1"/>
    <col min="10017" max="10021" width="8.83203125" style="3"/>
    <col min="10022" max="10022" width="17.1640625" style="3" customWidth="1"/>
    <col min="10023" max="10023" width="16" style="3" customWidth="1"/>
    <col min="10024" max="10024" width="9.6640625" style="3" customWidth="1"/>
    <col min="10025" max="10247" width="8.83203125" style="3"/>
    <col min="10248" max="10248" width="2.5" style="3" customWidth="1"/>
    <col min="10249" max="10249" width="2.33203125" style="3" customWidth="1"/>
    <col min="10250" max="10250" width="17.83203125" style="3" customWidth="1"/>
    <col min="10251" max="10251" width="10.5" style="3" customWidth="1"/>
    <col min="10252" max="10252" width="9" style="3" customWidth="1"/>
    <col min="10253" max="10253" width="8" style="3" customWidth="1"/>
    <col min="10254" max="10254" width="9" style="3" customWidth="1"/>
    <col min="10255" max="10255" width="8.5" style="3" customWidth="1"/>
    <col min="10256" max="10256" width="11.5" style="3" customWidth="1"/>
    <col min="10257" max="10257" width="8.5" style="3" customWidth="1"/>
    <col min="10258" max="10258" width="8.1640625" style="3" customWidth="1"/>
    <col min="10259" max="10259" width="7.33203125" style="3" customWidth="1"/>
    <col min="10260" max="10260" width="7.5" style="3" customWidth="1"/>
    <col min="10261" max="10261" width="8" style="3" customWidth="1"/>
    <col min="10262" max="10262" width="9" style="3" customWidth="1"/>
    <col min="10263" max="10264" width="8" style="3" customWidth="1"/>
    <col min="10265" max="10265" width="7.33203125" style="3" customWidth="1"/>
    <col min="10266" max="10266" width="7.5" style="3" customWidth="1"/>
    <col min="10267" max="10267" width="10.5" style="3" customWidth="1"/>
    <col min="10268" max="10268" width="9" style="3" customWidth="1"/>
    <col min="10269" max="10269" width="2.33203125" style="3" customWidth="1"/>
    <col min="10270" max="10270" width="15.5" style="3" customWidth="1"/>
    <col min="10271" max="10271" width="8.5" style="3" customWidth="1"/>
    <col min="10272" max="10272" width="15" style="3" customWidth="1"/>
    <col min="10273" max="10277" width="8.83203125" style="3"/>
    <col min="10278" max="10278" width="17.1640625" style="3" customWidth="1"/>
    <col min="10279" max="10279" width="16" style="3" customWidth="1"/>
    <col min="10280" max="10280" width="9.6640625" style="3" customWidth="1"/>
    <col min="10281" max="10503" width="8.83203125" style="3"/>
    <col min="10504" max="10504" width="2.5" style="3" customWidth="1"/>
    <col min="10505" max="10505" width="2.33203125" style="3" customWidth="1"/>
    <col min="10506" max="10506" width="17.83203125" style="3" customWidth="1"/>
    <col min="10507" max="10507" width="10.5" style="3" customWidth="1"/>
    <col min="10508" max="10508" width="9" style="3" customWidth="1"/>
    <col min="10509" max="10509" width="8" style="3" customWidth="1"/>
    <col min="10510" max="10510" width="9" style="3" customWidth="1"/>
    <col min="10511" max="10511" width="8.5" style="3" customWidth="1"/>
    <col min="10512" max="10512" width="11.5" style="3" customWidth="1"/>
    <col min="10513" max="10513" width="8.5" style="3" customWidth="1"/>
    <col min="10514" max="10514" width="8.1640625" style="3" customWidth="1"/>
    <col min="10515" max="10515" width="7.33203125" style="3" customWidth="1"/>
    <col min="10516" max="10516" width="7.5" style="3" customWidth="1"/>
    <col min="10517" max="10517" width="8" style="3" customWidth="1"/>
    <col min="10518" max="10518" width="9" style="3" customWidth="1"/>
    <col min="10519" max="10520" width="8" style="3" customWidth="1"/>
    <col min="10521" max="10521" width="7.33203125" style="3" customWidth="1"/>
    <col min="10522" max="10522" width="7.5" style="3" customWidth="1"/>
    <col min="10523" max="10523" width="10.5" style="3" customWidth="1"/>
    <col min="10524" max="10524" width="9" style="3" customWidth="1"/>
    <col min="10525" max="10525" width="2.33203125" style="3" customWidth="1"/>
    <col min="10526" max="10526" width="15.5" style="3" customWidth="1"/>
    <col min="10527" max="10527" width="8.5" style="3" customWidth="1"/>
    <col min="10528" max="10528" width="15" style="3" customWidth="1"/>
    <col min="10529" max="10533" width="8.83203125" style="3"/>
    <col min="10534" max="10534" width="17.1640625" style="3" customWidth="1"/>
    <col min="10535" max="10535" width="16" style="3" customWidth="1"/>
    <col min="10536" max="10536" width="9.6640625" style="3" customWidth="1"/>
    <col min="10537" max="10759" width="8.83203125" style="3"/>
    <col min="10760" max="10760" width="2.5" style="3" customWidth="1"/>
    <col min="10761" max="10761" width="2.33203125" style="3" customWidth="1"/>
    <col min="10762" max="10762" width="17.83203125" style="3" customWidth="1"/>
    <col min="10763" max="10763" width="10.5" style="3" customWidth="1"/>
    <col min="10764" max="10764" width="9" style="3" customWidth="1"/>
    <col min="10765" max="10765" width="8" style="3" customWidth="1"/>
    <col min="10766" max="10766" width="9" style="3" customWidth="1"/>
    <col min="10767" max="10767" width="8.5" style="3" customWidth="1"/>
    <col min="10768" max="10768" width="11.5" style="3" customWidth="1"/>
    <col min="10769" max="10769" width="8.5" style="3" customWidth="1"/>
    <col min="10770" max="10770" width="8.1640625" style="3" customWidth="1"/>
    <col min="10771" max="10771" width="7.33203125" style="3" customWidth="1"/>
    <col min="10772" max="10772" width="7.5" style="3" customWidth="1"/>
    <col min="10773" max="10773" width="8" style="3" customWidth="1"/>
    <col min="10774" max="10774" width="9" style="3" customWidth="1"/>
    <col min="10775" max="10776" width="8" style="3" customWidth="1"/>
    <col min="10777" max="10777" width="7.33203125" style="3" customWidth="1"/>
    <col min="10778" max="10778" width="7.5" style="3" customWidth="1"/>
    <col min="10779" max="10779" width="10.5" style="3" customWidth="1"/>
    <col min="10780" max="10780" width="9" style="3" customWidth="1"/>
    <col min="10781" max="10781" width="2.33203125" style="3" customWidth="1"/>
    <col min="10782" max="10782" width="15.5" style="3" customWidth="1"/>
    <col min="10783" max="10783" width="8.5" style="3" customWidth="1"/>
    <col min="10784" max="10784" width="15" style="3" customWidth="1"/>
    <col min="10785" max="10789" width="8.83203125" style="3"/>
    <col min="10790" max="10790" width="17.1640625" style="3" customWidth="1"/>
    <col min="10791" max="10791" width="16" style="3" customWidth="1"/>
    <col min="10792" max="10792" width="9.6640625" style="3" customWidth="1"/>
    <col min="10793" max="11015" width="8.83203125" style="3"/>
    <col min="11016" max="11016" width="2.5" style="3" customWidth="1"/>
    <col min="11017" max="11017" width="2.33203125" style="3" customWidth="1"/>
    <col min="11018" max="11018" width="17.83203125" style="3" customWidth="1"/>
    <col min="11019" max="11019" width="10.5" style="3" customWidth="1"/>
    <col min="11020" max="11020" width="9" style="3" customWidth="1"/>
    <col min="11021" max="11021" width="8" style="3" customWidth="1"/>
    <col min="11022" max="11022" width="9" style="3" customWidth="1"/>
    <col min="11023" max="11023" width="8.5" style="3" customWidth="1"/>
    <col min="11024" max="11024" width="11.5" style="3" customWidth="1"/>
    <col min="11025" max="11025" width="8.5" style="3" customWidth="1"/>
    <col min="11026" max="11026" width="8.1640625" style="3" customWidth="1"/>
    <col min="11027" max="11027" width="7.33203125" style="3" customWidth="1"/>
    <col min="11028" max="11028" width="7.5" style="3" customWidth="1"/>
    <col min="11029" max="11029" width="8" style="3" customWidth="1"/>
    <col min="11030" max="11030" width="9" style="3" customWidth="1"/>
    <col min="11031" max="11032" width="8" style="3" customWidth="1"/>
    <col min="11033" max="11033" width="7.33203125" style="3" customWidth="1"/>
    <col min="11034" max="11034" width="7.5" style="3" customWidth="1"/>
    <col min="11035" max="11035" width="10.5" style="3" customWidth="1"/>
    <col min="11036" max="11036" width="9" style="3" customWidth="1"/>
    <col min="11037" max="11037" width="2.33203125" style="3" customWidth="1"/>
    <col min="11038" max="11038" width="15.5" style="3" customWidth="1"/>
    <col min="11039" max="11039" width="8.5" style="3" customWidth="1"/>
    <col min="11040" max="11040" width="15" style="3" customWidth="1"/>
    <col min="11041" max="11045" width="8.83203125" style="3"/>
    <col min="11046" max="11046" width="17.1640625" style="3" customWidth="1"/>
    <col min="11047" max="11047" width="16" style="3" customWidth="1"/>
    <col min="11048" max="11048" width="9.6640625" style="3" customWidth="1"/>
    <col min="11049" max="11271" width="8.83203125" style="3"/>
    <col min="11272" max="11272" width="2.5" style="3" customWidth="1"/>
    <col min="11273" max="11273" width="2.33203125" style="3" customWidth="1"/>
    <col min="11274" max="11274" width="17.83203125" style="3" customWidth="1"/>
    <col min="11275" max="11275" width="10.5" style="3" customWidth="1"/>
    <col min="11276" max="11276" width="9" style="3" customWidth="1"/>
    <col min="11277" max="11277" width="8" style="3" customWidth="1"/>
    <col min="11278" max="11278" width="9" style="3" customWidth="1"/>
    <col min="11279" max="11279" width="8.5" style="3" customWidth="1"/>
    <col min="11280" max="11280" width="11.5" style="3" customWidth="1"/>
    <col min="11281" max="11281" width="8.5" style="3" customWidth="1"/>
    <col min="11282" max="11282" width="8.1640625" style="3" customWidth="1"/>
    <col min="11283" max="11283" width="7.33203125" style="3" customWidth="1"/>
    <col min="11284" max="11284" width="7.5" style="3" customWidth="1"/>
    <col min="11285" max="11285" width="8" style="3" customWidth="1"/>
    <col min="11286" max="11286" width="9" style="3" customWidth="1"/>
    <col min="11287" max="11288" width="8" style="3" customWidth="1"/>
    <col min="11289" max="11289" width="7.33203125" style="3" customWidth="1"/>
    <col min="11290" max="11290" width="7.5" style="3" customWidth="1"/>
    <col min="11291" max="11291" width="10.5" style="3" customWidth="1"/>
    <col min="11292" max="11292" width="9" style="3" customWidth="1"/>
    <col min="11293" max="11293" width="2.33203125" style="3" customWidth="1"/>
    <col min="11294" max="11294" width="15.5" style="3" customWidth="1"/>
    <col min="11295" max="11295" width="8.5" style="3" customWidth="1"/>
    <col min="11296" max="11296" width="15" style="3" customWidth="1"/>
    <col min="11297" max="11301" width="8.83203125" style="3"/>
    <col min="11302" max="11302" width="17.1640625" style="3" customWidth="1"/>
    <col min="11303" max="11303" width="16" style="3" customWidth="1"/>
    <col min="11304" max="11304" width="9.6640625" style="3" customWidth="1"/>
    <col min="11305" max="11527" width="8.83203125" style="3"/>
    <col min="11528" max="11528" width="2.5" style="3" customWidth="1"/>
    <col min="11529" max="11529" width="2.33203125" style="3" customWidth="1"/>
    <col min="11530" max="11530" width="17.83203125" style="3" customWidth="1"/>
    <col min="11531" max="11531" width="10.5" style="3" customWidth="1"/>
    <col min="11532" max="11532" width="9" style="3" customWidth="1"/>
    <col min="11533" max="11533" width="8" style="3" customWidth="1"/>
    <col min="11534" max="11534" width="9" style="3" customWidth="1"/>
    <col min="11535" max="11535" width="8.5" style="3" customWidth="1"/>
    <col min="11536" max="11536" width="11.5" style="3" customWidth="1"/>
    <col min="11537" max="11537" width="8.5" style="3" customWidth="1"/>
    <col min="11538" max="11538" width="8.1640625" style="3" customWidth="1"/>
    <col min="11539" max="11539" width="7.33203125" style="3" customWidth="1"/>
    <col min="11540" max="11540" width="7.5" style="3" customWidth="1"/>
    <col min="11541" max="11541" width="8" style="3" customWidth="1"/>
    <col min="11542" max="11542" width="9" style="3" customWidth="1"/>
    <col min="11543" max="11544" width="8" style="3" customWidth="1"/>
    <col min="11545" max="11545" width="7.33203125" style="3" customWidth="1"/>
    <col min="11546" max="11546" width="7.5" style="3" customWidth="1"/>
    <col min="11547" max="11547" width="10.5" style="3" customWidth="1"/>
    <col min="11548" max="11548" width="9" style="3" customWidth="1"/>
    <col min="11549" max="11549" width="2.33203125" style="3" customWidth="1"/>
    <col min="11550" max="11550" width="15.5" style="3" customWidth="1"/>
    <col min="11551" max="11551" width="8.5" style="3" customWidth="1"/>
    <col min="11552" max="11552" width="15" style="3" customWidth="1"/>
    <col min="11553" max="11557" width="8.83203125" style="3"/>
    <col min="11558" max="11558" width="17.1640625" style="3" customWidth="1"/>
    <col min="11559" max="11559" width="16" style="3" customWidth="1"/>
    <col min="11560" max="11560" width="9.6640625" style="3" customWidth="1"/>
    <col min="11561" max="11783" width="8.83203125" style="3"/>
    <col min="11784" max="11784" width="2.5" style="3" customWidth="1"/>
    <col min="11785" max="11785" width="2.33203125" style="3" customWidth="1"/>
    <col min="11786" max="11786" width="17.83203125" style="3" customWidth="1"/>
    <col min="11787" max="11787" width="10.5" style="3" customWidth="1"/>
    <col min="11788" max="11788" width="9" style="3" customWidth="1"/>
    <col min="11789" max="11789" width="8" style="3" customWidth="1"/>
    <col min="11790" max="11790" width="9" style="3" customWidth="1"/>
    <col min="11791" max="11791" width="8.5" style="3" customWidth="1"/>
    <col min="11792" max="11792" width="11.5" style="3" customWidth="1"/>
    <col min="11793" max="11793" width="8.5" style="3" customWidth="1"/>
    <col min="11794" max="11794" width="8.1640625" style="3" customWidth="1"/>
    <col min="11795" max="11795" width="7.33203125" style="3" customWidth="1"/>
    <col min="11796" max="11796" width="7.5" style="3" customWidth="1"/>
    <col min="11797" max="11797" width="8" style="3" customWidth="1"/>
    <col min="11798" max="11798" width="9" style="3" customWidth="1"/>
    <col min="11799" max="11800" width="8" style="3" customWidth="1"/>
    <col min="11801" max="11801" width="7.33203125" style="3" customWidth="1"/>
    <col min="11802" max="11802" width="7.5" style="3" customWidth="1"/>
    <col min="11803" max="11803" width="10.5" style="3" customWidth="1"/>
    <col min="11804" max="11804" width="9" style="3" customWidth="1"/>
    <col min="11805" max="11805" width="2.33203125" style="3" customWidth="1"/>
    <col min="11806" max="11806" width="15.5" style="3" customWidth="1"/>
    <col min="11807" max="11807" width="8.5" style="3" customWidth="1"/>
    <col min="11808" max="11808" width="15" style="3" customWidth="1"/>
    <col min="11809" max="11813" width="8.83203125" style="3"/>
    <col min="11814" max="11814" width="17.1640625" style="3" customWidth="1"/>
    <col min="11815" max="11815" width="16" style="3" customWidth="1"/>
    <col min="11816" max="11816" width="9.6640625" style="3" customWidth="1"/>
    <col min="11817" max="12039" width="8.83203125" style="3"/>
    <col min="12040" max="12040" width="2.5" style="3" customWidth="1"/>
    <col min="12041" max="12041" width="2.33203125" style="3" customWidth="1"/>
    <col min="12042" max="12042" width="17.83203125" style="3" customWidth="1"/>
    <col min="12043" max="12043" width="10.5" style="3" customWidth="1"/>
    <col min="12044" max="12044" width="9" style="3" customWidth="1"/>
    <col min="12045" max="12045" width="8" style="3" customWidth="1"/>
    <col min="12046" max="12046" width="9" style="3" customWidth="1"/>
    <col min="12047" max="12047" width="8.5" style="3" customWidth="1"/>
    <col min="12048" max="12048" width="11.5" style="3" customWidth="1"/>
    <col min="12049" max="12049" width="8.5" style="3" customWidth="1"/>
    <col min="12050" max="12050" width="8.1640625" style="3" customWidth="1"/>
    <col min="12051" max="12051" width="7.33203125" style="3" customWidth="1"/>
    <col min="12052" max="12052" width="7.5" style="3" customWidth="1"/>
    <col min="12053" max="12053" width="8" style="3" customWidth="1"/>
    <col min="12054" max="12054" width="9" style="3" customWidth="1"/>
    <col min="12055" max="12056" width="8" style="3" customWidth="1"/>
    <col min="12057" max="12057" width="7.33203125" style="3" customWidth="1"/>
    <col min="12058" max="12058" width="7.5" style="3" customWidth="1"/>
    <col min="12059" max="12059" width="10.5" style="3" customWidth="1"/>
    <col min="12060" max="12060" width="9" style="3" customWidth="1"/>
    <col min="12061" max="12061" width="2.33203125" style="3" customWidth="1"/>
    <col min="12062" max="12062" width="15.5" style="3" customWidth="1"/>
    <col min="12063" max="12063" width="8.5" style="3" customWidth="1"/>
    <col min="12064" max="12064" width="15" style="3" customWidth="1"/>
    <col min="12065" max="12069" width="8.83203125" style="3"/>
    <col min="12070" max="12070" width="17.1640625" style="3" customWidth="1"/>
    <col min="12071" max="12071" width="16" style="3" customWidth="1"/>
    <col min="12072" max="12072" width="9.6640625" style="3" customWidth="1"/>
    <col min="12073" max="12295" width="8.83203125" style="3"/>
    <col min="12296" max="12296" width="2.5" style="3" customWidth="1"/>
    <col min="12297" max="12297" width="2.33203125" style="3" customWidth="1"/>
    <col min="12298" max="12298" width="17.83203125" style="3" customWidth="1"/>
    <col min="12299" max="12299" width="10.5" style="3" customWidth="1"/>
    <col min="12300" max="12300" width="9" style="3" customWidth="1"/>
    <col min="12301" max="12301" width="8" style="3" customWidth="1"/>
    <col min="12302" max="12302" width="9" style="3" customWidth="1"/>
    <col min="12303" max="12303" width="8.5" style="3" customWidth="1"/>
    <col min="12304" max="12304" width="11.5" style="3" customWidth="1"/>
    <col min="12305" max="12305" width="8.5" style="3" customWidth="1"/>
    <col min="12306" max="12306" width="8.1640625" style="3" customWidth="1"/>
    <col min="12307" max="12307" width="7.33203125" style="3" customWidth="1"/>
    <col min="12308" max="12308" width="7.5" style="3" customWidth="1"/>
    <col min="12309" max="12309" width="8" style="3" customWidth="1"/>
    <col min="12310" max="12310" width="9" style="3" customWidth="1"/>
    <col min="12311" max="12312" width="8" style="3" customWidth="1"/>
    <col min="12313" max="12313" width="7.33203125" style="3" customWidth="1"/>
    <col min="12314" max="12314" width="7.5" style="3" customWidth="1"/>
    <col min="12315" max="12315" width="10.5" style="3" customWidth="1"/>
    <col min="12316" max="12316" width="9" style="3" customWidth="1"/>
    <col min="12317" max="12317" width="2.33203125" style="3" customWidth="1"/>
    <col min="12318" max="12318" width="15.5" style="3" customWidth="1"/>
    <col min="12319" max="12319" width="8.5" style="3" customWidth="1"/>
    <col min="12320" max="12320" width="15" style="3" customWidth="1"/>
    <col min="12321" max="12325" width="8.83203125" style="3"/>
    <col min="12326" max="12326" width="17.1640625" style="3" customWidth="1"/>
    <col min="12327" max="12327" width="16" style="3" customWidth="1"/>
    <col min="12328" max="12328" width="9.6640625" style="3" customWidth="1"/>
    <col min="12329" max="12551" width="8.83203125" style="3"/>
    <col min="12552" max="12552" width="2.5" style="3" customWidth="1"/>
    <col min="12553" max="12553" width="2.33203125" style="3" customWidth="1"/>
    <col min="12554" max="12554" width="17.83203125" style="3" customWidth="1"/>
    <col min="12555" max="12555" width="10.5" style="3" customWidth="1"/>
    <col min="12556" max="12556" width="9" style="3" customWidth="1"/>
    <col min="12557" max="12557" width="8" style="3" customWidth="1"/>
    <col min="12558" max="12558" width="9" style="3" customWidth="1"/>
    <col min="12559" max="12559" width="8.5" style="3" customWidth="1"/>
    <col min="12560" max="12560" width="11.5" style="3" customWidth="1"/>
    <col min="12561" max="12561" width="8.5" style="3" customWidth="1"/>
    <col min="12562" max="12562" width="8.1640625" style="3" customWidth="1"/>
    <col min="12563" max="12563" width="7.33203125" style="3" customWidth="1"/>
    <col min="12564" max="12564" width="7.5" style="3" customWidth="1"/>
    <col min="12565" max="12565" width="8" style="3" customWidth="1"/>
    <col min="12566" max="12566" width="9" style="3" customWidth="1"/>
    <col min="12567" max="12568" width="8" style="3" customWidth="1"/>
    <col min="12569" max="12569" width="7.33203125" style="3" customWidth="1"/>
    <col min="12570" max="12570" width="7.5" style="3" customWidth="1"/>
    <col min="12571" max="12571" width="10.5" style="3" customWidth="1"/>
    <col min="12572" max="12572" width="9" style="3" customWidth="1"/>
    <col min="12573" max="12573" width="2.33203125" style="3" customWidth="1"/>
    <col min="12574" max="12574" width="15.5" style="3" customWidth="1"/>
    <col min="12575" max="12575" width="8.5" style="3" customWidth="1"/>
    <col min="12576" max="12576" width="15" style="3" customWidth="1"/>
    <col min="12577" max="12581" width="8.83203125" style="3"/>
    <col min="12582" max="12582" width="17.1640625" style="3" customWidth="1"/>
    <col min="12583" max="12583" width="16" style="3" customWidth="1"/>
    <col min="12584" max="12584" width="9.6640625" style="3" customWidth="1"/>
    <col min="12585" max="12807" width="8.83203125" style="3"/>
    <col min="12808" max="12808" width="2.5" style="3" customWidth="1"/>
    <col min="12809" max="12809" width="2.33203125" style="3" customWidth="1"/>
    <col min="12810" max="12810" width="17.83203125" style="3" customWidth="1"/>
    <col min="12811" max="12811" width="10.5" style="3" customWidth="1"/>
    <col min="12812" max="12812" width="9" style="3" customWidth="1"/>
    <col min="12813" max="12813" width="8" style="3" customWidth="1"/>
    <col min="12814" max="12814" width="9" style="3" customWidth="1"/>
    <col min="12815" max="12815" width="8.5" style="3" customWidth="1"/>
    <col min="12816" max="12816" width="11.5" style="3" customWidth="1"/>
    <col min="12817" max="12817" width="8.5" style="3" customWidth="1"/>
    <col min="12818" max="12818" width="8.1640625" style="3" customWidth="1"/>
    <col min="12819" max="12819" width="7.33203125" style="3" customWidth="1"/>
    <col min="12820" max="12820" width="7.5" style="3" customWidth="1"/>
    <col min="12821" max="12821" width="8" style="3" customWidth="1"/>
    <col min="12822" max="12822" width="9" style="3" customWidth="1"/>
    <col min="12823" max="12824" width="8" style="3" customWidth="1"/>
    <col min="12825" max="12825" width="7.33203125" style="3" customWidth="1"/>
    <col min="12826" max="12826" width="7.5" style="3" customWidth="1"/>
    <col min="12827" max="12827" width="10.5" style="3" customWidth="1"/>
    <col min="12828" max="12828" width="9" style="3" customWidth="1"/>
    <col min="12829" max="12829" width="2.33203125" style="3" customWidth="1"/>
    <col min="12830" max="12830" width="15.5" style="3" customWidth="1"/>
    <col min="12831" max="12831" width="8.5" style="3" customWidth="1"/>
    <col min="12832" max="12832" width="15" style="3" customWidth="1"/>
    <col min="12833" max="12837" width="8.83203125" style="3"/>
    <col min="12838" max="12838" width="17.1640625" style="3" customWidth="1"/>
    <col min="12839" max="12839" width="16" style="3" customWidth="1"/>
    <col min="12840" max="12840" width="9.6640625" style="3" customWidth="1"/>
    <col min="12841" max="13063" width="8.83203125" style="3"/>
    <col min="13064" max="13064" width="2.5" style="3" customWidth="1"/>
    <col min="13065" max="13065" width="2.33203125" style="3" customWidth="1"/>
    <col min="13066" max="13066" width="17.83203125" style="3" customWidth="1"/>
    <col min="13067" max="13067" width="10.5" style="3" customWidth="1"/>
    <col min="13068" max="13068" width="9" style="3" customWidth="1"/>
    <col min="13069" max="13069" width="8" style="3" customWidth="1"/>
    <col min="13070" max="13070" width="9" style="3" customWidth="1"/>
    <col min="13071" max="13071" width="8.5" style="3" customWidth="1"/>
    <col min="13072" max="13072" width="11.5" style="3" customWidth="1"/>
    <col min="13073" max="13073" width="8.5" style="3" customWidth="1"/>
    <col min="13074" max="13074" width="8.1640625" style="3" customWidth="1"/>
    <col min="13075" max="13075" width="7.33203125" style="3" customWidth="1"/>
    <col min="13076" max="13076" width="7.5" style="3" customWidth="1"/>
    <col min="13077" max="13077" width="8" style="3" customWidth="1"/>
    <col min="13078" max="13078" width="9" style="3" customWidth="1"/>
    <col min="13079" max="13080" width="8" style="3" customWidth="1"/>
    <col min="13081" max="13081" width="7.33203125" style="3" customWidth="1"/>
    <col min="13082" max="13082" width="7.5" style="3" customWidth="1"/>
    <col min="13083" max="13083" width="10.5" style="3" customWidth="1"/>
    <col min="13084" max="13084" width="9" style="3" customWidth="1"/>
    <col min="13085" max="13085" width="2.33203125" style="3" customWidth="1"/>
    <col min="13086" max="13086" width="15.5" style="3" customWidth="1"/>
    <col min="13087" max="13087" width="8.5" style="3" customWidth="1"/>
    <col min="13088" max="13088" width="15" style="3" customWidth="1"/>
    <col min="13089" max="13093" width="8.83203125" style="3"/>
    <col min="13094" max="13094" width="17.1640625" style="3" customWidth="1"/>
    <col min="13095" max="13095" width="16" style="3" customWidth="1"/>
    <col min="13096" max="13096" width="9.6640625" style="3" customWidth="1"/>
    <col min="13097" max="13319" width="8.83203125" style="3"/>
    <col min="13320" max="13320" width="2.5" style="3" customWidth="1"/>
    <col min="13321" max="13321" width="2.33203125" style="3" customWidth="1"/>
    <col min="13322" max="13322" width="17.83203125" style="3" customWidth="1"/>
    <col min="13323" max="13323" width="10.5" style="3" customWidth="1"/>
    <col min="13324" max="13324" width="9" style="3" customWidth="1"/>
    <col min="13325" max="13325" width="8" style="3" customWidth="1"/>
    <col min="13326" max="13326" width="9" style="3" customWidth="1"/>
    <col min="13327" max="13327" width="8.5" style="3" customWidth="1"/>
    <col min="13328" max="13328" width="11.5" style="3" customWidth="1"/>
    <col min="13329" max="13329" width="8.5" style="3" customWidth="1"/>
    <col min="13330" max="13330" width="8.1640625" style="3" customWidth="1"/>
    <col min="13331" max="13331" width="7.33203125" style="3" customWidth="1"/>
    <col min="13332" max="13332" width="7.5" style="3" customWidth="1"/>
    <col min="13333" max="13333" width="8" style="3" customWidth="1"/>
    <col min="13334" max="13334" width="9" style="3" customWidth="1"/>
    <col min="13335" max="13336" width="8" style="3" customWidth="1"/>
    <col min="13337" max="13337" width="7.33203125" style="3" customWidth="1"/>
    <col min="13338" max="13338" width="7.5" style="3" customWidth="1"/>
    <col min="13339" max="13339" width="10.5" style="3" customWidth="1"/>
    <col min="13340" max="13340" width="9" style="3" customWidth="1"/>
    <col min="13341" max="13341" width="2.33203125" style="3" customWidth="1"/>
    <col min="13342" max="13342" width="15.5" style="3" customWidth="1"/>
    <col min="13343" max="13343" width="8.5" style="3" customWidth="1"/>
    <col min="13344" max="13344" width="15" style="3" customWidth="1"/>
    <col min="13345" max="13349" width="8.83203125" style="3"/>
    <col min="13350" max="13350" width="17.1640625" style="3" customWidth="1"/>
    <col min="13351" max="13351" width="16" style="3" customWidth="1"/>
    <col min="13352" max="13352" width="9.6640625" style="3" customWidth="1"/>
    <col min="13353" max="13575" width="8.83203125" style="3"/>
    <col min="13576" max="13576" width="2.5" style="3" customWidth="1"/>
    <col min="13577" max="13577" width="2.33203125" style="3" customWidth="1"/>
    <col min="13578" max="13578" width="17.83203125" style="3" customWidth="1"/>
    <col min="13579" max="13579" width="10.5" style="3" customWidth="1"/>
    <col min="13580" max="13580" width="9" style="3" customWidth="1"/>
    <col min="13581" max="13581" width="8" style="3" customWidth="1"/>
    <col min="13582" max="13582" width="9" style="3" customWidth="1"/>
    <col min="13583" max="13583" width="8.5" style="3" customWidth="1"/>
    <col min="13584" max="13584" width="11.5" style="3" customWidth="1"/>
    <col min="13585" max="13585" width="8.5" style="3" customWidth="1"/>
    <col min="13586" max="13586" width="8.1640625" style="3" customWidth="1"/>
    <col min="13587" max="13587" width="7.33203125" style="3" customWidth="1"/>
    <col min="13588" max="13588" width="7.5" style="3" customWidth="1"/>
    <col min="13589" max="13589" width="8" style="3" customWidth="1"/>
    <col min="13590" max="13590" width="9" style="3" customWidth="1"/>
    <col min="13591" max="13592" width="8" style="3" customWidth="1"/>
    <col min="13593" max="13593" width="7.33203125" style="3" customWidth="1"/>
    <col min="13594" max="13594" width="7.5" style="3" customWidth="1"/>
    <col min="13595" max="13595" width="10.5" style="3" customWidth="1"/>
    <col min="13596" max="13596" width="9" style="3" customWidth="1"/>
    <col min="13597" max="13597" width="2.33203125" style="3" customWidth="1"/>
    <col min="13598" max="13598" width="15.5" style="3" customWidth="1"/>
    <col min="13599" max="13599" width="8.5" style="3" customWidth="1"/>
    <col min="13600" max="13600" width="15" style="3" customWidth="1"/>
    <col min="13601" max="13605" width="8.83203125" style="3"/>
    <col min="13606" max="13606" width="17.1640625" style="3" customWidth="1"/>
    <col min="13607" max="13607" width="16" style="3" customWidth="1"/>
    <col min="13608" max="13608" width="9.6640625" style="3" customWidth="1"/>
    <col min="13609" max="13831" width="8.83203125" style="3"/>
    <col min="13832" max="13832" width="2.5" style="3" customWidth="1"/>
    <col min="13833" max="13833" width="2.33203125" style="3" customWidth="1"/>
    <col min="13834" max="13834" width="17.83203125" style="3" customWidth="1"/>
    <col min="13835" max="13835" width="10.5" style="3" customWidth="1"/>
    <col min="13836" max="13836" width="9" style="3" customWidth="1"/>
    <col min="13837" max="13837" width="8" style="3" customWidth="1"/>
    <col min="13838" max="13838" width="9" style="3" customWidth="1"/>
    <col min="13839" max="13839" width="8.5" style="3" customWidth="1"/>
    <col min="13840" max="13840" width="11.5" style="3" customWidth="1"/>
    <col min="13841" max="13841" width="8.5" style="3" customWidth="1"/>
    <col min="13842" max="13842" width="8.1640625" style="3" customWidth="1"/>
    <col min="13843" max="13843" width="7.33203125" style="3" customWidth="1"/>
    <col min="13844" max="13844" width="7.5" style="3" customWidth="1"/>
    <col min="13845" max="13845" width="8" style="3" customWidth="1"/>
    <col min="13846" max="13846" width="9" style="3" customWidth="1"/>
    <col min="13847" max="13848" width="8" style="3" customWidth="1"/>
    <col min="13849" max="13849" width="7.33203125" style="3" customWidth="1"/>
    <col min="13850" max="13850" width="7.5" style="3" customWidth="1"/>
    <col min="13851" max="13851" width="10.5" style="3" customWidth="1"/>
    <col min="13852" max="13852" width="9" style="3" customWidth="1"/>
    <col min="13853" max="13853" width="2.33203125" style="3" customWidth="1"/>
    <col min="13854" max="13854" width="15.5" style="3" customWidth="1"/>
    <col min="13855" max="13855" width="8.5" style="3" customWidth="1"/>
    <col min="13856" max="13856" width="15" style="3" customWidth="1"/>
    <col min="13857" max="13861" width="8.83203125" style="3"/>
    <col min="13862" max="13862" width="17.1640625" style="3" customWidth="1"/>
    <col min="13863" max="13863" width="16" style="3" customWidth="1"/>
    <col min="13864" max="13864" width="9.6640625" style="3" customWidth="1"/>
    <col min="13865" max="14087" width="8.83203125" style="3"/>
    <col min="14088" max="14088" width="2.5" style="3" customWidth="1"/>
    <col min="14089" max="14089" width="2.33203125" style="3" customWidth="1"/>
    <col min="14090" max="14090" width="17.83203125" style="3" customWidth="1"/>
    <col min="14091" max="14091" width="10.5" style="3" customWidth="1"/>
    <col min="14092" max="14092" width="9" style="3" customWidth="1"/>
    <col min="14093" max="14093" width="8" style="3" customWidth="1"/>
    <col min="14094" max="14094" width="9" style="3" customWidth="1"/>
    <col min="14095" max="14095" width="8.5" style="3" customWidth="1"/>
    <col min="14096" max="14096" width="11.5" style="3" customWidth="1"/>
    <col min="14097" max="14097" width="8.5" style="3" customWidth="1"/>
    <col min="14098" max="14098" width="8.1640625" style="3" customWidth="1"/>
    <col min="14099" max="14099" width="7.33203125" style="3" customWidth="1"/>
    <col min="14100" max="14100" width="7.5" style="3" customWidth="1"/>
    <col min="14101" max="14101" width="8" style="3" customWidth="1"/>
    <col min="14102" max="14102" width="9" style="3" customWidth="1"/>
    <col min="14103" max="14104" width="8" style="3" customWidth="1"/>
    <col min="14105" max="14105" width="7.33203125" style="3" customWidth="1"/>
    <col min="14106" max="14106" width="7.5" style="3" customWidth="1"/>
    <col min="14107" max="14107" width="10.5" style="3" customWidth="1"/>
    <col min="14108" max="14108" width="9" style="3" customWidth="1"/>
    <col min="14109" max="14109" width="2.33203125" style="3" customWidth="1"/>
    <col min="14110" max="14110" width="15.5" style="3" customWidth="1"/>
    <col min="14111" max="14111" width="8.5" style="3" customWidth="1"/>
    <col min="14112" max="14112" width="15" style="3" customWidth="1"/>
    <col min="14113" max="14117" width="8.83203125" style="3"/>
    <col min="14118" max="14118" width="17.1640625" style="3" customWidth="1"/>
    <col min="14119" max="14119" width="16" style="3" customWidth="1"/>
    <col min="14120" max="14120" width="9.6640625" style="3" customWidth="1"/>
    <col min="14121" max="14343" width="8.83203125" style="3"/>
    <col min="14344" max="14344" width="2.5" style="3" customWidth="1"/>
    <col min="14345" max="14345" width="2.33203125" style="3" customWidth="1"/>
    <col min="14346" max="14346" width="17.83203125" style="3" customWidth="1"/>
    <col min="14347" max="14347" width="10.5" style="3" customWidth="1"/>
    <col min="14348" max="14348" width="9" style="3" customWidth="1"/>
    <col min="14349" max="14349" width="8" style="3" customWidth="1"/>
    <col min="14350" max="14350" width="9" style="3" customWidth="1"/>
    <col min="14351" max="14351" width="8.5" style="3" customWidth="1"/>
    <col min="14352" max="14352" width="11.5" style="3" customWidth="1"/>
    <col min="14353" max="14353" width="8.5" style="3" customWidth="1"/>
    <col min="14354" max="14354" width="8.1640625" style="3" customWidth="1"/>
    <col min="14355" max="14355" width="7.33203125" style="3" customWidth="1"/>
    <col min="14356" max="14356" width="7.5" style="3" customWidth="1"/>
    <col min="14357" max="14357" width="8" style="3" customWidth="1"/>
    <col min="14358" max="14358" width="9" style="3" customWidth="1"/>
    <col min="14359" max="14360" width="8" style="3" customWidth="1"/>
    <col min="14361" max="14361" width="7.33203125" style="3" customWidth="1"/>
    <col min="14362" max="14362" width="7.5" style="3" customWidth="1"/>
    <col min="14363" max="14363" width="10.5" style="3" customWidth="1"/>
    <col min="14364" max="14364" width="9" style="3" customWidth="1"/>
    <col min="14365" max="14365" width="2.33203125" style="3" customWidth="1"/>
    <col min="14366" max="14366" width="15.5" style="3" customWidth="1"/>
    <col min="14367" max="14367" width="8.5" style="3" customWidth="1"/>
    <col min="14368" max="14368" width="15" style="3" customWidth="1"/>
    <col min="14369" max="14373" width="8.83203125" style="3"/>
    <col min="14374" max="14374" width="17.1640625" style="3" customWidth="1"/>
    <col min="14375" max="14375" width="16" style="3" customWidth="1"/>
    <col min="14376" max="14376" width="9.6640625" style="3" customWidth="1"/>
    <col min="14377" max="14599" width="8.83203125" style="3"/>
    <col min="14600" max="14600" width="2.5" style="3" customWidth="1"/>
    <col min="14601" max="14601" width="2.33203125" style="3" customWidth="1"/>
    <col min="14602" max="14602" width="17.83203125" style="3" customWidth="1"/>
    <col min="14603" max="14603" width="10.5" style="3" customWidth="1"/>
    <col min="14604" max="14604" width="9" style="3" customWidth="1"/>
    <col min="14605" max="14605" width="8" style="3" customWidth="1"/>
    <col min="14606" max="14606" width="9" style="3" customWidth="1"/>
    <col min="14607" max="14607" width="8.5" style="3" customWidth="1"/>
    <col min="14608" max="14608" width="11.5" style="3" customWidth="1"/>
    <col min="14609" max="14609" width="8.5" style="3" customWidth="1"/>
    <col min="14610" max="14610" width="8.1640625" style="3" customWidth="1"/>
    <col min="14611" max="14611" width="7.33203125" style="3" customWidth="1"/>
    <col min="14612" max="14612" width="7.5" style="3" customWidth="1"/>
    <col min="14613" max="14613" width="8" style="3" customWidth="1"/>
    <col min="14614" max="14614" width="9" style="3" customWidth="1"/>
    <col min="14615" max="14616" width="8" style="3" customWidth="1"/>
    <col min="14617" max="14617" width="7.33203125" style="3" customWidth="1"/>
    <col min="14618" max="14618" width="7.5" style="3" customWidth="1"/>
    <col min="14619" max="14619" width="10.5" style="3" customWidth="1"/>
    <col min="14620" max="14620" width="9" style="3" customWidth="1"/>
    <col min="14621" max="14621" width="2.33203125" style="3" customWidth="1"/>
    <col min="14622" max="14622" width="15.5" style="3" customWidth="1"/>
    <col min="14623" max="14623" width="8.5" style="3" customWidth="1"/>
    <col min="14624" max="14624" width="15" style="3" customWidth="1"/>
    <col min="14625" max="14629" width="8.83203125" style="3"/>
    <col min="14630" max="14630" width="17.1640625" style="3" customWidth="1"/>
    <col min="14631" max="14631" width="16" style="3" customWidth="1"/>
    <col min="14632" max="14632" width="9.6640625" style="3" customWidth="1"/>
    <col min="14633" max="14855" width="8.83203125" style="3"/>
    <col min="14856" max="14856" width="2.5" style="3" customWidth="1"/>
    <col min="14857" max="14857" width="2.33203125" style="3" customWidth="1"/>
    <col min="14858" max="14858" width="17.83203125" style="3" customWidth="1"/>
    <col min="14859" max="14859" width="10.5" style="3" customWidth="1"/>
    <col min="14860" max="14860" width="9" style="3" customWidth="1"/>
    <col min="14861" max="14861" width="8" style="3" customWidth="1"/>
    <col min="14862" max="14862" width="9" style="3" customWidth="1"/>
    <col min="14863" max="14863" width="8.5" style="3" customWidth="1"/>
    <col min="14864" max="14864" width="11.5" style="3" customWidth="1"/>
    <col min="14865" max="14865" width="8.5" style="3" customWidth="1"/>
    <col min="14866" max="14866" width="8.1640625" style="3" customWidth="1"/>
    <col min="14867" max="14867" width="7.33203125" style="3" customWidth="1"/>
    <col min="14868" max="14868" width="7.5" style="3" customWidth="1"/>
    <col min="14869" max="14869" width="8" style="3" customWidth="1"/>
    <col min="14870" max="14870" width="9" style="3" customWidth="1"/>
    <col min="14871" max="14872" width="8" style="3" customWidth="1"/>
    <col min="14873" max="14873" width="7.33203125" style="3" customWidth="1"/>
    <col min="14874" max="14874" width="7.5" style="3" customWidth="1"/>
    <col min="14875" max="14875" width="10.5" style="3" customWidth="1"/>
    <col min="14876" max="14876" width="9" style="3" customWidth="1"/>
    <col min="14877" max="14877" width="2.33203125" style="3" customWidth="1"/>
    <col min="14878" max="14878" width="15.5" style="3" customWidth="1"/>
    <col min="14879" max="14879" width="8.5" style="3" customWidth="1"/>
    <col min="14880" max="14880" width="15" style="3" customWidth="1"/>
    <col min="14881" max="14885" width="8.83203125" style="3"/>
    <col min="14886" max="14886" width="17.1640625" style="3" customWidth="1"/>
    <col min="14887" max="14887" width="16" style="3" customWidth="1"/>
    <col min="14888" max="14888" width="9.6640625" style="3" customWidth="1"/>
    <col min="14889" max="15111" width="8.83203125" style="3"/>
    <col min="15112" max="15112" width="2.5" style="3" customWidth="1"/>
    <col min="15113" max="15113" width="2.33203125" style="3" customWidth="1"/>
    <col min="15114" max="15114" width="17.83203125" style="3" customWidth="1"/>
    <col min="15115" max="15115" width="10.5" style="3" customWidth="1"/>
    <col min="15116" max="15116" width="9" style="3" customWidth="1"/>
    <col min="15117" max="15117" width="8" style="3" customWidth="1"/>
    <col min="15118" max="15118" width="9" style="3" customWidth="1"/>
    <col min="15119" max="15119" width="8.5" style="3" customWidth="1"/>
    <col min="15120" max="15120" width="11.5" style="3" customWidth="1"/>
    <col min="15121" max="15121" width="8.5" style="3" customWidth="1"/>
    <col min="15122" max="15122" width="8.1640625" style="3" customWidth="1"/>
    <col min="15123" max="15123" width="7.33203125" style="3" customWidth="1"/>
    <col min="15124" max="15124" width="7.5" style="3" customWidth="1"/>
    <col min="15125" max="15125" width="8" style="3" customWidth="1"/>
    <col min="15126" max="15126" width="9" style="3" customWidth="1"/>
    <col min="15127" max="15128" width="8" style="3" customWidth="1"/>
    <col min="15129" max="15129" width="7.33203125" style="3" customWidth="1"/>
    <col min="15130" max="15130" width="7.5" style="3" customWidth="1"/>
    <col min="15131" max="15131" width="10.5" style="3" customWidth="1"/>
    <col min="15132" max="15132" width="9" style="3" customWidth="1"/>
    <col min="15133" max="15133" width="2.33203125" style="3" customWidth="1"/>
    <col min="15134" max="15134" width="15.5" style="3" customWidth="1"/>
    <col min="15135" max="15135" width="8.5" style="3" customWidth="1"/>
    <col min="15136" max="15136" width="15" style="3" customWidth="1"/>
    <col min="15137" max="15141" width="8.83203125" style="3"/>
    <col min="15142" max="15142" width="17.1640625" style="3" customWidth="1"/>
    <col min="15143" max="15143" width="16" style="3" customWidth="1"/>
    <col min="15144" max="15144" width="9.6640625" style="3" customWidth="1"/>
    <col min="15145" max="15367" width="8.83203125" style="3"/>
    <col min="15368" max="15368" width="2.5" style="3" customWidth="1"/>
    <col min="15369" max="15369" width="2.33203125" style="3" customWidth="1"/>
    <col min="15370" max="15370" width="17.83203125" style="3" customWidth="1"/>
    <col min="15371" max="15371" width="10.5" style="3" customWidth="1"/>
    <col min="15372" max="15372" width="9" style="3" customWidth="1"/>
    <col min="15373" max="15373" width="8" style="3" customWidth="1"/>
    <col min="15374" max="15374" width="9" style="3" customWidth="1"/>
    <col min="15375" max="15375" width="8.5" style="3" customWidth="1"/>
    <col min="15376" max="15376" width="11.5" style="3" customWidth="1"/>
    <col min="15377" max="15377" width="8.5" style="3" customWidth="1"/>
    <col min="15378" max="15378" width="8.1640625" style="3" customWidth="1"/>
    <col min="15379" max="15379" width="7.33203125" style="3" customWidth="1"/>
    <col min="15380" max="15380" width="7.5" style="3" customWidth="1"/>
    <col min="15381" max="15381" width="8" style="3" customWidth="1"/>
    <col min="15382" max="15382" width="9" style="3" customWidth="1"/>
    <col min="15383" max="15384" width="8" style="3" customWidth="1"/>
    <col min="15385" max="15385" width="7.33203125" style="3" customWidth="1"/>
    <col min="15386" max="15386" width="7.5" style="3" customWidth="1"/>
    <col min="15387" max="15387" width="10.5" style="3" customWidth="1"/>
    <col min="15388" max="15388" width="9" style="3" customWidth="1"/>
    <col min="15389" max="15389" width="2.33203125" style="3" customWidth="1"/>
    <col min="15390" max="15390" width="15.5" style="3" customWidth="1"/>
    <col min="15391" max="15391" width="8.5" style="3" customWidth="1"/>
    <col min="15392" max="15392" width="15" style="3" customWidth="1"/>
    <col min="15393" max="15397" width="8.83203125" style="3"/>
    <col min="15398" max="15398" width="17.1640625" style="3" customWidth="1"/>
    <col min="15399" max="15399" width="16" style="3" customWidth="1"/>
    <col min="15400" max="15400" width="9.6640625" style="3" customWidth="1"/>
    <col min="15401" max="15623" width="8.83203125" style="3"/>
    <col min="15624" max="15624" width="2.5" style="3" customWidth="1"/>
    <col min="15625" max="15625" width="2.33203125" style="3" customWidth="1"/>
    <col min="15626" max="15626" width="17.83203125" style="3" customWidth="1"/>
    <col min="15627" max="15627" width="10.5" style="3" customWidth="1"/>
    <col min="15628" max="15628" width="9" style="3" customWidth="1"/>
    <col min="15629" max="15629" width="8" style="3" customWidth="1"/>
    <col min="15630" max="15630" width="9" style="3" customWidth="1"/>
    <col min="15631" max="15631" width="8.5" style="3" customWidth="1"/>
    <col min="15632" max="15632" width="11.5" style="3" customWidth="1"/>
    <col min="15633" max="15633" width="8.5" style="3" customWidth="1"/>
    <col min="15634" max="15634" width="8.1640625" style="3" customWidth="1"/>
    <col min="15635" max="15635" width="7.33203125" style="3" customWidth="1"/>
    <col min="15636" max="15636" width="7.5" style="3" customWidth="1"/>
    <col min="15637" max="15637" width="8" style="3" customWidth="1"/>
    <col min="15638" max="15638" width="9" style="3" customWidth="1"/>
    <col min="15639" max="15640" width="8" style="3" customWidth="1"/>
    <col min="15641" max="15641" width="7.33203125" style="3" customWidth="1"/>
    <col min="15642" max="15642" width="7.5" style="3" customWidth="1"/>
    <col min="15643" max="15643" width="10.5" style="3" customWidth="1"/>
    <col min="15644" max="15644" width="9" style="3" customWidth="1"/>
    <col min="15645" max="15645" width="2.33203125" style="3" customWidth="1"/>
    <col min="15646" max="15646" width="15.5" style="3" customWidth="1"/>
    <col min="15647" max="15647" width="8.5" style="3" customWidth="1"/>
    <col min="15648" max="15648" width="15" style="3" customWidth="1"/>
    <col min="15649" max="15653" width="8.83203125" style="3"/>
    <col min="15654" max="15654" width="17.1640625" style="3" customWidth="1"/>
    <col min="15655" max="15655" width="16" style="3" customWidth="1"/>
    <col min="15656" max="15656" width="9.6640625" style="3" customWidth="1"/>
    <col min="15657" max="15879" width="8.83203125" style="3"/>
    <col min="15880" max="15880" width="2.5" style="3" customWidth="1"/>
    <col min="15881" max="15881" width="2.33203125" style="3" customWidth="1"/>
    <col min="15882" max="15882" width="17.83203125" style="3" customWidth="1"/>
    <col min="15883" max="15883" width="10.5" style="3" customWidth="1"/>
    <col min="15884" max="15884" width="9" style="3" customWidth="1"/>
    <col min="15885" max="15885" width="8" style="3" customWidth="1"/>
    <col min="15886" max="15886" width="9" style="3" customWidth="1"/>
    <col min="15887" max="15887" width="8.5" style="3" customWidth="1"/>
    <col min="15888" max="15888" width="11.5" style="3" customWidth="1"/>
    <col min="15889" max="15889" width="8.5" style="3" customWidth="1"/>
    <col min="15890" max="15890" width="8.1640625" style="3" customWidth="1"/>
    <col min="15891" max="15891" width="7.33203125" style="3" customWidth="1"/>
    <col min="15892" max="15892" width="7.5" style="3" customWidth="1"/>
    <col min="15893" max="15893" width="8" style="3" customWidth="1"/>
    <col min="15894" max="15894" width="9" style="3" customWidth="1"/>
    <col min="15895" max="15896" width="8" style="3" customWidth="1"/>
    <col min="15897" max="15897" width="7.33203125" style="3" customWidth="1"/>
    <col min="15898" max="15898" width="7.5" style="3" customWidth="1"/>
    <col min="15899" max="15899" width="10.5" style="3" customWidth="1"/>
    <col min="15900" max="15900" width="9" style="3" customWidth="1"/>
    <col min="15901" max="15901" width="2.33203125" style="3" customWidth="1"/>
    <col min="15902" max="15902" width="15.5" style="3" customWidth="1"/>
    <col min="15903" max="15903" width="8.5" style="3" customWidth="1"/>
    <col min="15904" max="15904" width="15" style="3" customWidth="1"/>
    <col min="15905" max="15909" width="8.83203125" style="3"/>
    <col min="15910" max="15910" width="17.1640625" style="3" customWidth="1"/>
    <col min="15911" max="15911" width="16" style="3" customWidth="1"/>
    <col min="15912" max="15912" width="9.6640625" style="3" customWidth="1"/>
    <col min="15913" max="16135" width="8.83203125" style="3"/>
    <col min="16136" max="16136" width="2.5" style="3" customWidth="1"/>
    <col min="16137" max="16137" width="2.33203125" style="3" customWidth="1"/>
    <col min="16138" max="16138" width="17.83203125" style="3" customWidth="1"/>
    <col min="16139" max="16139" width="10.5" style="3" customWidth="1"/>
    <col min="16140" max="16140" width="9" style="3" customWidth="1"/>
    <col min="16141" max="16141" width="8" style="3" customWidth="1"/>
    <col min="16142" max="16142" width="9" style="3" customWidth="1"/>
    <col min="16143" max="16143" width="8.5" style="3" customWidth="1"/>
    <col min="16144" max="16144" width="11.5" style="3" customWidth="1"/>
    <col min="16145" max="16145" width="8.5" style="3" customWidth="1"/>
    <col min="16146" max="16146" width="8.1640625" style="3" customWidth="1"/>
    <col min="16147" max="16147" width="7.33203125" style="3" customWidth="1"/>
    <col min="16148" max="16148" width="7.5" style="3" customWidth="1"/>
    <col min="16149" max="16149" width="8" style="3" customWidth="1"/>
    <col min="16150" max="16150" width="9" style="3" customWidth="1"/>
    <col min="16151" max="16152" width="8" style="3" customWidth="1"/>
    <col min="16153" max="16153" width="7.33203125" style="3" customWidth="1"/>
    <col min="16154" max="16154" width="7.5" style="3" customWidth="1"/>
    <col min="16155" max="16155" width="10.5" style="3" customWidth="1"/>
    <col min="16156" max="16156" width="9" style="3" customWidth="1"/>
    <col min="16157" max="16157" width="2.33203125" style="3" customWidth="1"/>
    <col min="16158" max="16158" width="15.5" style="3" customWidth="1"/>
    <col min="16159" max="16159" width="8.5" style="3" customWidth="1"/>
    <col min="16160" max="16160" width="15" style="3" customWidth="1"/>
    <col min="16161" max="16165" width="8.83203125" style="3"/>
    <col min="16166" max="16166" width="17.1640625" style="3" customWidth="1"/>
    <col min="16167" max="16167" width="16" style="3" customWidth="1"/>
    <col min="16168" max="16168" width="9.6640625" style="3" customWidth="1"/>
    <col min="16169" max="16384" width="8.83203125" style="3"/>
  </cols>
  <sheetData>
    <row r="2" spans="1:40" ht="15">
      <c r="C2" s="284"/>
      <c r="D2" s="285"/>
    </row>
    <row r="3" spans="1:40" ht="14" thickBot="1">
      <c r="B3" s="250">
        <v>2.5</v>
      </c>
      <c r="C3" s="247"/>
      <c r="D3" s="247">
        <v>11</v>
      </c>
      <c r="E3" s="247">
        <v>9</v>
      </c>
      <c r="F3" s="247">
        <v>8</v>
      </c>
      <c r="G3" s="247">
        <v>8</v>
      </c>
      <c r="H3" s="247">
        <v>8</v>
      </c>
      <c r="I3" s="247">
        <v>8</v>
      </c>
      <c r="J3" s="247">
        <v>8</v>
      </c>
      <c r="K3" s="247">
        <v>8</v>
      </c>
      <c r="L3" s="247">
        <v>8</v>
      </c>
      <c r="M3" s="247">
        <v>8</v>
      </c>
      <c r="N3" s="247">
        <v>8</v>
      </c>
      <c r="O3" s="247">
        <v>8</v>
      </c>
      <c r="P3" s="247">
        <v>8</v>
      </c>
      <c r="Q3" s="247">
        <v>8</v>
      </c>
      <c r="R3" s="247">
        <v>8</v>
      </c>
      <c r="S3" s="247">
        <v>8</v>
      </c>
      <c r="T3" s="247">
        <v>9</v>
      </c>
      <c r="U3" s="247">
        <v>9</v>
      </c>
      <c r="V3" s="250">
        <v>2.5</v>
      </c>
      <c r="W3" s="50"/>
      <c r="X3" s="50"/>
      <c r="Y3" s="251"/>
      <c r="AD3" s="50"/>
      <c r="AE3" s="50"/>
      <c r="AF3" s="251"/>
    </row>
    <row r="4" spans="1:40" ht="11.5" customHeight="1">
      <c r="A4" s="15"/>
      <c r="B4" s="91"/>
      <c r="C4" s="103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6"/>
      <c r="W4" s="17"/>
      <c r="X4" s="15"/>
      <c r="Y4" s="15"/>
      <c r="Z4" s="15"/>
      <c r="AA4" s="15"/>
      <c r="AD4" s="15"/>
      <c r="AE4" s="15"/>
      <c r="AF4" s="15"/>
      <c r="AG4" s="15"/>
      <c r="AH4" s="15"/>
    </row>
    <row r="5" spans="1:40" ht="11.5" customHeight="1">
      <c r="A5" s="15"/>
      <c r="B5" s="94"/>
      <c r="C5" s="107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331" t="s">
        <v>459</v>
      </c>
      <c r="V5" s="97"/>
      <c r="W5" s="17"/>
      <c r="X5" s="15"/>
      <c r="Y5" s="15"/>
      <c r="Z5" s="15"/>
      <c r="AA5" s="15"/>
      <c r="AD5" s="15"/>
      <c r="AE5" s="15"/>
      <c r="AF5" s="15"/>
      <c r="AG5" s="15"/>
      <c r="AH5" s="15"/>
    </row>
    <row r="6" spans="1:40" ht="11.5" customHeight="1">
      <c r="A6" s="15"/>
      <c r="B6" s="94"/>
      <c r="C6" s="107"/>
      <c r="D6" s="109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97"/>
      <c r="W6" s="17"/>
      <c r="X6" s="15"/>
      <c r="Y6" s="15"/>
      <c r="Z6" s="15"/>
      <c r="AA6" s="15"/>
      <c r="AD6" s="15"/>
      <c r="AE6" s="15"/>
      <c r="AF6" s="15"/>
      <c r="AG6" s="15"/>
      <c r="AH6" s="15"/>
    </row>
    <row r="7" spans="1:40" ht="11.5" customHeight="1">
      <c r="A7" s="15"/>
      <c r="B7" s="94"/>
      <c r="C7" s="107"/>
      <c r="D7" s="99" t="s">
        <v>458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V7" s="97"/>
      <c r="W7" s="17"/>
      <c r="X7" s="15"/>
      <c r="Y7" s="15"/>
      <c r="Z7" s="15"/>
      <c r="AA7" s="15"/>
      <c r="AD7" s="15"/>
      <c r="AE7" s="15"/>
      <c r="AF7" s="15"/>
      <c r="AG7" s="15"/>
      <c r="AH7" s="15"/>
    </row>
    <row r="8" spans="1:40" ht="11.5" customHeight="1">
      <c r="A8" s="2"/>
      <c r="B8" s="94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97"/>
      <c r="W8" s="155"/>
      <c r="X8" s="155"/>
      <c r="Y8" s="155"/>
      <c r="Z8" s="155"/>
      <c r="AA8" s="155"/>
      <c r="AB8" s="155"/>
      <c r="AC8" s="155"/>
      <c r="AD8" s="15"/>
      <c r="AE8" s="15"/>
      <c r="AF8" s="15"/>
      <c r="AG8" s="15"/>
      <c r="AH8" s="15"/>
    </row>
    <row r="9" spans="1:40" ht="14.5" customHeight="1" thickBot="1">
      <c r="A9" s="15"/>
      <c r="B9" s="2"/>
      <c r="C9" s="286" t="s">
        <v>403</v>
      </c>
      <c r="D9" s="287"/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9" t="s">
        <v>398</v>
      </c>
      <c r="V9" s="31"/>
      <c r="W9" s="155"/>
      <c r="X9" s="155"/>
      <c r="Y9" s="155"/>
      <c r="Z9" s="155"/>
      <c r="AA9" s="155"/>
      <c r="AB9" s="155"/>
      <c r="AC9" s="155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</row>
    <row r="10" spans="1:40" ht="14" customHeight="1" thickBot="1">
      <c r="A10" s="15"/>
      <c r="B10" s="2"/>
      <c r="C10" s="533" t="s">
        <v>399</v>
      </c>
      <c r="D10" s="533" t="s">
        <v>68</v>
      </c>
      <c r="E10" s="533" t="s">
        <v>365</v>
      </c>
      <c r="F10" s="533" t="s">
        <v>376</v>
      </c>
      <c r="G10" s="533" t="s">
        <v>0</v>
      </c>
      <c r="H10" s="535" t="s">
        <v>7</v>
      </c>
      <c r="I10" s="535"/>
      <c r="J10" s="535"/>
      <c r="K10" s="535"/>
      <c r="L10" s="535"/>
      <c r="M10" s="535"/>
      <c r="N10" s="535"/>
      <c r="O10" s="533" t="s">
        <v>66</v>
      </c>
      <c r="P10" s="533" t="s">
        <v>40</v>
      </c>
      <c r="Q10" s="533" t="s">
        <v>362</v>
      </c>
      <c r="R10" s="533" t="s">
        <v>363</v>
      </c>
      <c r="S10" s="533" t="s">
        <v>364</v>
      </c>
      <c r="T10" s="533" t="s">
        <v>44</v>
      </c>
      <c r="U10" s="533" t="s">
        <v>46</v>
      </c>
      <c r="V10" s="31"/>
      <c r="W10" s="15" t="s">
        <v>490</v>
      </c>
      <c r="X10" s="15"/>
      <c r="Y10" s="15"/>
      <c r="Z10" s="15"/>
      <c r="AA10" s="15" t="s">
        <v>491</v>
      </c>
      <c r="AB10" s="15"/>
      <c r="AC10" s="15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</row>
    <row r="11" spans="1:40" ht="32" customHeight="1" thickBot="1">
      <c r="A11" s="15"/>
      <c r="B11" s="2"/>
      <c r="C11" s="534"/>
      <c r="D11" s="534"/>
      <c r="E11" s="534"/>
      <c r="F11" s="534"/>
      <c r="G11" s="534"/>
      <c r="H11" s="290" t="s">
        <v>395</v>
      </c>
      <c r="I11" s="290" t="s">
        <v>2</v>
      </c>
      <c r="J11" s="290" t="s">
        <v>3</v>
      </c>
      <c r="K11" s="290" t="s">
        <v>4</v>
      </c>
      <c r="L11" s="290" t="s">
        <v>5</v>
      </c>
      <c r="M11" s="290" t="s">
        <v>67</v>
      </c>
      <c r="N11" s="290" t="s">
        <v>6</v>
      </c>
      <c r="O11" s="534"/>
      <c r="P11" s="534"/>
      <c r="Q11" s="534"/>
      <c r="R11" s="534"/>
      <c r="S11" s="534"/>
      <c r="T11" s="534"/>
      <c r="U11" s="534"/>
      <c r="V11" s="31"/>
      <c r="W11" s="15" t="s">
        <v>492</v>
      </c>
      <c r="X11" s="15" t="s">
        <v>493</v>
      </c>
      <c r="Y11" s="15" t="s">
        <v>494</v>
      </c>
      <c r="Z11" s="15"/>
      <c r="AA11" s="15" t="s">
        <v>492</v>
      </c>
      <c r="AB11" s="15" t="s">
        <v>494</v>
      </c>
      <c r="AC11" s="15" t="s">
        <v>495</v>
      </c>
      <c r="AD11" s="157"/>
      <c r="AE11" s="157"/>
      <c r="AF11" s="15" t="s">
        <v>476</v>
      </c>
      <c r="AG11" s="15"/>
      <c r="AH11" s="15" t="s">
        <v>478</v>
      </c>
      <c r="AI11" s="15" t="s">
        <v>479</v>
      </c>
      <c r="AJ11" s="15" t="s">
        <v>475</v>
      </c>
      <c r="AK11" s="157"/>
      <c r="AL11" s="507" t="s">
        <v>477</v>
      </c>
      <c r="AM11" s="157"/>
      <c r="AN11" s="157"/>
    </row>
    <row r="12" spans="1:40" ht="14.5" customHeight="1">
      <c r="A12" s="15"/>
      <c r="B12" s="2"/>
      <c r="C12" s="291" t="s">
        <v>382</v>
      </c>
      <c r="D12" s="390">
        <v>1382975</v>
      </c>
      <c r="E12" s="391">
        <v>187.10513202999999</v>
      </c>
      <c r="F12" s="391">
        <v>29.350192759999999</v>
      </c>
      <c r="G12" s="391">
        <v>55.864122449999996</v>
      </c>
      <c r="H12" s="293">
        <v>41.477300339999999</v>
      </c>
      <c r="I12" s="293">
        <v>119.06376768000001</v>
      </c>
      <c r="J12" s="293">
        <v>10.182528019999999</v>
      </c>
      <c r="K12" s="293">
        <v>35.66295607</v>
      </c>
      <c r="L12" s="293">
        <v>5.7345769999999997E-2</v>
      </c>
      <c r="M12" s="293">
        <v>16.567771229999998</v>
      </c>
      <c r="N12" s="293">
        <v>20.370092039999975</v>
      </c>
      <c r="O12" s="293">
        <v>152.37542245999998</v>
      </c>
      <c r="P12" s="293">
        <v>7.2480399999999999E-3</v>
      </c>
      <c r="Q12" s="293">
        <v>37.476857610000003</v>
      </c>
      <c r="R12" s="293">
        <v>2.0960900000000001E-3</v>
      </c>
      <c r="S12" s="293">
        <v>37.835441949999996</v>
      </c>
      <c r="T12" s="293">
        <v>84309.10302255</v>
      </c>
      <c r="U12" s="293">
        <v>10726.49967191</v>
      </c>
      <c r="V12" s="112">
        <v>0</v>
      </c>
      <c r="W12" s="512">
        <f>F12*(W13/F13)</f>
        <v>26.618484190651479</v>
      </c>
      <c r="X12" s="102">
        <f>W12</f>
        <v>26.618484190651479</v>
      </c>
      <c r="Y12" s="102">
        <f>F12-X12</f>
        <v>2.7317085693485197</v>
      </c>
      <c r="Z12" s="102"/>
      <c r="AA12" s="102">
        <f>X12*(1+P12/O12)</f>
        <v>26.619750351788479</v>
      </c>
      <c r="AB12" s="102">
        <f>Y12/0.85</f>
        <v>3.2137747874688469</v>
      </c>
      <c r="AC12" s="102">
        <f>AA12+AB12</f>
        <v>29.833525139257326</v>
      </c>
      <c r="AD12" s="157"/>
      <c r="AE12" s="157"/>
      <c r="AF12" s="15">
        <f>(P49_T20!D$23+P49_T20!D$27+P49_T20!D$36)*1000*(P14_P15_T9!G12/P14_P15_T9!G$23)</f>
        <v>6.8570239138147686</v>
      </c>
      <c r="AG12" s="15"/>
      <c r="AH12" s="15">
        <f>(P48_T19!D$16+P48_T19!D$19+P48_T19!D$21)*1000*(F12/F$23)</f>
        <v>7.3765274541739503</v>
      </c>
      <c r="AI12" s="15">
        <f>(P49_T20!D$16)*1000*(G12/G$23)</f>
        <v>3.8368082342967518</v>
      </c>
      <c r="AJ12" s="505">
        <f>(E12+F12+G12-L12-AF12)*1000</f>
        <v>265405.07755618525</v>
      </c>
      <c r="AK12" s="157"/>
      <c r="AL12" s="508">
        <f>AJ12-AH12-AI12</f>
        <v>265393.86422049679</v>
      </c>
      <c r="AM12" s="157"/>
      <c r="AN12" s="157"/>
    </row>
    <row r="13" spans="1:40" ht="14.5" customHeight="1">
      <c r="A13" s="15"/>
      <c r="B13" s="2"/>
      <c r="C13" s="296" t="s">
        <v>383</v>
      </c>
      <c r="D13" s="392">
        <v>500658</v>
      </c>
      <c r="E13" s="393">
        <v>3166.13891487</v>
      </c>
      <c r="F13" s="393">
        <v>57.601547539999999</v>
      </c>
      <c r="G13" s="393">
        <v>183.72328061000002</v>
      </c>
      <c r="H13" s="298">
        <v>94.075535150000022</v>
      </c>
      <c r="I13" s="298">
        <v>56.311115520000001</v>
      </c>
      <c r="J13" s="298">
        <v>6.4643623899999998</v>
      </c>
      <c r="K13" s="298">
        <v>20.199559860000001</v>
      </c>
      <c r="L13" s="298">
        <v>0.32741054999999997</v>
      </c>
      <c r="M13" s="298">
        <v>3.8199196400000002</v>
      </c>
      <c r="N13" s="298">
        <v>417.21455100000003</v>
      </c>
      <c r="O13" s="298">
        <v>2611.5504979300003</v>
      </c>
      <c r="P13" s="298">
        <v>4.2474729999999995E-2</v>
      </c>
      <c r="Q13" s="298">
        <v>10.061186599999999</v>
      </c>
      <c r="R13" s="298">
        <v>1.8069080000000001E-2</v>
      </c>
      <c r="S13" s="298">
        <v>10.13574768</v>
      </c>
      <c r="T13" s="298">
        <v>22656.503381560004</v>
      </c>
      <c r="U13" s="298">
        <v>2055.45275309</v>
      </c>
      <c r="V13" s="112">
        <v>1</v>
      </c>
      <c r="W13" s="512">
        <f t="shared" ref="W13:W15" si="0">F13*(W14/F14)</f>
        <v>52.240402476680345</v>
      </c>
      <c r="X13" s="102">
        <f t="shared" ref="X13:X16" si="1">W13</f>
        <v>52.240402476680345</v>
      </c>
      <c r="Y13" s="102">
        <f t="shared" ref="Y13:Y23" si="2">F13-X13</f>
        <v>5.361145063319654</v>
      </c>
      <c r="Z13" s="102"/>
      <c r="AA13" s="102">
        <f t="shared" ref="AA13:AA21" si="3">X13*(1+P13/O13)</f>
        <v>52.241252124041957</v>
      </c>
      <c r="AB13" s="102">
        <f t="shared" ref="AB13:AB22" si="4">Y13/0.85</f>
        <v>6.3072294862584171</v>
      </c>
      <c r="AC13" s="102">
        <f t="shared" ref="AC13:AC23" si="5">AA13+AB13</f>
        <v>58.548481610300371</v>
      </c>
      <c r="AD13" s="157"/>
      <c r="AE13" s="157"/>
      <c r="AF13" s="15">
        <f>(P49_T20!D$23+P49_T20!D$27+P49_T20!D$36)*1000*(P14_P15_T9!G13/P14_P15_T9!G$23)</f>
        <v>22.551055550811238</v>
      </c>
      <c r="AG13" s="15"/>
      <c r="AH13" s="15">
        <f>(P48_T19!D$16+P48_T19!D$19+P48_T19!D$21)*1000*(F13/F$23)</f>
        <v>14.476886073838379</v>
      </c>
      <c r="AI13" s="15">
        <f>(P49_T20!D$16)*1000*(G13/G$23)</f>
        <v>12.618313238651096</v>
      </c>
      <c r="AJ13" s="505">
        <f t="shared" ref="AJ13:AJ21" si="6">(E13+F13+G13-L13-AF13)*1000</f>
        <v>3384585.2769191889</v>
      </c>
      <c r="AK13" s="157"/>
      <c r="AL13" s="508">
        <f t="shared" ref="AL13:AL22" si="7">AJ13-AH13-AI13</f>
        <v>3384558.1817198764</v>
      </c>
      <c r="AM13" s="157"/>
      <c r="AN13" s="157"/>
    </row>
    <row r="14" spans="1:40" ht="14.5" customHeight="1">
      <c r="A14" s="15"/>
      <c r="B14" s="2"/>
      <c r="C14" s="296" t="s">
        <v>384</v>
      </c>
      <c r="D14" s="392">
        <v>1047405</v>
      </c>
      <c r="E14" s="393">
        <v>10255.35983852</v>
      </c>
      <c r="F14" s="393">
        <v>385.22945361999996</v>
      </c>
      <c r="G14" s="393">
        <v>1333.1357426200002</v>
      </c>
      <c r="H14" s="298">
        <v>219.54487688</v>
      </c>
      <c r="I14" s="298">
        <v>198.75161856</v>
      </c>
      <c r="J14" s="298">
        <v>29.590102659999999</v>
      </c>
      <c r="K14" s="298">
        <v>93.346457540000003</v>
      </c>
      <c r="L14" s="298">
        <v>3.6549087500000002</v>
      </c>
      <c r="M14" s="298">
        <v>18.520273810000003</v>
      </c>
      <c r="N14" s="298">
        <v>1278.1957668099999</v>
      </c>
      <c r="O14" s="298">
        <v>8520.9898033499994</v>
      </c>
      <c r="P14" s="298">
        <v>0.29313312999999996</v>
      </c>
      <c r="Q14" s="298">
        <v>51.992056640000001</v>
      </c>
      <c r="R14" s="298">
        <v>9.7314789999999998E-2</v>
      </c>
      <c r="S14" s="298">
        <v>52.375777990000003</v>
      </c>
      <c r="T14" s="298">
        <v>55096.233401289996</v>
      </c>
      <c r="U14" s="298">
        <v>5602.0975366300008</v>
      </c>
      <c r="V14" s="112">
        <v>2</v>
      </c>
      <c r="W14" s="512">
        <f t="shared" si="0"/>
        <v>349.37501790217465</v>
      </c>
      <c r="X14" s="102">
        <f t="shared" si="1"/>
        <v>349.37501790217465</v>
      </c>
      <c r="Y14" s="102">
        <f t="shared" si="2"/>
        <v>35.854435717825311</v>
      </c>
      <c r="Z14" s="102"/>
      <c r="AA14" s="102">
        <f t="shared" si="3"/>
        <v>349.38703685712056</v>
      </c>
      <c r="AB14" s="102">
        <f t="shared" si="4"/>
        <v>42.181689079794488</v>
      </c>
      <c r="AC14" s="102">
        <f t="shared" si="5"/>
        <v>391.56872593691503</v>
      </c>
      <c r="AD14" s="157"/>
      <c r="AE14" s="157"/>
      <c r="AF14" s="15">
        <f>(P49_T20!D$23+P49_T20!D$27+P49_T20!D$36)*1000*(P14_P15_T9!G14/P14_P15_T9!G$23)</f>
        <v>163.63532203854663</v>
      </c>
      <c r="AG14" s="15"/>
      <c r="AH14" s="15">
        <f>(P48_T19!D$16+P48_T19!D$19+P48_T19!D$21)*1000*(F14/F$23)</f>
        <v>96.818977102498607</v>
      </c>
      <c r="AI14" s="15">
        <f>(P49_T20!D$16)*1000*(G14/G$23)</f>
        <v>91.56120190195044</v>
      </c>
      <c r="AJ14" s="505">
        <f t="shared" si="6"/>
        <v>11806434.803971455</v>
      </c>
      <c r="AK14" s="157"/>
      <c r="AL14" s="508">
        <f t="shared" si="7"/>
        <v>11806246.42379245</v>
      </c>
      <c r="AM14" s="157"/>
      <c r="AN14" s="157"/>
    </row>
    <row r="15" spans="1:40" ht="14.5" customHeight="1">
      <c r="A15" s="15"/>
      <c r="B15" s="2"/>
      <c r="C15" s="296" t="s">
        <v>385</v>
      </c>
      <c r="D15" s="392">
        <v>2185271</v>
      </c>
      <c r="E15" s="393">
        <v>37732.068081110003</v>
      </c>
      <c r="F15" s="393">
        <v>1150.07729537</v>
      </c>
      <c r="G15" s="393">
        <v>3173.2449889500003</v>
      </c>
      <c r="H15" s="298">
        <v>616.11568051999996</v>
      </c>
      <c r="I15" s="298">
        <v>485.74360031999998</v>
      </c>
      <c r="J15" s="298">
        <v>80.268591819999997</v>
      </c>
      <c r="K15" s="298">
        <v>220.90131940000001</v>
      </c>
      <c r="L15" s="298">
        <v>18.309780379999999</v>
      </c>
      <c r="M15" s="298">
        <v>28.29736114</v>
      </c>
      <c r="N15" s="298">
        <v>5299.0979306400004</v>
      </c>
      <c r="O15" s="298">
        <v>31146.166341309996</v>
      </c>
      <c r="P15" s="298">
        <v>1.1925911500000002</v>
      </c>
      <c r="Q15" s="298">
        <v>141.96887706999999</v>
      </c>
      <c r="R15" s="298">
        <v>0.65937692000000003</v>
      </c>
      <c r="S15" s="298">
        <v>143.38147545000001</v>
      </c>
      <c r="T15" s="298">
        <v>119589.83527159999</v>
      </c>
      <c r="U15" s="298">
        <v>9849.0415508799997</v>
      </c>
      <c r="V15" s="112">
        <v>3</v>
      </c>
      <c r="W15" s="512">
        <f t="shared" si="0"/>
        <v>1043.0362265475478</v>
      </c>
      <c r="X15" s="102">
        <f t="shared" si="1"/>
        <v>1043.0362265475478</v>
      </c>
      <c r="Y15" s="102">
        <f t="shared" si="2"/>
        <v>107.04106882245219</v>
      </c>
      <c r="Z15" s="102"/>
      <c r="AA15" s="102">
        <f t="shared" si="3"/>
        <v>1043.0761645533773</v>
      </c>
      <c r="AB15" s="102">
        <f t="shared" si="4"/>
        <v>125.93066920288493</v>
      </c>
      <c r="AC15" s="102">
        <f t="shared" si="5"/>
        <v>1169.0068337562623</v>
      </c>
      <c r="AD15" s="157"/>
      <c r="AE15" s="157"/>
      <c r="AF15" s="15">
        <f>(P49_T20!D$23+P49_T20!D$27+P49_T20!D$36)*1000*(P14_P15_T9!G15/P14_P15_T9!G$23)</f>
        <v>389.49894528635946</v>
      </c>
      <c r="AG15" s="15"/>
      <c r="AH15" s="15">
        <f>(P48_T19!D$16+P48_T19!D$19+P48_T19!D$21)*1000*(F15/F$23)</f>
        <v>289.04671301787153</v>
      </c>
      <c r="AI15" s="15">
        <f>(P49_T20!D$16)*1000*(G15/G$23)</f>
        <v>217.94189130852922</v>
      </c>
      <c r="AJ15" s="505">
        <f t="shared" si="6"/>
        <v>41647581.639763646</v>
      </c>
      <c r="AK15" s="157"/>
      <c r="AL15" s="508">
        <f t="shared" si="7"/>
        <v>41647074.651159324</v>
      </c>
      <c r="AM15" s="157"/>
      <c r="AN15" s="157"/>
    </row>
    <row r="16" spans="1:40" ht="14.5" customHeight="1">
      <c r="A16" s="15"/>
      <c r="B16" s="2"/>
      <c r="C16" s="296" t="s">
        <v>386</v>
      </c>
      <c r="D16" s="392">
        <v>7783384</v>
      </c>
      <c r="E16" s="393">
        <v>196466.69959321001</v>
      </c>
      <c r="F16" s="393">
        <v>10106.99615182</v>
      </c>
      <c r="G16" s="393">
        <v>17519.49762568</v>
      </c>
      <c r="H16" s="298">
        <v>5785.4729573600007</v>
      </c>
      <c r="I16" s="298">
        <v>6668.2720156800005</v>
      </c>
      <c r="J16" s="298">
        <v>1978.17226121</v>
      </c>
      <c r="K16" s="298">
        <v>3549.5029508899997</v>
      </c>
      <c r="L16" s="298">
        <v>302.11329267000002</v>
      </c>
      <c r="M16" s="298">
        <v>754.16055619999986</v>
      </c>
      <c r="N16" s="298">
        <v>27329.392466150002</v>
      </c>
      <c r="O16" s="298">
        <v>150879.84329304</v>
      </c>
      <c r="P16" s="298">
        <v>837.82926283999996</v>
      </c>
      <c r="Q16" s="298">
        <v>1959.2235902799998</v>
      </c>
      <c r="R16" s="298">
        <v>213.43121962999999</v>
      </c>
      <c r="S16" s="298">
        <v>1357.02759717</v>
      </c>
      <c r="T16" s="298">
        <v>451574.25685216003</v>
      </c>
      <c r="U16" s="298">
        <v>68941.29601726</v>
      </c>
      <c r="V16" s="112">
        <v>4</v>
      </c>
      <c r="W16" s="512">
        <f>F16*(W17/F17)</f>
        <v>9166.3083606336095</v>
      </c>
      <c r="X16" s="102">
        <f t="shared" si="1"/>
        <v>9166.3083606336095</v>
      </c>
      <c r="Y16" s="102">
        <f t="shared" si="2"/>
        <v>940.68779118639031</v>
      </c>
      <c r="Z16" s="102"/>
      <c r="AA16" s="102">
        <f t="shared" si="3"/>
        <v>9217.2084756465738</v>
      </c>
      <c r="AB16" s="102">
        <f t="shared" si="4"/>
        <v>1106.6915190428122</v>
      </c>
      <c r="AC16" s="102">
        <f t="shared" si="5"/>
        <v>10323.899994689385</v>
      </c>
      <c r="AD16" s="157"/>
      <c r="AE16" s="157"/>
      <c r="AF16" s="15">
        <f>(P49_T20!D$23+P49_T20!D$27+P49_T20!D$36)*1000*(P14_P15_T9!G16/P14_P15_T9!G$23)</f>
        <v>2150.425154979031</v>
      </c>
      <c r="AG16" s="15"/>
      <c r="AH16" s="15">
        <f>(P48_T19!D$16+P48_T19!D$19+P48_T19!D$21)*1000*(F16/F$23)</f>
        <v>2540.1718892537424</v>
      </c>
      <c r="AI16" s="15">
        <f>(P49_T20!D$16)*1000*(G16/G$23)</f>
        <v>1203.2580089504552</v>
      </c>
      <c r="AJ16" s="505">
        <f t="shared" si="6"/>
        <v>221640654.92306098</v>
      </c>
      <c r="AK16" s="157"/>
      <c r="AL16" s="508">
        <f t="shared" si="7"/>
        <v>221636911.49316278</v>
      </c>
      <c r="AM16" s="157"/>
      <c r="AN16" s="157"/>
    </row>
    <row r="17" spans="1:40" ht="14.5" customHeight="1">
      <c r="A17" s="15"/>
      <c r="B17" s="2"/>
      <c r="C17" s="296" t="s">
        <v>387</v>
      </c>
      <c r="D17" s="392">
        <v>7218899</v>
      </c>
      <c r="E17" s="393">
        <v>303518.06564884004</v>
      </c>
      <c r="F17" s="393">
        <v>21585.447915330002</v>
      </c>
      <c r="G17" s="393">
        <v>50149.666367769998</v>
      </c>
      <c r="H17" s="298">
        <v>13634.328795200001</v>
      </c>
      <c r="I17" s="298">
        <v>11732.149197120001</v>
      </c>
      <c r="J17" s="298">
        <v>7190.8122535500006</v>
      </c>
      <c r="K17" s="298">
        <v>13469.83021468</v>
      </c>
      <c r="L17" s="298">
        <v>1600.2397049900001</v>
      </c>
      <c r="M17" s="298">
        <v>2898.9968328299997</v>
      </c>
      <c r="N17" s="298">
        <v>31655.698080349997</v>
      </c>
      <c r="O17" s="298">
        <v>222120.75334468001</v>
      </c>
      <c r="P17" s="298">
        <v>10063.17306725</v>
      </c>
      <c r="Q17" s="298">
        <v>12870.17856592</v>
      </c>
      <c r="R17" s="298">
        <v>1912.6737469</v>
      </c>
      <c r="S17" s="298">
        <v>4847.2016611899999</v>
      </c>
      <c r="T17" s="298">
        <v>673457.38878697995</v>
      </c>
      <c r="U17" s="298">
        <v>95320.945745100005</v>
      </c>
      <c r="V17" s="112">
        <v>5</v>
      </c>
      <c r="W17" s="102">
        <f t="shared" ref="W17:W22" si="8">$W$23*(E17/$E$23)</f>
        <v>19576.426934592393</v>
      </c>
      <c r="X17" s="102">
        <f>W17+$W$25</f>
        <v>20467.359984832379</v>
      </c>
      <c r="Y17" s="102">
        <f t="shared" si="2"/>
        <v>1118.0879304976224</v>
      </c>
      <c r="Z17" s="102"/>
      <c r="AA17" s="102">
        <f t="shared" si="3"/>
        <v>21394.633022833757</v>
      </c>
      <c r="AB17" s="102">
        <f t="shared" si="4"/>
        <v>1315.3975652913205</v>
      </c>
      <c r="AC17" s="102">
        <f t="shared" si="5"/>
        <v>22710.030588125079</v>
      </c>
      <c r="AD17" s="157"/>
      <c r="AE17" s="157"/>
      <c r="AF17" s="15">
        <f>(P49_T20!D$23+P49_T20!D$27+P49_T20!D$36)*1000*(P14_P15_T9!G17/P14_P15_T9!G$23)</f>
        <v>6155.6048224226797</v>
      </c>
      <c r="AG17" s="15"/>
      <c r="AH17" s="15">
        <f>(P48_T19!D$16+P48_T19!D$19+P48_T19!D$21)*1000*(F17/F$23)</f>
        <v>5425.0290776650299</v>
      </c>
      <c r="AI17" s="15">
        <f>(P49_T20!D$16)*1000*(G17/G$23)</f>
        <v>3444.3332219048366</v>
      </c>
      <c r="AJ17" s="505">
        <f t="shared" si="6"/>
        <v>367497335.40452737</v>
      </c>
      <c r="AK17" s="157"/>
      <c r="AL17" s="508">
        <f t="shared" si="7"/>
        <v>367488466.0422278</v>
      </c>
      <c r="AM17" s="157"/>
      <c r="AN17" s="157"/>
    </row>
    <row r="18" spans="1:40" ht="14.5" customHeight="1">
      <c r="A18" s="15"/>
      <c r="B18" s="2"/>
      <c r="C18" s="296" t="s">
        <v>388</v>
      </c>
      <c r="D18" s="392">
        <v>3471099</v>
      </c>
      <c r="E18" s="393">
        <v>261676.83203126001</v>
      </c>
      <c r="F18" s="393">
        <v>22562.766868450002</v>
      </c>
      <c r="G18" s="393">
        <v>72667.989267069992</v>
      </c>
      <c r="H18" s="298">
        <v>12066.726367339998</v>
      </c>
      <c r="I18" s="298">
        <v>5874.4306262399996</v>
      </c>
      <c r="J18" s="298">
        <v>5250.2475129100003</v>
      </c>
      <c r="K18" s="298">
        <v>12923.311020930001</v>
      </c>
      <c r="L18" s="298">
        <v>2720.1107209499996</v>
      </c>
      <c r="M18" s="298">
        <v>3024.4726315500002</v>
      </c>
      <c r="N18" s="298">
        <v>20413.380933159999</v>
      </c>
      <c r="O18" s="298">
        <v>199981.51548147999</v>
      </c>
      <c r="P18" s="298">
        <v>26820.73090671</v>
      </c>
      <c r="Q18" s="298">
        <v>27164.05781559</v>
      </c>
      <c r="R18" s="298">
        <v>3686.1794625899997</v>
      </c>
      <c r="S18" s="298">
        <v>4251.7402427899997</v>
      </c>
      <c r="T18" s="298">
        <v>742830.37083866005</v>
      </c>
      <c r="U18" s="298">
        <v>81023.208505449991</v>
      </c>
      <c r="V18" s="112">
        <v>6</v>
      </c>
      <c r="W18" s="102">
        <f t="shared" si="8"/>
        <v>16877.734680420483</v>
      </c>
      <c r="X18" s="102">
        <f t="shared" ref="X18:X22" si="9">W18+$W$25</f>
        <v>17768.667730660469</v>
      </c>
      <c r="Y18" s="102">
        <f t="shared" si="2"/>
        <v>4794.0991377895334</v>
      </c>
      <c r="Z18" s="102"/>
      <c r="AA18" s="102">
        <f t="shared" si="3"/>
        <v>20151.731258443968</v>
      </c>
      <c r="AB18" s="102">
        <f t="shared" si="4"/>
        <v>5640.116632693569</v>
      </c>
      <c r="AC18" s="102">
        <f t="shared" si="5"/>
        <v>25791.847891137535</v>
      </c>
      <c r="AD18" s="157"/>
      <c r="AE18" s="157"/>
      <c r="AF18" s="15">
        <f>(P49_T20!D$23+P49_T20!D$27+P49_T20!D$36)*1000*(P14_P15_T9!G18/P14_P15_T9!G$23)</f>
        <v>8919.6091931653336</v>
      </c>
      <c r="AG18" s="15"/>
      <c r="AH18" s="15">
        <f>(P48_T19!D$16+P48_T19!D$19+P48_T19!D$21)*1000*(F18/F$23)</f>
        <v>5670.6567690442616</v>
      </c>
      <c r="AI18" s="15">
        <f>(P49_T20!D$16)*1000*(G18/G$23)</f>
        <v>4990.9159467998079</v>
      </c>
      <c r="AJ18" s="505">
        <f t="shared" si="6"/>
        <v>345267868.25266463</v>
      </c>
      <c r="AK18" s="157"/>
      <c r="AL18" s="508">
        <f t="shared" si="7"/>
        <v>345257206.67994881</v>
      </c>
      <c r="AM18" s="157"/>
      <c r="AN18" s="157"/>
    </row>
    <row r="19" spans="1:40" ht="14.5" customHeight="1">
      <c r="A19" s="15"/>
      <c r="B19" s="2"/>
      <c r="C19" s="296" t="s">
        <v>389</v>
      </c>
      <c r="D19" s="392">
        <v>1527419</v>
      </c>
      <c r="E19" s="393">
        <v>201719.26054699</v>
      </c>
      <c r="F19" s="393">
        <v>23152.927096170002</v>
      </c>
      <c r="G19" s="393">
        <v>87897.510884239993</v>
      </c>
      <c r="H19" s="298">
        <v>12975.67514055</v>
      </c>
      <c r="I19" s="298">
        <v>2680.62710784</v>
      </c>
      <c r="J19" s="298">
        <v>2403.6065649799998</v>
      </c>
      <c r="K19" s="298">
        <v>9328.9056778700015</v>
      </c>
      <c r="L19" s="298">
        <v>2913.5022466300002</v>
      </c>
      <c r="M19" s="298">
        <v>2830.7218190499998</v>
      </c>
      <c r="N19" s="298">
        <v>5312.1223793600002</v>
      </c>
      <c r="O19" s="298">
        <v>164037.25647286</v>
      </c>
      <c r="P19" s="298">
        <v>32816.236577160002</v>
      </c>
      <c r="Q19" s="298">
        <v>31422.200838869998</v>
      </c>
      <c r="R19" s="298">
        <v>3343.84498282</v>
      </c>
      <c r="S19" s="298">
        <v>2188.4617164199999</v>
      </c>
      <c r="T19" s="298">
        <v>766157.54302614997</v>
      </c>
      <c r="U19" s="298">
        <v>68312.875118430005</v>
      </c>
      <c r="V19" s="112">
        <v>7</v>
      </c>
      <c r="W19" s="102">
        <f t="shared" si="8"/>
        <v>13010.567779405086</v>
      </c>
      <c r="X19" s="102">
        <f t="shared" si="9"/>
        <v>13901.500829645074</v>
      </c>
      <c r="Y19" s="102">
        <f t="shared" si="2"/>
        <v>9251.426266524928</v>
      </c>
      <c r="Z19" s="102"/>
      <c r="AA19" s="102">
        <f t="shared" si="3"/>
        <v>16682.545513105117</v>
      </c>
      <c r="AB19" s="102">
        <f t="shared" si="4"/>
        <v>10884.030901794033</v>
      </c>
      <c r="AC19" s="102">
        <f t="shared" si="5"/>
        <v>27566.576414899151</v>
      </c>
      <c r="AD19" s="157"/>
      <c r="AE19" s="157"/>
      <c r="AF19" s="15">
        <f>(P49_T20!D$23+P49_T20!D$27+P49_T20!D$36)*1000*(P14_P15_T9!G19/P14_P15_T9!G$23)</f>
        <v>10788.951972484221</v>
      </c>
      <c r="AG19" s="15"/>
      <c r="AH19" s="15">
        <f>(P48_T19!D$16+P48_T19!D$19+P48_T19!D$21)*1000*(F19/F$23)</f>
        <v>5818.9806031579192</v>
      </c>
      <c r="AI19" s="15">
        <f>(P49_T20!D$16)*1000*(G19/G$23)</f>
        <v>6036.8959314931544</v>
      </c>
      <c r="AJ19" s="505">
        <f t="shared" si="6"/>
        <v>299067244.30828571</v>
      </c>
      <c r="AK19" s="157"/>
      <c r="AL19" s="508">
        <f t="shared" si="7"/>
        <v>299055388.43175107</v>
      </c>
      <c r="AM19" s="157"/>
      <c r="AN19" s="157"/>
    </row>
    <row r="20" spans="1:40" ht="14.5" customHeight="1">
      <c r="A20" s="15"/>
      <c r="B20" s="2"/>
      <c r="C20" s="296" t="s">
        <v>390</v>
      </c>
      <c r="D20" s="392">
        <v>540427</v>
      </c>
      <c r="E20" s="393">
        <v>109063.69739439999</v>
      </c>
      <c r="F20" s="393">
        <v>20047.31464615</v>
      </c>
      <c r="G20" s="393">
        <v>86791.056554729992</v>
      </c>
      <c r="H20" s="298">
        <v>7159.0187106500016</v>
      </c>
      <c r="I20" s="298">
        <v>906.84276671999999</v>
      </c>
      <c r="J20" s="298">
        <v>797.2652176900001</v>
      </c>
      <c r="K20" s="298">
        <v>4312.4599403599996</v>
      </c>
      <c r="L20" s="298">
        <v>2387.5185109399999</v>
      </c>
      <c r="M20" s="298">
        <v>1538.9033171099998</v>
      </c>
      <c r="N20" s="298">
        <v>1493.6462041300001</v>
      </c>
      <c r="O20" s="298">
        <v>90895.990819649989</v>
      </c>
      <c r="P20" s="298">
        <v>20878.630558190001</v>
      </c>
      <c r="Q20" s="298">
        <v>19350.989162309997</v>
      </c>
      <c r="R20" s="298">
        <v>2164.6963711799999</v>
      </c>
      <c r="S20" s="298">
        <v>967.03720586000009</v>
      </c>
      <c r="T20" s="298">
        <v>603812.22389221995</v>
      </c>
      <c r="U20" s="298">
        <v>41115.680850930003</v>
      </c>
      <c r="V20" s="112">
        <v>8</v>
      </c>
      <c r="W20" s="102">
        <f t="shared" si="8"/>
        <v>7034.433020300602</v>
      </c>
      <c r="X20" s="102">
        <f t="shared" si="9"/>
        <v>7925.3660705405891</v>
      </c>
      <c r="Y20" s="102">
        <f t="shared" si="2"/>
        <v>12121.948575609411</v>
      </c>
      <c r="Z20" s="102"/>
      <c r="AA20" s="102">
        <f t="shared" si="3"/>
        <v>9745.8070903601274</v>
      </c>
      <c r="AB20" s="102">
        <f t="shared" si="4"/>
        <v>14261.115971305189</v>
      </c>
      <c r="AC20" s="102">
        <f t="shared" si="5"/>
        <v>24006.923061665315</v>
      </c>
      <c r="AD20" s="157"/>
      <c r="AE20" s="157"/>
      <c r="AF20" s="15">
        <f>(P49_T20!D$23+P49_T20!D$27+P49_T20!D$36)*1000*(P14_P15_T9!G20/P14_P15_T9!G$23)</f>
        <v>10653.140588285274</v>
      </c>
      <c r="AG20" s="15"/>
      <c r="AH20" s="15">
        <f>(P48_T19!D$16+P48_T19!D$19+P48_T19!D$21)*1000*(F20/F$23)</f>
        <v>5038.4530036656915</v>
      </c>
      <c r="AI20" s="15">
        <f>(P49_T20!D$16)*1000*(G20/G$23)</f>
        <v>5960.903453742575</v>
      </c>
      <c r="AJ20" s="505">
        <f t="shared" si="6"/>
        <v>202861409.49605471</v>
      </c>
      <c r="AK20" s="157"/>
      <c r="AL20" s="508">
        <f t="shared" si="7"/>
        <v>202850410.1395973</v>
      </c>
      <c r="AM20" s="157"/>
      <c r="AN20" s="157"/>
    </row>
    <row r="21" spans="1:40" ht="14.5" customHeight="1">
      <c r="A21" s="15"/>
      <c r="B21" s="2"/>
      <c r="C21" s="296" t="s">
        <v>391</v>
      </c>
      <c r="D21" s="392">
        <v>142576</v>
      </c>
      <c r="E21" s="393">
        <v>35900.605276790004</v>
      </c>
      <c r="F21" s="393">
        <v>13258.8119895</v>
      </c>
      <c r="G21" s="393">
        <v>65089.928526399999</v>
      </c>
      <c r="H21" s="298">
        <v>1701.67809835</v>
      </c>
      <c r="I21" s="298">
        <v>209.72316287999999</v>
      </c>
      <c r="J21" s="298">
        <v>178.19959855000002</v>
      </c>
      <c r="K21" s="298">
        <v>1183.5409616400002</v>
      </c>
      <c r="L21" s="298">
        <v>1148.4305856800001</v>
      </c>
      <c r="M21" s="298">
        <v>417.20381444999998</v>
      </c>
      <c r="N21" s="298">
        <v>477.97386704000019</v>
      </c>
      <c r="O21" s="298">
        <v>30724.614713280003</v>
      </c>
      <c r="P21" s="298">
        <v>7495.2860985899997</v>
      </c>
      <c r="Q21" s="298">
        <v>6608.2560682499998</v>
      </c>
      <c r="R21" s="298">
        <v>990.31513770000004</v>
      </c>
      <c r="S21" s="298">
        <v>293.44689247999997</v>
      </c>
      <c r="T21" s="298">
        <v>380634.85847092001</v>
      </c>
      <c r="U21" s="298">
        <v>22822.1200197</v>
      </c>
      <c r="V21" s="112">
        <v>9</v>
      </c>
      <c r="W21" s="102">
        <f t="shared" si="8"/>
        <v>2315.5312834717506</v>
      </c>
      <c r="X21" s="102">
        <f t="shared" si="9"/>
        <v>3206.4643337117382</v>
      </c>
      <c r="Y21" s="102">
        <f t="shared" si="2"/>
        <v>10052.347655788262</v>
      </c>
      <c r="Z21" s="102"/>
      <c r="AA21" s="102">
        <f t="shared" si="3"/>
        <v>3988.6830131116908</v>
      </c>
      <c r="AB21" s="102">
        <f t="shared" si="4"/>
        <v>11826.291359750898</v>
      </c>
      <c r="AC21" s="102">
        <f t="shared" si="5"/>
        <v>15814.974372862589</v>
      </c>
      <c r="AD21" s="157"/>
      <c r="AE21" s="157"/>
      <c r="AF21" s="15">
        <f>(P49_T20!D$23+P49_T20!D$27+P49_T20!D$36)*1000*(P14_P15_T9!G21/P14_P15_T9!G$23)</f>
        <v>7989.4425416507884</v>
      </c>
      <c r="AG21" s="15"/>
      <c r="AH21" s="15">
        <f>(P48_T19!D$16+P48_T19!D$19+P48_T19!D$21)*1000*(F21/F$23)</f>
        <v>3332.3116972359367</v>
      </c>
      <c r="AI21" s="15">
        <f>(P49_T20!D$16)*1000*(G21/G$23)</f>
        <v>4470.4465547346763</v>
      </c>
      <c r="AJ21" s="505">
        <f t="shared" si="6"/>
        <v>105111472.66535921</v>
      </c>
      <c r="AK21" s="157"/>
      <c r="AL21" s="508">
        <f t="shared" si="7"/>
        <v>105103669.90710725</v>
      </c>
      <c r="AM21" s="157"/>
      <c r="AN21" s="157"/>
    </row>
    <row r="22" spans="1:40" ht="14.5" customHeight="1" thickBot="1">
      <c r="A22" s="15"/>
      <c r="B22" s="2"/>
      <c r="C22" s="299" t="s">
        <v>392</v>
      </c>
      <c r="D22" s="394">
        <v>73743</v>
      </c>
      <c r="E22" s="395">
        <v>37070.196996819999</v>
      </c>
      <c r="F22" s="395">
        <v>69091.011928370004</v>
      </c>
      <c r="G22" s="395">
        <v>181507.34660906001</v>
      </c>
      <c r="H22" s="301">
        <v>982.09415668999986</v>
      </c>
      <c r="I22" s="301">
        <v>101.22217248</v>
      </c>
      <c r="J22" s="301">
        <v>83.191756499999997</v>
      </c>
      <c r="K22" s="301">
        <v>786.53433147999999</v>
      </c>
      <c r="L22" s="301">
        <v>4381.4588592700002</v>
      </c>
      <c r="M22" s="301">
        <v>332.29923985000005</v>
      </c>
      <c r="N22" s="301">
        <v>267.13971715000025</v>
      </c>
      <c r="O22" s="301">
        <v>30302.906419589999</v>
      </c>
      <c r="P22" s="301">
        <v>7832.2259891900003</v>
      </c>
      <c r="Q22" s="301">
        <v>6475.5786035700003</v>
      </c>
      <c r="R22" s="301">
        <v>1447.47375564</v>
      </c>
      <c r="S22" s="301">
        <v>226.02536548999998</v>
      </c>
      <c r="T22" s="301">
        <v>1183495.3179168999</v>
      </c>
      <c r="U22" s="301">
        <v>52244.910139489999</v>
      </c>
      <c r="V22" s="112">
        <v>10</v>
      </c>
      <c r="W22" s="102">
        <f t="shared" si="8"/>
        <v>2390.9680677749357</v>
      </c>
      <c r="X22" s="102">
        <f t="shared" si="9"/>
        <v>3281.9011180149232</v>
      </c>
      <c r="Y22" s="102">
        <f t="shared" si="2"/>
        <v>65809.11081035508</v>
      </c>
      <c r="Z22" s="102"/>
      <c r="AA22" s="102">
        <f>X22*(1+P22/O22)</f>
        <v>4130.1560964169576</v>
      </c>
      <c r="AB22" s="102">
        <f t="shared" si="4"/>
        <v>77422.483306300099</v>
      </c>
      <c r="AC22" s="102">
        <f t="shared" si="5"/>
        <v>81552.639402717061</v>
      </c>
      <c r="AD22" s="157"/>
      <c r="AE22" s="157"/>
      <c r="AF22" s="15">
        <f>(P49_T20!D$23+P49_T20!D$27+P49_T20!D$36)*1000*(P14_P15_T9!G22/P14_P15_T9!G$23)</f>
        <v>22279.061437783141</v>
      </c>
      <c r="AG22" s="15"/>
      <c r="AH22" s="15">
        <f>(P48_T19!D$16+P48_T19!D$19+P48_T19!D$21)*1000*(F22/F$23)</f>
        <v>17364.511044059025</v>
      </c>
      <c r="AI22" s="15">
        <f>(P49_T20!D$16)*1000*(G22/G$23)</f>
        <v>12466.120499401062</v>
      </c>
      <c r="AJ22" s="505">
        <f>(E22+F22+G22-L22-AF22)*1000</f>
        <v>261008035.23719686</v>
      </c>
      <c r="AK22" s="294"/>
      <c r="AL22" s="508">
        <f t="shared" si="7"/>
        <v>260978204.60565341</v>
      </c>
      <c r="AM22" s="157"/>
      <c r="AN22" s="295"/>
    </row>
    <row r="23" spans="1:40" ht="14.5" customHeight="1" thickBot="1">
      <c r="A23" s="15"/>
      <c r="B23" s="2"/>
      <c r="C23" s="302" t="s">
        <v>64</v>
      </c>
      <c r="D23" s="303">
        <v>25873856</v>
      </c>
      <c r="E23" s="303">
        <v>1196756.0294548399</v>
      </c>
      <c r="F23" s="303">
        <v>181427.53508508002</v>
      </c>
      <c r="G23" s="303">
        <v>566368.96396958001</v>
      </c>
      <c r="H23" s="303">
        <v>55276.207619029999</v>
      </c>
      <c r="I23" s="303">
        <v>29033.137151039999</v>
      </c>
      <c r="J23" s="303">
        <v>18008.00075028</v>
      </c>
      <c r="K23" s="303">
        <v>45924.19539072</v>
      </c>
      <c r="L23" s="303">
        <v>15475.723366580001</v>
      </c>
      <c r="M23" s="303">
        <v>11863.963536859999</v>
      </c>
      <c r="N23" s="303">
        <v>93964.23198782999</v>
      </c>
      <c r="O23" s="303">
        <v>931373.96260962996</v>
      </c>
      <c r="P23" s="303">
        <v>106745.64790698</v>
      </c>
      <c r="Q23" s="303">
        <v>106091.98362271</v>
      </c>
      <c r="R23" s="303">
        <v>13759.391533339998</v>
      </c>
      <c r="S23" s="303">
        <v>14374.66912447</v>
      </c>
      <c r="T23" s="303">
        <v>5083613.6348609896</v>
      </c>
      <c r="U23" s="303">
        <v>458014.12790886994</v>
      </c>
      <c r="V23" s="31"/>
      <c r="W23" s="102">
        <f>([2]P48_T19!D14+[2]P48_T19!D18+[2]P48_T19!D22+[2]P48_T19!D23)*1000</f>
        <v>77188.838559155833</v>
      </c>
      <c r="X23" s="513">
        <f>SUM(X12:X22)</f>
        <v>77188.838559155847</v>
      </c>
      <c r="Y23" s="102">
        <f t="shared" si="2"/>
        <v>104238.69652592417</v>
      </c>
      <c r="Z23" s="513"/>
      <c r="AA23" s="513">
        <f>SUM(AA12:AA22)</f>
        <v>86782.088673804523</v>
      </c>
      <c r="AB23" s="513">
        <f>SUM(AB12:AB22)</f>
        <v>122633.76061873432</v>
      </c>
      <c r="AC23" s="102">
        <f t="shared" si="5"/>
        <v>209415.84929253883</v>
      </c>
      <c r="AD23" s="15"/>
      <c r="AE23" s="15"/>
      <c r="AF23" s="15">
        <f>SUM(AF12:AF22)</f>
        <v>69518.778057560005</v>
      </c>
      <c r="AG23" s="15"/>
      <c r="AH23" s="15"/>
      <c r="AJ23" s="506">
        <f>SUM(AJ12:AJ22)</f>
        <v>1859558027.0853601</v>
      </c>
      <c r="AL23" s="508">
        <f>SUM(AL12:AL22)</f>
        <v>1859473530.4203405</v>
      </c>
    </row>
    <row r="24" spans="1:40" ht="15" customHeight="1" thickBot="1">
      <c r="A24" s="15"/>
      <c r="B24" s="2"/>
      <c r="C24" s="3" t="s">
        <v>469</v>
      </c>
      <c r="D24" s="3" t="s">
        <v>472</v>
      </c>
      <c r="H24" s="3" t="s">
        <v>473</v>
      </c>
      <c r="L24" s="3" t="s">
        <v>471</v>
      </c>
      <c r="V24" s="31"/>
      <c r="W24" s="514">
        <f>SUM(W12:W22)</f>
        <v>71843.240257715908</v>
      </c>
      <c r="X24" s="15"/>
      <c r="Y24" s="15"/>
      <c r="Z24" s="15"/>
      <c r="AA24" s="15"/>
      <c r="AB24" s="15"/>
      <c r="AC24" s="15"/>
      <c r="AD24" s="15"/>
      <c r="AE24" s="15"/>
      <c r="AF24" s="15">
        <f>AF23/(SUM(E23:G23))</f>
        <v>3.5750527197558488E-2</v>
      </c>
      <c r="AG24" s="15"/>
      <c r="AH24" s="15"/>
    </row>
    <row r="25" spans="1:40" ht="15" customHeight="1">
      <c r="A25" s="15"/>
      <c r="B25" s="304"/>
      <c r="C25" s="495">
        <v>0</v>
      </c>
      <c r="D25" s="496">
        <v>1382975</v>
      </c>
      <c r="E25" s="489">
        <f>E12*1000000</f>
        <v>187105132.03</v>
      </c>
      <c r="F25" s="3">
        <f>F12*1000000</f>
        <v>29350192.759999998</v>
      </c>
      <c r="G25" s="3">
        <f>G12*1000000</f>
        <v>55864122.449999996</v>
      </c>
      <c r="H25" s="499">
        <f>E25+F25+G25</f>
        <v>272319447.24000001</v>
      </c>
      <c r="I25" s="489">
        <f>H25/D25</f>
        <v>196.9084381424104</v>
      </c>
      <c r="J25" s="493" t="str">
        <f>IF(AND(H25/D25&lt;=C26,H25/D25&gt;=C25), "OK", "ERROR")</f>
        <v>OK</v>
      </c>
      <c r="L25" s="3">
        <v>7464</v>
      </c>
      <c r="P25" s="3">
        <f>(P12-Q12)*1000000</f>
        <v>-37469609.57</v>
      </c>
      <c r="Q25" s="503">
        <f>(Q12+R12-S12)*1000000</f>
        <v>-356488.24999999109</v>
      </c>
      <c r="R25" s="492">
        <f>H25-Q25</f>
        <v>272675935.49000001</v>
      </c>
      <c r="V25" s="31"/>
      <c r="W25" s="514">
        <f>(W23-W24)/6</f>
        <v>890.93305023998744</v>
      </c>
      <c r="X25" s="513" t="s">
        <v>501</v>
      </c>
      <c r="Y25" s="513"/>
      <c r="Z25" s="513"/>
      <c r="AA25" s="513" t="s">
        <v>502</v>
      </c>
      <c r="AB25" s="513"/>
      <c r="AC25" s="15"/>
      <c r="AD25" s="15"/>
      <c r="AE25" s="15"/>
      <c r="AF25" s="15"/>
      <c r="AG25" s="15"/>
      <c r="AH25" s="15"/>
    </row>
    <row r="26" spans="1:40" ht="15" customHeight="1">
      <c r="A26" s="15"/>
      <c r="B26" s="304"/>
      <c r="C26" s="497">
        <f>L26*0.5</f>
        <v>3732</v>
      </c>
      <c r="D26" s="498">
        <v>500658</v>
      </c>
      <c r="E26" s="489">
        <f t="shared" ref="E26:E34" si="10">E13*1000000</f>
        <v>3166138914.8699999</v>
      </c>
      <c r="F26" s="3">
        <f t="shared" ref="F26:G35" si="11">F13*1000000</f>
        <v>57601547.539999999</v>
      </c>
      <c r="G26" s="3">
        <f t="shared" si="11"/>
        <v>183723280.61000001</v>
      </c>
      <c r="H26" s="499">
        <f t="shared" ref="H26:H35" si="12">E26+F26+G26</f>
        <v>3407463743.02</v>
      </c>
      <c r="I26" s="489">
        <f t="shared" ref="I26:I35" si="13">H26/D26</f>
        <v>6805.9708284297867</v>
      </c>
      <c r="J26" s="493" t="str">
        <f t="shared" ref="J26:J34" si="14">IF(AND(H26/D26&lt;=C27,H26/D26&gt;=C26), "OK", "ERROR")</f>
        <v>OK</v>
      </c>
      <c r="K26" s="27"/>
      <c r="L26" s="3">
        <v>7464</v>
      </c>
      <c r="M26" s="27"/>
      <c r="O26" s="27"/>
      <c r="P26" s="3">
        <f t="shared" ref="P26:P35" si="15">(P13-Q13)*1000000</f>
        <v>-10018711.869999999</v>
      </c>
      <c r="Q26" s="503">
        <f t="shared" ref="Q26:Q35" si="16">(Q13+R13-S13)*1000000</f>
        <v>-56492.000000000429</v>
      </c>
      <c r="R26" s="492">
        <f t="shared" ref="R26:R35" si="17">H26-Q26</f>
        <v>3407520235.02</v>
      </c>
      <c r="S26" s="27"/>
      <c r="T26" s="27"/>
      <c r="U26" s="27"/>
      <c r="V26" s="31"/>
      <c r="W26" s="17"/>
      <c r="X26" s="3" t="s">
        <v>492</v>
      </c>
      <c r="Y26" s="3" t="s">
        <v>503</v>
      </c>
      <c r="AA26" s="3" t="s">
        <v>492</v>
      </c>
      <c r="AB26" s="513" t="s">
        <v>504</v>
      </c>
      <c r="AD26" s="15"/>
      <c r="AE26" s="15"/>
      <c r="AF26" s="15"/>
      <c r="AG26" s="15"/>
      <c r="AH26" s="15"/>
    </row>
    <row r="27" spans="1:40" ht="15" customHeight="1">
      <c r="B27" s="304"/>
      <c r="C27" s="499">
        <f>L27</f>
        <v>7464</v>
      </c>
      <c r="D27" s="498">
        <v>1047405</v>
      </c>
      <c r="E27" s="489">
        <f t="shared" si="10"/>
        <v>10255359838.52</v>
      </c>
      <c r="F27" s="3">
        <f t="shared" si="11"/>
        <v>385229453.61999995</v>
      </c>
      <c r="G27" s="3">
        <f t="shared" si="11"/>
        <v>1333135742.6200001</v>
      </c>
      <c r="H27" s="499">
        <f t="shared" si="12"/>
        <v>11973725034.760002</v>
      </c>
      <c r="I27" s="489">
        <f t="shared" si="13"/>
        <v>11431.800530606597</v>
      </c>
      <c r="J27" s="493" t="str">
        <f t="shared" si="14"/>
        <v>OK</v>
      </c>
      <c r="L27" s="3">
        <v>7464</v>
      </c>
      <c r="P27" s="3">
        <f t="shared" si="15"/>
        <v>-51698923.509999998</v>
      </c>
      <c r="Q27" s="503">
        <f t="shared" si="16"/>
        <v>-286406.5600000032</v>
      </c>
      <c r="R27" s="492">
        <f t="shared" si="17"/>
        <v>11974011441.320002</v>
      </c>
      <c r="V27" s="31"/>
      <c r="W27" s="1"/>
      <c r="X27" s="102">
        <f>E23-Y27</f>
        <v>1172816.319412048</v>
      </c>
      <c r="Y27" s="3">
        <f>(E23+(P48_T19!D14+P48_T19!D18+P48_T19!D22+P49_T20!D14*0.7+P49_T20!D15+P49_T20!D18+P49_T20!D19+P49_T20!D20+P49_T20!D24*0.7))*0.02</f>
        <v>23939.710042791874</v>
      </c>
      <c r="AA27" s="3">
        <f>(P49_T20!D12+P49_T20!D14*0.7+P49_T20!D15+P49_T20!D18*0.7+P49_T20!D19+P49_T20!D20+P49_T20!D24*0.7+P49_T20!D25+P49_T20!D26+P49_T20!D28+P49_T20!D29+P49_T20!D33+P49_T20!D34+P49_T20!D35)*1000</f>
        <v>154883.97765739093</v>
      </c>
      <c r="AB27" s="102">
        <f>G23-AF23-AA27</f>
        <v>341966.20825462911</v>
      </c>
    </row>
    <row r="28" spans="1:40" ht="15" customHeight="1">
      <c r="B28" s="304"/>
      <c r="C28" s="499">
        <f>L28*2</f>
        <v>14928</v>
      </c>
      <c r="D28" s="498">
        <v>2185271</v>
      </c>
      <c r="E28" s="489">
        <f t="shared" si="10"/>
        <v>37732068081.110001</v>
      </c>
      <c r="F28" s="3">
        <f t="shared" si="11"/>
        <v>1150077295.3699999</v>
      </c>
      <c r="G28" s="3">
        <f t="shared" si="11"/>
        <v>3173244988.9500003</v>
      </c>
      <c r="H28" s="499">
        <f t="shared" si="12"/>
        <v>42055390365.43</v>
      </c>
      <c r="I28" s="489">
        <f t="shared" si="13"/>
        <v>19244.931345096331</v>
      </c>
      <c r="J28" s="493" t="str">
        <f t="shared" si="14"/>
        <v>OK</v>
      </c>
      <c r="L28" s="3">
        <v>7464</v>
      </c>
      <c r="P28" s="3">
        <f t="shared" si="15"/>
        <v>-140776285.91999999</v>
      </c>
      <c r="Q28" s="503">
        <f t="shared" si="16"/>
        <v>-753221.46000002022</v>
      </c>
      <c r="R28" s="492">
        <f t="shared" si="17"/>
        <v>42056143586.889999</v>
      </c>
      <c r="V28" s="31"/>
      <c r="W28" s="1"/>
    </row>
    <row r="29" spans="1:40" ht="15" customHeight="1">
      <c r="B29" s="304"/>
      <c r="C29" s="499">
        <f>L29*3</f>
        <v>22392</v>
      </c>
      <c r="D29" s="498">
        <v>7783384</v>
      </c>
      <c r="E29" s="489">
        <f t="shared" si="10"/>
        <v>196466699593.21002</v>
      </c>
      <c r="F29" s="3">
        <f t="shared" si="11"/>
        <v>10106996151.82</v>
      </c>
      <c r="G29" s="3">
        <f t="shared" si="11"/>
        <v>17519497625.68</v>
      </c>
      <c r="H29" s="499">
        <f t="shared" si="12"/>
        <v>224093193370.71002</v>
      </c>
      <c r="I29" s="489">
        <f t="shared" si="13"/>
        <v>28791.229286735695</v>
      </c>
      <c r="J29" s="493" t="str">
        <f t="shared" si="14"/>
        <v>OK</v>
      </c>
      <c r="K29" s="102"/>
      <c r="L29" s="3">
        <v>7464</v>
      </c>
      <c r="M29" s="102"/>
      <c r="O29" s="102"/>
      <c r="P29" s="3">
        <f t="shared" si="15"/>
        <v>-1121394327.4399998</v>
      </c>
      <c r="Q29" s="503">
        <f t="shared" si="16"/>
        <v>815627212.74000001</v>
      </c>
      <c r="R29" s="492">
        <f t="shared" si="17"/>
        <v>223277566157.97003</v>
      </c>
      <c r="S29" s="102"/>
      <c r="T29" s="102"/>
      <c r="U29" s="102"/>
      <c r="V29" s="31"/>
      <c r="W29" s="1"/>
      <c r="Z29" s="156"/>
      <c r="AG29" s="156"/>
    </row>
    <row r="30" spans="1:40" ht="15" customHeight="1">
      <c r="B30" s="304"/>
      <c r="C30" s="499">
        <f>L30*5</f>
        <v>37320</v>
      </c>
      <c r="D30" s="498">
        <v>7218899</v>
      </c>
      <c r="E30" s="489">
        <f t="shared" si="10"/>
        <v>303518065648.84003</v>
      </c>
      <c r="F30" s="3">
        <f t="shared" si="11"/>
        <v>21585447915.330002</v>
      </c>
      <c r="G30" s="3">
        <f t="shared" si="11"/>
        <v>50149666367.769997</v>
      </c>
      <c r="H30" s="499">
        <f t="shared" si="12"/>
        <v>375253179931.94006</v>
      </c>
      <c r="I30" s="489">
        <f t="shared" si="13"/>
        <v>51982.051547187468</v>
      </c>
      <c r="J30" s="493" t="str">
        <f t="shared" si="14"/>
        <v>OK</v>
      </c>
      <c r="L30" s="3">
        <v>7464</v>
      </c>
      <c r="P30" s="3">
        <f t="shared" si="15"/>
        <v>-2807005498.6699996</v>
      </c>
      <c r="Q30" s="503">
        <f t="shared" si="16"/>
        <v>9935650651.6299992</v>
      </c>
      <c r="R30" s="492">
        <f t="shared" si="17"/>
        <v>365317529280.31006</v>
      </c>
      <c r="V30" s="31"/>
      <c r="W30" s="1"/>
    </row>
    <row r="31" spans="1:40" ht="15" customHeight="1">
      <c r="B31" s="304"/>
      <c r="C31" s="499">
        <f>L31*10</f>
        <v>74640</v>
      </c>
      <c r="D31" s="498">
        <v>3471099</v>
      </c>
      <c r="E31" s="489">
        <f t="shared" si="10"/>
        <v>261676832031.26001</v>
      </c>
      <c r="F31" s="3">
        <f t="shared" si="11"/>
        <v>22562766868.450001</v>
      </c>
      <c r="G31" s="3">
        <f t="shared" si="11"/>
        <v>72667989267.069992</v>
      </c>
      <c r="H31" s="499">
        <f t="shared" si="12"/>
        <v>356907588166.78003</v>
      </c>
      <c r="I31" s="489">
        <f t="shared" si="13"/>
        <v>102822.64728455743</v>
      </c>
      <c r="J31" s="493" t="str">
        <f t="shared" si="14"/>
        <v>OK</v>
      </c>
      <c r="L31" s="3">
        <v>7464</v>
      </c>
      <c r="P31" s="3">
        <f t="shared" si="15"/>
        <v>-343326908.88000071</v>
      </c>
      <c r="Q31" s="503">
        <f t="shared" si="16"/>
        <v>26598497035.389999</v>
      </c>
      <c r="R31" s="492">
        <f t="shared" si="17"/>
        <v>330309091131.39001</v>
      </c>
      <c r="V31" s="31"/>
      <c r="W31" s="1"/>
    </row>
    <row r="32" spans="1:40" ht="15" customHeight="1">
      <c r="B32" s="304"/>
      <c r="C32" s="499">
        <f>L32*20</f>
        <v>149280</v>
      </c>
      <c r="D32" s="498">
        <v>1527419</v>
      </c>
      <c r="E32" s="489">
        <f t="shared" si="10"/>
        <v>201719260546.98999</v>
      </c>
      <c r="F32" s="3">
        <f t="shared" si="11"/>
        <v>23152927096.170002</v>
      </c>
      <c r="G32" s="3">
        <f t="shared" si="11"/>
        <v>87897510884.23999</v>
      </c>
      <c r="H32" s="499">
        <f t="shared" si="12"/>
        <v>312769698527.40002</v>
      </c>
      <c r="I32" s="489">
        <f t="shared" si="13"/>
        <v>204770.07194974006</v>
      </c>
      <c r="J32" s="493" t="str">
        <f t="shared" si="14"/>
        <v>OK</v>
      </c>
      <c r="L32" s="3">
        <v>7464</v>
      </c>
      <c r="P32" s="3">
        <f t="shared" si="15"/>
        <v>1394035738.2900038</v>
      </c>
      <c r="Q32" s="503">
        <f t="shared" si="16"/>
        <v>32577584105.27</v>
      </c>
      <c r="R32" s="492">
        <f t="shared" si="17"/>
        <v>280192114422.13</v>
      </c>
      <c r="V32" s="31"/>
      <c r="W32" s="1"/>
    </row>
    <row r="33" spans="1:23" ht="15" customHeight="1">
      <c r="B33" s="304"/>
      <c r="C33" s="499">
        <f>L33*40</f>
        <v>298560</v>
      </c>
      <c r="D33" s="498">
        <v>540427</v>
      </c>
      <c r="E33" s="489">
        <f t="shared" si="10"/>
        <v>109063697394.39999</v>
      </c>
      <c r="F33" s="3">
        <f t="shared" si="11"/>
        <v>20047314646.150002</v>
      </c>
      <c r="G33" s="3">
        <f t="shared" si="11"/>
        <v>86791056554.729996</v>
      </c>
      <c r="H33" s="499">
        <f t="shared" si="12"/>
        <v>215902068595.27997</v>
      </c>
      <c r="I33" s="489">
        <f t="shared" si="13"/>
        <v>399502.74245232006</v>
      </c>
      <c r="J33" s="493" t="str">
        <f t="shared" si="14"/>
        <v>OK</v>
      </c>
      <c r="L33" s="3">
        <v>7464</v>
      </c>
      <c r="P33" s="3">
        <f t="shared" si="15"/>
        <v>1527641395.8800039</v>
      </c>
      <c r="Q33" s="503">
        <f t="shared" si="16"/>
        <v>20548648327.629993</v>
      </c>
      <c r="R33" s="492">
        <f t="shared" si="17"/>
        <v>195353420267.64996</v>
      </c>
      <c r="V33" s="31"/>
      <c r="W33" s="1"/>
    </row>
    <row r="34" spans="1:23" ht="15" customHeight="1">
      <c r="B34" s="304"/>
      <c r="C34" s="499">
        <f>L34*80</f>
        <v>597120</v>
      </c>
      <c r="D34" s="498">
        <v>142576</v>
      </c>
      <c r="E34" s="489">
        <f t="shared" si="10"/>
        <v>35900605276.790001</v>
      </c>
      <c r="F34" s="3">
        <f t="shared" si="11"/>
        <v>13258811989.5</v>
      </c>
      <c r="G34" s="3">
        <f t="shared" si="11"/>
        <v>65089928526.400002</v>
      </c>
      <c r="H34" s="499">
        <f>E34+F34+G34</f>
        <v>114249345792.69</v>
      </c>
      <c r="I34" s="489">
        <f t="shared" si="13"/>
        <v>801322.42307744641</v>
      </c>
      <c r="J34" s="493" t="str">
        <f t="shared" si="14"/>
        <v>OK</v>
      </c>
      <c r="L34" s="3">
        <v>7464</v>
      </c>
      <c r="P34" s="3">
        <f t="shared" si="15"/>
        <v>887030030.33999991</v>
      </c>
      <c r="Q34" s="503">
        <f t="shared" si="16"/>
        <v>7305124313.4700003</v>
      </c>
      <c r="R34" s="492">
        <f t="shared" si="17"/>
        <v>106944221479.22</v>
      </c>
      <c r="V34" s="31"/>
      <c r="W34" s="1"/>
    </row>
    <row r="35" spans="1:23" ht="15" customHeight="1" thickBot="1">
      <c r="B35" s="304"/>
      <c r="C35" s="499">
        <f>L35*160</f>
        <v>1194240</v>
      </c>
      <c r="D35" s="500">
        <v>73743</v>
      </c>
      <c r="E35" s="489">
        <f>E22*1000000</f>
        <v>37070196996.82</v>
      </c>
      <c r="F35" s="3">
        <f t="shared" si="11"/>
        <v>69091011928.37001</v>
      </c>
      <c r="G35" s="3">
        <f t="shared" si="11"/>
        <v>181507346609.06</v>
      </c>
      <c r="H35" s="499">
        <f t="shared" si="12"/>
        <v>287668555534.25</v>
      </c>
      <c r="I35" s="489">
        <f t="shared" si="13"/>
        <v>3900960.8442055518</v>
      </c>
      <c r="J35" s="493" t="str">
        <f>IF(AND(H35/D35&gt;=C35), "OK", "ERROR")</f>
        <v>OK</v>
      </c>
      <c r="L35" s="3">
        <v>7464</v>
      </c>
      <c r="P35" s="3">
        <f t="shared" si="15"/>
        <v>1356647385.6200001</v>
      </c>
      <c r="Q35" s="503">
        <f t="shared" si="16"/>
        <v>7697026993.7200003</v>
      </c>
      <c r="R35" s="492">
        <f t="shared" si="17"/>
        <v>279971528540.53003</v>
      </c>
      <c r="V35" s="31"/>
      <c r="W35" s="1"/>
    </row>
    <row r="36" spans="1:23" ht="15" customHeight="1">
      <c r="B36" s="304"/>
      <c r="D36" s="492">
        <f>SUM(D25:D35)</f>
        <v>25873856</v>
      </c>
      <c r="H36" s="491">
        <f>SUM(H25:H35)</f>
        <v>1944552528509.5002</v>
      </c>
      <c r="I36" s="492"/>
      <c r="V36" s="31"/>
      <c r="W36" s="1"/>
    </row>
    <row r="37" spans="1:23" ht="15" customHeight="1">
      <c r="B37" s="304"/>
      <c r="V37" s="31"/>
      <c r="W37" s="1"/>
    </row>
    <row r="38" spans="1:23" ht="15" customHeight="1">
      <c r="B38" s="304"/>
      <c r="F38" s="3">
        <f>SUM(F25:F35)</f>
        <v>181427535085.08002</v>
      </c>
      <c r="G38" s="3">
        <f>SUM(G25:G35)</f>
        <v>566368963969.58008</v>
      </c>
      <c r="H38" s="491">
        <f>SUM(H25:H35)</f>
        <v>1944552528509.5002</v>
      </c>
      <c r="V38" s="31"/>
      <c r="W38" s="1"/>
    </row>
    <row r="39" spans="1:23" ht="15" customHeight="1">
      <c r="B39" s="304"/>
      <c r="C39" s="3" t="s">
        <v>470</v>
      </c>
      <c r="D39" s="494">
        <v>622</v>
      </c>
      <c r="E39" s="3">
        <f>D39*12</f>
        <v>7464</v>
      </c>
      <c r="F39" s="504">
        <f>F38/H38</f>
        <v>9.3300403267657803E-2</v>
      </c>
      <c r="G39" s="504">
        <f>G38/H38</f>
        <v>0.29125927721978379</v>
      </c>
      <c r="H39" s="504">
        <f>H38/1000000</f>
        <v>1944552.5285095002</v>
      </c>
      <c r="V39" s="31"/>
      <c r="W39" s="1"/>
    </row>
    <row r="40" spans="1:23" ht="15" customHeight="1">
      <c r="B40" s="304"/>
      <c r="V40" s="31"/>
      <c r="W40" s="1"/>
    </row>
    <row r="41" spans="1:23" ht="15" customHeight="1">
      <c r="B41" s="304"/>
      <c r="C41" s="253"/>
      <c r="H41" s="3">
        <f>(P49_T20!D23+P49_T20!D27+P49_T20!D36)*1000</f>
        <v>69518.778057560005</v>
      </c>
      <c r="V41" s="31"/>
      <c r="W41" s="1"/>
    </row>
    <row r="42" spans="1:23" ht="15" customHeight="1">
      <c r="B42" s="304"/>
      <c r="H42" s="504">
        <f>H41/H39</f>
        <v>3.5750527197558481E-2</v>
      </c>
      <c r="V42" s="31"/>
      <c r="W42" s="1"/>
    </row>
    <row r="43" spans="1:23" ht="15" customHeight="1">
      <c r="B43" s="304"/>
      <c r="I43" s="3" t="s">
        <v>480</v>
      </c>
      <c r="V43" s="31"/>
      <c r="W43" s="1"/>
    </row>
    <row r="44" spans="1:23" ht="15" customHeight="1">
      <c r="B44" s="304"/>
      <c r="I44" s="90">
        <v>1974.72</v>
      </c>
      <c r="V44" s="31"/>
      <c r="W44" s="1"/>
    </row>
    <row r="45" spans="1:23" ht="15" customHeight="1" thickBot="1">
      <c r="B45" s="188"/>
      <c r="C45" s="305"/>
      <c r="D45" s="305"/>
      <c r="E45" s="515"/>
      <c r="F45" s="305"/>
      <c r="G45" s="305"/>
      <c r="H45" s="305"/>
      <c r="I45" s="305"/>
      <c r="J45" s="305"/>
      <c r="K45" s="305"/>
      <c r="L45" s="305"/>
      <c r="M45" s="305"/>
      <c r="N45" s="305"/>
      <c r="O45" s="305"/>
      <c r="P45" s="305"/>
      <c r="Q45" s="305"/>
      <c r="R45" s="305"/>
      <c r="S45" s="305"/>
      <c r="T45" s="305"/>
      <c r="U45" s="305"/>
      <c r="V45" s="40"/>
      <c r="W45" s="1"/>
    </row>
    <row r="47" spans="1:23">
      <c r="A47" s="3" t="s">
        <v>496</v>
      </c>
      <c r="E47" s="3" t="s">
        <v>498</v>
      </c>
      <c r="H47" s="3" t="s">
        <v>483</v>
      </c>
      <c r="I47" s="3" t="s">
        <v>484</v>
      </c>
      <c r="K47" s="3" t="s">
        <v>485</v>
      </c>
      <c r="L47" s="3" t="s">
        <v>486</v>
      </c>
      <c r="N47" s="3" t="s">
        <v>487</v>
      </c>
      <c r="O47" s="3" t="s">
        <v>488</v>
      </c>
      <c r="Q47" s="72" t="s">
        <v>510</v>
      </c>
      <c r="R47" s="526" t="s">
        <v>511</v>
      </c>
      <c r="S47" s="55" t="s">
        <v>498</v>
      </c>
      <c r="T47" s="1" t="s">
        <v>512</v>
      </c>
    </row>
    <row r="48" spans="1:23">
      <c r="A48" s="3">
        <f>E59/D73</f>
        <v>72951.876260454519</v>
      </c>
      <c r="C48" s="3">
        <f>C25</f>
        <v>0</v>
      </c>
      <c r="D48" s="102">
        <f>D25</f>
        <v>1382975</v>
      </c>
      <c r="E48" s="102">
        <f>(E12+AC12+G12-L12-AF12)*1000000</f>
        <v>265888409.93544257</v>
      </c>
      <c r="I48" s="3">
        <f t="shared" ref="I48:I58" si="18">E48/D48</f>
        <v>192.25829095641106</v>
      </c>
      <c r="K48" s="3">
        <f>D48/($A$51)</f>
        <v>1.0164735189970355E-2</v>
      </c>
      <c r="L48" s="3">
        <f>K48+L49</f>
        <v>0.19017038961906441</v>
      </c>
      <c r="N48" s="525">
        <f>1-L48</f>
        <v>0.80982961038093559</v>
      </c>
      <c r="O48" s="3">
        <v>0</v>
      </c>
      <c r="P48" s="236">
        <f>(P12*1000000/D12)/($P$23*1000000/$D$23)</f>
        <v>1.2703319793908418E-6</v>
      </c>
      <c r="Q48" s="527">
        <v>0</v>
      </c>
      <c r="R48" s="168">
        <f>D48</f>
        <v>1382975</v>
      </c>
      <c r="S48" s="168">
        <f>((E12+F12+G12)*1000000)</f>
        <v>272319447.24000001</v>
      </c>
      <c r="T48" s="89" t="e">
        <f>SUM(S48:$S$58)/SUM(R48:$R$58)/Q48</f>
        <v>#DIV/0!</v>
      </c>
    </row>
    <row r="49" spans="1:20">
      <c r="C49" s="102">
        <f>SUM(E49:$E$58)/SUM(D49:$D$58)/T49</f>
        <v>3622.5903125126038</v>
      </c>
      <c r="D49" s="102">
        <f t="shared" ref="D49:D58" si="19">D26</f>
        <v>500658</v>
      </c>
      <c r="E49" s="102">
        <f t="shared" ref="E49:E58" si="20">(E13+AC13+G13-L13-AF13)*1000000</f>
        <v>3385532210.9894891</v>
      </c>
      <c r="H49" s="3">
        <f>(SUM(E49:$E$58)/SUM(D49:$D$58))/C49</f>
        <v>21.272219825718754</v>
      </c>
      <c r="I49" s="3">
        <f t="shared" si="18"/>
        <v>6762.1654122963964</v>
      </c>
      <c r="K49" s="3">
        <f t="shared" ref="K49:K58" si="21">D49/($A$51)</f>
        <v>3.6797888542744283E-3</v>
      </c>
      <c r="L49" s="3">
        <f t="shared" ref="L49:L58" si="22">K49+L50</f>
        <v>0.18000565442909405</v>
      </c>
      <c r="N49" s="525">
        <f t="shared" ref="N49:N58" si="23">1-L49</f>
        <v>0.819994345570906</v>
      </c>
      <c r="O49" s="3">
        <f>SUM(D48)/SUM($D$48:$D$58)</f>
        <v>5.3450672369823808E-2</v>
      </c>
      <c r="P49" s="236">
        <f t="shared" ref="P49:P58" si="24">(P13*1000000/D13)/($P$23*1000000/$D$23)</f>
        <v>2.0563661482011814E-5</v>
      </c>
      <c r="Q49" s="527">
        <v>3732</v>
      </c>
      <c r="R49" s="168">
        <f t="shared" ref="R49:R58" si="25">D49</f>
        <v>500658</v>
      </c>
      <c r="S49" s="168">
        <f t="shared" ref="S49:S58" si="26">((E13+F13+G13)*1000000)</f>
        <v>3407463743.02</v>
      </c>
      <c r="T49" s="89">
        <f>SUM(S49:$S$58)/SUM(R49:$R$58)/Q49</f>
        <v>21.272219825718754</v>
      </c>
    </row>
    <row r="50" spans="1:20">
      <c r="A50" s="3" t="s">
        <v>507</v>
      </c>
      <c r="C50" s="102">
        <f>SUM(E50:$E$58)/SUM(D50:$D$58)/T50</f>
        <v>7244.8808000455292</v>
      </c>
      <c r="D50" s="102">
        <f t="shared" si="19"/>
        <v>1047405</v>
      </c>
      <c r="E50" s="102">
        <f t="shared" si="20"/>
        <v>11812774076.288368</v>
      </c>
      <c r="H50" s="3">
        <f>(SUM(E50:$E$58)/SUM(D50:$D$58))/C50</f>
        <v>10.839048156604399</v>
      </c>
      <c r="I50" s="3">
        <f t="shared" si="18"/>
        <v>11278.134127952768</v>
      </c>
      <c r="K50" s="3">
        <f t="shared" si="21"/>
        <v>7.698327490844664E-3</v>
      </c>
      <c r="L50" s="3">
        <f t="shared" si="22"/>
        <v>0.17632586557481963</v>
      </c>
      <c r="N50" s="525">
        <f t="shared" si="23"/>
        <v>0.82367413442518034</v>
      </c>
      <c r="O50" s="3">
        <f>SUM(D$48:D49)/SUM($D$48:$D$58)</f>
        <v>7.2800629330239758E-2</v>
      </c>
      <c r="P50" s="236">
        <f t="shared" si="24"/>
        <v>6.7836157797337336E-5</v>
      </c>
      <c r="Q50" s="527">
        <v>7464</v>
      </c>
      <c r="R50" s="168">
        <f t="shared" si="25"/>
        <v>1047405</v>
      </c>
      <c r="S50" s="168">
        <f t="shared" si="26"/>
        <v>11973725034.760002</v>
      </c>
      <c r="T50" s="89">
        <f>SUM(S50:$S$58)/SUM(R50:$R$58)/Q50</f>
        <v>10.839048156604399</v>
      </c>
    </row>
    <row r="51" spans="1:20">
      <c r="A51" s="524">
        <v>136056176</v>
      </c>
      <c r="C51" s="102">
        <f>SUM(E51:$E$58)/SUM(D51:$D$58)/T51</f>
        <v>14488.286836424215</v>
      </c>
      <c r="D51" s="102">
        <f t="shared" si="19"/>
        <v>2185271</v>
      </c>
      <c r="E51" s="102">
        <f>(E15+AC15+G15-L15-AF15)*1000000</f>
        <v>41666511178.14991</v>
      </c>
      <c r="H51" s="3">
        <f>(SUM(E51:$E$58)/SUM(D51:$D$58))/C51</f>
        <v>5.6319800289715989</v>
      </c>
      <c r="I51" s="3">
        <f t="shared" si="18"/>
        <v>19066.976671611854</v>
      </c>
      <c r="K51" s="3">
        <f t="shared" si="21"/>
        <v>1.6061534758995431E-2</v>
      </c>
      <c r="L51" s="3">
        <f t="shared" si="22"/>
        <v>0.16862753808397496</v>
      </c>
      <c r="N51" s="525">
        <f t="shared" si="23"/>
        <v>0.83137246191602499</v>
      </c>
      <c r="O51" s="3">
        <f>SUM(D$48:D50)/SUM($D$48:$D$58)</f>
        <v>0.11328183939803947</v>
      </c>
      <c r="P51" s="236">
        <f t="shared" si="24"/>
        <v>1.3228093591885349E-4</v>
      </c>
      <c r="Q51" s="527">
        <v>14928</v>
      </c>
      <c r="R51" s="168">
        <f t="shared" si="25"/>
        <v>2185271</v>
      </c>
      <c r="S51" s="168">
        <f t="shared" si="26"/>
        <v>42055390365.43</v>
      </c>
      <c r="T51" s="89">
        <f>SUM(S51:$S$58)/SUM(R51:$R$58)/Q51</f>
        <v>5.6319800289715989</v>
      </c>
    </row>
    <row r="52" spans="1:20">
      <c r="A52" s="3" t="s">
        <v>508</v>
      </c>
      <c r="C52" s="102">
        <f>SUM(E52:$E$58)/SUM(D52:$D$58)/T52</f>
        <v>21722.344267620145</v>
      </c>
      <c r="D52" s="102">
        <f t="shared" si="19"/>
        <v>7783384</v>
      </c>
      <c r="E52" s="102">
        <f t="shared" si="20"/>
        <v>221857558765.93039</v>
      </c>
      <c r="H52" s="3">
        <f>(SUM(E52:$E$58)/SUM(D52:$D$58))/C52</f>
        <v>4.0594481117235235</v>
      </c>
      <c r="I52" s="3">
        <f>E52/D52</f>
        <v>28503.997588443584</v>
      </c>
      <c r="K52" s="3">
        <f t="shared" si="21"/>
        <v>5.7207134794086817E-2</v>
      </c>
      <c r="L52" s="3">
        <f t="shared" si="22"/>
        <v>0.15256600332497952</v>
      </c>
      <c r="N52" s="525">
        <f t="shared" si="23"/>
        <v>0.84743399667502051</v>
      </c>
      <c r="O52" s="3">
        <f>SUM(D$48:D51)/SUM($D$48:$D$58)</f>
        <v>0.19774049140568767</v>
      </c>
      <c r="P52" s="236">
        <f t="shared" si="24"/>
        <v>2.6091439886223967E-2</v>
      </c>
      <c r="Q52" s="527">
        <v>22392</v>
      </c>
      <c r="R52" s="168">
        <f t="shared" si="25"/>
        <v>7783384</v>
      </c>
      <c r="S52" s="168">
        <f t="shared" si="26"/>
        <v>224093193370.71002</v>
      </c>
      <c r="T52" s="89">
        <f>SUM(S52:$S$58)/SUM(R52:$R$58)/Q52</f>
        <v>4.0594481117235235</v>
      </c>
    </row>
    <row r="53" spans="1:20">
      <c r="A53" s="102">
        <v>2934355741563.4814</v>
      </c>
      <c r="C53" s="102">
        <f>SUM(E53:$E$58)/SUM(D53:$D$58)/T53</f>
        <v>36103.666612322479</v>
      </c>
      <c r="D53" s="102">
        <f t="shared" si="19"/>
        <v>7218899</v>
      </c>
      <c r="E53" s="102">
        <f t="shared" si="20"/>
        <v>368621918077.32245</v>
      </c>
      <c r="H53" s="3">
        <f>(SUM(E53:$E$58)/SUM(D53:$D$58))/C53</f>
        <v>3.4340458200145227</v>
      </c>
      <c r="I53" s="3">
        <f t="shared" si="18"/>
        <v>51063.454146861237</v>
      </c>
      <c r="K53" s="3">
        <f t="shared" si="21"/>
        <v>5.3058223538488984E-2</v>
      </c>
      <c r="L53" s="3">
        <f t="shared" si="22"/>
        <v>9.5358868530892704E-2</v>
      </c>
      <c r="N53" s="525">
        <f t="shared" si="23"/>
        <v>0.9046411314691073</v>
      </c>
      <c r="O53" s="3">
        <f>SUM(D$48:D52)/SUM($D$48:$D$58)</f>
        <v>0.49856090255739227</v>
      </c>
      <c r="P53" s="236">
        <f t="shared" si="24"/>
        <v>0.33788970165090648</v>
      </c>
      <c r="Q53" s="527">
        <v>37320</v>
      </c>
      <c r="R53" s="168">
        <f t="shared" si="25"/>
        <v>7218899</v>
      </c>
      <c r="S53" s="168">
        <f t="shared" si="26"/>
        <v>375253179931.94006</v>
      </c>
      <c r="T53" s="89">
        <f>SUM(S53:$S$58)/SUM(R53:$R$58)/Q53</f>
        <v>3.4340458200145227</v>
      </c>
    </row>
    <row r="54" spans="1:20">
      <c r="A54" s="3" t="s">
        <v>509</v>
      </c>
      <c r="C54" s="102">
        <f>SUM(E54:$E$58)/SUM(D54:$D$58)/T54</f>
        <v>71882.743361489542</v>
      </c>
      <c r="D54" s="102">
        <f t="shared" si="19"/>
        <v>3471099</v>
      </c>
      <c r="E54" s="102">
        <f t="shared" si="20"/>
        <v>348496949275.35223</v>
      </c>
      <c r="H54" s="3">
        <f>(SUM(E54:$E$58)/SUM(D54:$D$58))/C54</f>
        <v>2.9971565751715326</v>
      </c>
      <c r="I54" s="3">
        <f t="shared" si="18"/>
        <v>100399.59945693056</v>
      </c>
      <c r="K54" s="3">
        <f t="shared" si="21"/>
        <v>2.5512248705270094E-2</v>
      </c>
      <c r="L54" s="3">
        <f t="shared" si="22"/>
        <v>4.2300644992403727E-2</v>
      </c>
      <c r="N54" s="525">
        <f t="shared" si="23"/>
        <v>0.95769935500759629</v>
      </c>
      <c r="O54" s="3">
        <f>SUM(D$48:D53)/SUM($D$48:$D$58)</f>
        <v>0.77756450372143993</v>
      </c>
      <c r="P54" s="236">
        <f t="shared" si="24"/>
        <v>1.8728999912125592</v>
      </c>
      <c r="Q54" s="527">
        <v>74640</v>
      </c>
      <c r="R54" s="168">
        <f t="shared" si="25"/>
        <v>3471099</v>
      </c>
      <c r="S54" s="168">
        <f t="shared" si="26"/>
        <v>356907588166.77997</v>
      </c>
      <c r="T54" s="89">
        <f>SUM(S54:$S$58)/SUM(R54:$R$58)/Q54</f>
        <v>2.9971565751715326</v>
      </c>
    </row>
    <row r="55" spans="1:20">
      <c r="A55" s="3">
        <f>A53/(A51)</f>
        <v>21567.23662116949</v>
      </c>
      <c r="C55" s="102">
        <f>SUM(E55:$E$58)/SUM(D55:$D$58)/T55</f>
        <v>142999.70188346956</v>
      </c>
      <c r="D55" s="102">
        <f t="shared" si="19"/>
        <v>1527419</v>
      </c>
      <c r="E55" s="102">
        <f t="shared" si="20"/>
        <v>303480893627.01489</v>
      </c>
      <c r="H55" s="3">
        <f>(SUM(E55:$E$58)/SUM(D55:$D$58))/C55</f>
        <v>2.729160818231287</v>
      </c>
      <c r="I55" s="3">
        <f t="shared" si="18"/>
        <v>198688.69879647621</v>
      </c>
      <c r="K55" s="3">
        <f t="shared" si="21"/>
        <v>1.1226384901483635E-2</v>
      </c>
      <c r="L55" s="3">
        <f t="shared" si="22"/>
        <v>1.6788396287133633E-2</v>
      </c>
      <c r="N55" s="525">
        <f t="shared" si="23"/>
        <v>0.98321160371286642</v>
      </c>
      <c r="O55" s="3">
        <f>SUM(D$48:D54)/SUM($D$48:$D$58)</f>
        <v>0.91171918866673762</v>
      </c>
      <c r="P55" s="236">
        <f t="shared" si="24"/>
        <v>5.2076473186638275</v>
      </c>
      <c r="Q55" s="527">
        <v>149280</v>
      </c>
      <c r="R55" s="168">
        <f t="shared" si="25"/>
        <v>1527419</v>
      </c>
      <c r="S55" s="168">
        <f t="shared" si="26"/>
        <v>312769698527.39996</v>
      </c>
      <c r="T55" s="89">
        <f>SUM(S55:$S$58)/SUM(R55:$R$58)/Q55</f>
        <v>2.729160818231287</v>
      </c>
    </row>
    <row r="56" spans="1:20">
      <c r="C56" s="102">
        <f>SUM(E56:$E$58)/SUM(D56:$D$58)/T56</f>
        <v>284129.42810683657</v>
      </c>
      <c r="D56" s="102">
        <f t="shared" si="19"/>
        <v>540427</v>
      </c>
      <c r="E56" s="102">
        <f t="shared" si="20"/>
        <v>206821017911.57004</v>
      </c>
      <c r="H56" s="3">
        <f>(SUM(E56:$E$58)/SUM(D56:$D$58))/C56</f>
        <v>2.7345142183570448</v>
      </c>
      <c r="I56" s="3">
        <f t="shared" si="18"/>
        <v>382699.26911788277</v>
      </c>
      <c r="K56" s="3">
        <f t="shared" si="21"/>
        <v>3.9720872354960203E-3</v>
      </c>
      <c r="L56" s="3">
        <f t="shared" si="22"/>
        <v>5.5620113856499976E-3</v>
      </c>
      <c r="N56" s="525">
        <f t="shared" si="23"/>
        <v>0.99443798861434995</v>
      </c>
      <c r="O56" s="3">
        <f>SUM(D$48:D55)/SUM($D$48:$D$58)</f>
        <v>0.97075248467024011</v>
      </c>
      <c r="P56" s="236">
        <f t="shared" si="24"/>
        <v>9.3643136232770114</v>
      </c>
      <c r="Q56" s="527">
        <v>298560</v>
      </c>
      <c r="R56" s="168">
        <f t="shared" si="25"/>
        <v>540427</v>
      </c>
      <c r="S56" s="168">
        <f t="shared" si="26"/>
        <v>215902068595.28</v>
      </c>
      <c r="T56" s="89">
        <f>SUM(S56:$S$58)/SUM(R56:$R$58)/Q56</f>
        <v>2.7345142183570448</v>
      </c>
    </row>
    <row r="57" spans="1:20">
      <c r="C57" s="102">
        <f>SUM(E57:$E$58)/SUM(D57:$D$58)/T57</f>
        <v>566246.74463922717</v>
      </c>
      <c r="D57" s="102">
        <f t="shared" si="19"/>
        <v>142576</v>
      </c>
      <c r="E57" s="102">
        <f t="shared" si="20"/>
        <v>107667635048.7218</v>
      </c>
      <c r="H57" s="3">
        <f>(SUM(E57:$E$58)/SUM(D57:$D$58))/C57</f>
        <v>3.1115806756460302</v>
      </c>
      <c r="I57" s="3">
        <f t="shared" si="18"/>
        <v>755159.59943273629</v>
      </c>
      <c r="K57" s="3">
        <f t="shared" si="21"/>
        <v>1.0479200885375464E-3</v>
      </c>
      <c r="L57" s="3">
        <f t="shared" si="22"/>
        <v>1.5899241501539775E-3</v>
      </c>
      <c r="N57" s="525">
        <f t="shared" si="23"/>
        <v>0.99841007584984598</v>
      </c>
      <c r="O57" s="3">
        <f>SUM(D$48:D56)/SUM($D$48:$D$58)</f>
        <v>0.99163947577044564</v>
      </c>
      <c r="P57" s="236">
        <f t="shared" si="24"/>
        <v>12.742444996145403</v>
      </c>
      <c r="Q57" s="527">
        <v>597120</v>
      </c>
      <c r="R57" s="168">
        <f t="shared" si="25"/>
        <v>142576</v>
      </c>
      <c r="S57" s="168">
        <f t="shared" si="26"/>
        <v>114249345792.69</v>
      </c>
      <c r="T57" s="89">
        <f>SUM(S57:$S$58)/SUM(R57:$R$58)/Q57</f>
        <v>3.1115806756460307</v>
      </c>
    </row>
    <row r="58" spans="1:20">
      <c r="C58" s="102">
        <f>SUM(E58:$E$58)/SUM(D58:$D$58)/T58</f>
        <v>1135294.0865924791</v>
      </c>
      <c r="D58" s="102">
        <f t="shared" si="19"/>
        <v>73743</v>
      </c>
      <c r="E58" s="102">
        <f t="shared" si="20"/>
        <v>273469662711.54398</v>
      </c>
      <c r="H58" s="3">
        <f>(SUM(E58:$E$58)/SUM(D58:$D$58))/C58</f>
        <v>3.2664798065761929</v>
      </c>
      <c r="I58" s="3">
        <f t="shared" si="18"/>
        <v>3708415.2083796966</v>
      </c>
      <c r="K58" s="3">
        <f t="shared" si="21"/>
        <v>5.4200406161643115E-4</v>
      </c>
      <c r="L58" s="3">
        <f t="shared" si="22"/>
        <v>5.4200406161643115E-4</v>
      </c>
      <c r="N58" s="525">
        <f t="shared" si="23"/>
        <v>0.99945799593838358</v>
      </c>
      <c r="O58" s="3">
        <f>SUM(D$48:D57)/SUM($D$48:$D$58)</f>
        <v>0.99714990297542039</v>
      </c>
      <c r="P58" s="236">
        <f t="shared" si="24"/>
        <v>25.743962116951362</v>
      </c>
      <c r="Q58" s="527">
        <v>1194240</v>
      </c>
      <c r="R58" s="168">
        <f t="shared" si="25"/>
        <v>73743</v>
      </c>
      <c r="S58" s="168">
        <f t="shared" si="26"/>
        <v>287668555534.25</v>
      </c>
      <c r="T58" s="89">
        <f>SUM(S58:$S$58)/SUM(R58:$R$58)/Q58</f>
        <v>3.2664798065761924</v>
      </c>
    </row>
    <row r="59" spans="1:20">
      <c r="D59" s="3">
        <f>SUM(D48:D58)</f>
        <v>25873856</v>
      </c>
      <c r="E59" s="102">
        <f>SUM(E48:E58)</f>
        <v>1887546341292.8188</v>
      </c>
    </row>
    <row r="60" spans="1:20">
      <c r="E60" s="102"/>
    </row>
    <row r="61" spans="1:20">
      <c r="D61" s="3" t="s">
        <v>497</v>
      </c>
      <c r="E61" s="3" t="s">
        <v>481</v>
      </c>
      <c r="G61" s="3" t="s">
        <v>489</v>
      </c>
      <c r="H61" s="3" t="s">
        <v>482</v>
      </c>
      <c r="J61" s="3" t="s">
        <v>500</v>
      </c>
      <c r="K61" s="3" t="s">
        <v>484</v>
      </c>
      <c r="L61" s="3" t="s">
        <v>499</v>
      </c>
    </row>
    <row r="62" spans="1:20">
      <c r="C62" s="3">
        <f>C48</f>
        <v>0</v>
      </c>
      <c r="D62" s="102">
        <f>D12</f>
        <v>1382975</v>
      </c>
      <c r="E62" s="3">
        <f>(I12*1000000/$I$44)</f>
        <v>60294</v>
      </c>
      <c r="G62" s="3">
        <f>'[1]Tabela 6.2'!J41</f>
        <v>0.28742301799852643</v>
      </c>
      <c r="H62" s="102">
        <f>E62*G62</f>
        <v>17329.883447203152</v>
      </c>
      <c r="J62" s="3">
        <f>N48</f>
        <v>0.80982961038093559</v>
      </c>
      <c r="K62" s="516">
        <f>E48/D62</f>
        <v>192.25829095641106</v>
      </c>
      <c r="L62" s="3">
        <f>(D48-H62)/D48</f>
        <v>0.98746912746275017</v>
      </c>
      <c r="M62" s="3">
        <f>(D73-H73)/D73</f>
        <v>0.77875879578912399</v>
      </c>
    </row>
    <row r="63" spans="1:20">
      <c r="C63" s="3">
        <f t="shared" ref="C63:C72" si="27">C49</f>
        <v>3622.5903125126038</v>
      </c>
      <c r="D63" s="102">
        <f t="shared" ref="D63:D65" si="28">D13</f>
        <v>500658</v>
      </c>
      <c r="E63" s="3">
        <f>I13*1000000/$I$44</f>
        <v>28516</v>
      </c>
      <c r="G63" s="3">
        <f>'[1]Tabela 6.2'!J42</f>
        <v>0.29934799049482824</v>
      </c>
      <c r="H63" s="102">
        <f>E63*G63</f>
        <v>8536.2072969505225</v>
      </c>
      <c r="J63" s="3">
        <f t="shared" ref="J63:J72" si="29">N49</f>
        <v>0.819994345570906</v>
      </c>
      <c r="K63" s="516">
        <f t="shared" ref="K63:K72" si="30">E49/D63</f>
        <v>6762.1654122963964</v>
      </c>
      <c r="L63" s="3">
        <f>(D49-H63)/D49</f>
        <v>0.98295002317559987</v>
      </c>
    </row>
    <row r="64" spans="1:20">
      <c r="C64" s="3">
        <f t="shared" si="27"/>
        <v>7244.8808000455292</v>
      </c>
      <c r="D64" s="102">
        <f t="shared" si="28"/>
        <v>1047405</v>
      </c>
      <c r="E64" s="3">
        <f t="shared" ref="E64:E72" si="31">I14*1000000/$I$44</f>
        <v>100648</v>
      </c>
      <c r="G64" s="3">
        <f>'[1]Tabela 6.2'!J43</f>
        <v>0.31320372265631846</v>
      </c>
      <c r="H64" s="102">
        <f t="shared" ref="H64:H72" si="32">E64*G64</f>
        <v>31523.32827791314</v>
      </c>
      <c r="J64" s="3">
        <f t="shared" si="29"/>
        <v>0.82367413442518034</v>
      </c>
      <c r="K64" s="516">
        <f t="shared" si="30"/>
        <v>11278.134127952768</v>
      </c>
      <c r="L64" s="3">
        <f>(D50-H64)/D50</f>
        <v>0.96990340099778671</v>
      </c>
    </row>
    <row r="65" spans="2:15">
      <c r="C65" s="3">
        <f t="shared" si="27"/>
        <v>14488.286836424215</v>
      </c>
      <c r="D65" s="102">
        <f t="shared" si="28"/>
        <v>2185271</v>
      </c>
      <c r="E65" s="3">
        <f t="shared" si="31"/>
        <v>245981</v>
      </c>
      <c r="G65" s="3">
        <f>'[1]Tabela 6.2'!J44</f>
        <v>0.3599213021861068</v>
      </c>
      <c r="H65" s="102">
        <f t="shared" si="32"/>
        <v>88533.801833040736</v>
      </c>
      <c r="J65" s="3">
        <f t="shared" si="29"/>
        <v>0.83137246191602499</v>
      </c>
      <c r="K65" s="516">
        <f t="shared" si="30"/>
        <v>19066.976671611854</v>
      </c>
      <c r="L65" s="3">
        <f>(D51-H65)/D51</f>
        <v>0.95948612239258158</v>
      </c>
    </row>
    <row r="66" spans="2:15">
      <c r="C66" s="3">
        <f t="shared" si="27"/>
        <v>21722.344267620145</v>
      </c>
      <c r="D66" s="102">
        <f t="shared" ref="D66:D72" si="33">D16</f>
        <v>7783384</v>
      </c>
      <c r="E66" s="3">
        <f t="shared" si="31"/>
        <v>3376819</v>
      </c>
      <c r="G66" s="3">
        <f>'[1]Tabela 6.2'!J45</f>
        <v>0.37504366387140159</v>
      </c>
      <c r="H66" s="102">
        <f>E66*G66</f>
        <v>1266454.5699905625</v>
      </c>
      <c r="J66" s="3">
        <f t="shared" si="29"/>
        <v>0.84743399667502051</v>
      </c>
      <c r="K66" s="516">
        <f t="shared" si="30"/>
        <v>28503.997588443584</v>
      </c>
      <c r="L66" s="3">
        <f t="shared" ref="L66:L72" si="34">(D66-H66)/D66</f>
        <v>0.83728740995040685</v>
      </c>
    </row>
    <row r="67" spans="2:15">
      <c r="C67" s="3">
        <f t="shared" si="27"/>
        <v>36103.666612322479</v>
      </c>
      <c r="D67" s="102">
        <f t="shared" si="33"/>
        <v>7218899</v>
      </c>
      <c r="E67" s="3">
        <f t="shared" si="31"/>
        <v>5941171</v>
      </c>
      <c r="G67" s="3">
        <f>'[1]Tabela 6.2'!J46</f>
        <v>0.3830814378600983</v>
      </c>
      <c r="H67" s="102">
        <f t="shared" si="32"/>
        <v>2275952.329252718</v>
      </c>
      <c r="J67" s="3">
        <f t="shared" si="29"/>
        <v>0.9046411314691073</v>
      </c>
      <c r="K67" s="516">
        <f t="shared" si="30"/>
        <v>51063.454146861237</v>
      </c>
      <c r="L67" s="3">
        <f t="shared" si="34"/>
        <v>0.68472306798409033</v>
      </c>
    </row>
    <row r="68" spans="2:15">
      <c r="C68" s="3">
        <f t="shared" si="27"/>
        <v>71882.743361489542</v>
      </c>
      <c r="D68" s="102">
        <f t="shared" si="33"/>
        <v>3471099</v>
      </c>
      <c r="E68" s="3">
        <f t="shared" si="31"/>
        <v>2974817</v>
      </c>
      <c r="G68" s="3">
        <f>'[1]Tabela 6.2'!J47</f>
        <v>0.40519754673965303</v>
      </c>
      <c r="H68" s="102">
        <f t="shared" si="32"/>
        <v>1205388.5503994145</v>
      </c>
      <c r="J68" s="3">
        <f t="shared" si="29"/>
        <v>0.95769935500759629</v>
      </c>
      <c r="K68" s="516">
        <f t="shared" si="30"/>
        <v>100399.59945693056</v>
      </c>
      <c r="L68" s="3">
        <f t="shared" si="34"/>
        <v>0.65273576167104008</v>
      </c>
    </row>
    <row r="69" spans="2:15">
      <c r="C69" s="3">
        <f t="shared" si="27"/>
        <v>142999.70188346956</v>
      </c>
      <c r="D69" s="102">
        <f t="shared" si="33"/>
        <v>1527419</v>
      </c>
      <c r="E69" s="3">
        <f t="shared" si="31"/>
        <v>1357472</v>
      </c>
      <c r="G69" s="3">
        <f>'[1]Tabela 6.2'!J48</f>
        <v>0.42075817956134154</v>
      </c>
      <c r="H69" s="102">
        <f t="shared" si="32"/>
        <v>571167.44752549345</v>
      </c>
      <c r="J69" s="3">
        <f t="shared" si="29"/>
        <v>0.98321160371286642</v>
      </c>
      <c r="K69" s="516">
        <f t="shared" si="30"/>
        <v>198688.69879647621</v>
      </c>
      <c r="L69" s="3">
        <f t="shared" si="34"/>
        <v>0.62605712805360325</v>
      </c>
    </row>
    <row r="70" spans="2:15">
      <c r="C70" s="3">
        <f t="shared" si="27"/>
        <v>284129.42810683657</v>
      </c>
      <c r="D70" s="102">
        <f t="shared" si="33"/>
        <v>540427</v>
      </c>
      <c r="E70" s="3">
        <f t="shared" si="31"/>
        <v>459226</v>
      </c>
      <c r="G70" s="3">
        <f>G69</f>
        <v>0.42075817956134154</v>
      </c>
      <c r="H70" s="102">
        <f t="shared" si="32"/>
        <v>193223.09576723663</v>
      </c>
      <c r="J70" s="3">
        <f t="shared" si="29"/>
        <v>0.99443798861434995</v>
      </c>
      <c r="K70" s="516">
        <f t="shared" si="30"/>
        <v>382699.26911788277</v>
      </c>
      <c r="L70" s="3">
        <f t="shared" si="34"/>
        <v>0.64246217200984279</v>
      </c>
    </row>
    <row r="71" spans="2:15">
      <c r="C71" s="3">
        <f t="shared" si="27"/>
        <v>566246.74463922717</v>
      </c>
      <c r="D71" s="102">
        <f t="shared" si="33"/>
        <v>142576</v>
      </c>
      <c r="E71" s="3">
        <f t="shared" si="31"/>
        <v>106204</v>
      </c>
      <c r="G71" s="3">
        <f t="shared" ref="G71:G72" si="35">G70</f>
        <v>0.42075817956134154</v>
      </c>
      <c r="H71" s="102">
        <f t="shared" si="32"/>
        <v>44686.201702132719</v>
      </c>
      <c r="J71" s="3">
        <f t="shared" si="29"/>
        <v>0.99841007584984598</v>
      </c>
      <c r="K71" s="516">
        <f t="shared" si="30"/>
        <v>755159.59943273629</v>
      </c>
      <c r="L71" s="3">
        <f t="shared" si="34"/>
        <v>0.68657977708637696</v>
      </c>
    </row>
    <row r="72" spans="2:15">
      <c r="C72" s="3">
        <f t="shared" si="27"/>
        <v>1135294.0865924791</v>
      </c>
      <c r="D72" s="102">
        <f t="shared" si="33"/>
        <v>73743</v>
      </c>
      <c r="E72" s="3">
        <f t="shared" si="31"/>
        <v>51259</v>
      </c>
      <c r="G72" s="3">
        <f t="shared" si="35"/>
        <v>0.42075817956134154</v>
      </c>
      <c r="H72" s="102">
        <f t="shared" si="32"/>
        <v>21567.643526134805</v>
      </c>
      <c r="J72" s="3">
        <f t="shared" si="29"/>
        <v>0.99945799593838358</v>
      </c>
      <c r="K72" s="516">
        <f t="shared" si="30"/>
        <v>3708415.2083796966</v>
      </c>
      <c r="L72" s="3">
        <f t="shared" si="34"/>
        <v>0.70752961601596343</v>
      </c>
    </row>
    <row r="73" spans="2:15">
      <c r="D73" s="102">
        <f>SUM(D62:D72)</f>
        <v>25873856</v>
      </c>
      <c r="E73" s="3">
        <f>SUM(E62:E72)</f>
        <v>14702407</v>
      </c>
      <c r="H73" s="102">
        <f>SUM(H62:H72)</f>
        <v>5724363.0590188</v>
      </c>
      <c r="O73" s="15" t="s">
        <v>505</v>
      </c>
    </row>
    <row r="74" spans="2:15">
      <c r="D74" s="102">
        <f>D23</f>
        <v>25873856</v>
      </c>
      <c r="O74" s="513">
        <f>D73+H73</f>
        <v>31598219.059018798</v>
      </c>
    </row>
    <row r="77" spans="2:15">
      <c r="B77" s="102"/>
      <c r="C77" s="517"/>
    </row>
    <row r="78" spans="2:15">
      <c r="D78" s="102"/>
    </row>
    <row r="79" spans="2:15">
      <c r="C79" s="102"/>
    </row>
    <row r="84" spans="3:11">
      <c r="C84" s="102"/>
      <c r="D84" s="102"/>
      <c r="E84" s="102"/>
      <c r="F84" s="102"/>
      <c r="G84" s="518"/>
      <c r="H84" s="102"/>
      <c r="J84" s="518"/>
      <c r="K84" s="102"/>
    </row>
    <row r="85" spans="3:11">
      <c r="C85" s="102"/>
      <c r="D85" s="102"/>
      <c r="E85" s="102"/>
      <c r="F85" s="102"/>
      <c r="G85" s="518"/>
      <c r="H85" s="102"/>
      <c r="K85" s="102"/>
    </row>
    <row r="86" spans="3:11">
      <c r="C86" s="102"/>
      <c r="D86" s="102"/>
      <c r="E86" s="102"/>
      <c r="F86" s="102"/>
      <c r="G86" s="518"/>
      <c r="H86" s="102"/>
      <c r="K86" s="102"/>
    </row>
    <row r="87" spans="3:11">
      <c r="C87" s="102"/>
      <c r="D87" s="102"/>
      <c r="E87" s="102"/>
      <c r="F87" s="102"/>
      <c r="G87" s="518"/>
      <c r="H87" s="102"/>
      <c r="K87" s="102"/>
    </row>
    <row r="88" spans="3:11">
      <c r="C88" s="102"/>
      <c r="D88" s="102"/>
      <c r="E88" s="102"/>
      <c r="F88" s="102"/>
      <c r="G88" s="518"/>
      <c r="H88" s="102"/>
      <c r="K88" s="102"/>
    </row>
    <row r="89" spans="3:11">
      <c r="C89" s="102"/>
      <c r="D89" s="102"/>
      <c r="E89" s="102"/>
      <c r="F89" s="102"/>
      <c r="G89" s="518"/>
      <c r="H89" s="102"/>
      <c r="K89" s="102"/>
    </row>
    <row r="90" spans="3:11">
      <c r="C90" s="102"/>
      <c r="D90" s="102"/>
      <c r="E90" s="102"/>
      <c r="F90" s="102"/>
      <c r="G90" s="518"/>
      <c r="H90" s="102"/>
      <c r="K90" s="102"/>
    </row>
    <row r="91" spans="3:11">
      <c r="C91" s="102"/>
      <c r="D91" s="102"/>
      <c r="E91" s="102"/>
      <c r="F91" s="102"/>
      <c r="G91" s="518"/>
      <c r="H91" s="102"/>
      <c r="K91" s="102"/>
    </row>
    <row r="92" spans="3:11">
      <c r="C92" s="102"/>
      <c r="D92" s="102"/>
      <c r="E92" s="102"/>
      <c r="F92" s="102"/>
      <c r="G92" s="518"/>
      <c r="H92" s="102"/>
      <c r="K92" s="102"/>
    </row>
    <row r="93" spans="3:11">
      <c r="C93" s="102"/>
      <c r="D93" s="102"/>
      <c r="E93" s="102"/>
      <c r="F93" s="102"/>
      <c r="G93" s="518"/>
      <c r="H93" s="102"/>
      <c r="K93" s="102"/>
    </row>
  </sheetData>
  <mergeCells count="13">
    <mergeCell ref="U10:U11"/>
    <mergeCell ref="T10:T11"/>
    <mergeCell ref="C10:C11"/>
    <mergeCell ref="D10:D11"/>
    <mergeCell ref="E10:E11"/>
    <mergeCell ref="F10:F11"/>
    <mergeCell ref="G10:G11"/>
    <mergeCell ref="H10:N10"/>
    <mergeCell ref="O10:O11"/>
    <mergeCell ref="P10:P11"/>
    <mergeCell ref="Q10:Q11"/>
    <mergeCell ref="R10:R11"/>
    <mergeCell ref="S10:S11"/>
  </mergeCells>
  <conditionalFormatting sqref="K29">
    <cfRule type="cellIs" dxfId="18" priority="4" stopIfTrue="1" operator="equal">
      <formula>0</formula>
    </cfRule>
  </conditionalFormatting>
  <pageMargins left="0.25" right="0.25" top="0.75" bottom="0.75" header="0.3" footer="0.3"/>
  <pageSetup paperSize="9" scale="8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42</vt:i4>
      </vt:variant>
    </vt:vector>
  </HeadingPairs>
  <TitlesOfParts>
    <vt:vector size="67" baseType="lpstr">
      <vt:lpstr>P1_T1</vt:lpstr>
      <vt:lpstr>P2_T2</vt:lpstr>
      <vt:lpstr>P3_T3</vt:lpstr>
      <vt:lpstr>P4_P5_T4</vt:lpstr>
      <vt:lpstr>P6_P7_T5</vt:lpstr>
      <vt:lpstr>P8_P9_T6</vt:lpstr>
      <vt:lpstr>P10_P11_T7</vt:lpstr>
      <vt:lpstr>P12_P13_T8</vt:lpstr>
      <vt:lpstr>P14_P15_T9</vt:lpstr>
      <vt:lpstr>P16_P17_T10</vt:lpstr>
      <vt:lpstr>P18_T11</vt:lpstr>
      <vt:lpstr>P19-26_T12</vt:lpstr>
      <vt:lpstr>P27_40_T13</vt:lpstr>
      <vt:lpstr>P41_T14</vt:lpstr>
      <vt:lpstr>P42_T14</vt:lpstr>
      <vt:lpstr>P43_T14</vt:lpstr>
      <vt:lpstr>P44_T15</vt:lpstr>
      <vt:lpstr>P45_T16</vt:lpstr>
      <vt:lpstr>P46_T17</vt:lpstr>
      <vt:lpstr>P47_T18</vt:lpstr>
      <vt:lpstr>P48_T19</vt:lpstr>
      <vt:lpstr>P49_T20</vt:lpstr>
      <vt:lpstr>P50_T21</vt:lpstr>
      <vt:lpstr>P51_T22</vt:lpstr>
      <vt:lpstr>P52_T23</vt:lpstr>
      <vt:lpstr>P1_T1!__xlnm.Print_Area</vt:lpstr>
      <vt:lpstr>'P19-26_T12'!__xlnm.Print_Area</vt:lpstr>
      <vt:lpstr>P2_T2!__xlnm.Print_Area</vt:lpstr>
      <vt:lpstr>P27_40_T13!__xlnm.Print_Area</vt:lpstr>
      <vt:lpstr>P3_T3!__xlnm.Print_Area</vt:lpstr>
      <vt:lpstr>P4_P5_T4!__xlnm.Print_Area</vt:lpstr>
      <vt:lpstr>P41_T14!__xlnm.Print_Area</vt:lpstr>
      <vt:lpstr>P44_T15!__xlnm.Print_Area</vt:lpstr>
      <vt:lpstr>P45_T16!__xlnm.Print_Area</vt:lpstr>
      <vt:lpstr>P46_T17!__xlnm.Print_Area</vt:lpstr>
      <vt:lpstr>P47_T18!__xlnm.Print_Area</vt:lpstr>
      <vt:lpstr>P48_T19!__xlnm.Print_Area</vt:lpstr>
      <vt:lpstr>P49_T20!__xlnm.Print_Area</vt:lpstr>
      <vt:lpstr>P50_T21!__xlnm.Print_Area</vt:lpstr>
      <vt:lpstr>P51_T22!__xlnm.Print_Area</vt:lpstr>
      <vt:lpstr>P52_T23!__xlnm.Print_Area</vt:lpstr>
      <vt:lpstr>P6_P7_T5!__xlnm.Print_Area</vt:lpstr>
      <vt:lpstr>P1_T1!Print_Area</vt:lpstr>
      <vt:lpstr>P10_P11_T7!Print_Area</vt:lpstr>
      <vt:lpstr>P12_P13_T8!Print_Area</vt:lpstr>
      <vt:lpstr>P14_P15_T9!Print_Area</vt:lpstr>
      <vt:lpstr>P16_P17_T10!Print_Area</vt:lpstr>
      <vt:lpstr>P18_T11!Print_Area</vt:lpstr>
      <vt:lpstr>'P19-26_T12'!Print_Area</vt:lpstr>
      <vt:lpstr>P2_T2!Print_Area</vt:lpstr>
      <vt:lpstr>P27_40_T13!Print_Area</vt:lpstr>
      <vt:lpstr>P3_T3!Print_Area</vt:lpstr>
      <vt:lpstr>P4_P5_T4!Print_Area</vt:lpstr>
      <vt:lpstr>P41_T14!Print_Area</vt:lpstr>
      <vt:lpstr>P42_T14!Print_Area</vt:lpstr>
      <vt:lpstr>P43_T14!Print_Area</vt:lpstr>
      <vt:lpstr>P44_T15!Print_Area</vt:lpstr>
      <vt:lpstr>P45_T16!Print_Area</vt:lpstr>
      <vt:lpstr>P46_T17!Print_Area</vt:lpstr>
      <vt:lpstr>P47_T18!Print_Area</vt:lpstr>
      <vt:lpstr>P48_T19!Print_Area</vt:lpstr>
      <vt:lpstr>P49_T20!Print_Area</vt:lpstr>
      <vt:lpstr>P50_T21!Print_Area</vt:lpstr>
      <vt:lpstr>P51_T22!Print_Area</vt:lpstr>
      <vt:lpstr>P52_T23!Print_Area</vt:lpstr>
      <vt:lpstr>P6_P7_T5!Print_Area</vt:lpstr>
      <vt:lpstr>P8_P9_T6!Print_Area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68467524715</dc:creator>
  <cp:lastModifiedBy>Marc</cp:lastModifiedBy>
  <cp:revision>0</cp:revision>
  <cp:lastPrinted>2015-05-28T20:17:46Z</cp:lastPrinted>
  <dcterms:created xsi:type="dcterms:W3CDTF">2012-07-24T16:41:23Z</dcterms:created>
  <dcterms:modified xsi:type="dcterms:W3CDTF">2018-10-26T11:41:04Z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Receita Federal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