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06"/>
  <workbookPr autoCompressPictures="0"/>
  <bookViews>
    <workbookView xWindow="0" yWindow="0" windowWidth="25600" windowHeight="15520" tabRatio="1000" firstSheet="9"/>
  </bookViews>
  <sheets>
    <sheet name="tab" sheetId="29" r:id="rId1"/>
    <sheet name="1963" sheetId="1" r:id="rId2"/>
    <sheet name="1964" sheetId="2" r:id="rId3"/>
    <sheet name="1965" sheetId="3" r:id="rId4"/>
    <sheet name="1966" sheetId="4" r:id="rId5"/>
    <sheet name="1966(1)" sheetId="5" r:id="rId6"/>
    <sheet name="1966(2)" sheetId="19" r:id="rId7"/>
    <sheet name="1967" sheetId="6" r:id="rId8"/>
    <sheet name="1967(1)" sheetId="7" r:id="rId9"/>
    <sheet name="1967(2)" sheetId="8" r:id="rId10"/>
    <sheet name="1968" sheetId="9" r:id="rId11"/>
    <sheet name="1968(1)" sheetId="10" r:id="rId12"/>
    <sheet name="1968(2)" sheetId="11" r:id="rId13"/>
    <sheet name="1969" sheetId="12" r:id="rId14"/>
    <sheet name="1969(1)" sheetId="20" r:id="rId15"/>
    <sheet name="1969(2)" sheetId="21" r:id="rId16"/>
    <sheet name="1970" sheetId="22" r:id="rId17"/>
    <sheet name="1970(1)" sheetId="23" r:id="rId18"/>
    <sheet name="1970(2)" sheetId="24" r:id="rId19"/>
    <sheet name="1971" sheetId="25" r:id="rId20"/>
    <sheet name="1971(1)" sheetId="26" r:id="rId21"/>
    <sheet name="1972" sheetId="30" r:id="rId22"/>
    <sheet name="1973" sheetId="13" r:id="rId23"/>
    <sheet name="1974" sheetId="18" r:id="rId24"/>
    <sheet name="1974 (1)" sheetId="17" r:id="rId25"/>
    <sheet name="1979" sheetId="16" r:id="rId26"/>
    <sheet name="1980" sheetId="15" r:id="rId27"/>
    <sheet name="1981" sheetId="14" r:id="rId28"/>
    <sheet name="DATOS" sheetId="27" r:id="rId29"/>
  </sheets>
  <definedNames>
    <definedName name="_xlnm.Print_Area" localSheetId="1">'1963'!$A$1:$J$14</definedName>
    <definedName name="_xlnm.Print_Area" localSheetId="2">'1964'!$A$1:$E$15</definedName>
    <definedName name="_xlnm.Print_Area" localSheetId="3">'1965'!$A$1:$P$16</definedName>
    <definedName name="Contribuyentes">'1963'!$B$6:$C$6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58" i="29" l="1"/>
  <c r="D86" i="29"/>
  <c r="D85" i="29"/>
  <c r="D84" i="29"/>
  <c r="D83" i="29"/>
  <c r="D82" i="29"/>
  <c r="D81" i="29"/>
  <c r="D80" i="29"/>
  <c r="D79" i="29"/>
  <c r="D78" i="29"/>
  <c r="D77" i="29"/>
  <c r="D76" i="29"/>
  <c r="C76" i="29"/>
  <c r="G66" i="29"/>
  <c r="G67" i="29"/>
  <c r="G68" i="29"/>
  <c r="G69" i="29"/>
  <c r="G70" i="29"/>
  <c r="G71" i="29"/>
  <c r="G72" i="29"/>
  <c r="G73" i="29"/>
  <c r="G74" i="29"/>
  <c r="G75" i="29"/>
  <c r="G65" i="29"/>
  <c r="D66" i="29"/>
  <c r="D67" i="29"/>
  <c r="D68" i="29"/>
  <c r="D69" i="29"/>
  <c r="D70" i="29"/>
  <c r="D71" i="29"/>
  <c r="D72" i="29"/>
  <c r="D73" i="29"/>
  <c r="D74" i="29"/>
  <c r="D75" i="29"/>
  <c r="D65" i="29"/>
  <c r="C66" i="29"/>
  <c r="C67" i="29"/>
  <c r="C68" i="29"/>
  <c r="C69" i="29"/>
  <c r="C70" i="29"/>
  <c r="C71" i="29"/>
  <c r="C72" i="29"/>
  <c r="C73" i="29"/>
  <c r="C74" i="29"/>
  <c r="C75" i="29"/>
  <c r="C65" i="29"/>
  <c r="I23" i="18"/>
  <c r="I24" i="18"/>
  <c r="I25" i="18"/>
  <c r="I26" i="18"/>
  <c r="I27" i="18"/>
  <c r="I28" i="18"/>
  <c r="I29" i="18"/>
  <c r="I30" i="18"/>
  <c r="I31" i="18"/>
  <c r="I32" i="18"/>
  <c r="D18" i="18"/>
  <c r="H18" i="18"/>
  <c r="I33" i="18"/>
  <c r="I22" i="18"/>
  <c r="E59" i="29"/>
  <c r="E60" i="29"/>
  <c r="E61" i="29"/>
  <c r="E62" i="29"/>
  <c r="E63" i="29"/>
  <c r="E64" i="29"/>
  <c r="E58" i="29"/>
  <c r="D59" i="29"/>
  <c r="D60" i="29"/>
  <c r="D61" i="29"/>
  <c r="D62" i="29"/>
  <c r="D63" i="29"/>
  <c r="D64" i="29"/>
  <c r="D58" i="29"/>
  <c r="C59" i="29"/>
  <c r="C60" i="29"/>
  <c r="C61" i="29"/>
  <c r="C62" i="29"/>
  <c r="C63" i="29"/>
  <c r="C64" i="29"/>
  <c r="E45" i="29"/>
  <c r="E46" i="29"/>
  <c r="E47" i="29"/>
  <c r="E48" i="29"/>
  <c r="E49" i="29"/>
  <c r="E50" i="29"/>
  <c r="E44" i="29"/>
  <c r="D45" i="29"/>
  <c r="D46" i="29"/>
  <c r="D47" i="29"/>
  <c r="D48" i="29"/>
  <c r="D49" i="29"/>
  <c r="D50" i="29"/>
  <c r="D44" i="29"/>
  <c r="C45" i="29"/>
  <c r="C46" i="29"/>
  <c r="C47" i="29"/>
  <c r="C48" i="29"/>
  <c r="C49" i="29"/>
  <c r="C50" i="29"/>
  <c r="C44" i="29"/>
  <c r="E38" i="29"/>
  <c r="E39" i="29"/>
  <c r="E40" i="29"/>
  <c r="E41" i="29"/>
  <c r="E42" i="29"/>
  <c r="E43" i="29"/>
  <c r="E37" i="29"/>
  <c r="D38" i="29"/>
  <c r="D39" i="29"/>
  <c r="D40" i="29"/>
  <c r="D41" i="29"/>
  <c r="D42" i="29"/>
  <c r="D43" i="29"/>
  <c r="D37" i="29"/>
  <c r="C38" i="29"/>
  <c r="C39" i="29"/>
  <c r="C40" i="29"/>
  <c r="C41" i="29"/>
  <c r="C42" i="29"/>
  <c r="C43" i="29"/>
  <c r="C37" i="29"/>
  <c r="E31" i="29"/>
  <c r="E32" i="29"/>
  <c r="E33" i="29"/>
  <c r="E34" i="29"/>
  <c r="E35" i="29"/>
  <c r="E36" i="29"/>
  <c r="E30" i="29"/>
  <c r="D31" i="29"/>
  <c r="D32" i="29"/>
  <c r="D33" i="29"/>
  <c r="D34" i="29"/>
  <c r="D35" i="29"/>
  <c r="D36" i="29"/>
  <c r="D30" i="29"/>
  <c r="C31" i="29"/>
  <c r="C32" i="29"/>
  <c r="C33" i="29"/>
  <c r="C34" i="29"/>
  <c r="C35" i="29"/>
  <c r="C36" i="29"/>
  <c r="C30" i="29"/>
  <c r="E24" i="29"/>
  <c r="E25" i="29"/>
  <c r="E26" i="29"/>
  <c r="E27" i="29"/>
  <c r="E28" i="29"/>
  <c r="E29" i="29"/>
  <c r="E23" i="29"/>
  <c r="E17" i="29"/>
  <c r="E18" i="29"/>
  <c r="E19" i="29"/>
  <c r="E20" i="29"/>
  <c r="E21" i="29"/>
  <c r="E22" i="29"/>
  <c r="E16" i="29"/>
  <c r="D17" i="29"/>
  <c r="D18" i="29"/>
  <c r="D19" i="29"/>
  <c r="D20" i="29"/>
  <c r="D21" i="29"/>
  <c r="D22" i="29"/>
  <c r="D16" i="29"/>
  <c r="C17" i="29"/>
  <c r="C18" i="29"/>
  <c r="C19" i="29"/>
  <c r="C20" i="29"/>
  <c r="C21" i="29"/>
  <c r="C22" i="29"/>
  <c r="C16" i="29"/>
  <c r="E10" i="29"/>
  <c r="E11" i="29"/>
  <c r="E12" i="29"/>
  <c r="E13" i="29"/>
  <c r="E14" i="29"/>
  <c r="E15" i="29"/>
  <c r="E9" i="29"/>
  <c r="E3" i="29"/>
  <c r="E4" i="29"/>
  <c r="E5" i="29"/>
  <c r="E6" i="29"/>
  <c r="E7" i="29"/>
  <c r="E8" i="29"/>
  <c r="E2" i="29"/>
  <c r="D10" i="29"/>
  <c r="D11" i="29"/>
  <c r="D12" i="29"/>
  <c r="D13" i="29"/>
  <c r="D14" i="29"/>
  <c r="D15" i="29"/>
  <c r="D9" i="29"/>
  <c r="C10" i="29"/>
  <c r="C11" i="29"/>
  <c r="C12" i="29"/>
  <c r="C13" i="29"/>
  <c r="C14" i="29"/>
  <c r="C15" i="29"/>
  <c r="C9" i="29"/>
  <c r="D3" i="29"/>
  <c r="D4" i="29"/>
  <c r="D5" i="29"/>
  <c r="D6" i="29"/>
  <c r="D7" i="29"/>
  <c r="D8" i="29"/>
  <c r="D2" i="29"/>
  <c r="C3" i="29"/>
  <c r="C4" i="29"/>
  <c r="C5" i="29"/>
  <c r="C6" i="29"/>
  <c r="C7" i="29"/>
  <c r="C8" i="29"/>
  <c r="C2" i="29"/>
  <c r="F15" i="13"/>
  <c r="F16" i="13"/>
  <c r="F15" i="26"/>
  <c r="F16" i="26"/>
  <c r="F15" i="24"/>
  <c r="F16" i="24"/>
  <c r="F16" i="20"/>
  <c r="F17" i="20"/>
  <c r="F15" i="10"/>
  <c r="F16" i="10"/>
  <c r="F15" i="7"/>
  <c r="F16" i="7"/>
  <c r="D15" i="5"/>
  <c r="D16" i="5"/>
  <c r="F16" i="3"/>
  <c r="F17" i="3"/>
  <c r="F15" i="1"/>
  <c r="F12" i="1"/>
  <c r="F14" i="1"/>
  <c r="V15" i="3"/>
  <c r="V14" i="3"/>
  <c r="V13" i="3"/>
  <c r="V12" i="3"/>
  <c r="V11" i="3"/>
  <c r="V10" i="3"/>
  <c r="V9" i="3"/>
  <c r="O11" i="1"/>
  <c r="O10" i="1"/>
  <c r="O9" i="1"/>
  <c r="O8" i="1"/>
  <c r="U15" i="3"/>
  <c r="U13" i="3"/>
  <c r="U14" i="3"/>
  <c r="U12" i="3"/>
  <c r="U11" i="3"/>
  <c r="U10" i="3"/>
  <c r="U9" i="3"/>
  <c r="C22" i="1"/>
  <c r="B22" i="1"/>
  <c r="D22" i="1"/>
  <c r="D12" i="1"/>
  <c r="D14" i="1"/>
  <c r="E22" i="1"/>
  <c r="F22" i="1"/>
  <c r="L9" i="1"/>
  <c r="L10" i="1"/>
  <c r="L11" i="1"/>
  <c r="N11" i="1"/>
  <c r="N10" i="1"/>
  <c r="N9" i="1"/>
  <c r="N8" i="1"/>
  <c r="E23" i="1"/>
  <c r="C23" i="1"/>
  <c r="B23" i="1"/>
  <c r="D23" i="1"/>
  <c r="F23" i="1"/>
  <c r="E12" i="1"/>
  <c r="E14" i="1"/>
  <c r="C12" i="1"/>
  <c r="C14" i="1"/>
  <c r="G12" i="1"/>
  <c r="G14" i="1"/>
  <c r="B12" i="1"/>
  <c r="B14" i="1"/>
  <c r="C26" i="2"/>
  <c r="B15" i="2"/>
  <c r="C13" i="2"/>
  <c r="C14" i="2"/>
  <c r="B26" i="2"/>
  <c r="D26" i="2"/>
  <c r="D15" i="2"/>
  <c r="E25" i="2"/>
  <c r="E26" i="2"/>
  <c r="F26" i="2"/>
  <c r="C25" i="2"/>
  <c r="C12" i="2"/>
  <c r="B25" i="2"/>
  <c r="D25" i="2"/>
  <c r="F25" i="2"/>
  <c r="E15" i="2"/>
  <c r="C10" i="2"/>
  <c r="C9" i="2"/>
  <c r="C11" i="2"/>
  <c r="C8" i="2"/>
  <c r="C15" i="2"/>
  <c r="C28" i="3"/>
  <c r="B28" i="3"/>
  <c r="D28" i="3"/>
  <c r="D16" i="3"/>
  <c r="E28" i="3"/>
  <c r="F28" i="3"/>
  <c r="C27" i="3"/>
  <c r="B27" i="3"/>
  <c r="D27" i="3"/>
  <c r="E27" i="3"/>
  <c r="F27" i="3"/>
  <c r="P16" i="3"/>
  <c r="O16" i="3"/>
  <c r="J16" i="3"/>
  <c r="K16" i="3"/>
  <c r="G16" i="3"/>
  <c r="H16" i="3"/>
  <c r="I16" i="3"/>
  <c r="C16" i="3"/>
  <c r="E16" i="3"/>
  <c r="B16" i="3"/>
  <c r="L12" i="4"/>
  <c r="K12" i="4"/>
  <c r="F12" i="4"/>
  <c r="G9" i="4"/>
  <c r="G8" i="4"/>
  <c r="G10" i="4"/>
  <c r="G11" i="4"/>
  <c r="E12" i="4"/>
  <c r="D12" i="4"/>
  <c r="B12" i="4"/>
  <c r="C12" i="4"/>
  <c r="C26" i="5"/>
  <c r="B15" i="5"/>
  <c r="C13" i="5"/>
  <c r="C14" i="5"/>
  <c r="B26" i="5"/>
  <c r="D26" i="5"/>
  <c r="E26" i="5"/>
  <c r="F26" i="5"/>
  <c r="C25" i="5"/>
  <c r="C12" i="5"/>
  <c r="B25" i="5"/>
  <c r="D25" i="5"/>
  <c r="E25" i="5"/>
  <c r="F25" i="5"/>
  <c r="K15" i="5"/>
  <c r="L10" i="5"/>
  <c r="F15" i="5"/>
  <c r="G9" i="5"/>
  <c r="C9" i="5"/>
  <c r="E10" i="5"/>
  <c r="E13" i="5"/>
  <c r="E9" i="5"/>
  <c r="L13" i="5"/>
  <c r="L9" i="5"/>
  <c r="E8" i="5"/>
  <c r="E11" i="5"/>
  <c r="L8" i="5"/>
  <c r="L11" i="5"/>
  <c r="C10" i="5"/>
  <c r="G14" i="5"/>
  <c r="G12" i="5"/>
  <c r="G10" i="5"/>
  <c r="C8" i="5"/>
  <c r="C11" i="5"/>
  <c r="E14" i="5"/>
  <c r="E12" i="5"/>
  <c r="G8" i="5"/>
  <c r="G13" i="5"/>
  <c r="G11" i="5"/>
  <c r="L14" i="5"/>
  <c r="L12" i="5"/>
  <c r="L15" i="5"/>
  <c r="E15" i="5"/>
  <c r="C15" i="5"/>
  <c r="G15" i="5"/>
  <c r="C13" i="19"/>
  <c r="D13" i="19"/>
  <c r="E13" i="19"/>
  <c r="F13" i="19"/>
  <c r="G13" i="19"/>
  <c r="H13" i="19"/>
  <c r="I13" i="19"/>
  <c r="B13" i="19"/>
  <c r="K13" i="6"/>
  <c r="L11" i="6"/>
  <c r="F13" i="6"/>
  <c r="G12" i="6"/>
  <c r="D13" i="6"/>
  <c r="E10" i="6"/>
  <c r="B13" i="6"/>
  <c r="C10" i="6"/>
  <c r="C9" i="6"/>
  <c r="G9" i="6"/>
  <c r="C11" i="6"/>
  <c r="E9" i="6"/>
  <c r="E11" i="6"/>
  <c r="L12" i="6"/>
  <c r="L10" i="6"/>
  <c r="C12" i="6"/>
  <c r="C13" i="6"/>
  <c r="E12" i="6"/>
  <c r="L9" i="6"/>
  <c r="G11" i="6"/>
  <c r="G10" i="6"/>
  <c r="L13" i="6"/>
  <c r="E13" i="6"/>
  <c r="C26" i="7"/>
  <c r="B15" i="7"/>
  <c r="C13" i="7"/>
  <c r="C14" i="7"/>
  <c r="B26" i="7"/>
  <c r="D26" i="7"/>
  <c r="D15" i="7"/>
  <c r="E26" i="7"/>
  <c r="F26" i="7"/>
  <c r="C25" i="7"/>
  <c r="C12" i="7"/>
  <c r="B25" i="7"/>
  <c r="D25" i="7"/>
  <c r="E25" i="7"/>
  <c r="F25" i="7"/>
  <c r="K15" i="7"/>
  <c r="L13" i="7"/>
  <c r="G13" i="7"/>
  <c r="E14" i="7"/>
  <c r="G12" i="7"/>
  <c r="E12" i="7"/>
  <c r="E11" i="7"/>
  <c r="G10" i="7"/>
  <c r="E10" i="7"/>
  <c r="C10" i="7"/>
  <c r="E9" i="7"/>
  <c r="G8" i="7"/>
  <c r="E8" i="7"/>
  <c r="C8" i="7"/>
  <c r="C9" i="7"/>
  <c r="G9" i="7"/>
  <c r="C11" i="7"/>
  <c r="G11" i="7"/>
  <c r="G14" i="7"/>
  <c r="L14" i="7"/>
  <c r="L8" i="7"/>
  <c r="L9" i="7"/>
  <c r="L10" i="7"/>
  <c r="L11" i="7"/>
  <c r="L12" i="7"/>
  <c r="G15" i="7"/>
  <c r="E13" i="7"/>
  <c r="E15" i="7"/>
  <c r="C15" i="7"/>
  <c r="L15" i="7"/>
  <c r="H15" i="8"/>
  <c r="I10" i="8"/>
  <c r="F15" i="8"/>
  <c r="G15" i="8"/>
  <c r="G14" i="8"/>
  <c r="G12" i="8"/>
  <c r="G10" i="8"/>
  <c r="D15" i="8"/>
  <c r="E11" i="8"/>
  <c r="B15" i="8"/>
  <c r="C11" i="8"/>
  <c r="G9" i="8"/>
  <c r="G11" i="8"/>
  <c r="G13" i="8"/>
  <c r="I14" i="8"/>
  <c r="I9" i="8"/>
  <c r="I13" i="8"/>
  <c r="I11" i="8"/>
  <c r="I12" i="8"/>
  <c r="C14" i="8"/>
  <c r="C10" i="8"/>
  <c r="C12" i="8"/>
  <c r="E14" i="8"/>
  <c r="E12" i="8"/>
  <c r="E10" i="8"/>
  <c r="C9" i="8"/>
  <c r="C13" i="8"/>
  <c r="E9" i="8"/>
  <c r="E13" i="8"/>
  <c r="I15" i="8"/>
  <c r="E15" i="8"/>
  <c r="C15" i="8"/>
  <c r="H15" i="9"/>
  <c r="I14" i="9"/>
  <c r="F15" i="9"/>
  <c r="G15" i="9"/>
  <c r="D15" i="9"/>
  <c r="E14" i="9"/>
  <c r="B15" i="9"/>
  <c r="C14" i="9"/>
  <c r="C13" i="9"/>
  <c r="C11" i="9"/>
  <c r="C9" i="9"/>
  <c r="C10" i="9"/>
  <c r="C12" i="9"/>
  <c r="G9" i="9"/>
  <c r="G10" i="9"/>
  <c r="G11" i="9"/>
  <c r="G12" i="9"/>
  <c r="G13" i="9"/>
  <c r="G14" i="9"/>
  <c r="C15" i="9"/>
  <c r="E9" i="9"/>
  <c r="I9" i="9"/>
  <c r="E10" i="9"/>
  <c r="I10" i="9"/>
  <c r="E11" i="9"/>
  <c r="I11" i="9"/>
  <c r="E12" i="9"/>
  <c r="I12" i="9"/>
  <c r="E13" i="9"/>
  <c r="I13" i="9"/>
  <c r="I15" i="9"/>
  <c r="E15" i="9"/>
  <c r="B15" i="10"/>
  <c r="C21" i="10"/>
  <c r="C13" i="10"/>
  <c r="C14" i="10"/>
  <c r="B21" i="10"/>
  <c r="D21" i="10"/>
  <c r="D15" i="10"/>
  <c r="E21" i="10"/>
  <c r="F21" i="10"/>
  <c r="C20" i="10"/>
  <c r="C12" i="10"/>
  <c r="B20" i="10"/>
  <c r="D20" i="10"/>
  <c r="E20" i="10"/>
  <c r="F20" i="10"/>
  <c r="K15" i="10"/>
  <c r="L10" i="10"/>
  <c r="H15" i="10"/>
  <c r="G8" i="10"/>
  <c r="E9" i="10"/>
  <c r="L13" i="10"/>
  <c r="L9" i="10"/>
  <c r="L8" i="10"/>
  <c r="L11" i="10"/>
  <c r="E14" i="10"/>
  <c r="E12" i="10"/>
  <c r="E10" i="10"/>
  <c r="G13" i="10"/>
  <c r="G11" i="10"/>
  <c r="G9" i="10"/>
  <c r="E8" i="10"/>
  <c r="E13" i="10"/>
  <c r="E11" i="10"/>
  <c r="G14" i="10"/>
  <c r="G12" i="10"/>
  <c r="G10" i="10"/>
  <c r="L14" i="10"/>
  <c r="L12" i="10"/>
  <c r="L15" i="10"/>
  <c r="C11" i="10"/>
  <c r="C9" i="10"/>
  <c r="C8" i="10"/>
  <c r="C10" i="10"/>
  <c r="G15" i="10"/>
  <c r="E15" i="10"/>
  <c r="C15" i="10"/>
  <c r="K13" i="11"/>
  <c r="L11" i="11"/>
  <c r="F13" i="11"/>
  <c r="G12" i="11"/>
  <c r="D13" i="11"/>
  <c r="E11" i="11"/>
  <c r="B13" i="11"/>
  <c r="G9" i="11"/>
  <c r="L12" i="11"/>
  <c r="L10" i="11"/>
  <c r="L9" i="11"/>
  <c r="L13" i="11"/>
  <c r="G11" i="11"/>
  <c r="E12" i="11"/>
  <c r="E10" i="11"/>
  <c r="E9" i="11"/>
  <c r="G10" i="11"/>
  <c r="C13" i="11"/>
  <c r="E13" i="11"/>
  <c r="K13" i="12"/>
  <c r="F13" i="12"/>
  <c r="D13" i="12"/>
  <c r="B13" i="12"/>
  <c r="L12" i="12"/>
  <c r="G12" i="12"/>
  <c r="E12" i="12"/>
  <c r="C12" i="12"/>
  <c r="L11" i="12"/>
  <c r="G11" i="12"/>
  <c r="E11" i="12"/>
  <c r="C11" i="12"/>
  <c r="L10" i="12"/>
  <c r="G10" i="12"/>
  <c r="E10" i="12"/>
  <c r="C10" i="12"/>
  <c r="L9" i="12"/>
  <c r="G9" i="12"/>
  <c r="E9" i="12"/>
  <c r="C9" i="12"/>
  <c r="C13" i="12"/>
  <c r="L13" i="12"/>
  <c r="E13" i="12"/>
  <c r="C27" i="20"/>
  <c r="B27" i="20"/>
  <c r="D27" i="20"/>
  <c r="D16" i="20"/>
  <c r="E26" i="20"/>
  <c r="E27" i="20"/>
  <c r="F27" i="20"/>
  <c r="C26" i="20"/>
  <c r="B26" i="20"/>
  <c r="D26" i="20"/>
  <c r="F26" i="20"/>
  <c r="C16" i="20"/>
  <c r="E16" i="20"/>
  <c r="G16" i="20"/>
  <c r="I16" i="20"/>
  <c r="K16" i="20"/>
  <c r="L16" i="20"/>
  <c r="B16" i="20"/>
  <c r="G14" i="21"/>
  <c r="H14" i="21"/>
  <c r="F14" i="21"/>
  <c r="D14" i="21"/>
  <c r="B14" i="21"/>
  <c r="I14" i="21"/>
  <c r="E14" i="21"/>
  <c r="C14" i="21"/>
  <c r="L13" i="22"/>
  <c r="E13" i="22"/>
  <c r="F13" i="22"/>
  <c r="G13" i="22"/>
  <c r="K13" i="22"/>
  <c r="D13" i="22"/>
  <c r="C13" i="22"/>
  <c r="B13" i="22"/>
  <c r="I14" i="23"/>
  <c r="H14" i="23"/>
  <c r="G14" i="23"/>
  <c r="F14" i="23"/>
  <c r="E14" i="23"/>
  <c r="D14" i="23"/>
  <c r="C14" i="23"/>
  <c r="B14" i="23"/>
  <c r="C26" i="24"/>
  <c r="B26" i="24"/>
  <c r="D26" i="24"/>
  <c r="D15" i="24"/>
  <c r="E25" i="24"/>
  <c r="E26" i="24"/>
  <c r="F26" i="24"/>
  <c r="C25" i="24"/>
  <c r="B25" i="24"/>
  <c r="D25" i="24"/>
  <c r="F25" i="24"/>
  <c r="K15" i="24"/>
  <c r="B15" i="24"/>
  <c r="L15" i="24"/>
  <c r="G15" i="24"/>
  <c r="E15" i="24"/>
  <c r="C15" i="24"/>
  <c r="C12" i="25"/>
  <c r="D12" i="25"/>
  <c r="E12" i="25"/>
  <c r="F12" i="25"/>
  <c r="G12" i="25"/>
  <c r="K12" i="25"/>
  <c r="L12" i="25"/>
  <c r="B12" i="25"/>
  <c r="C24" i="26"/>
  <c r="C25" i="26"/>
  <c r="B25" i="26"/>
  <c r="D25" i="26"/>
  <c r="D15" i="26"/>
  <c r="E24" i="26"/>
  <c r="E25" i="26"/>
  <c r="F25" i="26"/>
  <c r="B24" i="26"/>
  <c r="D24" i="26"/>
  <c r="F24" i="26"/>
  <c r="L15" i="26"/>
  <c r="K15" i="26"/>
  <c r="G15" i="26"/>
  <c r="E15" i="26"/>
  <c r="C15" i="26"/>
  <c r="B15" i="26"/>
  <c r="C27" i="13"/>
  <c r="B27" i="13"/>
  <c r="D27" i="13"/>
  <c r="D15" i="13"/>
  <c r="E27" i="13"/>
  <c r="F27" i="13"/>
  <c r="L15" i="13"/>
  <c r="G15" i="13"/>
  <c r="E15" i="13"/>
  <c r="C15" i="13"/>
  <c r="B15" i="13"/>
  <c r="C24" i="18"/>
  <c r="B24" i="18"/>
  <c r="D24" i="18"/>
  <c r="E24" i="18"/>
  <c r="F24" i="18"/>
  <c r="C23" i="18"/>
  <c r="B23" i="18"/>
  <c r="D23" i="18"/>
  <c r="E23" i="18"/>
  <c r="F23" i="18"/>
  <c r="Q18" i="18"/>
  <c r="P18" i="18"/>
  <c r="O18" i="18"/>
  <c r="N18" i="18"/>
  <c r="M18" i="18"/>
  <c r="L18" i="18"/>
  <c r="K18" i="18"/>
  <c r="J18" i="18"/>
  <c r="I18" i="18"/>
  <c r="G18" i="18"/>
  <c r="F18" i="18"/>
  <c r="E18" i="18"/>
  <c r="C18" i="18"/>
  <c r="B18" i="18"/>
  <c r="C30" i="17"/>
  <c r="B30" i="17"/>
  <c r="D30" i="17"/>
  <c r="D19" i="17"/>
  <c r="E30" i="17"/>
  <c r="F30" i="17"/>
  <c r="L19" i="17"/>
  <c r="M19" i="17"/>
  <c r="J19" i="17"/>
  <c r="K19" i="17"/>
  <c r="I19" i="17"/>
  <c r="H19" i="17"/>
  <c r="G19" i="17"/>
  <c r="F19" i="17"/>
  <c r="E19" i="17"/>
  <c r="C19" i="17"/>
  <c r="B19" i="17"/>
  <c r="C26" i="16"/>
  <c r="D26" i="16"/>
  <c r="E16" i="16"/>
  <c r="E26" i="16"/>
  <c r="F26" i="16"/>
  <c r="F8" i="16"/>
  <c r="F9" i="16"/>
  <c r="F10" i="16"/>
  <c r="F11" i="16"/>
  <c r="F12" i="16"/>
  <c r="F13" i="16"/>
  <c r="F14" i="16"/>
  <c r="F15" i="16"/>
  <c r="F16" i="16"/>
  <c r="F7" i="16"/>
  <c r="C16" i="16"/>
  <c r="D9" i="16"/>
  <c r="D10" i="16"/>
  <c r="D11" i="16"/>
  <c r="D12" i="16"/>
  <c r="D13" i="16"/>
  <c r="D14" i="16"/>
  <c r="D15" i="16"/>
  <c r="D16" i="16"/>
  <c r="D8" i="16"/>
  <c r="D7" i="16"/>
  <c r="G16" i="16"/>
  <c r="I16" i="16"/>
  <c r="H16" i="16"/>
  <c r="C25" i="15"/>
  <c r="D25" i="15"/>
  <c r="E16" i="15"/>
  <c r="E25" i="15"/>
  <c r="F25" i="15"/>
  <c r="G16" i="15"/>
  <c r="H16" i="15"/>
  <c r="I16" i="15"/>
  <c r="C16" i="15"/>
  <c r="F8" i="15"/>
  <c r="F10" i="15"/>
  <c r="F12" i="15"/>
  <c r="F14" i="15"/>
  <c r="F16" i="15"/>
  <c r="F9" i="15"/>
  <c r="F11" i="15"/>
  <c r="F13" i="15"/>
  <c r="F15" i="15"/>
  <c r="D9" i="15"/>
  <c r="D11" i="15"/>
  <c r="D13" i="15"/>
  <c r="D15" i="15"/>
  <c r="D7" i="15"/>
  <c r="D8" i="15"/>
  <c r="D10" i="15"/>
  <c r="D12" i="15"/>
  <c r="D14" i="15"/>
  <c r="D16" i="15"/>
  <c r="F7" i="15"/>
  <c r="C23" i="14"/>
  <c r="D23" i="14"/>
  <c r="E23" i="14"/>
  <c r="G23" i="14"/>
  <c r="F8" i="14"/>
  <c r="F9" i="14"/>
  <c r="F10" i="14"/>
  <c r="F11" i="14"/>
  <c r="F12" i="14"/>
  <c r="F13" i="14"/>
  <c r="F14" i="14"/>
  <c r="F15" i="14"/>
  <c r="F16" i="14"/>
  <c r="F7" i="14"/>
  <c r="H16" i="14"/>
  <c r="I16" i="14"/>
  <c r="G16" i="14"/>
  <c r="C16" i="14"/>
  <c r="D7" i="14"/>
  <c r="D8" i="14"/>
  <c r="D10" i="14"/>
  <c r="D12" i="14"/>
  <c r="D14" i="14"/>
  <c r="D9" i="14"/>
  <c r="D11" i="14"/>
  <c r="D13" i="14"/>
  <c r="D15" i="14"/>
  <c r="D16" i="14"/>
  <c r="U4" i="27"/>
  <c r="S5" i="27"/>
  <c r="O4" i="27"/>
  <c r="AE4" i="27"/>
  <c r="AE3" i="27"/>
  <c r="AD3" i="27"/>
  <c r="AB3" i="27"/>
  <c r="AA4" i="27"/>
  <c r="AA3" i="27"/>
  <c r="Z3" i="27"/>
  <c r="Y4" i="27"/>
  <c r="Y3" i="27"/>
  <c r="X3" i="27"/>
  <c r="W5" i="27"/>
  <c r="W4" i="27"/>
  <c r="W6" i="27"/>
  <c r="W3" i="27"/>
  <c r="V6" i="27"/>
  <c r="V3" i="27"/>
  <c r="U5" i="27"/>
  <c r="Q5" i="27"/>
  <c r="S4" i="27"/>
  <c r="S6" i="27"/>
  <c r="S3" i="27"/>
  <c r="R6" i="27"/>
  <c r="R3" i="27"/>
  <c r="Q4" i="27"/>
  <c r="Q6" i="27"/>
  <c r="Q3" i="27"/>
  <c r="P6" i="27"/>
  <c r="P3" i="27"/>
  <c r="O5" i="27"/>
  <c r="O6" i="27"/>
  <c r="O3" i="27"/>
  <c r="N6" i="27"/>
  <c r="N3" i="27"/>
  <c r="M6" i="27"/>
  <c r="M5" i="27"/>
  <c r="M4" i="27"/>
  <c r="M3" i="27"/>
  <c r="L6" i="27"/>
  <c r="L3" i="27"/>
  <c r="K6" i="27"/>
  <c r="K5" i="27"/>
  <c r="K4" i="27"/>
  <c r="K3" i="27"/>
  <c r="J6" i="27"/>
  <c r="J3" i="27"/>
  <c r="I6" i="27"/>
  <c r="I5" i="27"/>
  <c r="I4" i="27"/>
  <c r="I3" i="27"/>
  <c r="H6" i="27"/>
  <c r="H3" i="27"/>
  <c r="G6" i="27"/>
  <c r="G5" i="27"/>
  <c r="E6" i="27"/>
  <c r="E5" i="27"/>
  <c r="G4" i="27"/>
  <c r="G3" i="27"/>
  <c r="F6" i="27"/>
  <c r="F3" i="27"/>
  <c r="D6" i="27"/>
  <c r="E4" i="27"/>
  <c r="E3" i="27"/>
  <c r="D3" i="27"/>
  <c r="C4" i="27"/>
  <c r="B3" i="27"/>
  <c r="AC3" i="27"/>
  <c r="AC4" i="27"/>
</calcChain>
</file>

<file path=xl/sharedStrings.xml><?xml version="1.0" encoding="utf-8"?>
<sst xmlns="http://schemas.openxmlformats.org/spreadsheetml/2006/main" count="1146" uniqueCount="352">
  <si>
    <t>(1) Información de los roles anuales de rentas. No incluye los datos de las declaraciones presentadas fuera de plazo. Comprende los contribuyentes acogidos al pago de tres cuotas, los pagos en diez cuotas y las personas jurídicas, de todas las actividades económicas del país</t>
  </si>
  <si>
    <t>Tramo de Renta Liquida en número de sueldos vitales al año (2)</t>
  </si>
  <si>
    <t>(3)Impuesto anual medio expresado en escudos</t>
  </si>
  <si>
    <t>(2) Sueldo vital anual año comercial 1962, tributario 1963, Eº 970,92.</t>
  </si>
  <si>
    <t>CUADRO Nº41</t>
  </si>
  <si>
    <t>De 0 a 5</t>
  </si>
  <si>
    <t>De 10 a 15</t>
  </si>
  <si>
    <t>De 15 a 20</t>
  </si>
  <si>
    <t>De 20 a 40</t>
  </si>
  <si>
    <t>De 40 a 80</t>
  </si>
  <si>
    <t>De 80 y más</t>
  </si>
  <si>
    <t>Impuesto Anual Girado (3)</t>
  </si>
  <si>
    <t>Impto. Anual Medio (4)</t>
  </si>
  <si>
    <t>Créditos al Impuesto (5)</t>
  </si>
  <si>
    <t>(1) Información de los roles anuales de renta. Comprende a las declaraciones presentadas en el plazo general ….Comprende a los contribuyentes acogidos al pago en tres y diez cuotas.</t>
  </si>
  <si>
    <t>El año tributario corresponde a aquel en que se debe pagar el impuesto determinado sobre las rentas del año comercial …</t>
  </si>
  <si>
    <t>(2)Sueldo vital anual año comercial 1963, tributario 1964, Eº 1239, 84. Los tramos correponden a los establecidos en la ley de renta Nº 15.564, de 14/02/64</t>
  </si>
  <si>
    <t xml:space="preserve">(3)Corresponde a la cantidad a pagar deducidos los créditos contra el impuesto , incluído el de las rentas exentas. </t>
  </si>
  <si>
    <t xml:space="preserve">(4)Impuesto anual medio expresado en escudos </t>
  </si>
  <si>
    <t>nro tramo 0-5</t>
    <phoneticPr fontId="8" type="noConversion"/>
  </si>
  <si>
    <t>(1) Información de los roles anuales de renta. Comprende a las declaraciones presentadas en el plazo genera 1º de Enero al 6 de Abril de 1973.</t>
    <phoneticPr fontId="8" type="noConversion"/>
  </si>
  <si>
    <t>Contribuyentes Imponibles del rol anual, por tramos de renta liquida (1)</t>
    <phoneticPr fontId="8" type="noConversion"/>
  </si>
  <si>
    <t>(1) Información de los roles anuales de renta. Comprende a las declaraciones presentadas en el plazo genera 1º de Enero-15 de Abril. Comprende a los contribuyentes acogidos al pago en tres y diez cuotas.</t>
    <phoneticPr fontId="8" type="noConversion"/>
  </si>
  <si>
    <t xml:space="preserve">(3)Corresponde a la cantidad a pagar deducidos los créditos contra el impuesto , incluído el de las rentas exentas. En este año se aplico sobre el el impuesto anual calculado según las tasas básicas de la Ley de la Renta, el reajuste establecido por el Art. 104 de la Ley Nº 16.250 del 21/04/65 que fue de un 19,22%. </t>
  </si>
  <si>
    <t>A los contribuyentes que pagaron todo el impuesto del año en una sola cuota, no se les aplico dicho reajuste y además se les concedió un descuento de 5% del monto total del tributo.</t>
  </si>
  <si>
    <t>Año Tributario 1965</t>
  </si>
  <si>
    <t>Año Tributario 1964</t>
  </si>
  <si>
    <t>Año Tributario 1963</t>
  </si>
  <si>
    <t>Año Tributario 1966</t>
  </si>
  <si>
    <t>CUADRO Nº34</t>
  </si>
  <si>
    <t>De 1 a 2</t>
  </si>
  <si>
    <t>De 2 a 3</t>
  </si>
  <si>
    <t>De 3 a 4</t>
  </si>
  <si>
    <t>De 4 a 5</t>
  </si>
  <si>
    <t>(1) Información de los roles anuales de renta. Comprende a las declaraciones presentadas en el plazo genera 1º de Enero-15 de Abril. Comprende a los contribuyentes acogidos al pago en tres y diez cuotas.</t>
  </si>
  <si>
    <t>(2)Sueldo vital anual año comercial 1965, tributario 1966, Eº 2.455,02</t>
  </si>
  <si>
    <t>(3)Corresponde a la cantidad a pagar deducidos los créditos contra el impuesto , incluído el de las rentas exentas. En este año se aplicó sobre el impuesto anual calculado... (ILEGIBLE)</t>
  </si>
  <si>
    <t>Contribuyentes</t>
  </si>
  <si>
    <t xml:space="preserve">Renta liquida imponible </t>
  </si>
  <si>
    <t>Número</t>
  </si>
  <si>
    <t>%</t>
  </si>
  <si>
    <t>Monto</t>
  </si>
  <si>
    <t>Impuesto Anual</t>
  </si>
  <si>
    <t>Impto. Anual Medio (3)</t>
  </si>
  <si>
    <t>Tasa</t>
  </si>
  <si>
    <t>Legal %</t>
  </si>
  <si>
    <t>Media efect. %</t>
  </si>
  <si>
    <t>De 3 a 5</t>
  </si>
  <si>
    <t>De 5 a 10</t>
  </si>
  <si>
    <t>De 10 a 20</t>
  </si>
  <si>
    <t xml:space="preserve">De 20 y más </t>
  </si>
  <si>
    <t>Sub-Total</t>
  </si>
  <si>
    <t>Pers.Jurídicas</t>
  </si>
  <si>
    <t>Total</t>
  </si>
  <si>
    <t>9,45</t>
  </si>
  <si>
    <t>2,02</t>
  </si>
  <si>
    <t>6,56</t>
  </si>
  <si>
    <t>13,15</t>
  </si>
  <si>
    <t>23,78</t>
  </si>
  <si>
    <t>7,27</t>
  </si>
  <si>
    <t>14,71</t>
  </si>
  <si>
    <t>7,28</t>
  </si>
  <si>
    <t>.</t>
  </si>
  <si>
    <t>35,70</t>
  </si>
  <si>
    <t>25,20</t>
  </si>
  <si>
    <t>14,70</t>
  </si>
  <si>
    <t>CUADRO Nº7</t>
  </si>
  <si>
    <t>Global Complementario</t>
  </si>
  <si>
    <t>(Miles de escudos y porcientos)</t>
  </si>
  <si>
    <t>Contribuyentes Imponibles del rol anual, por tramos de renta liquida (1)</t>
  </si>
  <si>
    <t>El año tributario corresponde a aquel en que se debe pagar el impuesto determinado sobre las rentas del año comercial anterior.</t>
  </si>
  <si>
    <t>(5)Corresponde solamente a la rebaja por concepto de cargas de familia y estado civil del contribuyente a que se refiere el Art.47 Nº 1,2,3 y 4  de la Ley de la renta. Comprende los excesos de retención de segunda categoria Art.81 Nº2 inciso 2 del mismo cuerpo legal</t>
  </si>
  <si>
    <t>Año Tributario 1967</t>
  </si>
  <si>
    <t>CUADRO Nº54</t>
  </si>
  <si>
    <t>Analisis del tiempo disponible de 0 a 5 sueldos vitales anuales</t>
  </si>
  <si>
    <t>(1) Ver explicaciones de algunos conceptos y antecedentes de estos datos en las notas 1,2,3,4 y 5 del cuadro Nº36 de esta tercera parte</t>
  </si>
  <si>
    <t>CUADRO Nº36</t>
  </si>
  <si>
    <t>Contribuyentes Imponibles acogidos al pago en tres y diez cuotas, por tramos de renta imponible (1)</t>
  </si>
  <si>
    <t xml:space="preserve">(1) Información de los roles anuales de renta. Corresponde a las declaraciones presentadas dentro del plazo general : 1 de enero, 23 de Marzo, fijado por el decreto </t>
  </si>
  <si>
    <t>(2)Sueldo vital anual año comercial 1966, tributario 1967, Eº 3.141,24,04. Los tramos corresponden a los establecidos en el art. 43 de la Ley de la Renta</t>
  </si>
  <si>
    <t>De 0 a 1</t>
  </si>
  <si>
    <t xml:space="preserve">Más de 5 </t>
  </si>
  <si>
    <t xml:space="preserve">(5)Corresponde solamente a la rebaja por concepto de cargas de familia y estado civil del contribuyente a que se refiere el Art.47 de la Ley de la renta Nº15.564. No incluye los créditos por las rentas exentas declaradas </t>
  </si>
  <si>
    <t>Tasa Basica</t>
  </si>
  <si>
    <t>Reajuste Ley 16250</t>
  </si>
  <si>
    <t>Impuesto anual girado (3)</t>
  </si>
  <si>
    <t>(1) Información de los roles anuales de renta. Comprende a las declaraciones presentadas en el plazo general 1º de Enero al 31 de Marzo .Comprende a los contribuyentes acogidos al pago en tres y diez cuotas.</t>
  </si>
  <si>
    <t>(2)Sueldo vital anual año comercial 1964, tributario 1965, Eº 1802,76. Los tramos correponden a los establecidos en la ley de renta Nº 15.564, de 14/02/64</t>
  </si>
  <si>
    <t>CUADRO Nº60</t>
  </si>
  <si>
    <t>Año Tributario 1968</t>
  </si>
  <si>
    <t>Contribuyentes no imponibles por tramos de renta imponible (1)</t>
  </si>
  <si>
    <t>(Miles de escudos)</t>
  </si>
  <si>
    <t>(1) Información de las declaraciones no imponibles presentadas dentro del plano general: 1° Enero al 31/3/68, prorrogado hasta el 11 de abril de 1968, por el decreto de hacienda N°638 D.O. de 29/3/68.</t>
  </si>
  <si>
    <t>(2)Sueldo vital anual año comercial 1967, tributario 1968, Eº 3.675,24.</t>
  </si>
  <si>
    <t xml:space="preserve">Tramo de Renta Liquida en número de sueldos vitales al año </t>
  </si>
  <si>
    <t xml:space="preserve">Renta imponible </t>
  </si>
  <si>
    <t xml:space="preserve">Impuesto Anual Girado </t>
  </si>
  <si>
    <t xml:space="preserve">Impto. Anual Medio </t>
  </si>
  <si>
    <t>CUADRO Nº48</t>
  </si>
  <si>
    <t>Contribuyentes Imponibles, acogidos al pago en diez cuotas, clasificados por tramos de renta imponible (1)</t>
  </si>
  <si>
    <t xml:space="preserve">Créditos al Impuesto </t>
  </si>
  <si>
    <t>(1)Ver explicaciones de algunos conceptos y antecedentes de estos datos en las notas 1,2,3,4 y 5 del cuadro N°36 de esta tercera parte.</t>
  </si>
  <si>
    <t>Analisis del tramo imponible de 0 a 5 sueldos vitales anuales</t>
  </si>
  <si>
    <t>Contribuyentes acogidos al pago en tres y diez cuotas, clasificados por tramos de renta imponible (1)</t>
  </si>
  <si>
    <t>Tramo de Renta en número de sueldos vitales anuales</t>
  </si>
  <si>
    <t>De 0 a 2</t>
  </si>
  <si>
    <t>(5)Corresponde solamente a la rebaja por concepto de cargas de familia y estado civil del contribuyente a que se refiere el Art.47 Nº 1,2,3 y 4  de la Ley de la renta Nº15.564. Comprende los excesos de retención de segunda categoria Art.81 Nº2 inciso 2 del mismo cuerpo legal</t>
  </si>
  <si>
    <t>(2)Sueldo vital anual año comercial 1965, tributario 1966, Eº 2.495,04</t>
  </si>
  <si>
    <t>(3)Corresponde a la cantidad a pagar deducidos los créditos contra el impuesto , incluído el de las rentas exentas. En este año se aplicó sobre el impuesto anual calculado según las tablas básicas de la Ley de la Renta, el reajuste establecido en el art 77 bis del mismo cuerpo legal, que fue en un 20,72%. A los contribuyentes que pagaron todo el impuesto del año en una sola cuota, se les aplicó dicho reajuste rebajado en el 50%, Art.77 de la Ley de la Renta. Dicho reajuste se encuentra incluido en estas cifras.</t>
  </si>
  <si>
    <t>(2)En el año comercial 1972 rigieron dos montos de sueldos vitales Mensuales: de Enero a Septiembre Eº1.016,96 y de Octubre a Diciembre Eº2.033,92. De conformidad con las instrucciones impartidas por el Servicio de Impuestos Internos en circular Nº16, de 8/3/73 se utilizó el sueldo vital anual de Eº24.400 redondeado para los efectos tributarios . Los tramos corresponden a los establecidos en el articulo 43 de la ley de la Renta. Los tramos de 0 a 5 y de 5 a 10 sueldos vitales anuales se analizan en detalle en los cuadros Nº 19 al 24 de esta tercera parte.</t>
  </si>
  <si>
    <t xml:space="preserve">(3)Corresponde a la cantidad a pagar deducidos los créditos contra el impuesto en los cuales se incluyen los impuestos determinados sobre las rentas exentas. En este año se aplicó sobre el impuesto anual calculado según la escala señalada en el Art 43 de la ley de la Renta , el rejuste establecido en el Art 77... del mismo cuerpo legal que fue de un 163%. A los contribuyentes que pagaron todo el impuesto del año en una sola cuota, se les aplico dicho reajuste rebajado en el cincuenta por ciento, segun el Art 77 de la mencionada Ley. Estos reajuste se encuentran incluídos en estas cifras. </t>
  </si>
  <si>
    <t>Impuesto Anual Determinado (3)</t>
  </si>
  <si>
    <t>Créditos al Impuesto (4)</t>
  </si>
  <si>
    <t>(1) Información de las declaraciones no imponibles presentadas dentro del plano general: 1° Enero- 23 de Marzo, fijado por el Decreto de Hacienda N° 169</t>
  </si>
  <si>
    <t>(2)Sueldo vital anual año comercial 1966, tributario 1967, Eº 3.141,24.</t>
  </si>
  <si>
    <t>(4)Corresponde a la rebaja por concepto de cargas de familia, jefe de familia, estado civil del contribuyente y impuesto sobre las rentas exentas, Art.47 Nº 1,2,3 y 4  de la Ley de la renta Nº15.564. Comprende los excesos de retención de segunda categoria Art.81 Nº2 inciso 2 del mismo cuerpo legal</t>
  </si>
  <si>
    <t>(3)Impuesto calculado sobre la renta líquida imponible declarada, sin deducción de los créditos que establece el Art.47 de la Ley de la Renta. Al restar los créditos de la columna siguiente estos contribuyentes resultan no imponibles.</t>
  </si>
  <si>
    <t xml:space="preserve">Base imponible </t>
  </si>
  <si>
    <t>Impuesto según tasa</t>
  </si>
  <si>
    <t>Rebajas al impuesto</t>
  </si>
  <si>
    <t xml:space="preserve">Impuesto determinado </t>
  </si>
  <si>
    <t>(*)</t>
  </si>
  <si>
    <t>(*) No es posible poder traspazar mas información debido a la poca claridad de los Archivos PDF</t>
  </si>
  <si>
    <t>0 a 3</t>
  </si>
  <si>
    <t>3 a 6</t>
  </si>
  <si>
    <t>6 a 16</t>
  </si>
  <si>
    <t>16 a 30</t>
  </si>
  <si>
    <t>30 a 45</t>
  </si>
  <si>
    <t>45 a 60</t>
  </si>
  <si>
    <t>60 a 70</t>
  </si>
  <si>
    <t>70 a 80</t>
  </si>
  <si>
    <t>80 ……………</t>
  </si>
  <si>
    <t>Más de 0 a 68.508</t>
  </si>
  <si>
    <t>Más de 68.508 a 137.016</t>
  </si>
  <si>
    <t>Más de 137.016 a 365.376</t>
  </si>
  <si>
    <t>Más de 365.376 a 685.080</t>
  </si>
  <si>
    <t>Más de 685.080 a 1.027.620</t>
  </si>
  <si>
    <t>Más de 1.027.620 a 1.370.160</t>
  </si>
  <si>
    <t>Más de 1.370.160 a 1.598.520</t>
  </si>
  <si>
    <t>Más de 1.598.520 a 1.826.880</t>
  </si>
  <si>
    <t>Más de 1.826.880 …..</t>
  </si>
  <si>
    <t>(1)Esta información a nivel más desagregado, esta en el departamento de estadisticas del servicio de impuestos internos a disposición de los interesados</t>
  </si>
  <si>
    <t>(2) U.T.A:$22.836</t>
  </si>
  <si>
    <t>En unidades tributarias Anuales (2)</t>
  </si>
  <si>
    <t>Declaración de la Renta Año Tributario 1980</t>
  </si>
  <si>
    <t>Más de 0 a 52.416</t>
  </si>
  <si>
    <t>Más de 52.416 a 104.832</t>
  </si>
  <si>
    <t>Más de 104.832 a 279.552</t>
  </si>
  <si>
    <t>Más de 279.552 a 524.160</t>
  </si>
  <si>
    <t>Más de 524.160 a 786.240</t>
  </si>
  <si>
    <t>Más de 786.240 a 1.048.320</t>
  </si>
  <si>
    <t>Más de 1.048.320 a 1.223.040</t>
  </si>
  <si>
    <t>Más de 1.223.040 a 1.397.760</t>
  </si>
  <si>
    <t>Más de 1.397.760 …..</t>
  </si>
  <si>
    <t>Tasa Media % (3)</t>
  </si>
  <si>
    <t>Tasa Efectiva % (4)</t>
  </si>
  <si>
    <t>Tasa Marg. Max % (5)</t>
  </si>
  <si>
    <t>0.0</t>
  </si>
  <si>
    <t>1.6</t>
  </si>
  <si>
    <t>5.1</t>
  </si>
  <si>
    <t>9.1</t>
  </si>
  <si>
    <t>12.4</t>
  </si>
  <si>
    <t>15.9</t>
  </si>
  <si>
    <t>19.5</t>
  </si>
  <si>
    <t>22.8</t>
  </si>
  <si>
    <t>40.6</t>
  </si>
  <si>
    <t>0.1</t>
  </si>
  <si>
    <t>2.1</t>
  </si>
  <si>
    <t>5.2</t>
  </si>
  <si>
    <t>7.5</t>
  </si>
  <si>
    <t>(1) Ver explicaciones de algunos conceptos y antecedentes de estos datos en las notas 1,2,3,4 y 5 del cuadro N°36 de esta tercera parte.</t>
  </si>
  <si>
    <t>Año Tributario 1969</t>
  </si>
  <si>
    <t>CUADRO Nº13</t>
  </si>
  <si>
    <t>Año Tributario 1973</t>
  </si>
  <si>
    <t>Contribuyentes Imponibles, clasificados por tramos de renta imponible (1)</t>
  </si>
  <si>
    <t>Renta Imponible</t>
  </si>
  <si>
    <t>Màs de 0 a 5</t>
  </si>
  <si>
    <t>Más de 5 a 10</t>
  </si>
  <si>
    <t>Más de 10 a 15</t>
  </si>
  <si>
    <t>Más de 15 a 20</t>
  </si>
  <si>
    <t>Más de 20 a 40</t>
  </si>
  <si>
    <t>Más de 40 a 60</t>
  </si>
  <si>
    <t>Más de 80</t>
  </si>
  <si>
    <t>512.334,6(*)</t>
  </si>
  <si>
    <t>17.2</t>
  </si>
  <si>
    <t>11.3</t>
  </si>
  <si>
    <t>28.5</t>
  </si>
  <si>
    <t>16.1</t>
  </si>
  <si>
    <t>13.3</t>
  </si>
  <si>
    <t>10.1</t>
  </si>
  <si>
    <t>7.3</t>
  </si>
  <si>
    <t>5.3</t>
  </si>
  <si>
    <t>2.4</t>
  </si>
  <si>
    <t>0.</t>
  </si>
  <si>
    <t>(2) U.T.A:$12.813</t>
  </si>
  <si>
    <t>Numero de casos(6)</t>
  </si>
  <si>
    <t>(6) Comprende el número de casos del global menos aquellos que demostraron inconsistencia en su declaración</t>
  </si>
  <si>
    <t>Declaración de la Renta Año Tributario 1979</t>
  </si>
  <si>
    <t>Año Tributario 1974</t>
  </si>
  <si>
    <t>CUADRO Nº70</t>
  </si>
  <si>
    <t>Contribuyentes no Imponibles, clasificados por tramos de base imponible (1)</t>
  </si>
  <si>
    <t>Tramo de base imponible expresada  en número de sueldos vitales al año (2)</t>
  </si>
  <si>
    <t>Màs de 0 a 3</t>
  </si>
  <si>
    <t>Más de 3  a 5</t>
  </si>
  <si>
    <t>Más de 20 a 30</t>
  </si>
  <si>
    <t>Más de 30 a 40</t>
  </si>
  <si>
    <t>Más de 40 a 50</t>
  </si>
  <si>
    <t>Más de 50 a 60</t>
  </si>
  <si>
    <t>Más de 60 a 80</t>
  </si>
  <si>
    <t>Renta Bruta Global</t>
  </si>
  <si>
    <t>Base Imponible (5)</t>
  </si>
  <si>
    <t>Rebaja Renta Bruta Global (4)</t>
  </si>
  <si>
    <t>Impuesto Anual Determinado (6)</t>
  </si>
  <si>
    <t xml:space="preserve">(1) Información de las declaraciones anuales no imponibles. Comprende las declaraciones presentadas dentro del plazo general 1° Enero al 31 de Mayo 1974. </t>
  </si>
  <si>
    <t>(2)Sueldo vital año tributario 1974 E°80000, de acuerdo a lo dispuesto en el Art 3 del D.L N°163, D.O de 4/12/73</t>
  </si>
  <si>
    <t>(3)Corresponde a las rentas señaladas en el Art 45 de la Ley de la Renta</t>
  </si>
  <si>
    <t>(4)Las sumas señaladas corresponden a las rebajas de la Renta Bruta Global señaladas en el Art 46 de la Ley de La Renta</t>
  </si>
  <si>
    <t>(5) Corresponde a la diferencia entre Renta Bruta global y y las rebajas a la Renta Bruta Global</t>
  </si>
  <si>
    <t>(5)Corresponde a las rebajas por concepto de cargas de familia, Jefe de Familia, estado civil del contribuyente y el impuesto sobre las rentas exentas, Art 47 Nºs 1,2,3 y 4 de la Ley de la Renta. Además comprende la imputación a este impuesto de los excesos de.......</t>
  </si>
  <si>
    <t>(*) El valor entregado por la fotocopia original no es el mismo valor que da acá al hacer la suma, se dejó el valor original expresado</t>
  </si>
  <si>
    <t>Declaración de la Renta Año Tributario 1981</t>
  </si>
  <si>
    <t>Impuesto Global Complementario según tramos de base imponible (1)</t>
  </si>
  <si>
    <t xml:space="preserve">Número de casos y Miles de pesos </t>
  </si>
  <si>
    <t xml:space="preserve">Tramos de base imponible </t>
  </si>
  <si>
    <t xml:space="preserve">En pesos </t>
  </si>
  <si>
    <t>Numero de casos</t>
  </si>
  <si>
    <t>Suma %</t>
  </si>
  <si>
    <t>Cálculo</t>
  </si>
  <si>
    <t>Total Renta</t>
  </si>
  <si>
    <t>Participación</t>
  </si>
  <si>
    <t>Contribuyentes Imponibles, clasificados por tramos renta o  base imponible (1)</t>
  </si>
  <si>
    <t xml:space="preserve">Cuadro Nº 52 Global Complementario </t>
  </si>
  <si>
    <t>Impuesto Anual Declarado (8)</t>
  </si>
  <si>
    <t>Créditos al Impuesto (7)</t>
  </si>
  <si>
    <t>Imp. Anual Provisionalmente Declarado (8)</t>
  </si>
  <si>
    <t xml:space="preserve">IMPUESTO ANUAL GIRADO </t>
  </si>
  <si>
    <t xml:space="preserve">Monto </t>
  </si>
  <si>
    <t>No Provisionado</t>
  </si>
  <si>
    <t>Reajuste</t>
  </si>
  <si>
    <t xml:space="preserve">Suma Renta Liquida </t>
  </si>
  <si>
    <t>1 % Top Income  Calculado "Subestimando"</t>
  </si>
  <si>
    <t>1 % Top Income  Calculado "Sobrestimando"</t>
  </si>
  <si>
    <t>1% Tpo Income Calculado "Regla de 3"</t>
  </si>
  <si>
    <t>1 % Top Income  Calculado "Datos Reales"</t>
  </si>
  <si>
    <t>Porcentaje*</t>
  </si>
  <si>
    <t>Porcentaje *</t>
  </si>
  <si>
    <t>Porcentaje (*)</t>
  </si>
  <si>
    <t>* SE CREÓ UNA NUEVA COLUMNA CON EL NOMBRE DE PORCENTAJE A FIN DE PODER SACAR CÁLCULOS REQUERIDOS</t>
  </si>
  <si>
    <t>NO ES POSIBLE HACER UN MAYOR TRASPASO DE DATOS POR LA MALA VISUALIZACIÓN DE LOS MISMOS</t>
  </si>
  <si>
    <t>Mas de 5</t>
  </si>
  <si>
    <t>Contribuyentes no Imponibles por tramos de renta liquida (1)</t>
  </si>
  <si>
    <t>Impuesto Anual Terminado (3)</t>
  </si>
  <si>
    <t>Tramo de Renta Liquida en número de sueldos vitales al año  (2)</t>
  </si>
  <si>
    <t>(1) Información de las declaraciones no imponibles presentadas dentro del plano general: 1° Enero-15 de Abril.</t>
  </si>
  <si>
    <t>(3)Impuesto calculado sobre renta liquida imponible declarada, sin deducción de los créditos que establece el Art47 de la Ley de la Renta .Al restar los creditos de la columna siguiente estos contribuyentes resultan no imponibles</t>
  </si>
  <si>
    <t>CUADRO Nº72</t>
  </si>
  <si>
    <t>10.2</t>
  </si>
  <si>
    <t>12.9</t>
  </si>
  <si>
    <t>15.4</t>
  </si>
  <si>
    <t>28.0</t>
  </si>
  <si>
    <t>3.5</t>
  </si>
  <si>
    <t>10.0</t>
  </si>
  <si>
    <t>15.0</t>
  </si>
  <si>
    <t>20.0</t>
  </si>
  <si>
    <t>30.0</t>
  </si>
  <si>
    <t>40.0</t>
  </si>
  <si>
    <t>50.0</t>
  </si>
  <si>
    <t>60.0</t>
  </si>
  <si>
    <t>11.6</t>
  </si>
  <si>
    <t>17.9</t>
  </si>
  <si>
    <t>(2) U.T.A:$17.472</t>
  </si>
  <si>
    <t>(3) Tasa Media: Impuesto según base/tasa imponible</t>
  </si>
  <si>
    <t xml:space="preserve">(4) Tasa Efectiva:  Impuesto determinado /Base imponible </t>
  </si>
  <si>
    <t>(5) Tasa Legal en cada tramo</t>
  </si>
  <si>
    <t>Más de 0 a 38.448</t>
  </si>
  <si>
    <t>Más de 38.448 a 76.896</t>
  </si>
  <si>
    <t>Más de 76.896 a 205.056</t>
  </si>
  <si>
    <t>Más de 205.056 a 384.480</t>
  </si>
  <si>
    <t>Más de 384.480 a 576.720</t>
  </si>
  <si>
    <t>Más de 576.720 a 768.960</t>
  </si>
  <si>
    <t>Más de 768.960 a 897.120</t>
  </si>
  <si>
    <t>Más de 897.120 a 1.025.280</t>
  </si>
  <si>
    <t>Más de 1.025.260 …..</t>
  </si>
  <si>
    <t>1.1</t>
  </si>
  <si>
    <t>40.1</t>
  </si>
  <si>
    <t>(3)Corresponde a la cantidad a pagar deducidos los créditos contra el impuesto en los cuales se incluyen los impuestos determinados sobre las rentas exentas. En este año se aplicó sobre el impuesto anual calculado según basico de Ley de la Renta, el rejuste establecido en el Art 77 del mismo cuerpo legal que fue de un 27,9%. A los contribuyentes que pagaron todo el impuesto del año en una sola cuota, se les aplico dicho reajuste rebajado en el cincuenta por ciento, segun el Art 77 de la mencionada Ley.</t>
  </si>
  <si>
    <t>(5)Corresponde a las rebajas por concepto de cargas de familia, Jefe de Familia, estado civil del contribuyente y el impuesto sobre las rentas exentas, Art 47 Nºs 1,2,3 y 4 de la Ley de la Renta. Además comprende la imputación a este impuesto de los excesos de retencion de segunda categoria que se efectúan en conformidad al Art 81 Nº2 inciso segundo del mismo cuerpo legal</t>
  </si>
  <si>
    <t>Contribuyentes no Imponibles, clasificados por tramos de renta imponible (1)</t>
  </si>
  <si>
    <t>(1) Información de las declaraciones no imponibles presentadas dentro del plano general: 1° Enero al 31/3/69</t>
  </si>
  <si>
    <t>(2)Sueldo vital anual año comercial 1968, tributario 1969, Eº 4.480,08</t>
  </si>
  <si>
    <t>(4)Corresponde a la rebaja por concepto de cargas de familia, jefe de familia, estado civil del contribuyente y impuesto sobre las rentas exentas, Art.47 Nº 1,2,3 y 4 . Comprende los excesos de retención de segunda categoria Art.81 Nº2 inciso 2 del mismo cuerpo legal</t>
  </si>
  <si>
    <t>Año Tributario 1970</t>
  </si>
  <si>
    <t>(6) Las cifras registradas se obtienen al aplicar a la base imponible las tasas señaladas en el Art 43 de la Ley de La Renta</t>
  </si>
  <si>
    <t>(5)Corresponde a las rebajas por concepto de cargas de familia, Jefe de Familia, estado civil del contribuyente y el impuesto sobre las rentas exentas, Art 47 Nºs 1,2,3 , 4 y 5 de la Ley de la Renta. Además comprende la imputación a este impuesto de los excesos de retención del impuesto de Segunda Categoria que no efectúa en conformidad del Art 81 N°2 inciso segundo del mismo cuerpo legal</t>
  </si>
  <si>
    <t>Renta liquida imponible</t>
  </si>
  <si>
    <t>(3)Impuesto calculado sobre la renta líquida imponible declarada, sin deducción de los créditos que establece el Art.47 de la Ley de la Renta. Al restar los créditos de la columna siguiente estos contribuyentes resultan no imponibles.El monto de todos los créditosde los declarantes No imponibles se presentaen la columna siguiente</t>
  </si>
  <si>
    <t>(1) Información de los roles anuales de renta. Corresponde a las declaraciones presentadas dentro del plazo general : 1 de enero al 31 de Marzo</t>
  </si>
  <si>
    <t>(2)Sueldo vital anual año comercial 1969, tributario 1970, Eº 5.730. Los tramos corresponden a los establecidos en el art. 43 de la Ley de la Renta. Eltramode 0 a 5 sueldos vitales se analiza en detalle en los cuadros 54 al 59 de esta Tercera Parte</t>
  </si>
  <si>
    <t>(3)Corresponde a la cantidad a pagar deducidos los créditos contra el impuesto , incluído el de las rentas exentas. En este año se aplicó sobre el impuesto anual calculado según las tablas básicas de la Ley de la Renta, el reajuste establecido en el art 77 bis del mismo cuerpo legal, que fue en un 29,3%. A los contribuyentes que pagaron todo el impuesto del año en una sola cuota, se les aplicó dicho reajuste rebajado en el 50%, Art.77 de la Ley de la Renta. Dicho reajuste se encuentra incluido en estas cifras.</t>
  </si>
  <si>
    <t>Año Tributario 1971</t>
  </si>
  <si>
    <t>CUADRO Nº45</t>
  </si>
  <si>
    <t>Más de 0 a 3</t>
  </si>
  <si>
    <t>Más de 3 a 4</t>
  </si>
  <si>
    <t>Màs de 4 a 5</t>
  </si>
  <si>
    <t xml:space="preserve">Renta  imponible </t>
  </si>
  <si>
    <t>4.74</t>
  </si>
  <si>
    <t>Contribuyentes Imponibles del rol anual, por tramos de renta imponible (1)</t>
  </si>
  <si>
    <t>(1) Información de los roles anuales de renta. Comprende a las declaraciones presentadas en el plazo genera 1º de Enero al 31 de Marzo 1969</t>
  </si>
  <si>
    <t>El año tributario corresponde a aquel en que se debe pagar el impuesto determinado sobre las rentas del año comercial anterior</t>
  </si>
  <si>
    <t>(2)Sueldo vital anual año comercial 1969, Eº 4.480,08.Los tramos corresponden a los establecidos en el Art 43 de La Ley de la Renta</t>
  </si>
  <si>
    <t>(!)Ver explicaciones de algunos conceptos y antecedentes de estos datos en las notas 1,2,3,4 y 5 del cuadro Nª 27 de esta Tercera parte. La informacion que se presenta en los cuadros 45 al 50  corresponde al análisis del tramo 0a 5 sueldos vitales anuales del cudro Nª 27 de esta tercera parte</t>
  </si>
  <si>
    <t>Màs de 80</t>
  </si>
  <si>
    <t>CUADRO Nº27</t>
  </si>
  <si>
    <t>(1) Información de los roles anuales de renta. Corresponde a las declaraciones presentadas dentro del plazo general : 1 de enero al 12 de Mayo de 1971</t>
  </si>
  <si>
    <t>(2)Sueldo vital anual año comercial 1970, tributario 1971, Eº 7.408,92. Los tramos corresponden a los establecidos en el art. 43 de la Ley de la Renta. Eltramode 0 a 5 sueldos vitales se analiza en detalle en los cuadros 45 al 50 de esta Tercera Parte</t>
  </si>
  <si>
    <t>Se dice "Subestimado puesto que la suma en % se divide en dos por lo que arroja un valor menos a 1%</t>
  </si>
  <si>
    <t>1 % Top Income  Calculado "Sobrestimado"</t>
  </si>
  <si>
    <t>1 % Top Income  Calculado "Subestimado"</t>
  </si>
  <si>
    <t>1% Tpo Income Calculado "Subestimado"</t>
  </si>
  <si>
    <t>Año</t>
  </si>
  <si>
    <t>Top income &gt;1</t>
  </si>
  <si>
    <t>Top income &lt;1</t>
  </si>
  <si>
    <t xml:space="preserve">Participación </t>
  </si>
  <si>
    <t>1966(1)</t>
  </si>
  <si>
    <t>1967(1)</t>
  </si>
  <si>
    <t>1968(1)</t>
  </si>
  <si>
    <t>1969(1)</t>
  </si>
  <si>
    <t>1970(2)</t>
  </si>
  <si>
    <t>1971(1)</t>
  </si>
  <si>
    <t>1974(1)*</t>
  </si>
  <si>
    <t>*EN RELACIÓN A RENTA BRUTA GLOBAL</t>
  </si>
  <si>
    <t>Porcentaje Base imponible</t>
  </si>
  <si>
    <t>Porcentaje base imponible</t>
  </si>
  <si>
    <t>Porcentaje</t>
  </si>
  <si>
    <t>(!)Ver explicaciones de algunos conceptos y antecedentes de estos datos en las notas 1,2,3,4 y 5 del cuadro Nª 36 de esta Tercera parte. La informacion que se presenta en los cuadros 54 al 59 corresponde al análisis del tramo 0a 5 sueldos vitales anuales del cudro Nª 36 de esta tercera parte</t>
  </si>
  <si>
    <t>(1) Información de las declaraciones no imponibles presentadas dentro del plano general: 1° Enero al 31/3/70</t>
  </si>
  <si>
    <t>(2)Sueldo vital anual año comercial 1969, tributario 1970, Eº 5.730</t>
  </si>
  <si>
    <t>Tramo de Renta Liquida en número de sueldos vitales al año empieza en</t>
  </si>
  <si>
    <t>Bracket starts (escudos corrientes)</t>
  </si>
  <si>
    <t>Check</t>
  </si>
  <si>
    <t>Sueldo vital anual año comercial 1962, tributario 1963</t>
  </si>
  <si>
    <t>Nota: según parece deducirse de la tabla, la columna "Monto" está expresada en número de salarios mínimos, y no es escudos. Por favor, controlar que mi razonamiento es correcto.</t>
  </si>
  <si>
    <t>(2) Sueldo vital anual año comercial 1964, tributario 1965</t>
  </si>
  <si>
    <t>year</t>
  </si>
  <si>
    <t>Y_GC</t>
  </si>
  <si>
    <t>N_GC</t>
  </si>
  <si>
    <t xml:space="preserve">tasa </t>
  </si>
  <si>
    <t>tramo</t>
  </si>
  <si>
    <t>s_vital</t>
  </si>
  <si>
    <t xml:space="preserve">Scanned </t>
  </si>
  <si>
    <t>Y_GC_fisc</t>
  </si>
  <si>
    <t>UTA</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</si>
</sst>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3" formatCode="_-* #,##0.00_-;\-* #,##0.00_-;_-* &quot;-&quot;??_-;_-@_-"/>
    <numFmt numFmtId="164" formatCode="_-&quot;$&quot;* #,##0.00_-;\-&quot;$&quot;* #,##0.00_-;_-&quot;$&quot;* &quot;-&quot;??_-;_-@_-"/>
    <numFmt numFmtId="165" formatCode="_-* #,##0_-;\-* #,##0_-;_-* &quot;-&quot;??_-;_-@_-"/>
    <numFmt numFmtId="166" formatCode="0.0"/>
    <numFmt numFmtId="167" formatCode="#,##0.0"/>
    <numFmt numFmtId="168" formatCode="_-* #,##0.0_-;\-* #,##0.0_-;_-* &quot;-&quot;?_-;_-@_-"/>
    <numFmt numFmtId="169" formatCode="_-* #,##0.0_-;\-* #,##0.0_-;_-* &quot;-&quot;??_-;_-@_-"/>
    <numFmt numFmtId="170" formatCode="0.000"/>
    <numFmt numFmtId="171" formatCode="_-&quot;$&quot;* #,##0.000_-;\-&quot;$&quot;* #,##0.000_-;_-&quot;$&quot;* &quot;-&quot;??_-;_-@_-"/>
    <numFmt numFmtId="172" formatCode="&quot;$&quot;#,##0.00"/>
    <numFmt numFmtId="173" formatCode="_-&quot;$&quot;* #,##0.000_-;\-&quot;$&quot;* #,##0.000_-;_-&quot;$&quot;* &quot;-&quot;???_-;_-@_-"/>
    <numFmt numFmtId="174" formatCode="0.0%"/>
  </numFmts>
  <fonts count="11" x14ac:knownFonts="1">
    <font>
      <sz val="11"/>
      <color theme="1"/>
      <name val="Calibri"/>
      <family val="2"/>
      <scheme val="minor"/>
    </font>
    <font>
      <sz val="11"/>
      <color theme="1"/>
      <name val="Calibri"/>
      <family val="2"/>
      <scheme val="minor"/>
    </font>
    <font>
      <b/>
      <sz val="11"/>
      <color theme="1"/>
      <name val="Calibri"/>
      <family val="2"/>
      <scheme val="minor"/>
    </font>
    <font>
      <sz val="9"/>
      <color theme="1"/>
      <name val="Calibri"/>
      <family val="2"/>
      <scheme val="minor"/>
    </font>
    <font>
      <sz val="11"/>
      <name val="Calibri"/>
      <family val="2"/>
      <scheme val="minor"/>
    </font>
    <font>
      <b/>
      <sz val="9"/>
      <color theme="1"/>
      <name val="Calibri"/>
      <family val="2"/>
      <scheme val="minor"/>
    </font>
    <font>
      <b/>
      <sz val="11"/>
      <name val="Calibri"/>
      <family val="2"/>
      <scheme val="minor"/>
    </font>
    <font>
      <sz val="11"/>
      <color rgb="FFFF0000"/>
      <name val="Calibri"/>
      <family val="2"/>
      <scheme val="minor"/>
    </font>
    <font>
      <sz val="8"/>
      <name val="Verdana"/>
      <family val="2"/>
    </font>
    <font>
      <u/>
      <sz val="11"/>
      <color theme="10"/>
      <name val="Calibri"/>
      <family val="2"/>
      <scheme val="minor"/>
    </font>
    <font>
      <u/>
      <sz val="11"/>
      <color theme="11"/>
      <name val="Calibri"/>
      <family val="2"/>
      <scheme val="minor"/>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9" tint="0.59999389629810485"/>
        <bgColor indexed="64"/>
      </patternFill>
    </fill>
  </fills>
  <borders count="3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top/>
      <bottom/>
      <diagonal/>
    </border>
    <border>
      <left/>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style="thin">
        <color auto="1"/>
      </right>
      <top style="medium">
        <color auto="1"/>
      </top>
      <bottom style="thin">
        <color auto="1"/>
      </bottom>
      <diagonal/>
    </border>
  </borders>
  <cellStyleXfs count="28">
    <xf numFmtId="0" fontId="0" fillId="0" borderId="0"/>
    <xf numFmtId="43"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293">
    <xf numFmtId="0" fontId="0" fillId="0" borderId="0" xfId="0"/>
    <xf numFmtId="0" fontId="0" fillId="0" borderId="1" xfId="0" applyBorder="1"/>
    <xf numFmtId="0" fontId="2" fillId="0" borderId="1" xfId="0" applyFont="1" applyBorder="1"/>
    <xf numFmtId="0" fontId="2" fillId="0" borderId="1" xfId="0" applyFont="1" applyBorder="1" applyAlignment="1">
      <alignment horizontal="center"/>
    </xf>
    <xf numFmtId="0" fontId="0" fillId="0" borderId="1" xfId="0" applyBorder="1" applyAlignment="1">
      <alignment horizontal="center"/>
    </xf>
    <xf numFmtId="0" fontId="0" fillId="0" borderId="0" xfId="0" applyFill="1" applyBorder="1" applyAlignment="1">
      <alignment horizontal="center"/>
    </xf>
    <xf numFmtId="0" fontId="3" fillId="0" borderId="0" xfId="0" applyFont="1"/>
    <xf numFmtId="0" fontId="3" fillId="0" borderId="0" xfId="0" applyFont="1" applyFill="1" applyBorder="1" applyAlignment="1">
      <alignment horizontal="left"/>
    </xf>
    <xf numFmtId="0" fontId="2" fillId="0" borderId="0" xfId="0" applyFont="1"/>
    <xf numFmtId="0" fontId="0" fillId="0" borderId="3" xfId="0" applyBorder="1"/>
    <xf numFmtId="0" fontId="2" fillId="0" borderId="6" xfId="0" applyFont="1" applyBorder="1"/>
    <xf numFmtId="0" fontId="2" fillId="0" borderId="8" xfId="0" applyFont="1" applyBorder="1"/>
    <xf numFmtId="0" fontId="2" fillId="0" borderId="3" xfId="0" applyFont="1" applyBorder="1"/>
    <xf numFmtId="3" fontId="0" fillId="0" borderId="1" xfId="0" applyNumberFormat="1" applyBorder="1" applyAlignment="1">
      <alignment horizontal="center"/>
    </xf>
    <xf numFmtId="0" fontId="0" fillId="0" borderId="1" xfId="0" applyNumberFormat="1" applyBorder="1" applyAlignment="1">
      <alignment horizontal="center"/>
    </xf>
    <xf numFmtId="0" fontId="4" fillId="0" borderId="1" xfId="0" applyNumberFormat="1" applyFont="1" applyBorder="1" applyAlignment="1">
      <alignment horizontal="center"/>
    </xf>
    <xf numFmtId="165" fontId="0" fillId="0" borderId="1" xfId="1" applyNumberFormat="1" applyFont="1" applyBorder="1" applyAlignment="1">
      <alignment horizontal="center"/>
    </xf>
    <xf numFmtId="0" fontId="0" fillId="0" borderId="0" xfId="0" applyBorder="1"/>
    <xf numFmtId="0" fontId="2" fillId="0" borderId="1" xfId="0" applyFont="1" applyFill="1" applyBorder="1" applyAlignment="1">
      <alignment horizontal="center"/>
    </xf>
    <xf numFmtId="0" fontId="2" fillId="0" borderId="3" xfId="0" applyFont="1" applyFill="1" applyBorder="1" applyAlignment="1">
      <alignment horizontal="center"/>
    </xf>
    <xf numFmtId="0" fontId="2" fillId="0" borderId="6" xfId="0" applyFont="1" applyFill="1" applyBorder="1" applyAlignment="1">
      <alignment horizontal="center"/>
    </xf>
    <xf numFmtId="0" fontId="2" fillId="0" borderId="2" xfId="0" applyFont="1" applyBorder="1"/>
    <xf numFmtId="0" fontId="2" fillId="0" borderId="7" xfId="0" applyFont="1" applyBorder="1"/>
    <xf numFmtId="4" fontId="0" fillId="0" borderId="1" xfId="0" applyNumberFormat="1" applyBorder="1"/>
    <xf numFmtId="0" fontId="5" fillId="0" borderId="0" xfId="0" applyFont="1"/>
    <xf numFmtId="0" fontId="2" fillId="0" borderId="1" xfId="0" applyFont="1" applyBorder="1" applyAlignment="1">
      <alignment horizontal="center"/>
    </xf>
    <xf numFmtId="4" fontId="0" fillId="0" borderId="1" xfId="0" applyNumberFormat="1" applyBorder="1" applyAlignment="1">
      <alignment horizontal="center"/>
    </xf>
    <xf numFmtId="0" fontId="2" fillId="0" borderId="1" xfId="0" applyFont="1" applyBorder="1" applyAlignment="1">
      <alignment horizontal="center"/>
    </xf>
    <xf numFmtId="0" fontId="2" fillId="0" borderId="4" xfId="0" applyFont="1" applyBorder="1" applyAlignment="1">
      <alignment horizontal="center"/>
    </xf>
    <xf numFmtId="3" fontId="0" fillId="0" borderId="1" xfId="0" applyNumberFormat="1" applyBorder="1"/>
    <xf numFmtId="167" fontId="0" fillId="0" borderId="1" xfId="0" applyNumberFormat="1" applyBorder="1"/>
    <xf numFmtId="169" fontId="0" fillId="0" borderId="1" xfId="1" applyNumberFormat="1" applyFont="1" applyBorder="1" applyAlignment="1">
      <alignment horizontal="center"/>
    </xf>
    <xf numFmtId="0" fontId="3" fillId="0" borderId="0" xfId="0" applyFont="1" applyFill="1" applyBorder="1" applyAlignment="1">
      <alignment horizontal="center"/>
    </xf>
    <xf numFmtId="0" fontId="5" fillId="0" borderId="8" xfId="0" applyFont="1" applyBorder="1"/>
    <xf numFmtId="0" fontId="5" fillId="0" borderId="1" xfId="0" applyFont="1" applyBorder="1" applyAlignment="1">
      <alignment horizontal="center"/>
    </xf>
    <xf numFmtId="0" fontId="5" fillId="0" borderId="6" xfId="0" applyFont="1" applyBorder="1"/>
    <xf numFmtId="0" fontId="5" fillId="0" borderId="1" xfId="0" applyFont="1" applyBorder="1"/>
    <xf numFmtId="0" fontId="5" fillId="0" borderId="3" xfId="0" applyFont="1" applyBorder="1"/>
    <xf numFmtId="0" fontId="3" fillId="0" borderId="1"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166" fontId="3" fillId="0" borderId="1" xfId="0" applyNumberFormat="1" applyFont="1" applyBorder="1" applyAlignment="1">
      <alignment horizontal="center"/>
    </xf>
    <xf numFmtId="167" fontId="3" fillId="0" borderId="1" xfId="0" applyNumberFormat="1" applyFont="1" applyBorder="1" applyAlignment="1">
      <alignment horizontal="center"/>
    </xf>
    <xf numFmtId="4" fontId="3" fillId="0" borderId="1" xfId="0" applyNumberFormat="1" applyFont="1" applyBorder="1" applyAlignment="1">
      <alignment horizontal="center"/>
    </xf>
    <xf numFmtId="0" fontId="3" fillId="0" borderId="0" xfId="0" applyFont="1" applyAlignment="1">
      <alignment horizontal="left"/>
    </xf>
    <xf numFmtId="0" fontId="0" fillId="0" borderId="1" xfId="0" applyBorder="1" applyAlignment="1"/>
    <xf numFmtId="4" fontId="0" fillId="0" borderId="1" xfId="0" applyNumberFormat="1" applyBorder="1" applyAlignment="1"/>
    <xf numFmtId="0" fontId="2" fillId="0" borderId="1" xfId="0" applyFont="1" applyBorder="1" applyAlignment="1">
      <alignment horizontal="center"/>
    </xf>
    <xf numFmtId="4" fontId="0" fillId="0" borderId="0" xfId="0" applyNumberFormat="1"/>
    <xf numFmtId="0" fontId="0" fillId="0" borderId="7" xfId="0" applyBorder="1"/>
    <xf numFmtId="0" fontId="2" fillId="0" borderId="13" xfId="0" applyFont="1" applyBorder="1"/>
    <xf numFmtId="0" fontId="0" fillId="0" borderId="14" xfId="0" applyBorder="1"/>
    <xf numFmtId="0" fontId="2" fillId="0" borderId="0" xfId="0" applyFont="1" applyBorder="1"/>
    <xf numFmtId="0" fontId="0" fillId="0" borderId="1" xfId="0" applyFont="1" applyBorder="1"/>
    <xf numFmtId="3" fontId="0" fillId="0" borderId="1" xfId="0" applyNumberFormat="1" applyFont="1" applyBorder="1"/>
    <xf numFmtId="0" fontId="0" fillId="0" borderId="13" xfId="0" applyFont="1" applyFill="1" applyBorder="1"/>
    <xf numFmtId="0" fontId="0" fillId="0" borderId="0" xfId="0" applyFill="1" applyBorder="1"/>
    <xf numFmtId="0" fontId="0" fillId="0" borderId="9" xfId="0" applyFont="1" applyBorder="1" applyAlignment="1">
      <alignment horizontal="right"/>
    </xf>
    <xf numFmtId="0" fontId="0" fillId="0" borderId="10" xfId="0" applyFont="1" applyBorder="1" applyAlignment="1">
      <alignment horizontal="right"/>
    </xf>
    <xf numFmtId="2" fontId="0" fillId="0" borderId="1" xfId="0" applyNumberFormat="1" applyBorder="1" applyAlignment="1">
      <alignment horizontal="right"/>
    </xf>
    <xf numFmtId="0" fontId="2" fillId="0" borderId="1" xfId="0" applyFont="1" applyFill="1" applyBorder="1"/>
    <xf numFmtId="0" fontId="2" fillId="0" borderId="1" xfId="0" applyFont="1" applyBorder="1" applyAlignment="1">
      <alignment horizontal="center"/>
    </xf>
    <xf numFmtId="0" fontId="2" fillId="0" borderId="3" xfId="0" applyFont="1" applyFill="1" applyBorder="1"/>
    <xf numFmtId="0" fontId="2" fillId="0" borderId="0" xfId="0" applyNumberFormat="1" applyFont="1" applyBorder="1"/>
    <xf numFmtId="0" fontId="2" fillId="0" borderId="1" xfId="0" applyFont="1" applyBorder="1" applyAlignment="1">
      <alignment horizontal="center"/>
    </xf>
    <xf numFmtId="0" fontId="2" fillId="0" borderId="0" xfId="0" applyFont="1" applyBorder="1" applyAlignment="1">
      <alignment horizontal="center"/>
    </xf>
    <xf numFmtId="0" fontId="2" fillId="3" borderId="1" xfId="0" applyFont="1" applyFill="1" applyBorder="1"/>
    <xf numFmtId="166" fontId="2" fillId="3" borderId="1" xfId="0" applyNumberFormat="1" applyFont="1" applyFill="1" applyBorder="1"/>
    <xf numFmtId="164" fontId="2" fillId="3" borderId="1" xfId="3" applyFont="1" applyFill="1" applyBorder="1"/>
    <xf numFmtId="0" fontId="2" fillId="4" borderId="1" xfId="0" applyFont="1" applyFill="1" applyBorder="1"/>
    <xf numFmtId="164" fontId="2" fillId="4" borderId="1" xfId="3" applyFont="1" applyFill="1" applyBorder="1"/>
    <xf numFmtId="0" fontId="2" fillId="5" borderId="1" xfId="0" applyFont="1" applyFill="1" applyBorder="1"/>
    <xf numFmtId="0" fontId="2" fillId="0" borderId="1" xfId="0" applyFont="1" applyBorder="1" applyAlignment="1">
      <alignment horizontal="center"/>
    </xf>
    <xf numFmtId="0" fontId="5" fillId="0" borderId="1" xfId="0" applyFont="1" applyBorder="1" applyAlignment="1">
      <alignment horizontal="center"/>
    </xf>
    <xf numFmtId="0" fontId="5" fillId="0" borderId="3" xfId="0" applyFont="1" applyBorder="1" applyAlignment="1">
      <alignment horizontal="center"/>
    </xf>
    <xf numFmtId="0" fontId="2" fillId="0" borderId="4" xfId="0" applyFont="1" applyBorder="1" applyAlignment="1">
      <alignment horizontal="center"/>
    </xf>
    <xf numFmtId="2" fontId="2" fillId="3" borderId="1" xfId="0" applyNumberFormat="1" applyFont="1" applyFill="1" applyBorder="1"/>
    <xf numFmtId="0" fontId="0" fillId="0" borderId="1" xfId="0" applyFill="1" applyBorder="1" applyAlignment="1">
      <alignment horizontal="center"/>
    </xf>
    <xf numFmtId="2" fontId="2" fillId="4" borderId="1" xfId="0" applyNumberFormat="1" applyFont="1" applyFill="1" applyBorder="1"/>
    <xf numFmtId="0" fontId="2" fillId="0" borderId="4" xfId="0" applyFont="1" applyBorder="1" applyAlignment="1"/>
    <xf numFmtId="0" fontId="2" fillId="0" borderId="5" xfId="0" applyFont="1" applyBorder="1" applyAlignment="1"/>
    <xf numFmtId="0" fontId="2" fillId="6" borderId="4" xfId="0" applyFont="1" applyFill="1" applyBorder="1" applyAlignment="1">
      <alignment horizontal="center"/>
    </xf>
    <xf numFmtId="0" fontId="2" fillId="6" borderId="5" xfId="0" applyFont="1" applyFill="1" applyBorder="1" applyAlignment="1">
      <alignment horizontal="center"/>
    </xf>
    <xf numFmtId="10" fontId="0" fillId="6" borderId="1" xfId="2" applyNumberFormat="1" applyFont="1" applyFill="1" applyBorder="1"/>
    <xf numFmtId="170" fontId="2" fillId="3" borderId="1" xfId="0" applyNumberFormat="1" applyFont="1" applyFill="1" applyBorder="1"/>
    <xf numFmtId="0" fontId="2" fillId="0" borderId="1" xfId="0" applyFont="1" applyBorder="1" applyAlignment="1">
      <alignment horizontal="center"/>
    </xf>
    <xf numFmtId="2" fontId="0" fillId="0" borderId="1" xfId="1" applyNumberFormat="1" applyFont="1" applyBorder="1" applyAlignment="1">
      <alignment horizontal="center"/>
    </xf>
    <xf numFmtId="2" fontId="0" fillId="0" borderId="1" xfId="0" applyNumberFormat="1" applyBorder="1" applyAlignment="1">
      <alignment horizontal="center"/>
    </xf>
    <xf numFmtId="166" fontId="0" fillId="0" borderId="1" xfId="0" applyNumberFormat="1" applyBorder="1" applyAlignment="1">
      <alignment horizontal="center"/>
    </xf>
    <xf numFmtId="167" fontId="0" fillId="0" borderId="1" xfId="0" applyNumberFormat="1" applyBorder="1" applyAlignment="1">
      <alignment horizontal="center"/>
    </xf>
    <xf numFmtId="168" fontId="0" fillId="0" borderId="1" xfId="0" applyNumberFormat="1" applyBorder="1" applyAlignment="1">
      <alignment horizontal="center"/>
    </xf>
    <xf numFmtId="166" fontId="0" fillId="0" borderId="1" xfId="0" applyNumberFormat="1" applyBorder="1"/>
    <xf numFmtId="3" fontId="2" fillId="0" borderId="1" xfId="0" applyNumberFormat="1" applyFont="1" applyBorder="1"/>
    <xf numFmtId="2" fontId="2" fillId="0" borderId="1" xfId="0" applyNumberFormat="1" applyFont="1" applyBorder="1" applyAlignment="1">
      <alignment horizontal="center"/>
    </xf>
    <xf numFmtId="3" fontId="3" fillId="0" borderId="1" xfId="0" applyNumberFormat="1" applyFont="1" applyBorder="1" applyAlignment="1">
      <alignment horizontal="center"/>
    </xf>
    <xf numFmtId="43" fontId="3" fillId="0" borderId="1" xfId="0" applyNumberFormat="1" applyFont="1" applyBorder="1" applyAlignment="1">
      <alignment horizontal="center"/>
    </xf>
    <xf numFmtId="166" fontId="3" fillId="0" borderId="1" xfId="0" applyNumberFormat="1" applyFont="1" applyBorder="1" applyAlignment="1">
      <alignment horizontal="left" indent="3"/>
    </xf>
    <xf numFmtId="2" fontId="2" fillId="0" borderId="1" xfId="0" applyNumberFormat="1" applyFont="1" applyBorder="1"/>
    <xf numFmtId="9" fontId="2" fillId="6" borderId="1" xfId="2" applyFont="1" applyFill="1" applyBorder="1"/>
    <xf numFmtId="0" fontId="0" fillId="0" borderId="1" xfId="0" applyNumberFormat="1" applyFont="1" applyBorder="1" applyAlignment="1">
      <alignment horizontal="right"/>
    </xf>
    <xf numFmtId="2" fontId="0" fillId="0" borderId="1" xfId="0" applyNumberFormat="1" applyFont="1" applyBorder="1" applyAlignment="1">
      <alignment horizontal="right"/>
    </xf>
    <xf numFmtId="0" fontId="2" fillId="0" borderId="2" xfId="0" applyNumberFormat="1" applyFont="1" applyBorder="1"/>
    <xf numFmtId="0" fontId="2" fillId="0" borderId="1" xfId="0" applyNumberFormat="1" applyFont="1" applyBorder="1"/>
    <xf numFmtId="2" fontId="2" fillId="0" borderId="1" xfId="0" applyNumberFormat="1" applyFont="1" applyBorder="1" applyAlignment="1">
      <alignment horizontal="right"/>
    </xf>
    <xf numFmtId="0" fontId="0" fillId="0" borderId="1" xfId="0" applyFont="1" applyBorder="1" applyAlignment="1">
      <alignment horizontal="right"/>
    </xf>
    <xf numFmtId="0" fontId="0" fillId="0" borderId="1" xfId="0" applyBorder="1" applyAlignment="1">
      <alignment horizontal="right"/>
    </xf>
    <xf numFmtId="0" fontId="0" fillId="0" borderId="1" xfId="0" applyNumberFormat="1" applyBorder="1" applyAlignment="1">
      <alignment horizontal="right"/>
    </xf>
    <xf numFmtId="172" fontId="2" fillId="0" borderId="1" xfId="0" applyNumberFormat="1" applyFont="1" applyBorder="1"/>
    <xf numFmtId="3" fontId="0" fillId="0" borderId="1" xfId="0" applyNumberFormat="1" applyBorder="1" applyAlignment="1"/>
    <xf numFmtId="2" fontId="0" fillId="0" borderId="1" xfId="0" applyNumberFormat="1" applyBorder="1" applyAlignment="1"/>
    <xf numFmtId="165" fontId="2" fillId="0" borderId="1" xfId="1" applyNumberFormat="1" applyFont="1" applyBorder="1" applyAlignment="1"/>
    <xf numFmtId="0" fontId="2" fillId="0" borderId="1" xfId="0" applyFont="1" applyBorder="1" applyAlignment="1"/>
    <xf numFmtId="4" fontId="2" fillId="0" borderId="1" xfId="0" applyNumberFormat="1" applyFont="1" applyBorder="1" applyAlignment="1"/>
    <xf numFmtId="166" fontId="0" fillId="0" borderId="1" xfId="2" applyNumberFormat="1" applyFont="1" applyBorder="1" applyAlignment="1">
      <alignment horizontal="center"/>
    </xf>
    <xf numFmtId="3" fontId="0" fillId="0" borderId="1" xfId="1" applyNumberFormat="1" applyFont="1" applyBorder="1" applyAlignment="1">
      <alignment horizontal="center"/>
    </xf>
    <xf numFmtId="167" fontId="0" fillId="0" borderId="1" xfId="1" applyNumberFormat="1" applyFont="1" applyBorder="1" applyAlignment="1">
      <alignment horizontal="center"/>
    </xf>
    <xf numFmtId="167" fontId="2" fillId="0" borderId="1" xfId="0" applyNumberFormat="1" applyFont="1" applyBorder="1"/>
    <xf numFmtId="4" fontId="2" fillId="2" borderId="1" xfId="0" applyNumberFormat="1" applyFont="1" applyFill="1" applyBorder="1"/>
    <xf numFmtId="1" fontId="2" fillId="0" borderId="1" xfId="0" applyNumberFormat="1" applyFont="1" applyBorder="1"/>
    <xf numFmtId="168" fontId="3" fillId="0" borderId="1" xfId="0" applyNumberFormat="1" applyFont="1" applyBorder="1" applyAlignment="1">
      <alignment horizontal="center"/>
    </xf>
    <xf numFmtId="165" fontId="5" fillId="0" borderId="1" xfId="1" applyNumberFormat="1" applyFont="1" applyBorder="1" applyAlignment="1">
      <alignment horizontal="center"/>
    </xf>
    <xf numFmtId="169" fontId="5" fillId="0" borderId="1" xfId="1" applyNumberFormat="1" applyFont="1" applyBorder="1" applyAlignment="1">
      <alignment horizontal="center"/>
    </xf>
    <xf numFmtId="1" fontId="5" fillId="0" borderId="1" xfId="0" applyNumberFormat="1" applyFont="1" applyBorder="1" applyAlignment="1">
      <alignment horizontal="center"/>
    </xf>
    <xf numFmtId="2" fontId="3" fillId="0" borderId="1" xfId="0" applyNumberFormat="1" applyFont="1" applyBorder="1" applyAlignment="1">
      <alignment horizontal="center"/>
    </xf>
    <xf numFmtId="165" fontId="5" fillId="0" borderId="1" xfId="1" applyNumberFormat="1" applyFont="1" applyBorder="1" applyAlignment="1">
      <alignment horizontal="right"/>
    </xf>
    <xf numFmtId="0" fontId="5" fillId="0" borderId="1" xfId="0" applyFont="1" applyBorder="1" applyAlignment="1">
      <alignment horizontal="right"/>
    </xf>
    <xf numFmtId="4" fontId="5" fillId="0" borderId="1" xfId="0" applyNumberFormat="1" applyFont="1" applyBorder="1" applyAlignment="1">
      <alignment horizontal="right"/>
    </xf>
    <xf numFmtId="3" fontId="5" fillId="0" borderId="1" xfId="0" applyNumberFormat="1" applyFont="1" applyBorder="1" applyAlignment="1">
      <alignment horizontal="right"/>
    </xf>
    <xf numFmtId="170" fontId="3" fillId="0" borderId="1" xfId="0" applyNumberFormat="1" applyFont="1" applyBorder="1" applyAlignment="1">
      <alignment horizontal="center"/>
    </xf>
    <xf numFmtId="167" fontId="5" fillId="0" borderId="1" xfId="0" applyNumberFormat="1" applyFont="1" applyBorder="1" applyAlignment="1">
      <alignment horizontal="center"/>
    </xf>
    <xf numFmtId="166" fontId="5" fillId="0" borderId="1" xfId="0" applyNumberFormat="1" applyFont="1" applyBorder="1" applyAlignment="1">
      <alignment horizontal="center"/>
    </xf>
    <xf numFmtId="4" fontId="5" fillId="0" borderId="1" xfId="0" applyNumberFormat="1" applyFont="1" applyBorder="1" applyAlignment="1">
      <alignment horizontal="center"/>
    </xf>
    <xf numFmtId="0" fontId="2" fillId="0" borderId="2" xfId="0" applyFont="1" applyFill="1" applyBorder="1" applyAlignment="1">
      <alignment horizontal="center"/>
    </xf>
    <xf numFmtId="165" fontId="2" fillId="0" borderId="1" xfId="1" applyNumberFormat="1" applyFont="1" applyBorder="1" applyAlignment="1">
      <alignment horizontal="center"/>
    </xf>
    <xf numFmtId="169" fontId="2" fillId="0" borderId="1" xfId="1" applyNumberFormat="1" applyFont="1" applyBorder="1" applyAlignment="1">
      <alignment horizontal="center"/>
    </xf>
    <xf numFmtId="4" fontId="2" fillId="0" borderId="1" xfId="0" applyNumberFormat="1" applyFont="1" applyBorder="1" applyAlignment="1">
      <alignment horizontal="center"/>
    </xf>
    <xf numFmtId="3" fontId="2" fillId="0" borderId="1" xfId="0" applyNumberFormat="1" applyFont="1" applyBorder="1" applyAlignment="1">
      <alignment horizontal="center"/>
    </xf>
    <xf numFmtId="165" fontId="2" fillId="0" borderId="3" xfId="1" applyNumberFormat="1" applyFont="1" applyBorder="1" applyAlignment="1">
      <alignment horizontal="center"/>
    </xf>
    <xf numFmtId="0" fontId="2" fillId="0" borderId="1" xfId="0" applyNumberFormat="1" applyFont="1" applyBorder="1" applyAlignment="1">
      <alignment horizontal="center"/>
    </xf>
    <xf numFmtId="0" fontId="6" fillId="0" borderId="1" xfId="0" applyNumberFormat="1" applyFont="1" applyBorder="1" applyAlignment="1">
      <alignment horizontal="center"/>
    </xf>
    <xf numFmtId="0" fontId="0" fillId="3" borderId="0" xfId="0" applyFill="1"/>
    <xf numFmtId="3" fontId="2" fillId="0" borderId="1" xfId="0" applyNumberFormat="1" applyFont="1" applyBorder="1" applyAlignment="1"/>
    <xf numFmtId="0" fontId="7" fillId="0" borderId="1" xfId="0" applyFont="1" applyBorder="1" applyAlignment="1">
      <alignment horizontal="center"/>
    </xf>
    <xf numFmtId="0" fontId="0" fillId="0" borderId="0" xfId="0" applyAlignment="1">
      <alignment horizontal="center"/>
    </xf>
    <xf numFmtId="0" fontId="3" fillId="0" borderId="0" xfId="0" applyFont="1" applyAlignment="1">
      <alignment horizontal="center"/>
    </xf>
    <xf numFmtId="0" fontId="2" fillId="3" borderId="1" xfId="0" applyFont="1" applyFill="1" applyBorder="1" applyAlignment="1">
      <alignment horizontal="center"/>
    </xf>
    <xf numFmtId="166" fontId="2" fillId="3" borderId="1" xfId="0" applyNumberFormat="1" applyFont="1" applyFill="1" applyBorder="1" applyAlignment="1">
      <alignment horizontal="center"/>
    </xf>
    <xf numFmtId="164" fontId="2" fillId="3" borderId="1" xfId="3" applyFont="1" applyFill="1" applyBorder="1" applyAlignment="1">
      <alignment horizontal="center"/>
    </xf>
    <xf numFmtId="0" fontId="2" fillId="4" borderId="1" xfId="0" applyFont="1" applyFill="1" applyBorder="1" applyAlignment="1">
      <alignment horizontal="center"/>
    </xf>
    <xf numFmtId="166" fontId="2" fillId="4" borderId="1" xfId="0" applyNumberFormat="1" applyFont="1" applyFill="1" applyBorder="1" applyAlignment="1">
      <alignment horizontal="center"/>
    </xf>
    <xf numFmtId="164" fontId="2" fillId="4" borderId="1" xfId="3" applyFont="1" applyFill="1" applyBorder="1" applyAlignment="1">
      <alignment horizontal="center"/>
    </xf>
    <xf numFmtId="164" fontId="6" fillId="5" borderId="1" xfId="3" applyFont="1" applyFill="1" applyBorder="1" applyAlignment="1">
      <alignment horizontal="center"/>
    </xf>
    <xf numFmtId="164" fontId="2" fillId="5" borderId="1" xfId="0" applyNumberFormat="1" applyFont="1" applyFill="1" applyBorder="1" applyAlignment="1">
      <alignment horizontal="center"/>
    </xf>
    <xf numFmtId="164" fontId="2" fillId="5" borderId="1" xfId="3" applyFont="1" applyFill="1" applyBorder="1" applyAlignment="1">
      <alignment horizontal="center"/>
    </xf>
    <xf numFmtId="0" fontId="2" fillId="2" borderId="0" xfId="0" applyFont="1" applyFill="1" applyBorder="1"/>
    <xf numFmtId="0" fontId="0" fillId="2" borderId="0" xfId="0" applyFill="1"/>
    <xf numFmtId="0" fontId="0" fillId="2" borderId="0" xfId="0" applyFill="1" applyBorder="1"/>
    <xf numFmtId="0" fontId="2" fillId="0" borderId="0" xfId="0" applyNumberFormat="1" applyFont="1" applyBorder="1" applyAlignment="1">
      <alignment horizontal="center"/>
    </xf>
    <xf numFmtId="0" fontId="0" fillId="0" borderId="0" xfId="0" applyBorder="1" applyAlignment="1">
      <alignment horizontal="center"/>
    </xf>
    <xf numFmtId="166" fontId="0" fillId="0" borderId="1" xfId="2" applyNumberFormat="1" applyFont="1" applyBorder="1" applyAlignment="1"/>
    <xf numFmtId="167" fontId="0" fillId="0" borderId="1" xfId="0" applyNumberFormat="1" applyBorder="1" applyAlignment="1"/>
    <xf numFmtId="166" fontId="0" fillId="0" borderId="1" xfId="0" applyNumberFormat="1" applyBorder="1" applyAlignment="1"/>
    <xf numFmtId="3" fontId="0" fillId="0" borderId="1" xfId="1" applyNumberFormat="1" applyFont="1" applyBorder="1" applyAlignment="1"/>
    <xf numFmtId="167" fontId="0" fillId="0" borderId="1" xfId="1" applyNumberFormat="1" applyFont="1" applyBorder="1" applyAlignment="1"/>
    <xf numFmtId="167" fontId="2" fillId="0" borderId="1" xfId="0" applyNumberFormat="1" applyFont="1" applyBorder="1" applyAlignment="1"/>
    <xf numFmtId="1" fontId="2" fillId="0" borderId="1" xfId="0" applyNumberFormat="1" applyFont="1" applyBorder="1" applyAlignment="1"/>
    <xf numFmtId="167" fontId="2" fillId="0" borderId="1" xfId="0" applyNumberFormat="1" applyFont="1" applyBorder="1" applyAlignment="1">
      <alignment horizontal="center"/>
    </xf>
    <xf numFmtId="3" fontId="2" fillId="2" borderId="1" xfId="0" applyNumberFormat="1" applyFont="1" applyFill="1" applyBorder="1" applyAlignment="1">
      <alignment horizontal="center"/>
    </xf>
    <xf numFmtId="1" fontId="2" fillId="0" borderId="1" xfId="0" applyNumberFormat="1" applyFont="1" applyBorder="1" applyAlignment="1">
      <alignment horizontal="center"/>
    </xf>
    <xf numFmtId="167" fontId="0" fillId="0" borderId="0" xfId="0" applyNumberFormat="1" applyAlignment="1">
      <alignment horizontal="center"/>
    </xf>
    <xf numFmtId="4" fontId="2" fillId="3" borderId="1" xfId="0" applyNumberFormat="1" applyFont="1" applyFill="1" applyBorder="1" applyAlignment="1">
      <alignment horizontal="center"/>
    </xf>
    <xf numFmtId="4" fontId="2" fillId="4" borderId="1" xfId="0" applyNumberFormat="1" applyFont="1" applyFill="1" applyBorder="1" applyAlignment="1">
      <alignment horizontal="center"/>
    </xf>
    <xf numFmtId="10" fontId="2" fillId="5" borderId="1" xfId="2" applyNumberFormat="1" applyFont="1" applyFill="1" applyBorder="1" applyAlignment="1">
      <alignment horizontal="center"/>
    </xf>
    <xf numFmtId="2" fontId="2" fillId="3" borderId="1" xfId="0" applyNumberFormat="1" applyFont="1" applyFill="1" applyBorder="1" applyAlignment="1">
      <alignment horizontal="center"/>
    </xf>
    <xf numFmtId="2" fontId="2" fillId="4" borderId="1" xfId="0" applyNumberFormat="1" applyFont="1" applyFill="1" applyBorder="1" applyAlignment="1">
      <alignment horizontal="center"/>
    </xf>
    <xf numFmtId="2" fontId="2" fillId="5" borderId="1" xfId="0" applyNumberFormat="1" applyFont="1" applyFill="1" applyBorder="1" applyAlignment="1">
      <alignment horizontal="center"/>
    </xf>
    <xf numFmtId="2" fontId="2" fillId="3" borderId="1" xfId="3" applyNumberFormat="1" applyFont="1" applyFill="1" applyBorder="1" applyAlignment="1">
      <alignment horizontal="center"/>
    </xf>
    <xf numFmtId="2" fontId="2" fillId="3" borderId="1" xfId="2" applyNumberFormat="1" applyFont="1" applyFill="1" applyBorder="1" applyAlignment="1">
      <alignment horizontal="center"/>
    </xf>
    <xf numFmtId="2" fontId="2" fillId="4" borderId="1" xfId="3" applyNumberFormat="1" applyFont="1" applyFill="1" applyBorder="1" applyAlignment="1">
      <alignment horizontal="center"/>
    </xf>
    <xf numFmtId="2" fontId="2" fillId="4" borderId="1" xfId="2" applyNumberFormat="1" applyFont="1" applyFill="1" applyBorder="1" applyAlignment="1">
      <alignment horizontal="center"/>
    </xf>
    <xf numFmtId="4" fontId="2" fillId="2" borderId="1" xfId="0" applyNumberFormat="1" applyFont="1" applyFill="1" applyBorder="1" applyAlignment="1">
      <alignment horizontal="center"/>
    </xf>
    <xf numFmtId="4" fontId="0" fillId="0" borderId="0" xfId="0" applyNumberFormat="1" applyAlignment="1">
      <alignment horizontal="center"/>
    </xf>
    <xf numFmtId="0" fontId="0" fillId="0" borderId="1" xfId="0" applyFill="1" applyBorder="1" applyAlignment="1"/>
    <xf numFmtId="4" fontId="2" fillId="2" borderId="1" xfId="0" applyNumberFormat="1" applyFont="1" applyFill="1" applyBorder="1" applyAlignment="1"/>
    <xf numFmtId="4" fontId="0" fillId="0" borderId="0" xfId="0" applyNumberFormat="1" applyAlignment="1"/>
    <xf numFmtId="3" fontId="3" fillId="0" borderId="1" xfId="0" applyNumberFormat="1" applyFont="1" applyBorder="1" applyAlignment="1"/>
    <xf numFmtId="167" fontId="3" fillId="0" borderId="1" xfId="0" applyNumberFormat="1" applyFont="1" applyBorder="1" applyAlignment="1"/>
    <xf numFmtId="166" fontId="3" fillId="0" borderId="1" xfId="0" applyNumberFormat="1" applyFont="1" applyBorder="1" applyAlignment="1"/>
    <xf numFmtId="4" fontId="3" fillId="0" borderId="1" xfId="0" applyNumberFormat="1" applyFont="1" applyBorder="1" applyAlignment="1"/>
    <xf numFmtId="0" fontId="3" fillId="0" borderId="1" xfId="0" applyFont="1" applyBorder="1" applyAlignment="1"/>
    <xf numFmtId="165" fontId="5" fillId="0" borderId="1" xfId="1" applyNumberFormat="1" applyFont="1" applyBorder="1" applyAlignment="1"/>
    <xf numFmtId="0" fontId="5" fillId="0" borderId="1" xfId="0" applyFont="1" applyBorder="1" applyAlignment="1"/>
    <xf numFmtId="169" fontId="3" fillId="0" borderId="1" xfId="0" applyNumberFormat="1" applyFont="1" applyBorder="1" applyAlignment="1">
      <alignment horizontal="center"/>
    </xf>
    <xf numFmtId="171" fontId="2" fillId="3" borderId="1" xfId="3" applyNumberFormat="1" applyFont="1" applyFill="1" applyBorder="1" applyAlignment="1">
      <alignment horizontal="center"/>
    </xf>
    <xf numFmtId="2" fontId="3" fillId="0" borderId="1" xfId="0" applyNumberFormat="1" applyFont="1" applyBorder="1" applyAlignment="1"/>
    <xf numFmtId="43" fontId="3" fillId="0" borderId="1" xfId="0" applyNumberFormat="1" applyFont="1" applyBorder="1" applyAlignment="1"/>
    <xf numFmtId="3" fontId="5" fillId="0" borderId="1" xfId="0" applyNumberFormat="1" applyFont="1" applyBorder="1" applyAlignment="1">
      <alignment horizontal="center"/>
    </xf>
    <xf numFmtId="165" fontId="3" fillId="0" borderId="1" xfId="1" applyNumberFormat="1" applyFont="1" applyBorder="1" applyAlignment="1"/>
    <xf numFmtId="0" fontId="0" fillId="0" borderId="11" xfId="0" applyFill="1" applyBorder="1" applyAlignment="1"/>
    <xf numFmtId="168" fontId="3" fillId="0" borderId="1" xfId="0" applyNumberFormat="1" applyFont="1" applyBorder="1" applyAlignment="1"/>
    <xf numFmtId="169" fontId="5" fillId="0" borderId="1" xfId="1" applyNumberFormat="1" applyFont="1" applyBorder="1" applyAlignment="1"/>
    <xf numFmtId="1" fontId="5" fillId="0" borderId="1" xfId="0" applyNumberFormat="1" applyFont="1" applyBorder="1" applyAlignment="1"/>
    <xf numFmtId="2" fontId="2" fillId="0" borderId="1" xfId="0" applyNumberFormat="1" applyFont="1" applyBorder="1" applyAlignment="1"/>
    <xf numFmtId="0" fontId="5" fillId="0" borderId="6" xfId="0" applyFont="1" applyBorder="1" applyAlignment="1"/>
    <xf numFmtId="0" fontId="5" fillId="0" borderId="8" xfId="0" applyFont="1" applyBorder="1" applyAlignment="1"/>
    <xf numFmtId="0" fontId="5" fillId="0" borderId="3" xfId="0" applyFont="1" applyBorder="1" applyAlignment="1"/>
    <xf numFmtId="164" fontId="2" fillId="3" borderId="1" xfId="0" applyNumberFormat="1" applyFont="1" applyFill="1" applyBorder="1" applyAlignment="1">
      <alignment horizontal="center"/>
    </xf>
    <xf numFmtId="164" fontId="2" fillId="4" borderId="1" xfId="0" applyNumberFormat="1" applyFont="1" applyFill="1" applyBorder="1" applyAlignment="1">
      <alignment horizontal="center"/>
    </xf>
    <xf numFmtId="0" fontId="2" fillId="4" borderId="4" xfId="0" applyFont="1" applyFill="1" applyBorder="1" applyAlignment="1">
      <alignment horizontal="center"/>
    </xf>
    <xf numFmtId="166" fontId="2" fillId="4" borderId="4" xfId="0" applyNumberFormat="1" applyFont="1" applyFill="1" applyBorder="1" applyAlignment="1">
      <alignment horizontal="center"/>
    </xf>
    <xf numFmtId="164" fontId="2" fillId="4" borderId="4" xfId="3" applyFont="1" applyFill="1" applyBorder="1" applyAlignment="1">
      <alignment horizontal="center"/>
    </xf>
    <xf numFmtId="164" fontId="2" fillId="4" borderId="4" xfId="0" applyNumberFormat="1" applyFont="1" applyFill="1" applyBorder="1" applyAlignment="1">
      <alignment horizontal="center"/>
    </xf>
    <xf numFmtId="0" fontId="2" fillId="2" borderId="0" xfId="0" applyFont="1" applyFill="1" applyBorder="1" applyAlignment="1">
      <alignment horizontal="center"/>
    </xf>
    <xf numFmtId="166" fontId="2" fillId="2" borderId="0" xfId="0" applyNumberFormat="1" applyFont="1" applyFill="1" applyBorder="1" applyAlignment="1">
      <alignment horizontal="center"/>
    </xf>
    <xf numFmtId="164" fontId="6" fillId="2" borderId="0" xfId="3" applyFont="1" applyFill="1" applyBorder="1" applyAlignment="1">
      <alignment horizontal="center"/>
    </xf>
    <xf numFmtId="164" fontId="2" fillId="2" borderId="0" xfId="0" applyNumberFormat="1" applyFont="1" applyFill="1" applyBorder="1" applyAlignment="1">
      <alignment horizontal="center"/>
    </xf>
    <xf numFmtId="164" fontId="2" fillId="2" borderId="0" xfId="3" applyFont="1" applyFill="1" applyBorder="1" applyAlignment="1">
      <alignment horizontal="center"/>
    </xf>
    <xf numFmtId="10" fontId="2" fillId="2" borderId="0" xfId="2" applyNumberFormat="1" applyFont="1" applyFill="1" applyBorder="1" applyAlignment="1">
      <alignment horizontal="center"/>
    </xf>
    <xf numFmtId="0" fontId="0" fillId="2" borderId="0" xfId="0" applyFill="1" applyBorder="1" applyAlignment="1">
      <alignment horizontal="center"/>
    </xf>
    <xf numFmtId="171" fontId="6" fillId="4" borderId="1" xfId="3" applyNumberFormat="1" applyFont="1" applyFill="1" applyBorder="1" applyAlignment="1">
      <alignment horizontal="center"/>
    </xf>
    <xf numFmtId="171" fontId="2" fillId="4" borderId="1" xfId="0" applyNumberFormat="1" applyFont="1" applyFill="1" applyBorder="1" applyAlignment="1">
      <alignment horizontal="center"/>
    </xf>
    <xf numFmtId="173" fontId="0" fillId="0" borderId="0" xfId="0" applyNumberFormat="1"/>
    <xf numFmtId="171" fontId="2" fillId="3" borderId="1" xfId="0" applyNumberFormat="1" applyFont="1" applyFill="1" applyBorder="1" applyAlignment="1">
      <alignment horizontal="center"/>
    </xf>
    <xf numFmtId="164" fontId="6" fillId="4" borderId="1" xfId="3" applyFont="1" applyFill="1" applyBorder="1" applyAlignment="1">
      <alignment horizontal="center"/>
    </xf>
    <xf numFmtId="0" fontId="0" fillId="0" borderId="0" xfId="0" applyFill="1"/>
    <xf numFmtId="164" fontId="2" fillId="4" borderId="1" xfId="0" applyNumberFormat="1" applyFont="1" applyFill="1" applyBorder="1"/>
    <xf numFmtId="164" fontId="2" fillId="3" borderId="1" xfId="0" applyNumberFormat="1" applyFont="1" applyFill="1" applyBorder="1"/>
    <xf numFmtId="2" fontId="0" fillId="0" borderId="0" xfId="0" applyNumberFormat="1"/>
    <xf numFmtId="0" fontId="2" fillId="2" borderId="0" xfId="0" applyFont="1" applyFill="1"/>
    <xf numFmtId="0" fontId="0" fillId="2" borderId="16" xfId="0" applyFill="1" applyBorder="1" applyAlignment="1">
      <alignment horizontal="center"/>
    </xf>
    <xf numFmtId="0" fontId="0" fillId="2" borderId="17" xfId="0" applyFill="1" applyBorder="1" applyAlignment="1">
      <alignment horizontal="center"/>
    </xf>
    <xf numFmtId="2" fontId="0" fillId="0" borderId="3" xfId="0" applyNumberFormat="1" applyFont="1" applyBorder="1" applyAlignment="1">
      <alignment horizontal="center"/>
    </xf>
    <xf numFmtId="0" fontId="0" fillId="2" borderId="15" xfId="0" applyFill="1" applyBorder="1" applyAlignment="1">
      <alignment horizontal="center"/>
    </xf>
    <xf numFmtId="0" fontId="2" fillId="2" borderId="18" xfId="0" applyFont="1" applyFill="1" applyBorder="1"/>
    <xf numFmtId="0" fontId="2" fillId="2" borderId="19" xfId="0" applyFont="1" applyFill="1" applyBorder="1"/>
    <xf numFmtId="2" fontId="0" fillId="0" borderId="24" xfId="0" applyNumberFormat="1" applyFont="1" applyBorder="1" applyAlignment="1">
      <alignment horizontal="center"/>
    </xf>
    <xf numFmtId="2" fontId="0" fillId="2" borderId="24" xfId="0" applyNumberFormat="1" applyFont="1" applyFill="1" applyBorder="1" applyAlignment="1">
      <alignment horizontal="center"/>
    </xf>
    <xf numFmtId="2" fontId="0" fillId="0" borderId="26" xfId="0" applyNumberFormat="1" applyFont="1" applyBorder="1" applyAlignment="1">
      <alignment horizontal="center"/>
    </xf>
    <xf numFmtId="2" fontId="0" fillId="0" borderId="28" xfId="0" applyNumberFormat="1" applyFont="1" applyBorder="1" applyAlignment="1">
      <alignment horizontal="center"/>
    </xf>
    <xf numFmtId="0" fontId="2" fillId="2" borderId="20" xfId="0" applyFont="1" applyFill="1" applyBorder="1"/>
    <xf numFmtId="0" fontId="2" fillId="2" borderId="21" xfId="0" applyFont="1" applyFill="1" applyBorder="1"/>
    <xf numFmtId="2" fontId="0" fillId="0" borderId="25" xfId="0" applyNumberFormat="1" applyFont="1" applyBorder="1" applyAlignment="1">
      <alignment horizontal="center"/>
    </xf>
    <xf numFmtId="2" fontId="0" fillId="0" borderId="27" xfId="0" applyNumberFormat="1" applyFont="1" applyBorder="1" applyAlignment="1">
      <alignment horizontal="center"/>
    </xf>
    <xf numFmtId="0" fontId="2" fillId="6" borderId="4" xfId="0" applyFont="1" applyFill="1" applyBorder="1" applyAlignment="1"/>
    <xf numFmtId="0" fontId="2" fillId="6" borderId="5" xfId="0" applyFont="1" applyFill="1" applyBorder="1" applyAlignment="1"/>
    <xf numFmtId="2" fontId="0" fillId="6" borderId="1" xfId="2" applyNumberFormat="1" applyFont="1" applyFill="1" applyBorder="1"/>
    <xf numFmtId="0" fontId="2" fillId="6" borderId="1" xfId="0" applyFont="1" applyFill="1" applyBorder="1" applyAlignment="1">
      <alignment horizontal="center"/>
    </xf>
    <xf numFmtId="4" fontId="0" fillId="6" borderId="1" xfId="0" applyNumberFormat="1" applyFont="1" applyFill="1" applyBorder="1"/>
    <xf numFmtId="2" fontId="2" fillId="4" borderId="4" xfId="2" applyNumberFormat="1" applyFont="1" applyFill="1" applyBorder="1" applyAlignment="1">
      <alignment horizontal="center"/>
    </xf>
    <xf numFmtId="2" fontId="2" fillId="3" borderId="1" xfId="2" applyNumberFormat="1" applyFont="1" applyFill="1" applyBorder="1"/>
    <xf numFmtId="2" fontId="2" fillId="4" borderId="1" xfId="2" applyNumberFormat="1" applyFont="1" applyFill="1" applyBorder="1"/>
    <xf numFmtId="2" fontId="1" fillId="2" borderId="25" xfId="2" applyNumberFormat="1" applyFont="1" applyFill="1" applyBorder="1" applyAlignment="1">
      <alignment horizontal="center"/>
    </xf>
    <xf numFmtId="2" fontId="0" fillId="0" borderId="2" xfId="0" applyNumberFormat="1" applyFont="1" applyBorder="1" applyAlignment="1">
      <alignment horizontal="center"/>
    </xf>
    <xf numFmtId="2" fontId="1" fillId="2" borderId="2" xfId="2" applyNumberFormat="1" applyFont="1" applyFill="1" applyBorder="1" applyAlignment="1">
      <alignment horizontal="center"/>
    </xf>
    <xf numFmtId="2" fontId="0" fillId="0" borderId="25" xfId="2" applyNumberFormat="1" applyFont="1" applyBorder="1" applyAlignment="1">
      <alignment horizontal="center"/>
    </xf>
    <xf numFmtId="2" fontId="0" fillId="0" borderId="30" xfId="0" applyNumberFormat="1" applyFont="1" applyBorder="1" applyAlignment="1">
      <alignment horizontal="center"/>
    </xf>
    <xf numFmtId="2" fontId="0" fillId="0" borderId="27" xfId="2" applyNumberFormat="1" applyFont="1" applyBorder="1" applyAlignment="1">
      <alignment horizontal="center"/>
    </xf>
    <xf numFmtId="3" fontId="3" fillId="0" borderId="0" xfId="0" applyNumberFormat="1" applyFont="1"/>
    <xf numFmtId="0" fontId="3" fillId="0" borderId="0" xfId="0" applyFont="1" applyFill="1" applyBorder="1" applyAlignment="1">
      <alignment horizontal="left" wrapText="1"/>
    </xf>
    <xf numFmtId="0" fontId="7" fillId="0" borderId="0" xfId="0" applyFont="1" applyFill="1" applyBorder="1" applyAlignment="1">
      <alignment horizontal="left"/>
    </xf>
    <xf numFmtId="169" fontId="0" fillId="0" borderId="0" xfId="1" applyNumberFormat="1" applyFont="1"/>
    <xf numFmtId="169" fontId="3" fillId="0" borderId="0" xfId="1" applyNumberFormat="1" applyFont="1" applyFill="1" applyBorder="1" applyAlignment="1">
      <alignment horizontal="left"/>
    </xf>
    <xf numFmtId="3" fontId="0" fillId="0" borderId="0" xfId="0" applyNumberFormat="1"/>
    <xf numFmtId="3" fontId="0" fillId="0" borderId="0" xfId="0" applyNumberFormat="1" applyAlignment="1">
      <alignment horizontal="center"/>
    </xf>
    <xf numFmtId="165" fontId="0" fillId="0" borderId="0" xfId="1" applyNumberFormat="1" applyFont="1" applyAlignment="1">
      <alignment horizontal="center"/>
    </xf>
    <xf numFmtId="165" fontId="0" fillId="0" borderId="0" xfId="1" applyNumberFormat="1" applyFont="1"/>
    <xf numFmtId="165" fontId="0" fillId="0" borderId="0" xfId="1" applyNumberFormat="1" applyFont="1" applyAlignment="1"/>
    <xf numFmtId="9" fontId="0" fillId="0" borderId="0" xfId="2" applyFont="1"/>
    <xf numFmtId="174" fontId="0" fillId="0" borderId="0" xfId="2" applyNumberFormat="1" applyFont="1"/>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left"/>
    </xf>
    <xf numFmtId="0" fontId="2" fillId="0" borderId="5" xfId="0" applyFont="1" applyBorder="1" applyAlignment="1">
      <alignment horizontal="left"/>
    </xf>
    <xf numFmtId="0" fontId="2" fillId="0" borderId="12" xfId="0" applyFont="1" applyBorder="1" applyAlignment="1">
      <alignment horizontal="center"/>
    </xf>
    <xf numFmtId="0" fontId="5" fillId="0" borderId="4" xfId="0" applyFont="1" applyBorder="1" applyAlignment="1">
      <alignment horizontal="left"/>
    </xf>
    <xf numFmtId="0" fontId="5" fillId="0" borderId="5" xfId="0" applyFont="1" applyBorder="1" applyAlignment="1">
      <alignment horizontal="left"/>
    </xf>
    <xf numFmtId="0" fontId="5" fillId="0" borderId="1" xfId="0" applyFont="1" applyBorder="1" applyAlignment="1">
      <alignment horizontal="center"/>
    </xf>
    <xf numFmtId="0" fontId="5" fillId="0" borderId="2" xfId="0" applyFont="1" applyBorder="1" applyAlignment="1">
      <alignment horizontal="center"/>
    </xf>
    <xf numFmtId="0" fontId="5" fillId="0" borderId="3" xfId="0" applyFont="1" applyBorder="1" applyAlignment="1">
      <alignment horizontal="center"/>
    </xf>
    <xf numFmtId="0" fontId="5" fillId="0" borderId="1" xfId="0" applyFont="1" applyBorder="1" applyAlignment="1"/>
    <xf numFmtId="0" fontId="5" fillId="0" borderId="2" xfId="0" applyFont="1" applyBorder="1" applyAlignment="1"/>
    <xf numFmtId="0" fontId="5" fillId="0" borderId="3" xfId="0" applyFont="1" applyBorder="1" applyAlignment="1"/>
    <xf numFmtId="0" fontId="2" fillId="0" borderId="4" xfId="0" applyFont="1" applyBorder="1" applyAlignment="1">
      <alignment horizontal="center"/>
    </xf>
    <xf numFmtId="0" fontId="2" fillId="0" borderId="5" xfId="0" applyFont="1" applyBorder="1" applyAlignment="1">
      <alignment horizontal="center"/>
    </xf>
    <xf numFmtId="0" fontId="2" fillId="0" borderId="8" xfId="0" applyFont="1" applyBorder="1" applyAlignment="1">
      <alignment horizontal="center"/>
    </xf>
    <xf numFmtId="0" fontId="2" fillId="0" borderId="10" xfId="0" applyFont="1" applyBorder="1" applyAlignment="1">
      <alignment horizontal="center"/>
    </xf>
    <xf numFmtId="0" fontId="2" fillId="6" borderId="4" xfId="0" applyFont="1" applyFill="1" applyBorder="1" applyAlignment="1">
      <alignment horizontal="center"/>
    </xf>
    <xf numFmtId="0" fontId="2" fillId="6" borderId="5" xfId="0" applyFont="1" applyFill="1" applyBorder="1" applyAlignment="1">
      <alignment horizontal="center"/>
    </xf>
    <xf numFmtId="0" fontId="2" fillId="0" borderId="22" xfId="0" applyFont="1" applyBorder="1" applyAlignment="1">
      <alignment horizontal="center"/>
    </xf>
    <xf numFmtId="0" fontId="2" fillId="0" borderId="23" xfId="0" applyFont="1" applyBorder="1" applyAlignment="1">
      <alignment horizontal="center"/>
    </xf>
    <xf numFmtId="0" fontId="2" fillId="0" borderId="29" xfId="0" applyFont="1" applyBorder="1" applyAlignment="1">
      <alignment horizontal="center"/>
    </xf>
    <xf numFmtId="0" fontId="2" fillId="0" borderId="31" xfId="0" applyFont="1" applyBorder="1" applyAlignment="1">
      <alignment horizontal="center"/>
    </xf>
  </cellXfs>
  <cellStyles count="28">
    <cellStyle name="Hipervínculo" xfId="4" builtinId="8" hidden="1"/>
    <cellStyle name="Hipervínculo" xfId="6" builtinId="8" hidden="1"/>
    <cellStyle name="Hipervínculo" xfId="8" builtinId="8" hidden="1"/>
    <cellStyle name="Hipervínculo" xfId="10" builtinId="8" hidden="1"/>
    <cellStyle name="Hipervínculo" xfId="12" builtinId="8" hidden="1"/>
    <cellStyle name="Hipervínculo" xfId="14" builtinId="8" hidden="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visitado" xfId="5" builtinId="9" hidden="1"/>
    <cellStyle name="Hipervínculo visitado" xfId="7" builtinId="9" hidden="1"/>
    <cellStyle name="Hipervínculo visitado" xfId="9" builtinId="9" hidden="1"/>
    <cellStyle name="Hipervínculo visitado" xfId="11" builtinId="9" hidden="1"/>
    <cellStyle name="Hipervínculo visitado" xfId="13" builtinId="9" hidden="1"/>
    <cellStyle name="Hipervínculo visitado" xfId="15" builtinId="9"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Millares" xfId="1" builtinId="3"/>
    <cellStyle name="Moneda" xfId="3" builtinId="4"/>
    <cellStyle name="Normal" xfId="0" builtinId="0"/>
    <cellStyle name="Porcentual" xfId="2" builtinId="5"/>
  </cellStyles>
  <dxfs count="0"/>
  <tableStyles count="0" defaultTableStyle="TableStyleMedium2"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theme" Target="theme/theme1.xml"/><Relationship Id="rId31" Type="http://schemas.openxmlformats.org/officeDocument/2006/relationships/styles" Target="styles.xml"/><Relationship Id="rId32" Type="http://schemas.openxmlformats.org/officeDocument/2006/relationships/sharedStrings" Target="sharedStrings.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7"/>
  <sheetViews>
    <sheetView tabSelected="1" topLeftCell="A13" workbookViewId="0">
      <selection activeCell="F32" sqref="F32"/>
    </sheetView>
  </sheetViews>
  <sheetFormatPr baseColWidth="10" defaultColWidth="8.83203125" defaultRowHeight="14" x14ac:dyDescent="0"/>
  <cols>
    <col min="2" max="2" width="8.83203125" style="143"/>
    <col min="3" max="3" width="11.5" bestFit="1" customWidth="1"/>
    <col min="4" max="4" width="11.5" customWidth="1"/>
    <col min="5" max="5" width="8.83203125" style="143"/>
    <col min="6" max="6" width="9.5" bestFit="1" customWidth="1"/>
    <col min="7" max="7" width="11.6640625" bestFit="1" customWidth="1"/>
  </cols>
  <sheetData>
    <row r="1" spans="1:8">
      <c r="A1" s="143" t="s">
        <v>343</v>
      </c>
      <c r="B1" s="143" t="s">
        <v>347</v>
      </c>
      <c r="C1" s="143" t="s">
        <v>344</v>
      </c>
      <c r="D1" s="143" t="s">
        <v>345</v>
      </c>
      <c r="E1" s="143" t="s">
        <v>346</v>
      </c>
      <c r="F1" s="143" t="s">
        <v>348</v>
      </c>
      <c r="G1" s="143" t="s">
        <v>350</v>
      </c>
      <c r="H1" s="143" t="s">
        <v>351</v>
      </c>
    </row>
    <row r="2" spans="1:8">
      <c r="A2" s="143">
        <v>1964</v>
      </c>
      <c r="B2" s="143">
        <v>0</v>
      </c>
      <c r="C2" s="264">
        <f>'1965'!D9</f>
        <v>533647.19999999995</v>
      </c>
      <c r="D2" s="263">
        <f>'1965'!B9</f>
        <v>119803</v>
      </c>
      <c r="E2" s="143">
        <f>'1965'!M9/100</f>
        <v>0.1</v>
      </c>
      <c r="F2" s="266">
        <v>1802.76</v>
      </c>
    </row>
    <row r="3" spans="1:8">
      <c r="A3" s="143">
        <v>1964</v>
      </c>
      <c r="B3" s="143">
        <v>5</v>
      </c>
      <c r="C3" s="264">
        <f>'1965'!D10</f>
        <v>421470.2</v>
      </c>
      <c r="D3" s="263">
        <f>'1965'!B10</f>
        <v>34358</v>
      </c>
      <c r="E3" s="143">
        <f>'1965'!M10/100</f>
        <v>0.15</v>
      </c>
      <c r="F3" s="266">
        <v>1802.76</v>
      </c>
    </row>
    <row r="4" spans="1:8">
      <c r="A4" s="143">
        <v>1964</v>
      </c>
      <c r="B4" s="143">
        <v>10</v>
      </c>
      <c r="C4" s="264">
        <f>'1965'!D11</f>
        <v>156757.4</v>
      </c>
      <c r="D4" s="263">
        <f>'1965'!B11</f>
        <v>7226</v>
      </c>
      <c r="E4" s="143">
        <f>'1965'!M11/100</f>
        <v>0.2</v>
      </c>
      <c r="F4" s="266">
        <v>1802.76</v>
      </c>
    </row>
    <row r="5" spans="1:8">
      <c r="A5" s="143">
        <v>1964</v>
      </c>
      <c r="B5" s="143">
        <v>15</v>
      </c>
      <c r="C5" s="264">
        <f>'1965'!D12</f>
        <v>79076</v>
      </c>
      <c r="D5" s="263">
        <f>'1965'!B12</f>
        <v>2546</v>
      </c>
      <c r="E5" s="143">
        <f>'1965'!M12/100</f>
        <v>0.3</v>
      </c>
      <c r="F5" s="266">
        <v>1802.76</v>
      </c>
    </row>
    <row r="6" spans="1:8">
      <c r="A6" s="143">
        <v>1964</v>
      </c>
      <c r="B6" s="143">
        <v>20</v>
      </c>
      <c r="C6" s="264">
        <f>'1965'!D13</f>
        <v>114685.3</v>
      </c>
      <c r="D6" s="263">
        <f>'1965'!B13</f>
        <v>2387</v>
      </c>
      <c r="E6" s="143">
        <f>'1965'!M13/100</f>
        <v>0.4</v>
      </c>
      <c r="F6" s="266">
        <v>1802.76</v>
      </c>
    </row>
    <row r="7" spans="1:8">
      <c r="A7" s="143">
        <v>1964</v>
      </c>
      <c r="B7" s="143">
        <v>40</v>
      </c>
      <c r="C7" s="264">
        <f>'1965'!D14</f>
        <v>49365.5</v>
      </c>
      <c r="D7" s="263">
        <f>'1965'!B14</f>
        <v>525</v>
      </c>
      <c r="E7" s="143">
        <f>'1965'!M14/100</f>
        <v>0.5</v>
      </c>
      <c r="F7" s="266">
        <v>1802.76</v>
      </c>
    </row>
    <row r="8" spans="1:8">
      <c r="A8" s="143">
        <v>1964</v>
      </c>
      <c r="B8" s="143">
        <v>80</v>
      </c>
      <c r="C8" s="264">
        <f>'1965'!D15</f>
        <v>44394.8</v>
      </c>
      <c r="D8" s="263">
        <f>'1965'!B15</f>
        <v>157</v>
      </c>
      <c r="E8" s="143">
        <f>'1965'!M15/100</f>
        <v>0.6</v>
      </c>
      <c r="F8" s="266">
        <v>1802.76</v>
      </c>
    </row>
    <row r="9" spans="1:8">
      <c r="A9" s="143">
        <v>1965</v>
      </c>
      <c r="B9" s="143">
        <v>0</v>
      </c>
      <c r="C9" s="265">
        <f>'1966(1)'!D8</f>
        <v>847506</v>
      </c>
      <c r="D9" s="262">
        <f>'1966(1)'!B8</f>
        <v>131266</v>
      </c>
      <c r="E9" s="143">
        <f>'1966(1)'!I8/100</f>
        <v>0.1</v>
      </c>
      <c r="F9" s="266">
        <v>2495.04</v>
      </c>
    </row>
    <row r="10" spans="1:8">
      <c r="A10" s="143">
        <v>1965</v>
      </c>
      <c r="B10" s="143">
        <v>5</v>
      </c>
      <c r="C10" s="265">
        <f>'1966(1)'!D9</f>
        <v>761332.4</v>
      </c>
      <c r="D10" s="262">
        <f>'1966(1)'!B9</f>
        <v>44618</v>
      </c>
      <c r="E10" s="143">
        <f>'1966(1)'!I9/100</f>
        <v>0.15</v>
      </c>
      <c r="F10" s="266">
        <v>2495.04</v>
      </c>
    </row>
    <row r="11" spans="1:8">
      <c r="A11" s="143">
        <v>1965</v>
      </c>
      <c r="B11" s="143">
        <v>10</v>
      </c>
      <c r="C11" s="265">
        <f>'1966(1)'!D10</f>
        <v>304047.3</v>
      </c>
      <c r="D11" s="262">
        <f>'1966(1)'!B10</f>
        <v>10107</v>
      </c>
      <c r="E11" s="143">
        <f>'1966(1)'!I10/100</f>
        <v>0.2</v>
      </c>
      <c r="F11" s="266">
        <v>2495.04</v>
      </c>
    </row>
    <row r="12" spans="1:8">
      <c r="A12" s="143">
        <v>1965</v>
      </c>
      <c r="B12" s="143">
        <v>15</v>
      </c>
      <c r="C12" s="265">
        <f>'1966(1)'!D11</f>
        <v>154142.29999999999</v>
      </c>
      <c r="D12" s="262">
        <f>'1966(1)'!B11</f>
        <v>3597</v>
      </c>
      <c r="E12" s="143">
        <f>'1966(1)'!I11/100</f>
        <v>0.3</v>
      </c>
      <c r="F12" s="266">
        <v>2495.04</v>
      </c>
    </row>
    <row r="13" spans="1:8">
      <c r="A13" s="143">
        <v>1965</v>
      </c>
      <c r="B13" s="143">
        <v>20</v>
      </c>
      <c r="C13" s="265">
        <f>'1966(1)'!D12</f>
        <v>221312.9</v>
      </c>
      <c r="D13" s="262">
        <f>'1966(1)'!B12</f>
        <v>3325</v>
      </c>
      <c r="E13" s="143">
        <f>'1966(1)'!I12/100</f>
        <v>0.4</v>
      </c>
      <c r="F13" s="266">
        <v>2495.04</v>
      </c>
    </row>
    <row r="14" spans="1:8">
      <c r="A14" s="143">
        <v>1965</v>
      </c>
      <c r="B14" s="143">
        <v>40</v>
      </c>
      <c r="C14" s="265">
        <f>'1966(1)'!D13</f>
        <v>107605</v>
      </c>
      <c r="D14" s="262">
        <f>'1966(1)'!B13</f>
        <v>815</v>
      </c>
      <c r="E14" s="143">
        <f>'1966(1)'!I13/100</f>
        <v>0.5</v>
      </c>
      <c r="F14" s="266">
        <v>2495.04</v>
      </c>
    </row>
    <row r="15" spans="1:8">
      <c r="A15" s="143">
        <v>1965</v>
      </c>
      <c r="B15" s="143">
        <v>80</v>
      </c>
      <c r="C15" s="265">
        <f>'1966(1)'!D14</f>
        <v>82750.5</v>
      </c>
      <c r="D15" s="262">
        <f>'1966(1)'!B14</f>
        <v>226</v>
      </c>
      <c r="E15" s="143">
        <f>'1966(1)'!I14/100</f>
        <v>0.6</v>
      </c>
      <c r="F15" s="266">
        <v>2495.04</v>
      </c>
    </row>
    <row r="16" spans="1:8">
      <c r="A16" s="143">
        <v>1966</v>
      </c>
      <c r="B16" s="143">
        <v>0</v>
      </c>
      <c r="C16" s="265">
        <f>'1967(1)'!D8</f>
        <v>1201451.2</v>
      </c>
      <c r="D16" s="262">
        <f>'1967(1)'!B8</f>
        <v>144518</v>
      </c>
      <c r="E16" s="143">
        <f>'1967(1)'!I8/100</f>
        <v>0.1</v>
      </c>
      <c r="F16" s="266">
        <v>3141.2404000000001</v>
      </c>
    </row>
    <row r="17" spans="1:6">
      <c r="A17" s="143">
        <v>1966</v>
      </c>
      <c r="B17" s="143">
        <v>5</v>
      </c>
      <c r="C17" s="265">
        <f>'1967(1)'!D9</f>
        <v>1137829.2</v>
      </c>
      <c r="D17" s="262">
        <f>'1967(1)'!B9</f>
        <v>52993</v>
      </c>
      <c r="E17" s="143">
        <f>'1967(1)'!I9/100</f>
        <v>0.15</v>
      </c>
      <c r="F17" s="266">
        <v>3141.2404000000001</v>
      </c>
    </row>
    <row r="18" spans="1:6">
      <c r="A18" s="143">
        <v>1966</v>
      </c>
      <c r="B18" s="143">
        <v>10</v>
      </c>
      <c r="C18" s="265">
        <f>'1967(1)'!D10</f>
        <v>464990.2</v>
      </c>
      <c r="D18" s="262">
        <f>'1967(1)'!B10</f>
        <v>12265</v>
      </c>
      <c r="E18" s="143">
        <f>'1967(1)'!I10/100</f>
        <v>0.2</v>
      </c>
      <c r="F18" s="266">
        <v>3141.2404000000001</v>
      </c>
    </row>
    <row r="19" spans="1:6">
      <c r="A19" s="143">
        <v>1966</v>
      </c>
      <c r="B19" s="143">
        <v>15</v>
      </c>
      <c r="C19" s="265">
        <f>'1967(1)'!D11</f>
        <v>220087.9</v>
      </c>
      <c r="D19" s="262">
        <f>'1967(1)'!B11</f>
        <v>4087</v>
      </c>
      <c r="E19" s="143">
        <f>'1967(1)'!I11/100</f>
        <v>0.3</v>
      </c>
      <c r="F19" s="266">
        <v>3141.2404000000001</v>
      </c>
    </row>
    <row r="20" spans="1:6">
      <c r="A20" s="143">
        <v>1966</v>
      </c>
      <c r="B20" s="143">
        <v>20</v>
      </c>
      <c r="C20" s="265">
        <f>'1967(1)'!D12</f>
        <v>313879.59999999998</v>
      </c>
      <c r="D20" s="262">
        <f>'1967(1)'!B12</f>
        <v>3776</v>
      </c>
      <c r="E20" s="143">
        <f>'1967(1)'!I12/100</f>
        <v>0.4</v>
      </c>
      <c r="F20" s="266">
        <v>3141.2404000000001</v>
      </c>
    </row>
    <row r="21" spans="1:6">
      <c r="A21" s="143">
        <v>1966</v>
      </c>
      <c r="B21" s="143">
        <v>40</v>
      </c>
      <c r="C21" s="265">
        <f>'1967(1)'!D13</f>
        <v>137568.9</v>
      </c>
      <c r="D21" s="262">
        <f>'1967(1)'!B13</f>
        <v>839</v>
      </c>
      <c r="E21" s="143">
        <f>'1967(1)'!I13/100</f>
        <v>0.5</v>
      </c>
      <c r="F21" s="266">
        <v>3141.2404000000001</v>
      </c>
    </row>
    <row r="22" spans="1:6">
      <c r="A22" s="143">
        <v>1966</v>
      </c>
      <c r="B22" s="143">
        <v>80</v>
      </c>
      <c r="C22" s="265">
        <f>'1967(1)'!D14</f>
        <v>143935.9</v>
      </c>
      <c r="D22" s="262">
        <f>'1967(1)'!B14</f>
        <v>232</v>
      </c>
      <c r="E22" s="143">
        <f>'1967(1)'!I14/100</f>
        <v>0.6</v>
      </c>
      <c r="F22" s="266">
        <v>3141.2404000000001</v>
      </c>
    </row>
    <row r="23" spans="1:6">
      <c r="A23" s="143">
        <v>1967</v>
      </c>
      <c r="B23" s="143">
        <v>0</v>
      </c>
      <c r="C23" s="265">
        <v>1529782.1</v>
      </c>
      <c r="D23" s="262">
        <v>151479</v>
      </c>
      <c r="E23" s="143">
        <f>'1968(1)'!I8/100</f>
        <v>0.1</v>
      </c>
      <c r="F23" s="266">
        <v>3675.24</v>
      </c>
    </row>
    <row r="24" spans="1:6">
      <c r="A24" s="143">
        <v>1967</v>
      </c>
      <c r="B24" s="143">
        <v>5</v>
      </c>
      <c r="C24" s="265">
        <v>1607951.1</v>
      </c>
      <c r="D24" s="262">
        <v>63953</v>
      </c>
      <c r="E24" s="143">
        <f>'1968(1)'!I9/100</f>
        <v>0.15</v>
      </c>
      <c r="F24" s="266">
        <v>3675.24</v>
      </c>
    </row>
    <row r="25" spans="1:6">
      <c r="A25" s="143">
        <v>1967</v>
      </c>
      <c r="B25" s="143">
        <v>10</v>
      </c>
      <c r="C25" s="265">
        <v>666032.1</v>
      </c>
      <c r="D25" s="262">
        <v>15047</v>
      </c>
      <c r="E25" s="143">
        <f>'1968(1)'!I10/100</f>
        <v>0.2</v>
      </c>
      <c r="F25" s="266">
        <v>3675.24</v>
      </c>
    </row>
    <row r="26" spans="1:6">
      <c r="A26" s="143">
        <v>1967</v>
      </c>
      <c r="B26" s="143">
        <v>15</v>
      </c>
      <c r="C26" s="265">
        <v>343926.6</v>
      </c>
      <c r="D26" s="262">
        <v>5449</v>
      </c>
      <c r="E26" s="143">
        <f>'1968(1)'!I11/100</f>
        <v>0.3</v>
      </c>
      <c r="F26" s="266">
        <v>3675.24</v>
      </c>
    </row>
    <row r="27" spans="1:6">
      <c r="A27" s="143">
        <v>1967</v>
      </c>
      <c r="B27" s="143">
        <v>20</v>
      </c>
      <c r="C27" s="265">
        <v>444340.7</v>
      </c>
      <c r="D27" s="262">
        <v>4596</v>
      </c>
      <c r="E27" s="143">
        <f>'1968(1)'!I12/100</f>
        <v>0.4</v>
      </c>
      <c r="F27" s="266">
        <v>3675.24</v>
      </c>
    </row>
    <row r="28" spans="1:6">
      <c r="A28" s="143">
        <v>1967</v>
      </c>
      <c r="B28" s="143">
        <v>40</v>
      </c>
      <c r="C28" s="265">
        <v>182262.5</v>
      </c>
      <c r="D28" s="262">
        <v>933</v>
      </c>
      <c r="E28" s="143">
        <f>'1968(1)'!I13/100</f>
        <v>0.5</v>
      </c>
      <c r="F28" s="266">
        <v>3675.24</v>
      </c>
    </row>
    <row r="29" spans="1:6">
      <c r="A29" s="143">
        <v>1967</v>
      </c>
      <c r="B29" s="143">
        <v>80</v>
      </c>
      <c r="C29" s="265">
        <v>142338.6</v>
      </c>
      <c r="D29" s="262">
        <v>232</v>
      </c>
      <c r="E29" s="143">
        <f>'1968(1)'!I14/100</f>
        <v>0.6</v>
      </c>
      <c r="F29" s="266">
        <v>3675.24</v>
      </c>
    </row>
    <row r="30" spans="1:6">
      <c r="A30" s="143">
        <v>1968</v>
      </c>
      <c r="B30" s="143">
        <v>0</v>
      </c>
      <c r="C30" s="265">
        <f>'1969(1)'!D9</f>
        <v>2243814.2000000002</v>
      </c>
      <c r="D30" s="262">
        <f>'1969(1)'!B9</f>
        <v>180507</v>
      </c>
      <c r="E30" s="143">
        <f>'1969(1)'!I9/100</f>
        <v>0.1</v>
      </c>
      <c r="F30" s="266">
        <v>4480.08</v>
      </c>
    </row>
    <row r="31" spans="1:6">
      <c r="A31" s="143">
        <v>1968</v>
      </c>
      <c r="B31" s="143">
        <v>5</v>
      </c>
      <c r="C31" s="265">
        <f>'1969(1)'!D10</f>
        <v>2427990.7000000002</v>
      </c>
      <c r="D31" s="262">
        <f>'1969(1)'!B10</f>
        <v>79252</v>
      </c>
      <c r="E31" s="143">
        <f>'1969(1)'!I10/100</f>
        <v>0.15</v>
      </c>
      <c r="F31" s="266">
        <v>4480.08</v>
      </c>
    </row>
    <row r="32" spans="1:6">
      <c r="A32" s="143">
        <v>1968</v>
      </c>
      <c r="B32" s="143">
        <v>10</v>
      </c>
      <c r="C32" s="265">
        <f>'1969(1)'!D11</f>
        <v>984672.3</v>
      </c>
      <c r="D32" s="262">
        <f>'1969(1)'!B11</f>
        <v>18255</v>
      </c>
      <c r="E32" s="143">
        <f>'1969(1)'!I11/100</f>
        <v>0.2</v>
      </c>
      <c r="F32" s="266">
        <v>4480.08</v>
      </c>
    </row>
    <row r="33" spans="1:6">
      <c r="A33" s="143">
        <v>1968</v>
      </c>
      <c r="B33" s="143">
        <v>15</v>
      </c>
      <c r="C33" s="265">
        <f>'1969(1)'!D12</f>
        <v>507552.6</v>
      </c>
      <c r="D33" s="262">
        <f>'1969(1)'!B12</f>
        <v>6604</v>
      </c>
      <c r="E33" s="143">
        <f>'1969(1)'!I12/100</f>
        <v>0.3</v>
      </c>
      <c r="F33" s="266">
        <v>4480.08</v>
      </c>
    </row>
    <row r="34" spans="1:6">
      <c r="A34" s="143">
        <v>1968</v>
      </c>
      <c r="B34" s="143">
        <v>20</v>
      </c>
      <c r="C34" s="265">
        <f>'1969(1)'!D13</f>
        <v>621370.9</v>
      </c>
      <c r="D34" s="262">
        <f>'1969(1)'!B13</f>
        <v>5284</v>
      </c>
      <c r="E34" s="143">
        <f>'1969(1)'!I13/100</f>
        <v>0.4</v>
      </c>
      <c r="F34" s="266">
        <v>4480.08</v>
      </c>
    </row>
    <row r="35" spans="1:6">
      <c r="A35" s="143">
        <v>1968</v>
      </c>
      <c r="B35" s="143">
        <v>40</v>
      </c>
      <c r="C35" s="265">
        <f>'1969(1)'!D14</f>
        <v>211403.2</v>
      </c>
      <c r="D35" s="262">
        <f>'1969(1)'!B14</f>
        <v>891</v>
      </c>
      <c r="E35" s="143">
        <f>'1969(1)'!I14/100</f>
        <v>0.5</v>
      </c>
      <c r="F35" s="266">
        <v>4480.08</v>
      </c>
    </row>
    <row r="36" spans="1:6">
      <c r="A36" s="143">
        <v>1968</v>
      </c>
      <c r="B36" s="143">
        <v>80</v>
      </c>
      <c r="C36" s="265">
        <f>'1969(1)'!D15</f>
        <v>109139.7</v>
      </c>
      <c r="D36" s="262">
        <f>'1969(1)'!B15</f>
        <v>192</v>
      </c>
      <c r="E36" s="143">
        <f>'1969(1)'!I15/100</f>
        <v>0.6</v>
      </c>
      <c r="F36" s="266">
        <v>4480.08</v>
      </c>
    </row>
    <row r="37" spans="1:6">
      <c r="A37" s="143">
        <v>1969</v>
      </c>
      <c r="B37" s="143">
        <v>0</v>
      </c>
      <c r="C37" s="265">
        <f>'1970(2)'!D8</f>
        <v>3046235.7</v>
      </c>
      <c r="D37" s="262">
        <f>'1970(2)'!B8</f>
        <v>187135</v>
      </c>
      <c r="E37" s="143">
        <f>'1970(2)'!I8/100</f>
        <v>0.1</v>
      </c>
      <c r="F37" s="266">
        <v>5730</v>
      </c>
    </row>
    <row r="38" spans="1:6">
      <c r="A38" s="143">
        <v>1969</v>
      </c>
      <c r="B38" s="143">
        <v>5</v>
      </c>
      <c r="C38" s="265">
        <f>'1970(2)'!D9</f>
        <v>3613378.3</v>
      </c>
      <c r="D38" s="262">
        <f>'1970(2)'!B9</f>
        <v>92210</v>
      </c>
      <c r="E38" s="143">
        <f>'1970(2)'!I9/100</f>
        <v>0.15</v>
      </c>
      <c r="F38" s="266">
        <v>5730</v>
      </c>
    </row>
    <row r="39" spans="1:6">
      <c r="A39" s="143">
        <v>1969</v>
      </c>
      <c r="B39" s="143">
        <v>10</v>
      </c>
      <c r="C39" s="265">
        <f>'1970(2)'!D10</f>
        <v>1503483.1</v>
      </c>
      <c r="D39" s="262">
        <f>'1970(2)'!B10</f>
        <v>21773</v>
      </c>
      <c r="E39" s="143">
        <f>'1970(2)'!I10/100</f>
        <v>0.2</v>
      </c>
      <c r="F39" s="266">
        <v>5730</v>
      </c>
    </row>
    <row r="40" spans="1:6">
      <c r="A40" s="143">
        <v>1969</v>
      </c>
      <c r="B40" s="143">
        <v>15</v>
      </c>
      <c r="C40" s="265">
        <f>'1970(2)'!D11</f>
        <v>780146.7</v>
      </c>
      <c r="D40" s="262">
        <f>'1970(2)'!B11</f>
        <v>7927</v>
      </c>
      <c r="E40" s="143">
        <f>'1970(2)'!I11/100</f>
        <v>0.3</v>
      </c>
      <c r="F40" s="266">
        <v>5730</v>
      </c>
    </row>
    <row r="41" spans="1:6">
      <c r="A41" s="143">
        <v>1969</v>
      </c>
      <c r="B41" s="143">
        <v>20</v>
      </c>
      <c r="C41" s="265">
        <f>'1970(2)'!D12</f>
        <v>925791.8</v>
      </c>
      <c r="D41" s="262">
        <f>'1970(2)'!B12</f>
        <v>6159</v>
      </c>
      <c r="E41" s="143">
        <f>'1970(2)'!I12/100</f>
        <v>0.4</v>
      </c>
      <c r="F41" s="266">
        <v>5730</v>
      </c>
    </row>
    <row r="42" spans="1:6">
      <c r="A42" s="143">
        <v>1969</v>
      </c>
      <c r="B42" s="143">
        <v>40</v>
      </c>
      <c r="C42" s="265">
        <f>'1970(2)'!D13</f>
        <v>319880.7</v>
      </c>
      <c r="D42" s="262">
        <f>'1970(2)'!B13</f>
        <v>1064</v>
      </c>
      <c r="E42" s="143">
        <f>'1970(2)'!I13/100</f>
        <v>0.5</v>
      </c>
      <c r="F42" s="266">
        <v>5730</v>
      </c>
    </row>
    <row r="43" spans="1:6">
      <c r="A43" s="143">
        <v>1969</v>
      </c>
      <c r="B43" s="143">
        <v>80</v>
      </c>
      <c r="C43" s="265">
        <f>'1970(2)'!D14</f>
        <v>152334.29999999999</v>
      </c>
      <c r="D43" s="262">
        <f>'1970(2)'!B14</f>
        <v>201</v>
      </c>
      <c r="E43" s="143">
        <f>'1970(2)'!I14/100</f>
        <v>0.6</v>
      </c>
      <c r="F43" s="266">
        <v>5730</v>
      </c>
    </row>
    <row r="44" spans="1:6">
      <c r="A44" s="143">
        <v>1970</v>
      </c>
      <c r="B44" s="143">
        <v>0</v>
      </c>
      <c r="C44" s="265">
        <f>'1971(1)'!D8</f>
        <v>4057633.2</v>
      </c>
      <c r="D44" s="262">
        <f>'1971(1)'!B8</f>
        <v>158094</v>
      </c>
      <c r="E44" s="143">
        <f>'1971(1)'!I8/100</f>
        <v>0.1</v>
      </c>
      <c r="F44" s="266">
        <v>7408.92</v>
      </c>
    </row>
    <row r="45" spans="1:6">
      <c r="A45" s="143">
        <v>1970</v>
      </c>
      <c r="B45" s="143">
        <v>5</v>
      </c>
      <c r="C45" s="265">
        <f>'1971(1)'!D9</f>
        <v>6158184.2000000002</v>
      </c>
      <c r="D45" s="262">
        <f>'1971(1)'!B9</f>
        <v>120970</v>
      </c>
      <c r="E45" s="143">
        <f>'1971(1)'!I9/100</f>
        <v>0.15</v>
      </c>
      <c r="F45" s="266">
        <v>7408.92</v>
      </c>
    </row>
    <row r="46" spans="1:6">
      <c r="A46" s="143">
        <v>1970</v>
      </c>
      <c r="B46" s="143">
        <v>10</v>
      </c>
      <c r="C46" s="265">
        <f>'1971(1)'!D10</f>
        <v>2620459.2000000002</v>
      </c>
      <c r="D46" s="262">
        <f>'1971(1)'!B10</f>
        <v>29311</v>
      </c>
      <c r="E46" s="143">
        <f>'1971(1)'!I10/100</f>
        <v>0.2</v>
      </c>
      <c r="F46" s="266">
        <v>7408.92</v>
      </c>
    </row>
    <row r="47" spans="1:6">
      <c r="A47" s="143">
        <v>1970</v>
      </c>
      <c r="B47" s="143">
        <v>15</v>
      </c>
      <c r="C47" s="265">
        <f>'1971(1)'!D11</f>
        <v>1398497.5</v>
      </c>
      <c r="D47" s="262">
        <f>'1971(1)'!B11</f>
        <v>10998</v>
      </c>
      <c r="E47" s="143">
        <f>'1971(1)'!I11/100</f>
        <v>0.3</v>
      </c>
      <c r="F47" s="266">
        <v>7408.92</v>
      </c>
    </row>
    <row r="48" spans="1:6">
      <c r="A48" s="143">
        <v>1970</v>
      </c>
      <c r="B48" s="143">
        <v>20</v>
      </c>
      <c r="C48" s="265">
        <f>'1971(1)'!D12</f>
        <v>1691874.8</v>
      </c>
      <c r="D48" s="262">
        <f>'1971(1)'!B12</f>
        <v>8795</v>
      </c>
      <c r="E48" s="143">
        <f>'1971(1)'!I12/100</f>
        <v>0.4</v>
      </c>
      <c r="F48" s="266">
        <v>7408.92</v>
      </c>
    </row>
    <row r="49" spans="1:6">
      <c r="A49" s="143">
        <v>1970</v>
      </c>
      <c r="B49" s="143">
        <v>40</v>
      </c>
      <c r="C49" s="265">
        <f>'1971(1)'!D13</f>
        <v>525300.69999999995</v>
      </c>
      <c r="D49" s="262">
        <f>'1971(1)'!B13</f>
        <v>1360</v>
      </c>
      <c r="E49" s="143">
        <f>'1971(1)'!I13/100</f>
        <v>0.5</v>
      </c>
      <c r="F49" s="266">
        <v>7408.92</v>
      </c>
    </row>
    <row r="50" spans="1:6">
      <c r="A50" s="143">
        <v>1970</v>
      </c>
      <c r="B50" s="143">
        <v>80</v>
      </c>
      <c r="C50" s="265">
        <f>'1971(1)'!D14</f>
        <v>251127.2</v>
      </c>
      <c r="D50" s="262">
        <f>'1971(1)'!B14</f>
        <v>261</v>
      </c>
      <c r="E50" s="143">
        <f>'1971(1)'!I14/100</f>
        <v>0.6</v>
      </c>
      <c r="F50" s="266">
        <v>7408.92</v>
      </c>
    </row>
    <row r="51" spans="1:6">
      <c r="A51" s="143">
        <v>1971</v>
      </c>
      <c r="B51" s="143">
        <v>0</v>
      </c>
      <c r="C51" s="265">
        <v>6061984.0999999996</v>
      </c>
      <c r="D51">
        <v>173696</v>
      </c>
      <c r="E51" s="143">
        <v>0.1</v>
      </c>
      <c r="F51" s="266">
        <v>9994.68</v>
      </c>
    </row>
    <row r="52" spans="1:6">
      <c r="A52" s="143">
        <v>1971</v>
      </c>
      <c r="B52" s="143">
        <v>5</v>
      </c>
      <c r="C52" s="265">
        <v>10549672.300000001</v>
      </c>
      <c r="D52">
        <v>152701</v>
      </c>
      <c r="E52" s="143">
        <v>0.15</v>
      </c>
      <c r="F52" s="266">
        <v>9994.68</v>
      </c>
    </row>
    <row r="53" spans="1:6">
      <c r="A53" s="143">
        <v>1971</v>
      </c>
      <c r="B53" s="143">
        <v>10</v>
      </c>
      <c r="C53" s="265">
        <v>4478788.0999999996</v>
      </c>
      <c r="D53">
        <v>37130</v>
      </c>
      <c r="E53" s="143">
        <v>0.2</v>
      </c>
      <c r="F53" s="266">
        <v>9994.68</v>
      </c>
    </row>
    <row r="54" spans="1:6">
      <c r="A54" s="143">
        <v>1971</v>
      </c>
      <c r="B54" s="143">
        <v>15</v>
      </c>
      <c r="C54" s="265">
        <v>2330032.7999999998</v>
      </c>
      <c r="D54">
        <v>13574</v>
      </c>
      <c r="E54" s="143">
        <v>0.3</v>
      </c>
      <c r="F54" s="266">
        <v>9994.68</v>
      </c>
    </row>
    <row r="55" spans="1:6">
      <c r="A55" s="143">
        <v>1971</v>
      </c>
      <c r="B55" s="143">
        <v>20</v>
      </c>
      <c r="C55" s="265">
        <v>2801996.9</v>
      </c>
      <c r="D55">
        <v>10855</v>
      </c>
      <c r="E55" s="143">
        <v>0.4</v>
      </c>
      <c r="F55" s="266">
        <v>9994.68</v>
      </c>
    </row>
    <row r="56" spans="1:6">
      <c r="A56" s="143">
        <v>1971</v>
      </c>
      <c r="B56" s="143">
        <v>40</v>
      </c>
      <c r="C56" s="265">
        <v>805606.8</v>
      </c>
      <c r="D56">
        <v>1557</v>
      </c>
      <c r="E56" s="143">
        <v>0.5</v>
      </c>
      <c r="F56" s="266">
        <v>9994.68</v>
      </c>
    </row>
    <row r="57" spans="1:6">
      <c r="A57" s="143">
        <v>1971</v>
      </c>
      <c r="B57" s="143">
        <v>80</v>
      </c>
      <c r="C57" s="265">
        <v>343755</v>
      </c>
      <c r="D57">
        <v>235</v>
      </c>
      <c r="E57" s="143">
        <v>0.6</v>
      </c>
      <c r="F57" s="266">
        <v>9994.68</v>
      </c>
    </row>
    <row r="58" spans="1:6">
      <c r="A58" s="143">
        <v>1972</v>
      </c>
      <c r="B58" s="143">
        <v>0</v>
      </c>
      <c r="C58" s="265">
        <f>'1973'!D8</f>
        <v>282300.5</v>
      </c>
      <c r="D58" s="265">
        <f>'1973'!B8</f>
        <v>3438</v>
      </c>
      <c r="E58" s="143">
        <f>'1973'!I8/100</f>
        <v>0.1</v>
      </c>
      <c r="F58" s="266">
        <v>24400</v>
      </c>
    </row>
    <row r="59" spans="1:6">
      <c r="A59" s="143">
        <v>1972</v>
      </c>
      <c r="B59" s="143">
        <v>5</v>
      </c>
      <c r="C59" s="265">
        <f>'1973'!D9</f>
        <v>527321.19999999995</v>
      </c>
      <c r="D59" s="265">
        <f>'1973'!B9</f>
        <v>2969</v>
      </c>
      <c r="E59" s="143">
        <f>'1973'!I9/100</f>
        <v>0.15</v>
      </c>
      <c r="F59" s="266">
        <v>24400</v>
      </c>
    </row>
    <row r="60" spans="1:6">
      <c r="A60" s="143">
        <v>1972</v>
      </c>
      <c r="B60" s="143">
        <v>10</v>
      </c>
      <c r="C60" s="265">
        <f>'1973'!D10</f>
        <v>570267.80000000005</v>
      </c>
      <c r="D60" s="265">
        <f>'1973'!B10</f>
        <v>1886</v>
      </c>
      <c r="E60" s="143">
        <f>'1973'!I10/100</f>
        <v>0.2</v>
      </c>
      <c r="F60" s="266">
        <v>24400</v>
      </c>
    </row>
    <row r="61" spans="1:6">
      <c r="A61" s="143">
        <v>1972</v>
      </c>
      <c r="B61" s="143">
        <v>15</v>
      </c>
      <c r="C61" s="265">
        <f>'1973'!D11</f>
        <v>613477.9</v>
      </c>
      <c r="D61" s="265">
        <f>'1973'!B11</f>
        <v>1446</v>
      </c>
      <c r="E61" s="143">
        <f>'1973'!I11/100</f>
        <v>0.3</v>
      </c>
      <c r="F61" s="266">
        <v>24400</v>
      </c>
    </row>
    <row r="62" spans="1:6">
      <c r="A62" s="143">
        <v>1972</v>
      </c>
      <c r="B62" s="143">
        <v>20</v>
      </c>
      <c r="C62" s="265">
        <f>'1973'!D12</f>
        <v>1412421.7</v>
      </c>
      <c r="D62" s="265">
        <f>'1973'!B12</f>
        <v>2114</v>
      </c>
      <c r="E62" s="143">
        <f>'1973'!I12/100</f>
        <v>0.4</v>
      </c>
      <c r="F62" s="266">
        <v>24400</v>
      </c>
    </row>
    <row r="63" spans="1:6">
      <c r="A63" s="143">
        <v>1972</v>
      </c>
      <c r="B63" s="143">
        <v>40</v>
      </c>
      <c r="C63" s="265">
        <f>'1973'!D13</f>
        <v>861632.4</v>
      </c>
      <c r="D63" s="265">
        <f>'1973'!B13</f>
        <v>672</v>
      </c>
      <c r="E63" s="143">
        <f>'1973'!I13/100</f>
        <v>0.5</v>
      </c>
      <c r="F63" s="266">
        <v>24400</v>
      </c>
    </row>
    <row r="64" spans="1:6">
      <c r="A64" s="143">
        <v>1972</v>
      </c>
      <c r="B64" s="143">
        <v>80</v>
      </c>
      <c r="C64" s="265">
        <f>'1973'!D14</f>
        <v>409935.9</v>
      </c>
      <c r="D64" s="265">
        <f>'1973'!B14</f>
        <v>130</v>
      </c>
      <c r="E64" s="143">
        <f>'1973'!I14/100</f>
        <v>0.6</v>
      </c>
      <c r="F64" s="266">
        <v>24400</v>
      </c>
    </row>
    <row r="65" spans="1:8">
      <c r="A65" s="143">
        <v>1973</v>
      </c>
      <c r="B65" s="158">
        <v>0</v>
      </c>
      <c r="C65" s="265">
        <f>'1974'!H7+'1974 (1)'!H8</f>
        <v>2366332</v>
      </c>
      <c r="D65" s="262">
        <f>'1974'!B7+'1974 (1)'!B8</f>
        <v>11844</v>
      </c>
      <c r="F65" s="266">
        <v>80000</v>
      </c>
      <c r="G65" s="262">
        <f>'1974'!D7+'1974 (1)'!D8</f>
        <v>2456452</v>
      </c>
      <c r="H65" s="268"/>
    </row>
    <row r="66" spans="1:8">
      <c r="A66" s="143">
        <v>1973</v>
      </c>
      <c r="B66" s="158">
        <v>3</v>
      </c>
      <c r="C66" s="265">
        <f>'1974'!H8+'1974 (1)'!H9</f>
        <v>5660528</v>
      </c>
      <c r="D66" s="262">
        <f>'1974'!B8+'1974 (1)'!B9</f>
        <v>16887</v>
      </c>
      <c r="F66" s="266">
        <v>80000</v>
      </c>
      <c r="G66" s="262">
        <f>'1974'!D8+'1974 (1)'!D9</f>
        <v>5878769</v>
      </c>
      <c r="H66" s="268"/>
    </row>
    <row r="67" spans="1:8">
      <c r="A67" s="143">
        <v>1973</v>
      </c>
      <c r="B67" s="158">
        <v>5</v>
      </c>
      <c r="C67" s="265">
        <f>'1974'!H9+'1974 (1)'!H10</f>
        <v>13147887</v>
      </c>
      <c r="D67" s="262">
        <f>'1974'!B9+'1974 (1)'!B10</f>
        <v>22236</v>
      </c>
      <c r="F67" s="266">
        <v>80000</v>
      </c>
      <c r="G67" s="262">
        <f>'1974'!D9+'1974 (1)'!D10</f>
        <v>13699708</v>
      </c>
      <c r="H67" s="268"/>
    </row>
    <row r="68" spans="1:8">
      <c r="A68" s="143">
        <v>1973</v>
      </c>
      <c r="B68" s="158">
        <v>10</v>
      </c>
      <c r="C68" s="265">
        <f>'1974'!H10+'1974 (1)'!H11</f>
        <v>9834153</v>
      </c>
      <c r="D68" s="262">
        <f>'1974'!B10+'1974 (1)'!B11</f>
        <v>9999</v>
      </c>
      <c r="F68" s="266">
        <v>80000</v>
      </c>
      <c r="G68" s="262">
        <f>'1974'!D10+'1974 (1)'!D11</f>
        <v>10284416</v>
      </c>
      <c r="H68" s="268"/>
    </row>
    <row r="69" spans="1:8">
      <c r="A69" s="143">
        <v>1973</v>
      </c>
      <c r="B69" s="158">
        <v>15</v>
      </c>
      <c r="C69" s="265">
        <f>'1974'!H11+'1974 (1)'!H12</f>
        <v>6250214</v>
      </c>
      <c r="D69" s="262">
        <f>'1974'!B11+'1974 (1)'!B12</f>
        <v>4483</v>
      </c>
      <c r="F69" s="266">
        <v>80000</v>
      </c>
      <c r="G69" s="262">
        <f>'1974'!D11+'1974 (1)'!D12</f>
        <v>6525363</v>
      </c>
      <c r="H69" s="268"/>
    </row>
    <row r="70" spans="1:8">
      <c r="A70" s="143">
        <v>1973</v>
      </c>
      <c r="B70" s="5">
        <v>20</v>
      </c>
      <c r="C70" s="265">
        <f>'1974'!H12+'1974 (1)'!H13</f>
        <v>7524621</v>
      </c>
      <c r="D70" s="262">
        <f>'1974'!B12+'1974 (1)'!B13</f>
        <v>3842</v>
      </c>
      <c r="F70" s="266">
        <v>80000</v>
      </c>
      <c r="G70" s="262">
        <f>'1974'!D12+'1974 (1)'!D13</f>
        <v>7853759</v>
      </c>
      <c r="H70" s="268"/>
    </row>
    <row r="71" spans="1:8">
      <c r="A71" s="143">
        <v>1973</v>
      </c>
      <c r="B71" s="5">
        <v>30</v>
      </c>
      <c r="C71" s="265">
        <f>'1974'!H13+'1974 (1)'!H14</f>
        <v>4250614</v>
      </c>
      <c r="D71" s="262">
        <f>'1974'!B13+'1974 (1)'!B14</f>
        <v>1529</v>
      </c>
      <c r="F71" s="266">
        <v>80000</v>
      </c>
      <c r="G71" s="262">
        <f>'1974'!D13+'1974 (1)'!D14</f>
        <v>4453254</v>
      </c>
      <c r="H71" s="268"/>
    </row>
    <row r="72" spans="1:8">
      <c r="A72" s="143">
        <v>1973</v>
      </c>
      <c r="B72" s="5">
        <v>40</v>
      </c>
      <c r="C72" s="265">
        <f>'1974'!H14+'1974 (1)'!H15</f>
        <v>2739323</v>
      </c>
      <c r="D72" s="262">
        <f>'1974'!B14+'1974 (1)'!B15</f>
        <v>758</v>
      </c>
      <c r="F72" s="266">
        <v>80000</v>
      </c>
      <c r="G72" s="262">
        <f>'1974'!D14+'1974 (1)'!D15</f>
        <v>2845144</v>
      </c>
      <c r="H72" s="268"/>
    </row>
    <row r="73" spans="1:8">
      <c r="A73" s="143">
        <v>1973</v>
      </c>
      <c r="B73" s="5">
        <v>50</v>
      </c>
      <c r="C73" s="265">
        <f>'1974'!H15+'1974 (1)'!H16</f>
        <v>1852338</v>
      </c>
      <c r="D73" s="262">
        <f>'1974'!B15+'1974 (1)'!B16</f>
        <v>418</v>
      </c>
      <c r="F73" s="266">
        <v>80000</v>
      </c>
      <c r="G73" s="262">
        <f>'1974'!D15+'1974 (1)'!D16</f>
        <v>1912079</v>
      </c>
      <c r="H73" s="268"/>
    </row>
    <row r="74" spans="1:8">
      <c r="A74" s="143">
        <v>1973</v>
      </c>
      <c r="B74" s="5">
        <v>60</v>
      </c>
      <c r="C74" s="265">
        <f>'1974'!H16+'1974 (1)'!H17</f>
        <v>2465996</v>
      </c>
      <c r="D74" s="262">
        <f>'1974'!B16+'1974 (1)'!B17</f>
        <v>444</v>
      </c>
      <c r="F74" s="266">
        <v>80000</v>
      </c>
      <c r="G74" s="262">
        <f>'1974'!D16+'1974 (1)'!D17</f>
        <v>2561195</v>
      </c>
      <c r="H74" s="268"/>
    </row>
    <row r="75" spans="1:8">
      <c r="A75" s="143">
        <v>1973</v>
      </c>
      <c r="B75" s="5">
        <v>80</v>
      </c>
      <c r="C75" s="265">
        <f>'1974'!H17+'1974 (1)'!H18</f>
        <v>6398395</v>
      </c>
      <c r="D75" s="262">
        <f>'1974'!B17+'1974 (1)'!B18</f>
        <v>661</v>
      </c>
      <c r="F75" s="266">
        <v>80000</v>
      </c>
      <c r="G75" s="262">
        <f>'1974'!D17+'1974 (1)'!D18</f>
        <v>6494546</v>
      </c>
      <c r="H75" s="268"/>
    </row>
    <row r="76" spans="1:8">
      <c r="A76" s="143">
        <v>1974</v>
      </c>
      <c r="B76" s="158">
        <v>0</v>
      </c>
      <c r="C76" s="265">
        <f>4804</f>
        <v>4804</v>
      </c>
      <c r="D76">
        <f>8039+7408</f>
        <v>15447</v>
      </c>
      <c r="F76" s="266">
        <v>240</v>
      </c>
    </row>
    <row r="77" spans="1:8">
      <c r="A77" s="143">
        <v>1974</v>
      </c>
      <c r="B77" s="143">
        <v>3</v>
      </c>
      <c r="C77" s="265">
        <v>15923</v>
      </c>
      <c r="D77">
        <f>16631+4432</f>
        <v>21063</v>
      </c>
      <c r="F77" s="266">
        <v>240</v>
      </c>
    </row>
    <row r="78" spans="1:8">
      <c r="A78" s="143">
        <v>1974</v>
      </c>
      <c r="B78" s="143">
        <v>5</v>
      </c>
      <c r="C78" s="265">
        <v>45400</v>
      </c>
      <c r="D78">
        <f>26207+1465</f>
        <v>27672</v>
      </c>
      <c r="F78" s="266">
        <v>240</v>
      </c>
    </row>
    <row r="79" spans="1:8">
      <c r="A79" s="143">
        <v>1974</v>
      </c>
      <c r="B79" s="143">
        <v>10</v>
      </c>
      <c r="C79" s="265">
        <v>42361</v>
      </c>
      <c r="D79">
        <f>14314+629</f>
        <v>14943</v>
      </c>
      <c r="F79" s="266">
        <v>240</v>
      </c>
    </row>
    <row r="80" spans="1:8">
      <c r="A80" s="143">
        <v>1974</v>
      </c>
      <c r="B80" s="143">
        <v>15</v>
      </c>
      <c r="C80" s="265">
        <v>40207</v>
      </c>
      <c r="D80">
        <f>9627+357</f>
        <v>9984</v>
      </c>
      <c r="F80" s="266">
        <v>240</v>
      </c>
    </row>
    <row r="81" spans="1:8">
      <c r="A81" s="143">
        <v>1974</v>
      </c>
      <c r="B81" s="143">
        <v>20</v>
      </c>
      <c r="C81" s="265">
        <v>68021</v>
      </c>
      <c r="D81">
        <f>11592+298</f>
        <v>11890</v>
      </c>
      <c r="F81" s="266">
        <v>240</v>
      </c>
    </row>
    <row r="82" spans="1:8">
      <c r="A82" s="143">
        <v>1974</v>
      </c>
      <c r="B82" s="143">
        <v>30</v>
      </c>
      <c r="C82" s="265">
        <v>52343</v>
      </c>
      <c r="D82">
        <f>6312+141</f>
        <v>6453</v>
      </c>
      <c r="F82" s="266">
        <v>240</v>
      </c>
    </row>
    <row r="83" spans="1:8">
      <c r="A83" s="143">
        <v>1974</v>
      </c>
      <c r="B83" s="143">
        <v>40</v>
      </c>
      <c r="C83" s="265">
        <v>35616</v>
      </c>
      <c r="D83">
        <f>3329+53</f>
        <v>3382</v>
      </c>
      <c r="F83" s="266">
        <v>240</v>
      </c>
    </row>
    <row r="84" spans="1:8">
      <c r="A84" s="143">
        <v>1974</v>
      </c>
      <c r="B84" s="143">
        <v>50</v>
      </c>
      <c r="C84" s="265">
        <v>26455</v>
      </c>
      <c r="D84">
        <f>2016+40</f>
        <v>2056</v>
      </c>
      <c r="F84" s="266">
        <v>240</v>
      </c>
    </row>
    <row r="85" spans="1:8">
      <c r="A85" s="143">
        <v>1974</v>
      </c>
      <c r="B85" s="143">
        <v>60</v>
      </c>
      <c r="C85" s="265">
        <v>34633</v>
      </c>
      <c r="D85">
        <f>2095+47</f>
        <v>2142</v>
      </c>
      <c r="F85" s="266">
        <v>240</v>
      </c>
    </row>
    <row r="86" spans="1:8">
      <c r="A86" s="143">
        <v>1974</v>
      </c>
      <c r="B86" s="143">
        <v>80</v>
      </c>
      <c r="C86" s="265">
        <v>114269</v>
      </c>
      <c r="D86">
        <f>3043+102</f>
        <v>3145</v>
      </c>
      <c r="F86" s="266">
        <v>240</v>
      </c>
    </row>
    <row r="87" spans="1:8">
      <c r="A87" s="143">
        <v>1975</v>
      </c>
      <c r="B87" s="143">
        <v>0</v>
      </c>
      <c r="C87" s="265">
        <v>136206</v>
      </c>
      <c r="D87">
        <v>20247</v>
      </c>
      <c r="F87" s="266"/>
      <c r="H87">
        <v>1956</v>
      </c>
    </row>
    <row r="88" spans="1:8">
      <c r="A88" s="143">
        <v>1975</v>
      </c>
      <c r="B88" s="143">
        <v>5</v>
      </c>
      <c r="C88" s="265">
        <v>342129</v>
      </c>
      <c r="D88">
        <v>24020</v>
      </c>
      <c r="F88" s="266"/>
      <c r="H88">
        <v>1956</v>
      </c>
    </row>
    <row r="89" spans="1:8">
      <c r="A89" s="143">
        <v>1975</v>
      </c>
      <c r="B89" s="143">
        <v>10</v>
      </c>
      <c r="C89" s="265">
        <v>344790</v>
      </c>
      <c r="D89">
        <v>14278</v>
      </c>
      <c r="F89" s="266"/>
      <c r="H89">
        <v>1956</v>
      </c>
    </row>
    <row r="90" spans="1:8">
      <c r="A90" s="143">
        <v>1975</v>
      </c>
      <c r="B90" s="143">
        <v>15</v>
      </c>
      <c r="C90" s="265">
        <v>324258</v>
      </c>
      <c r="D90">
        <v>9541</v>
      </c>
      <c r="F90" s="266"/>
      <c r="H90">
        <v>1956</v>
      </c>
    </row>
    <row r="91" spans="1:8">
      <c r="A91" s="143">
        <v>1975</v>
      </c>
      <c r="B91" s="143">
        <v>20</v>
      </c>
      <c r="C91" s="265">
        <v>538027</v>
      </c>
      <c r="D91">
        <v>11246</v>
      </c>
      <c r="F91" s="266"/>
      <c r="H91">
        <v>1956</v>
      </c>
    </row>
    <row r="92" spans="1:8">
      <c r="A92" s="143">
        <v>1975</v>
      </c>
      <c r="B92" s="143">
        <v>30</v>
      </c>
      <c r="C92" s="265">
        <v>379038</v>
      </c>
      <c r="D92">
        <v>5615</v>
      </c>
      <c r="F92" s="266"/>
      <c r="H92">
        <v>1956</v>
      </c>
    </row>
    <row r="93" spans="1:8">
      <c r="A93" s="143">
        <v>1975</v>
      </c>
      <c r="B93" s="143">
        <v>40</v>
      </c>
      <c r="C93" s="265">
        <v>256719</v>
      </c>
      <c r="D93">
        <v>2953</v>
      </c>
      <c r="F93" s="266"/>
      <c r="H93">
        <v>1956</v>
      </c>
    </row>
    <row r="94" spans="1:8">
      <c r="A94" s="143">
        <v>1975</v>
      </c>
      <c r="B94" s="143">
        <v>50</v>
      </c>
      <c r="C94" s="265">
        <v>177667</v>
      </c>
      <c r="D94">
        <v>1662</v>
      </c>
      <c r="F94" s="266"/>
      <c r="H94">
        <v>1956</v>
      </c>
    </row>
    <row r="95" spans="1:8">
      <c r="A95" s="143">
        <v>1975</v>
      </c>
      <c r="B95" s="143">
        <v>60</v>
      </c>
      <c r="C95" s="265">
        <v>204551</v>
      </c>
      <c r="D95">
        <v>1531</v>
      </c>
      <c r="F95" s="266"/>
      <c r="H95">
        <v>1956</v>
      </c>
    </row>
    <row r="96" spans="1:8">
      <c r="A96" s="143">
        <v>1975</v>
      </c>
      <c r="B96" s="143">
        <v>80</v>
      </c>
      <c r="C96" s="265">
        <v>1063812</v>
      </c>
      <c r="D96">
        <v>1698</v>
      </c>
      <c r="F96" s="266"/>
      <c r="H96">
        <v>1956</v>
      </c>
    </row>
    <row r="97" spans="1:6">
      <c r="A97" s="143">
        <v>1976</v>
      </c>
      <c r="B97" s="143">
        <v>0</v>
      </c>
      <c r="C97" s="265">
        <v>0</v>
      </c>
      <c r="D97">
        <v>0</v>
      </c>
      <c r="F97" s="266"/>
    </row>
    <row r="98" spans="1:6">
      <c r="A98" s="143">
        <v>1976</v>
      </c>
      <c r="B98" s="143">
        <v>2</v>
      </c>
      <c r="C98" s="265">
        <v>35991</v>
      </c>
      <c r="D98">
        <v>2421</v>
      </c>
      <c r="F98" s="266"/>
    </row>
    <row r="99" spans="1:6">
      <c r="A99" s="143">
        <v>1976</v>
      </c>
      <c r="B99" s="143">
        <v>3</v>
      </c>
      <c r="C99" s="265">
        <v>273525</v>
      </c>
      <c r="D99">
        <v>11989</v>
      </c>
      <c r="F99" s="266"/>
    </row>
    <row r="100" spans="1:6">
      <c r="A100" s="143">
        <v>1976</v>
      </c>
      <c r="B100" s="143">
        <v>5</v>
      </c>
      <c r="C100" s="265">
        <v>194838</v>
      </c>
      <c r="D100">
        <v>6218</v>
      </c>
      <c r="F100" s="266"/>
    </row>
    <row r="101" spans="1:6">
      <c r="A101" s="143">
        <v>1976</v>
      </c>
      <c r="B101" s="143">
        <v>6</v>
      </c>
      <c r="C101" s="265">
        <v>943979</v>
      </c>
      <c r="D101">
        <v>21124</v>
      </c>
      <c r="F101" s="266"/>
    </row>
    <row r="102" spans="1:6">
      <c r="A102" s="143">
        <v>1976</v>
      </c>
      <c r="B102" s="143">
        <v>10</v>
      </c>
      <c r="C102" s="265">
        <v>1144339</v>
      </c>
      <c r="D102">
        <v>16358</v>
      </c>
      <c r="F102" s="266"/>
    </row>
    <row r="103" spans="1:6">
      <c r="A103" s="143">
        <v>1976</v>
      </c>
      <c r="B103" s="143">
        <v>15</v>
      </c>
      <c r="C103" s="265">
        <v>213225</v>
      </c>
      <c r="D103">
        <v>2419</v>
      </c>
      <c r="F103" s="266"/>
    </row>
    <row r="104" spans="1:6">
      <c r="A104" s="143">
        <v>1976</v>
      </c>
      <c r="B104" s="143">
        <v>16</v>
      </c>
      <c r="C104" s="265">
        <v>858943</v>
      </c>
      <c r="D104">
        <v>8380</v>
      </c>
      <c r="F104" s="266"/>
    </row>
    <row r="105" spans="1:6">
      <c r="A105" s="143">
        <v>1976</v>
      </c>
      <c r="B105" s="143">
        <v>20</v>
      </c>
      <c r="C105" s="265">
        <v>1416874</v>
      </c>
      <c r="D105">
        <v>10179</v>
      </c>
      <c r="F105" s="266"/>
    </row>
    <row r="106" spans="1:6">
      <c r="A106" s="143">
        <v>1976</v>
      </c>
      <c r="B106" s="143">
        <v>30</v>
      </c>
      <c r="C106" s="265">
        <v>904199</v>
      </c>
      <c r="D106">
        <v>4634</v>
      </c>
      <c r="F106" s="266"/>
    </row>
    <row r="107" spans="1:6">
      <c r="A107" s="143">
        <v>1976</v>
      </c>
      <c r="B107" s="143">
        <v>40</v>
      </c>
      <c r="C107" s="265">
        <v>312781</v>
      </c>
      <c r="D107">
        <v>1298</v>
      </c>
      <c r="F107" s="266"/>
    </row>
    <row r="108" spans="1:6">
      <c r="A108" s="143">
        <v>1976</v>
      </c>
      <c r="B108" s="143">
        <v>45</v>
      </c>
      <c r="C108" s="265">
        <v>597806</v>
      </c>
      <c r="D108">
        <v>2052</v>
      </c>
      <c r="F108" s="266"/>
    </row>
    <row r="109" spans="1:6">
      <c r="A109" s="143">
        <v>1976</v>
      </c>
      <c r="B109" s="143">
        <v>60</v>
      </c>
      <c r="C109" s="265">
        <v>246680</v>
      </c>
      <c r="D109">
        <v>671</v>
      </c>
      <c r="F109" s="266"/>
    </row>
    <row r="110" spans="1:6">
      <c r="A110" s="143">
        <v>1976</v>
      </c>
      <c r="B110" s="143">
        <v>70</v>
      </c>
      <c r="C110" s="265">
        <v>189571</v>
      </c>
      <c r="D110">
        <v>447</v>
      </c>
      <c r="F110" s="266"/>
    </row>
    <row r="111" spans="1:6">
      <c r="A111" s="143">
        <v>1976</v>
      </c>
      <c r="B111" s="143">
        <v>80</v>
      </c>
      <c r="C111" s="265">
        <v>268926</v>
      </c>
      <c r="D111">
        <v>532</v>
      </c>
      <c r="F111" s="266"/>
    </row>
    <row r="112" spans="1:6">
      <c r="A112" s="143">
        <v>1976</v>
      </c>
      <c r="B112" s="143">
        <v>100</v>
      </c>
      <c r="C112" s="265">
        <v>442045</v>
      </c>
      <c r="D112">
        <v>593</v>
      </c>
      <c r="F112" s="266"/>
    </row>
    <row r="113" spans="1:6">
      <c r="A113" s="143">
        <v>1976</v>
      </c>
      <c r="B113" s="143">
        <v>200</v>
      </c>
      <c r="C113" s="265">
        <v>123327</v>
      </c>
      <c r="D113">
        <v>89</v>
      </c>
      <c r="F113" s="266"/>
    </row>
    <row r="114" spans="1:6">
      <c r="A114" s="143">
        <v>1976</v>
      </c>
      <c r="B114" s="143">
        <v>300</v>
      </c>
      <c r="C114" s="265">
        <v>55771</v>
      </c>
      <c r="D114">
        <v>29</v>
      </c>
      <c r="F114" s="266"/>
    </row>
    <row r="115" spans="1:6">
      <c r="A115" s="143">
        <v>1976</v>
      </c>
      <c r="B115" s="143">
        <v>400</v>
      </c>
      <c r="C115" s="265">
        <v>48806</v>
      </c>
      <c r="D115">
        <v>19</v>
      </c>
      <c r="F115" s="266"/>
    </row>
    <row r="116" spans="1:6">
      <c r="A116" s="143">
        <v>1976</v>
      </c>
      <c r="B116" s="143">
        <v>500</v>
      </c>
      <c r="C116" s="265">
        <v>71902</v>
      </c>
      <c r="D116">
        <v>20</v>
      </c>
      <c r="F116" s="266"/>
    </row>
    <row r="117" spans="1:6">
      <c r="A117" s="143">
        <v>1976</v>
      </c>
      <c r="B117" s="143">
        <v>800</v>
      </c>
      <c r="C117" s="265">
        <v>383550</v>
      </c>
      <c r="D117">
        <v>32</v>
      </c>
      <c r="F117" s="266"/>
    </row>
    <row r="118" spans="1:6">
      <c r="C118" s="265"/>
      <c r="F118" s="266"/>
    </row>
    <row r="119" spans="1:6">
      <c r="C119" s="265"/>
      <c r="F119" s="266"/>
    </row>
    <row r="120" spans="1:6">
      <c r="C120" s="265"/>
      <c r="F120" s="266"/>
    </row>
    <row r="121" spans="1:6">
      <c r="C121" s="265"/>
    </row>
    <row r="122" spans="1:6">
      <c r="C122" s="265"/>
    </row>
    <row r="123" spans="1:6">
      <c r="C123" s="265"/>
    </row>
    <row r="124" spans="1:6">
      <c r="C124" s="265"/>
    </row>
    <row r="125" spans="1:6">
      <c r="C125" s="265"/>
    </row>
    <row r="126" spans="1:6">
      <c r="C126" s="265"/>
    </row>
    <row r="127" spans="1:6">
      <c r="C127" s="265"/>
    </row>
    <row r="128" spans="1:6">
      <c r="C128" s="265"/>
    </row>
    <row r="129" spans="3:3">
      <c r="C129" s="265"/>
    </row>
    <row r="130" spans="3:3">
      <c r="C130" s="265"/>
    </row>
    <row r="131" spans="3:3">
      <c r="C131" s="265"/>
    </row>
    <row r="132" spans="3:3">
      <c r="C132" s="265"/>
    </row>
    <row r="133" spans="3:3">
      <c r="C133" s="265"/>
    </row>
    <row r="134" spans="3:3">
      <c r="C134" s="265"/>
    </row>
    <row r="135" spans="3:3">
      <c r="C135" s="265"/>
    </row>
    <row r="136" spans="3:3">
      <c r="C136" s="265"/>
    </row>
    <row r="137" spans="3:3">
      <c r="C137" s="265"/>
    </row>
    <row r="138" spans="3:3">
      <c r="C138" s="265"/>
    </row>
    <row r="139" spans="3:3">
      <c r="C139" s="265"/>
    </row>
    <row r="140" spans="3:3">
      <c r="C140" s="265"/>
    </row>
    <row r="141" spans="3:3">
      <c r="C141" s="265"/>
    </row>
    <row r="142" spans="3:3">
      <c r="C142" s="265"/>
    </row>
    <row r="143" spans="3:3">
      <c r="C143" s="265"/>
    </row>
    <row r="144" spans="3:3">
      <c r="C144" s="265"/>
    </row>
    <row r="145" spans="3:3">
      <c r="C145" s="265"/>
    </row>
    <row r="146" spans="3:3">
      <c r="C146" s="265"/>
    </row>
    <row r="147" spans="3:3">
      <c r="C147" s="265"/>
    </row>
    <row r="148" spans="3:3">
      <c r="C148" s="265"/>
    </row>
    <row r="149" spans="3:3">
      <c r="C149" s="265"/>
    </row>
    <row r="150" spans="3:3">
      <c r="C150" s="265"/>
    </row>
    <row r="151" spans="3:3">
      <c r="C151" s="265"/>
    </row>
    <row r="152" spans="3:3">
      <c r="C152" s="265"/>
    </row>
    <row r="153" spans="3:3">
      <c r="C153" s="265"/>
    </row>
    <row r="154" spans="3:3">
      <c r="C154" s="265"/>
    </row>
    <row r="155" spans="3:3">
      <c r="C155" s="265"/>
    </row>
    <row r="156" spans="3:3">
      <c r="C156" s="265"/>
    </row>
    <row r="157" spans="3:3">
      <c r="C157" s="265"/>
    </row>
    <row r="158" spans="3:3">
      <c r="C158" s="265"/>
    </row>
    <row r="159" spans="3:3">
      <c r="C159" s="265"/>
    </row>
    <row r="160" spans="3:3">
      <c r="C160" s="265"/>
    </row>
    <row r="161" spans="3:3">
      <c r="C161" s="265"/>
    </row>
    <row r="162" spans="3:3">
      <c r="C162" s="265"/>
    </row>
    <row r="163" spans="3:3">
      <c r="C163" s="265"/>
    </row>
    <row r="164" spans="3:3">
      <c r="C164" s="265"/>
    </row>
    <row r="165" spans="3:3">
      <c r="C165" s="265"/>
    </row>
    <row r="166" spans="3:3">
      <c r="C166" s="265"/>
    </row>
    <row r="167" spans="3:3">
      <c r="C167" s="265"/>
    </row>
    <row r="168" spans="3:3">
      <c r="C168" s="265"/>
    </row>
    <row r="169" spans="3:3">
      <c r="C169" s="265"/>
    </row>
    <row r="170" spans="3:3">
      <c r="C170" s="265"/>
    </row>
    <row r="171" spans="3:3">
      <c r="C171" s="265"/>
    </row>
    <row r="172" spans="3:3">
      <c r="C172" s="265"/>
    </row>
    <row r="173" spans="3:3">
      <c r="C173" s="265"/>
    </row>
    <row r="174" spans="3:3">
      <c r="C174" s="265"/>
    </row>
    <row r="175" spans="3:3">
      <c r="C175" s="265"/>
    </row>
    <row r="176" spans="3:3">
      <c r="C176" s="265"/>
    </row>
    <row r="177" spans="3:3">
      <c r="C177" s="265"/>
    </row>
    <row r="178" spans="3:3">
      <c r="C178" s="265"/>
    </row>
    <row r="179" spans="3:3">
      <c r="C179" s="265"/>
    </row>
    <row r="180" spans="3:3">
      <c r="C180" s="265"/>
    </row>
    <row r="181" spans="3:3">
      <c r="C181" s="265"/>
    </row>
    <row r="182" spans="3:3">
      <c r="C182" s="265"/>
    </row>
    <row r="183" spans="3:3">
      <c r="C183" s="265"/>
    </row>
    <row r="184" spans="3:3">
      <c r="C184" s="265"/>
    </row>
    <row r="185" spans="3:3">
      <c r="C185" s="265"/>
    </row>
    <row r="186" spans="3:3">
      <c r="C186" s="265"/>
    </row>
    <row r="187" spans="3:3">
      <c r="C187" s="265"/>
    </row>
    <row r="188" spans="3:3">
      <c r="C188" s="265"/>
    </row>
    <row r="189" spans="3:3">
      <c r="C189" s="265"/>
    </row>
    <row r="190" spans="3:3">
      <c r="C190" s="265"/>
    </row>
    <row r="191" spans="3:3">
      <c r="C191" s="265"/>
    </row>
    <row r="192" spans="3:3">
      <c r="C192" s="265"/>
    </row>
    <row r="193" spans="3:3">
      <c r="C193" s="265"/>
    </row>
    <row r="194" spans="3:3">
      <c r="C194" s="265"/>
    </row>
    <row r="195" spans="3:3">
      <c r="C195" s="265"/>
    </row>
    <row r="196" spans="3:3">
      <c r="C196" s="265"/>
    </row>
    <row r="197" spans="3:3">
      <c r="C197" s="265"/>
    </row>
    <row r="198" spans="3:3">
      <c r="C198" s="265"/>
    </row>
    <row r="199" spans="3:3">
      <c r="C199" s="265"/>
    </row>
    <row r="200" spans="3:3">
      <c r="C200" s="265"/>
    </row>
    <row r="201" spans="3:3">
      <c r="C201" s="265"/>
    </row>
    <row r="202" spans="3:3">
      <c r="C202" s="265"/>
    </row>
    <row r="203" spans="3:3">
      <c r="C203" s="265"/>
    </row>
    <row r="204" spans="3:3">
      <c r="C204" s="265"/>
    </row>
    <row r="205" spans="3:3">
      <c r="C205" s="265"/>
    </row>
    <row r="206" spans="3:3">
      <c r="C206" s="265"/>
    </row>
    <row r="207" spans="3:3">
      <c r="C207" s="265"/>
    </row>
    <row r="208" spans="3:3">
      <c r="C208" s="265"/>
    </row>
    <row r="209" spans="3:3">
      <c r="C209" s="265"/>
    </row>
    <row r="210" spans="3:3">
      <c r="C210" s="265"/>
    </row>
    <row r="211" spans="3:3">
      <c r="C211" s="265"/>
    </row>
    <row r="212" spans="3:3">
      <c r="C212" s="265"/>
    </row>
    <row r="213" spans="3:3">
      <c r="C213" s="265"/>
    </row>
    <row r="214" spans="3:3">
      <c r="C214" s="265"/>
    </row>
    <row r="215" spans="3:3">
      <c r="C215" s="265"/>
    </row>
    <row r="216" spans="3:3">
      <c r="C216" s="265"/>
    </row>
    <row r="217" spans="3:3">
      <c r="C217" s="265"/>
    </row>
    <row r="218" spans="3:3">
      <c r="C218" s="265"/>
    </row>
    <row r="219" spans="3:3">
      <c r="C219" s="265"/>
    </row>
    <row r="220" spans="3:3">
      <c r="C220" s="265"/>
    </row>
    <row r="221" spans="3:3">
      <c r="C221" s="265"/>
    </row>
    <row r="222" spans="3:3">
      <c r="C222" s="265"/>
    </row>
    <row r="223" spans="3:3">
      <c r="C223" s="265"/>
    </row>
    <row r="224" spans="3:3">
      <c r="C224" s="265"/>
    </row>
    <row r="225" spans="3:3">
      <c r="C225" s="265"/>
    </row>
    <row r="226" spans="3:3">
      <c r="C226" s="265"/>
    </row>
    <row r="227" spans="3:3">
      <c r="C227" s="265"/>
    </row>
    <row r="228" spans="3:3">
      <c r="C228" s="265"/>
    </row>
    <row r="229" spans="3:3">
      <c r="C229" s="265"/>
    </row>
    <row r="230" spans="3:3">
      <c r="C230" s="265"/>
    </row>
    <row r="231" spans="3:3">
      <c r="C231" s="265"/>
    </row>
    <row r="232" spans="3:3">
      <c r="C232" s="265"/>
    </row>
    <row r="233" spans="3:3">
      <c r="C233" s="265"/>
    </row>
    <row r="234" spans="3:3">
      <c r="C234" s="265"/>
    </row>
    <row r="235" spans="3:3">
      <c r="C235" s="265"/>
    </row>
    <row r="236" spans="3:3">
      <c r="C236" s="265"/>
    </row>
    <row r="237" spans="3:3">
      <c r="C237" s="265"/>
    </row>
    <row r="238" spans="3:3">
      <c r="C238" s="265"/>
    </row>
    <row r="239" spans="3:3">
      <c r="C239" s="265"/>
    </row>
    <row r="240" spans="3:3">
      <c r="C240" s="265"/>
    </row>
    <row r="241" spans="3:3">
      <c r="C241" s="265"/>
    </row>
    <row r="242" spans="3:3">
      <c r="C242" s="265"/>
    </row>
    <row r="243" spans="3:3">
      <c r="C243" s="265"/>
    </row>
    <row r="244" spans="3:3">
      <c r="C244" s="265"/>
    </row>
    <row r="245" spans="3:3">
      <c r="C245" s="265"/>
    </row>
    <row r="246" spans="3:3">
      <c r="C246" s="265"/>
    </row>
    <row r="247" spans="3:3">
      <c r="C247" s="265"/>
    </row>
    <row r="248" spans="3:3">
      <c r="C248" s="265"/>
    </row>
    <row r="249" spans="3:3">
      <c r="C249" s="265"/>
    </row>
    <row r="250" spans="3:3">
      <c r="C250" s="265"/>
    </row>
    <row r="251" spans="3:3">
      <c r="C251" s="265"/>
    </row>
    <row r="252" spans="3:3">
      <c r="C252" s="265"/>
    </row>
    <row r="253" spans="3:3">
      <c r="C253" s="265"/>
    </row>
    <row r="254" spans="3:3">
      <c r="C254" s="265"/>
    </row>
    <row r="255" spans="3:3">
      <c r="C255" s="265"/>
    </row>
    <row r="256" spans="3:3">
      <c r="C256" s="265"/>
    </row>
    <row r="257" spans="3:3">
      <c r="C257" s="265"/>
    </row>
    <row r="258" spans="3:3">
      <c r="C258" s="265"/>
    </row>
    <row r="259" spans="3:3">
      <c r="C259" s="265"/>
    </row>
    <row r="260" spans="3:3">
      <c r="C260" s="265"/>
    </row>
    <row r="261" spans="3:3">
      <c r="C261" s="265"/>
    </row>
    <row r="262" spans="3:3">
      <c r="C262" s="265"/>
    </row>
    <row r="263" spans="3:3">
      <c r="C263" s="265"/>
    </row>
    <row r="264" spans="3:3">
      <c r="C264" s="265"/>
    </row>
    <row r="265" spans="3:3">
      <c r="C265" s="265"/>
    </row>
    <row r="266" spans="3:3">
      <c r="C266" s="265"/>
    </row>
    <row r="267" spans="3:3">
      <c r="C267" s="265"/>
    </row>
    <row r="268" spans="3:3">
      <c r="C268" s="265"/>
    </row>
    <row r="269" spans="3:3">
      <c r="C269" s="265"/>
    </row>
    <row r="270" spans="3:3">
      <c r="C270" s="265"/>
    </row>
    <row r="271" spans="3:3">
      <c r="C271" s="265"/>
    </row>
    <row r="272" spans="3:3">
      <c r="C272" s="265"/>
    </row>
    <row r="273" spans="3:3">
      <c r="C273" s="265"/>
    </row>
    <row r="274" spans="3:3">
      <c r="C274" s="265"/>
    </row>
    <row r="275" spans="3:3">
      <c r="C275" s="265"/>
    </row>
    <row r="276" spans="3:3">
      <c r="C276" s="265"/>
    </row>
    <row r="277" spans="3:3">
      <c r="C277" s="265"/>
    </row>
    <row r="278" spans="3:3">
      <c r="C278" s="265"/>
    </row>
    <row r="279" spans="3:3">
      <c r="C279" s="265"/>
    </row>
    <row r="280" spans="3:3">
      <c r="C280" s="265"/>
    </row>
    <row r="281" spans="3:3">
      <c r="C281" s="265"/>
    </row>
    <row r="282" spans="3:3">
      <c r="C282" s="265"/>
    </row>
    <row r="283" spans="3:3">
      <c r="C283" s="265"/>
    </row>
    <row r="284" spans="3:3">
      <c r="C284" s="265"/>
    </row>
    <row r="285" spans="3:3">
      <c r="C285" s="265"/>
    </row>
    <row r="286" spans="3:3">
      <c r="C286" s="265"/>
    </row>
    <row r="287" spans="3:3">
      <c r="C287" s="265"/>
    </row>
    <row r="288" spans="3:3">
      <c r="C288" s="265"/>
    </row>
    <row r="289" spans="3:3">
      <c r="C289" s="265"/>
    </row>
    <row r="290" spans="3:3">
      <c r="C290" s="265"/>
    </row>
    <row r="291" spans="3:3">
      <c r="C291" s="265"/>
    </row>
    <row r="292" spans="3:3">
      <c r="C292" s="265"/>
    </row>
    <row r="293" spans="3:3">
      <c r="C293" s="265"/>
    </row>
    <row r="294" spans="3:3">
      <c r="C294" s="265"/>
    </row>
    <row r="295" spans="3:3">
      <c r="C295" s="265"/>
    </row>
    <row r="296" spans="3:3">
      <c r="C296" s="265"/>
    </row>
    <row r="297" spans="3:3">
      <c r="C297" s="265"/>
    </row>
    <row r="298" spans="3:3">
      <c r="C298" s="265"/>
    </row>
    <row r="299" spans="3:3">
      <c r="C299" s="265"/>
    </row>
    <row r="300" spans="3:3">
      <c r="C300" s="265"/>
    </row>
    <row r="301" spans="3:3">
      <c r="C301" s="265"/>
    </row>
    <row r="302" spans="3:3">
      <c r="C302" s="265"/>
    </row>
    <row r="303" spans="3:3">
      <c r="C303" s="265"/>
    </row>
    <row r="304" spans="3:3">
      <c r="C304" s="265"/>
    </row>
    <row r="305" spans="3:3">
      <c r="C305" s="265"/>
    </row>
    <row r="306" spans="3:3">
      <c r="C306" s="265"/>
    </row>
    <row r="307" spans="3:3">
      <c r="C307" s="265"/>
    </row>
    <row r="308" spans="3:3">
      <c r="C308" s="265"/>
    </row>
    <row r="309" spans="3:3">
      <c r="C309" s="265"/>
    </row>
    <row r="310" spans="3:3">
      <c r="C310" s="265"/>
    </row>
    <row r="311" spans="3:3">
      <c r="C311" s="265"/>
    </row>
    <row r="312" spans="3:3">
      <c r="C312" s="265"/>
    </row>
    <row r="313" spans="3:3">
      <c r="C313" s="265"/>
    </row>
    <row r="314" spans="3:3">
      <c r="C314" s="265"/>
    </row>
    <row r="315" spans="3:3">
      <c r="C315" s="265"/>
    </row>
    <row r="316" spans="3:3">
      <c r="C316" s="265"/>
    </row>
    <row r="317" spans="3:3">
      <c r="C317" s="265"/>
    </row>
    <row r="318" spans="3:3">
      <c r="C318" s="265"/>
    </row>
    <row r="319" spans="3:3">
      <c r="C319" s="265"/>
    </row>
    <row r="320" spans="3:3">
      <c r="C320" s="265"/>
    </row>
    <row r="321" spans="3:3">
      <c r="C321" s="265"/>
    </row>
    <row r="322" spans="3:3">
      <c r="C322" s="265"/>
    </row>
    <row r="323" spans="3:3">
      <c r="C323" s="265"/>
    </row>
    <row r="324" spans="3:3">
      <c r="C324" s="265"/>
    </row>
    <row r="325" spans="3:3">
      <c r="C325" s="265"/>
    </row>
    <row r="326" spans="3:3">
      <c r="C326" s="265"/>
    </row>
    <row r="327" spans="3:3">
      <c r="C327" s="265"/>
    </row>
    <row r="328" spans="3:3">
      <c r="C328" s="265"/>
    </row>
    <row r="329" spans="3:3">
      <c r="C329" s="265"/>
    </row>
    <row r="330" spans="3:3">
      <c r="C330" s="265"/>
    </row>
    <row r="331" spans="3:3">
      <c r="C331" s="265"/>
    </row>
    <row r="332" spans="3:3">
      <c r="C332" s="265"/>
    </row>
    <row r="333" spans="3:3">
      <c r="C333" s="265"/>
    </row>
    <row r="334" spans="3:3">
      <c r="C334" s="265"/>
    </row>
    <row r="335" spans="3:3">
      <c r="C335" s="265"/>
    </row>
    <row r="336" spans="3:3">
      <c r="C336" s="265"/>
    </row>
    <row r="337" spans="3:3">
      <c r="C337" s="265"/>
    </row>
    <row r="338" spans="3:3">
      <c r="C338" s="265"/>
    </row>
    <row r="339" spans="3:3">
      <c r="C339" s="265"/>
    </row>
    <row r="340" spans="3:3">
      <c r="C340" s="265"/>
    </row>
    <row r="341" spans="3:3">
      <c r="C341" s="265"/>
    </row>
    <row r="342" spans="3:3">
      <c r="C342" s="265"/>
    </row>
    <row r="343" spans="3:3">
      <c r="C343" s="265"/>
    </row>
    <row r="344" spans="3:3">
      <c r="C344" s="265"/>
    </row>
    <row r="345" spans="3:3">
      <c r="C345" s="265"/>
    </row>
    <row r="346" spans="3:3">
      <c r="C346" s="265"/>
    </row>
    <row r="347" spans="3:3">
      <c r="C347" s="265"/>
    </row>
    <row r="348" spans="3:3">
      <c r="C348" s="265"/>
    </row>
    <row r="349" spans="3:3">
      <c r="C349" s="265"/>
    </row>
    <row r="350" spans="3:3">
      <c r="C350" s="265"/>
    </row>
    <row r="351" spans="3:3">
      <c r="C351" s="265"/>
    </row>
    <row r="352" spans="3:3">
      <c r="C352" s="265"/>
    </row>
    <row r="353" spans="3:3">
      <c r="C353" s="265"/>
    </row>
    <row r="354" spans="3:3">
      <c r="C354" s="265"/>
    </row>
    <row r="355" spans="3:3">
      <c r="C355" s="265"/>
    </row>
    <row r="356" spans="3:3">
      <c r="C356" s="265"/>
    </row>
    <row r="357" spans="3:3">
      <c r="C357" s="265"/>
    </row>
    <row r="358" spans="3:3">
      <c r="C358" s="265"/>
    </row>
    <row r="359" spans="3:3">
      <c r="C359" s="265"/>
    </row>
    <row r="360" spans="3:3">
      <c r="C360" s="265"/>
    </row>
    <row r="361" spans="3:3">
      <c r="C361" s="265"/>
    </row>
    <row r="362" spans="3:3">
      <c r="C362" s="265"/>
    </row>
    <row r="363" spans="3:3">
      <c r="C363" s="265"/>
    </row>
    <row r="364" spans="3:3">
      <c r="C364" s="265"/>
    </row>
    <row r="365" spans="3:3">
      <c r="C365" s="265"/>
    </row>
    <row r="366" spans="3:3">
      <c r="C366" s="265"/>
    </row>
    <row r="367" spans="3:3">
      <c r="C367" s="265"/>
    </row>
    <row r="368" spans="3:3">
      <c r="C368" s="265"/>
    </row>
    <row r="369" spans="3:3">
      <c r="C369" s="265"/>
    </row>
    <row r="370" spans="3:3">
      <c r="C370" s="265"/>
    </row>
    <row r="371" spans="3:3">
      <c r="C371" s="265"/>
    </row>
    <row r="372" spans="3:3">
      <c r="C372" s="265"/>
    </row>
    <row r="373" spans="3:3">
      <c r="C373" s="265"/>
    </row>
    <row r="374" spans="3:3">
      <c r="C374" s="265"/>
    </row>
    <row r="375" spans="3:3">
      <c r="C375" s="265"/>
    </row>
    <row r="376" spans="3:3">
      <c r="C376" s="265"/>
    </row>
    <row r="377" spans="3:3">
      <c r="C377" s="265"/>
    </row>
    <row r="378" spans="3:3">
      <c r="C378" s="265"/>
    </row>
    <row r="379" spans="3:3">
      <c r="C379" s="265"/>
    </row>
    <row r="380" spans="3:3">
      <c r="C380" s="265"/>
    </row>
    <row r="381" spans="3:3">
      <c r="C381" s="265"/>
    </row>
    <row r="382" spans="3:3">
      <c r="C382" s="265"/>
    </row>
    <row r="383" spans="3:3">
      <c r="C383" s="265"/>
    </row>
    <row r="384" spans="3:3">
      <c r="C384" s="265"/>
    </row>
    <row r="385" spans="3:3">
      <c r="C385" s="265"/>
    </row>
    <row r="386" spans="3:3">
      <c r="C386" s="265"/>
    </row>
    <row r="387" spans="3:3">
      <c r="C387" s="265"/>
    </row>
    <row r="388" spans="3:3">
      <c r="C388" s="265"/>
    </row>
    <row r="389" spans="3:3">
      <c r="C389" s="265"/>
    </row>
    <row r="390" spans="3:3">
      <c r="C390" s="265"/>
    </row>
    <row r="391" spans="3:3">
      <c r="C391" s="265"/>
    </row>
    <row r="392" spans="3:3">
      <c r="C392" s="265"/>
    </row>
    <row r="393" spans="3:3">
      <c r="C393" s="265"/>
    </row>
    <row r="394" spans="3:3">
      <c r="C394" s="265"/>
    </row>
    <row r="395" spans="3:3">
      <c r="C395" s="265"/>
    </row>
    <row r="396" spans="3:3">
      <c r="C396" s="265"/>
    </row>
    <row r="397" spans="3:3">
      <c r="C397" s="265"/>
    </row>
    <row r="398" spans="3:3">
      <c r="C398" s="265"/>
    </row>
    <row r="399" spans="3:3">
      <c r="C399" s="265"/>
    </row>
    <row r="400" spans="3:3">
      <c r="C400" s="265"/>
    </row>
    <row r="401" spans="3:3">
      <c r="C401" s="265"/>
    </row>
    <row r="402" spans="3:3">
      <c r="C402" s="265"/>
    </row>
    <row r="403" spans="3:3">
      <c r="C403" s="265"/>
    </row>
    <row r="404" spans="3:3">
      <c r="C404" s="265"/>
    </row>
    <row r="405" spans="3:3">
      <c r="C405" s="265"/>
    </row>
    <row r="406" spans="3:3">
      <c r="C406" s="265"/>
    </row>
    <row r="407" spans="3:3">
      <c r="C407" s="265"/>
    </row>
    <row r="408" spans="3:3">
      <c r="C408" s="265"/>
    </row>
    <row r="409" spans="3:3">
      <c r="C409" s="265"/>
    </row>
    <row r="410" spans="3:3">
      <c r="C410" s="265"/>
    </row>
    <row r="411" spans="3:3">
      <c r="C411" s="265"/>
    </row>
    <row r="412" spans="3:3">
      <c r="C412" s="265"/>
    </row>
    <row r="413" spans="3:3">
      <c r="C413" s="265"/>
    </row>
    <row r="414" spans="3:3">
      <c r="C414" s="265"/>
    </row>
    <row r="415" spans="3:3">
      <c r="C415" s="265"/>
    </row>
    <row r="416" spans="3:3">
      <c r="C416" s="265"/>
    </row>
    <row r="417" spans="3:3">
      <c r="C417" s="265"/>
    </row>
    <row r="418" spans="3:3">
      <c r="C418" s="265"/>
    </row>
    <row r="419" spans="3:3">
      <c r="C419" s="265"/>
    </row>
    <row r="420" spans="3:3">
      <c r="C420" s="265"/>
    </row>
    <row r="421" spans="3:3">
      <c r="C421" s="265"/>
    </row>
    <row r="422" spans="3:3">
      <c r="C422" s="265"/>
    </row>
    <row r="423" spans="3:3">
      <c r="C423" s="265"/>
    </row>
    <row r="424" spans="3:3">
      <c r="C424" s="265"/>
    </row>
    <row r="425" spans="3:3">
      <c r="C425" s="265"/>
    </row>
    <row r="426" spans="3:3">
      <c r="C426" s="265"/>
    </row>
    <row r="427" spans="3:3">
      <c r="C427" s="265"/>
    </row>
    <row r="428" spans="3:3">
      <c r="C428" s="265"/>
    </row>
    <row r="429" spans="3:3">
      <c r="C429" s="265"/>
    </row>
    <row r="430" spans="3:3">
      <c r="C430" s="265"/>
    </row>
    <row r="431" spans="3:3">
      <c r="C431" s="265"/>
    </row>
    <row r="432" spans="3:3">
      <c r="C432" s="265"/>
    </row>
    <row r="433" spans="3:3">
      <c r="C433" s="265"/>
    </row>
    <row r="434" spans="3:3">
      <c r="C434" s="265"/>
    </row>
    <row r="435" spans="3:3">
      <c r="C435" s="265"/>
    </row>
    <row r="436" spans="3:3">
      <c r="C436" s="265"/>
    </row>
    <row r="437" spans="3:3">
      <c r="C437" s="265"/>
    </row>
    <row r="438" spans="3:3">
      <c r="C438" s="265"/>
    </row>
    <row r="439" spans="3:3">
      <c r="C439" s="265"/>
    </row>
    <row r="440" spans="3:3">
      <c r="C440" s="265"/>
    </row>
    <row r="441" spans="3:3">
      <c r="C441" s="265"/>
    </row>
    <row r="442" spans="3:3">
      <c r="C442" s="265"/>
    </row>
    <row r="443" spans="3:3">
      <c r="C443" s="265"/>
    </row>
    <row r="444" spans="3:3">
      <c r="C444" s="265"/>
    </row>
    <row r="445" spans="3:3">
      <c r="C445" s="265"/>
    </row>
    <row r="446" spans="3:3">
      <c r="C446" s="265"/>
    </row>
    <row r="447" spans="3:3">
      <c r="C447" s="265"/>
    </row>
    <row r="448" spans="3:3">
      <c r="C448" s="265"/>
    </row>
    <row r="449" spans="3:3">
      <c r="C449" s="265"/>
    </row>
    <row r="450" spans="3:3">
      <c r="C450" s="265"/>
    </row>
    <row r="451" spans="3:3">
      <c r="C451" s="265"/>
    </row>
    <row r="452" spans="3:3">
      <c r="C452" s="265"/>
    </row>
    <row r="453" spans="3:3">
      <c r="C453" s="265"/>
    </row>
    <row r="454" spans="3:3">
      <c r="C454" s="265"/>
    </row>
    <row r="455" spans="3:3">
      <c r="C455" s="265"/>
    </row>
    <row r="456" spans="3:3">
      <c r="C456" s="265"/>
    </row>
    <row r="457" spans="3:3">
      <c r="C457" s="265"/>
    </row>
    <row r="458" spans="3:3">
      <c r="C458" s="265"/>
    </row>
    <row r="459" spans="3:3">
      <c r="C459" s="265"/>
    </row>
    <row r="460" spans="3:3">
      <c r="C460" s="265"/>
    </row>
    <row r="461" spans="3:3">
      <c r="C461" s="265"/>
    </row>
    <row r="462" spans="3:3">
      <c r="C462" s="265"/>
    </row>
    <row r="463" spans="3:3">
      <c r="C463" s="265"/>
    </row>
    <row r="464" spans="3:3">
      <c r="C464" s="265"/>
    </row>
    <row r="465" spans="3:3">
      <c r="C465" s="265"/>
    </row>
    <row r="466" spans="3:3">
      <c r="C466" s="265"/>
    </row>
    <row r="467" spans="3:3">
      <c r="C467" s="265"/>
    </row>
    <row r="468" spans="3:3">
      <c r="C468" s="265"/>
    </row>
    <row r="469" spans="3:3">
      <c r="C469" s="265"/>
    </row>
    <row r="470" spans="3:3">
      <c r="C470" s="265"/>
    </row>
    <row r="471" spans="3:3">
      <c r="C471" s="265"/>
    </row>
    <row r="472" spans="3:3">
      <c r="C472" s="265"/>
    </row>
    <row r="473" spans="3:3">
      <c r="C473" s="265"/>
    </row>
    <row r="474" spans="3:3">
      <c r="C474" s="265"/>
    </row>
    <row r="475" spans="3:3">
      <c r="C475" s="265"/>
    </row>
    <row r="476" spans="3:3">
      <c r="C476" s="265"/>
    </row>
    <row r="477" spans="3:3">
      <c r="C477" s="265"/>
    </row>
    <row r="478" spans="3:3">
      <c r="C478" s="265"/>
    </row>
    <row r="479" spans="3:3">
      <c r="C479" s="265"/>
    </row>
    <row r="480" spans="3:3">
      <c r="C480" s="265"/>
    </row>
    <row r="481" spans="3:3">
      <c r="C481" s="265"/>
    </row>
    <row r="482" spans="3:3">
      <c r="C482" s="265"/>
    </row>
    <row r="483" spans="3:3">
      <c r="C483" s="265"/>
    </row>
    <row r="484" spans="3:3">
      <c r="C484" s="265"/>
    </row>
    <row r="485" spans="3:3">
      <c r="C485" s="265"/>
    </row>
    <row r="486" spans="3:3">
      <c r="C486" s="265"/>
    </row>
    <row r="487" spans="3:3">
      <c r="C487" s="265"/>
    </row>
    <row r="488" spans="3:3">
      <c r="C488" s="265"/>
    </row>
    <row r="489" spans="3:3">
      <c r="C489" s="265"/>
    </row>
    <row r="490" spans="3:3">
      <c r="C490" s="265"/>
    </row>
    <row r="491" spans="3:3">
      <c r="C491" s="265"/>
    </row>
    <row r="492" spans="3:3">
      <c r="C492" s="265"/>
    </row>
    <row r="493" spans="3:3">
      <c r="C493" s="265"/>
    </row>
    <row r="494" spans="3:3">
      <c r="C494" s="265"/>
    </row>
    <row r="495" spans="3:3">
      <c r="C495" s="265"/>
    </row>
    <row r="496" spans="3:3">
      <c r="C496" s="265"/>
    </row>
    <row r="497" spans="3:3">
      <c r="C497" s="265"/>
    </row>
    <row r="498" spans="3:3">
      <c r="C498" s="265"/>
    </row>
    <row r="499" spans="3:3">
      <c r="C499" s="265"/>
    </row>
    <row r="500" spans="3:3">
      <c r="C500" s="265"/>
    </row>
    <row r="501" spans="3:3">
      <c r="C501" s="265"/>
    </row>
    <row r="502" spans="3:3">
      <c r="C502" s="265"/>
    </row>
    <row r="503" spans="3:3">
      <c r="C503" s="265"/>
    </row>
    <row r="504" spans="3:3">
      <c r="C504" s="265"/>
    </row>
    <row r="505" spans="3:3">
      <c r="C505" s="265"/>
    </row>
    <row r="506" spans="3:3">
      <c r="C506" s="265"/>
    </row>
    <row r="507" spans="3:3">
      <c r="C507" s="265"/>
    </row>
    <row r="508" spans="3:3">
      <c r="C508" s="265"/>
    </row>
    <row r="509" spans="3:3">
      <c r="C509" s="265"/>
    </row>
    <row r="510" spans="3:3">
      <c r="C510" s="265"/>
    </row>
    <row r="511" spans="3:3">
      <c r="C511" s="265"/>
    </row>
    <row r="512" spans="3:3">
      <c r="C512" s="265"/>
    </row>
    <row r="513" spans="3:3">
      <c r="C513" s="265"/>
    </row>
    <row r="514" spans="3:3">
      <c r="C514" s="265"/>
    </row>
    <row r="515" spans="3:3">
      <c r="C515" s="265"/>
    </row>
    <row r="516" spans="3:3">
      <c r="C516" s="265"/>
    </row>
    <row r="517" spans="3:3">
      <c r="C517" s="265"/>
    </row>
    <row r="518" spans="3:3">
      <c r="C518" s="265"/>
    </row>
    <row r="519" spans="3:3">
      <c r="C519" s="265"/>
    </row>
    <row r="520" spans="3:3">
      <c r="C520" s="265"/>
    </row>
    <row r="521" spans="3:3">
      <c r="C521" s="265"/>
    </row>
    <row r="522" spans="3:3">
      <c r="C522" s="265"/>
    </row>
    <row r="523" spans="3:3">
      <c r="C523" s="265"/>
    </row>
    <row r="524" spans="3:3">
      <c r="C524" s="265"/>
    </row>
    <row r="525" spans="3:3">
      <c r="C525" s="265"/>
    </row>
    <row r="526" spans="3:3">
      <c r="C526" s="265"/>
    </row>
    <row r="527" spans="3:3">
      <c r="C527" s="265"/>
    </row>
    <row r="528" spans="3:3">
      <c r="C528" s="265"/>
    </row>
    <row r="529" spans="3:3">
      <c r="C529" s="265"/>
    </row>
    <row r="530" spans="3:3">
      <c r="C530" s="265"/>
    </row>
    <row r="531" spans="3:3">
      <c r="C531" s="265"/>
    </row>
    <row r="532" spans="3:3">
      <c r="C532" s="265"/>
    </row>
    <row r="533" spans="3:3">
      <c r="C533" s="265"/>
    </row>
    <row r="534" spans="3:3">
      <c r="C534" s="265"/>
    </row>
    <row r="535" spans="3:3">
      <c r="C535" s="265"/>
    </row>
    <row r="536" spans="3:3">
      <c r="C536" s="265"/>
    </row>
    <row r="537" spans="3:3">
      <c r="C537" s="265"/>
    </row>
    <row r="538" spans="3:3">
      <c r="C538" s="265"/>
    </row>
    <row r="539" spans="3:3">
      <c r="C539" s="265"/>
    </row>
    <row r="540" spans="3:3">
      <c r="C540" s="265"/>
    </row>
    <row r="541" spans="3:3">
      <c r="C541" s="265"/>
    </row>
    <row r="542" spans="3:3">
      <c r="C542" s="265"/>
    </row>
    <row r="543" spans="3:3">
      <c r="C543" s="265"/>
    </row>
    <row r="544" spans="3:3">
      <c r="C544" s="265"/>
    </row>
    <row r="545" spans="3:3">
      <c r="C545" s="265"/>
    </row>
    <row r="546" spans="3:3">
      <c r="C546" s="265"/>
    </row>
    <row r="547" spans="3:3">
      <c r="C547" s="265"/>
    </row>
    <row r="548" spans="3:3">
      <c r="C548" s="265"/>
    </row>
    <row r="549" spans="3:3">
      <c r="C549" s="265"/>
    </row>
    <row r="550" spans="3:3">
      <c r="C550" s="265"/>
    </row>
    <row r="551" spans="3:3">
      <c r="C551" s="265"/>
    </row>
    <row r="552" spans="3:3">
      <c r="C552" s="265"/>
    </row>
    <row r="553" spans="3:3">
      <c r="C553" s="265"/>
    </row>
    <row r="554" spans="3:3">
      <c r="C554" s="265"/>
    </row>
    <row r="555" spans="3:3">
      <c r="C555" s="265"/>
    </row>
    <row r="556" spans="3:3">
      <c r="C556" s="265"/>
    </row>
    <row r="557" spans="3:3">
      <c r="C557" s="265"/>
    </row>
    <row r="558" spans="3:3">
      <c r="C558" s="265"/>
    </row>
    <row r="559" spans="3:3">
      <c r="C559" s="265"/>
    </row>
    <row r="560" spans="3:3">
      <c r="C560" s="265"/>
    </row>
    <row r="561" spans="3:3">
      <c r="C561" s="265"/>
    </row>
    <row r="562" spans="3:3">
      <c r="C562" s="265"/>
    </row>
    <row r="563" spans="3:3">
      <c r="C563" s="265"/>
    </row>
    <row r="564" spans="3:3">
      <c r="C564" s="265"/>
    </row>
    <row r="565" spans="3:3">
      <c r="C565" s="265"/>
    </row>
    <row r="566" spans="3:3">
      <c r="C566" s="265"/>
    </row>
    <row r="567" spans="3:3">
      <c r="C567" s="265"/>
    </row>
    <row r="568" spans="3:3">
      <c r="C568" s="265"/>
    </row>
    <row r="569" spans="3:3">
      <c r="C569" s="265"/>
    </row>
    <row r="570" spans="3:3">
      <c r="C570" s="265"/>
    </row>
    <row r="571" spans="3:3">
      <c r="C571" s="265"/>
    </row>
    <row r="572" spans="3:3">
      <c r="C572" s="265"/>
    </row>
    <row r="573" spans="3:3">
      <c r="C573" s="265"/>
    </row>
    <row r="574" spans="3:3">
      <c r="C574" s="265"/>
    </row>
    <row r="575" spans="3:3">
      <c r="C575" s="265"/>
    </row>
    <row r="576" spans="3:3">
      <c r="C576" s="265"/>
    </row>
    <row r="577" spans="3:3">
      <c r="C577" s="265"/>
    </row>
    <row r="578" spans="3:3">
      <c r="C578" s="265"/>
    </row>
    <row r="579" spans="3:3">
      <c r="C579" s="265"/>
    </row>
    <row r="580" spans="3:3">
      <c r="C580" s="265"/>
    </row>
    <row r="581" spans="3:3">
      <c r="C581" s="265"/>
    </row>
    <row r="582" spans="3:3">
      <c r="C582" s="265"/>
    </row>
    <row r="583" spans="3:3">
      <c r="C583" s="265"/>
    </row>
    <row r="584" spans="3:3">
      <c r="C584" s="265"/>
    </row>
    <row r="585" spans="3:3">
      <c r="C585" s="265"/>
    </row>
    <row r="586" spans="3:3">
      <c r="C586" s="265"/>
    </row>
    <row r="587" spans="3:3">
      <c r="C587" s="265"/>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
  <sheetViews>
    <sheetView workbookViewId="0">
      <selection activeCell="A17" sqref="A17"/>
    </sheetView>
  </sheetViews>
  <sheetFormatPr baseColWidth="10" defaultColWidth="11.5" defaultRowHeight="14" x14ac:dyDescent="0"/>
  <cols>
    <col min="1" max="1" width="47.6640625" customWidth="1"/>
    <col min="6" max="6" width="18.83203125" customWidth="1"/>
  </cols>
  <sheetData>
    <row r="1" spans="1:16">
      <c r="A1" s="24" t="s">
        <v>255</v>
      </c>
      <c r="B1" s="6"/>
      <c r="C1" s="24" t="s">
        <v>72</v>
      </c>
      <c r="D1" s="6"/>
      <c r="E1" s="6"/>
      <c r="F1" s="6"/>
      <c r="G1" s="6"/>
      <c r="H1" s="6"/>
      <c r="I1" s="6"/>
      <c r="J1" s="6"/>
      <c r="K1" s="6"/>
      <c r="L1" s="6"/>
      <c r="M1" s="6"/>
      <c r="N1" s="6"/>
      <c r="O1" s="6"/>
      <c r="P1" s="6"/>
    </row>
    <row r="2" spans="1:16">
      <c r="A2" s="24" t="s">
        <v>67</v>
      </c>
      <c r="B2" s="6"/>
      <c r="C2" s="6"/>
      <c r="D2" s="6"/>
      <c r="E2" s="6"/>
      <c r="F2" s="6"/>
      <c r="G2" s="24"/>
      <c r="H2" s="6"/>
      <c r="I2" s="6"/>
      <c r="J2" s="6"/>
      <c r="K2" s="6"/>
      <c r="L2" s="6"/>
      <c r="M2" s="6"/>
      <c r="N2" s="6"/>
      <c r="O2" s="6"/>
      <c r="P2" s="6"/>
    </row>
    <row r="3" spans="1:16">
      <c r="A3" s="24" t="s">
        <v>306</v>
      </c>
      <c r="B3" s="6"/>
      <c r="C3" s="6"/>
      <c r="D3" s="6"/>
      <c r="E3" s="6"/>
      <c r="F3" s="6"/>
      <c r="G3" s="6"/>
      <c r="H3" s="6"/>
      <c r="I3" s="6"/>
      <c r="J3" s="6"/>
      <c r="K3" s="6"/>
      <c r="L3" s="6"/>
      <c r="M3" s="6"/>
      <c r="N3" s="6"/>
      <c r="O3" s="6"/>
      <c r="P3" s="6"/>
    </row>
    <row r="4" spans="1:16">
      <c r="A4" s="24" t="s">
        <v>68</v>
      </c>
      <c r="B4" s="6"/>
      <c r="C4" s="6"/>
      <c r="D4" s="6"/>
      <c r="E4" s="6"/>
      <c r="F4" s="6"/>
      <c r="G4" s="6"/>
      <c r="H4" s="6"/>
      <c r="I4" s="6"/>
      <c r="J4" s="6"/>
      <c r="K4" s="6"/>
      <c r="L4" s="6"/>
      <c r="M4" s="6"/>
      <c r="N4" s="6"/>
      <c r="O4" s="6"/>
      <c r="P4" s="6"/>
    </row>
    <row r="5" spans="1:16">
      <c r="A5" s="6"/>
      <c r="B5" s="6"/>
      <c r="C5" s="6"/>
      <c r="D5" s="6"/>
      <c r="E5" s="6"/>
      <c r="F5" s="6"/>
      <c r="G5" s="6"/>
      <c r="H5" s="6"/>
      <c r="I5" s="6"/>
      <c r="J5" s="6"/>
      <c r="K5" s="6"/>
      <c r="L5" s="6"/>
      <c r="M5" s="6"/>
      <c r="N5" s="6"/>
      <c r="O5" s="6"/>
      <c r="P5" s="6"/>
    </row>
    <row r="6" spans="1:16">
      <c r="A6" s="6"/>
      <c r="B6" s="6"/>
      <c r="C6" s="6"/>
      <c r="D6" s="6"/>
      <c r="E6" s="6"/>
    </row>
    <row r="7" spans="1:16">
      <c r="A7" s="275" t="s">
        <v>1</v>
      </c>
      <c r="B7" s="277" t="s">
        <v>37</v>
      </c>
      <c r="C7" s="277"/>
      <c r="D7" s="277" t="s">
        <v>38</v>
      </c>
      <c r="E7" s="277"/>
      <c r="F7" s="277" t="s">
        <v>111</v>
      </c>
      <c r="G7" s="277"/>
      <c r="H7" s="35" t="s">
        <v>112</v>
      </c>
      <c r="I7" s="33"/>
    </row>
    <row r="8" spans="1:16">
      <c r="A8" s="276"/>
      <c r="B8" s="34" t="s">
        <v>39</v>
      </c>
      <c r="C8" s="34" t="s">
        <v>40</v>
      </c>
      <c r="D8" s="34" t="s">
        <v>41</v>
      </c>
      <c r="E8" s="34" t="s">
        <v>40</v>
      </c>
      <c r="F8" s="34" t="s">
        <v>41</v>
      </c>
      <c r="G8" s="40" t="s">
        <v>40</v>
      </c>
      <c r="H8" s="36" t="s">
        <v>41</v>
      </c>
      <c r="I8" s="37" t="s">
        <v>40</v>
      </c>
    </row>
    <row r="9" spans="1:16">
      <c r="A9" s="38" t="s">
        <v>80</v>
      </c>
      <c r="B9" s="94">
        <v>21830</v>
      </c>
      <c r="C9" s="123">
        <f t="shared" ref="C9:C14" si="0">B9/$B$15*100</f>
        <v>6.8065390167778226</v>
      </c>
      <c r="D9" s="42">
        <v>54815.1</v>
      </c>
      <c r="E9" s="119">
        <f t="shared" ref="E9:E14" si="1">D9/$D$15*100</f>
        <v>2.6992875991511802</v>
      </c>
      <c r="F9" s="43">
        <v>4995.6000000000004</v>
      </c>
      <c r="G9" s="41">
        <f>F9/$F$15*100</f>
        <v>2.4173880053887484</v>
      </c>
      <c r="H9" s="42">
        <v>16340.9</v>
      </c>
      <c r="I9" s="41">
        <f t="shared" ref="I9:I14" si="2">H9/$H$15*100</f>
        <v>4.1297029330142969</v>
      </c>
    </row>
    <row r="10" spans="1:16">
      <c r="A10" s="38" t="s">
        <v>30</v>
      </c>
      <c r="B10" s="94">
        <v>168695</v>
      </c>
      <c r="C10" s="123">
        <f t="shared" si="0"/>
        <v>52.598676107894406</v>
      </c>
      <c r="D10" s="42">
        <v>782481.1</v>
      </c>
      <c r="E10" s="119">
        <f t="shared" si="1"/>
        <v>38.532111221181289</v>
      </c>
      <c r="F10" s="43">
        <v>78243.5</v>
      </c>
      <c r="G10" s="41">
        <f t="shared" ref="G10:G15" si="3">F10/$F$15*100</f>
        <v>37.8622985026092</v>
      </c>
      <c r="H10" s="42">
        <v>178373.5</v>
      </c>
      <c r="I10" s="41">
        <f t="shared" si="2"/>
        <v>45.078885870547261</v>
      </c>
    </row>
    <row r="11" spans="1:16">
      <c r="A11" s="38" t="s">
        <v>31</v>
      </c>
      <c r="B11" s="94">
        <v>85658</v>
      </c>
      <c r="C11" s="123">
        <f t="shared" si="0"/>
        <v>26.707948653190776</v>
      </c>
      <c r="D11" s="42">
        <v>653395.1</v>
      </c>
      <c r="E11" s="119">
        <f t="shared" si="1"/>
        <v>32.175464256676449</v>
      </c>
      <c r="F11" s="43">
        <v>65336.3</v>
      </c>
      <c r="G11" s="41">
        <f t="shared" si="3"/>
        <v>31.616460072159676</v>
      </c>
      <c r="H11" s="42">
        <v>119713.5</v>
      </c>
      <c r="I11" s="41">
        <f t="shared" si="2"/>
        <v>30.254220518539803</v>
      </c>
    </row>
    <row r="12" spans="1:16">
      <c r="A12" s="38" t="s">
        <v>32</v>
      </c>
      <c r="B12" s="94">
        <v>30924</v>
      </c>
      <c r="C12" s="123">
        <f t="shared" si="0"/>
        <v>9.6420253117195323</v>
      </c>
      <c r="D12" s="42">
        <v>333109.7</v>
      </c>
      <c r="E12" s="119">
        <f t="shared" si="1"/>
        <v>16.40348886286753</v>
      </c>
      <c r="F12" s="43">
        <v>33316.6</v>
      </c>
      <c r="G12" s="41">
        <f t="shared" si="3"/>
        <v>16.122017219219867</v>
      </c>
      <c r="H12" s="42">
        <v>45724.1</v>
      </c>
      <c r="I12" s="41">
        <f t="shared" si="2"/>
        <v>11.555480412917221</v>
      </c>
    </row>
    <row r="13" spans="1:16">
      <c r="A13" s="38" t="s">
        <v>33</v>
      </c>
      <c r="B13" s="94">
        <v>10667</v>
      </c>
      <c r="C13" s="123">
        <f t="shared" si="0"/>
        <v>3.3259437330265249</v>
      </c>
      <c r="D13" s="42">
        <v>147966.9</v>
      </c>
      <c r="E13" s="119">
        <f t="shared" si="1"/>
        <v>7.2864086402258277</v>
      </c>
      <c r="F13" s="43">
        <v>14806.2</v>
      </c>
      <c r="G13" s="41">
        <f t="shared" si="3"/>
        <v>7.1647710556063098</v>
      </c>
      <c r="H13" s="42">
        <v>18033.400000000001</v>
      </c>
      <c r="I13" s="41">
        <f t="shared" si="2"/>
        <v>4.5574347111982831</v>
      </c>
    </row>
    <row r="14" spans="1:16">
      <c r="A14" s="38" t="s">
        <v>81</v>
      </c>
      <c r="B14" s="38">
        <v>2947</v>
      </c>
      <c r="C14" s="123">
        <f t="shared" si="0"/>
        <v>0.91886717739094115</v>
      </c>
      <c r="D14" s="42">
        <v>58956.800000000003</v>
      </c>
      <c r="E14" s="119">
        <f t="shared" si="1"/>
        <v>2.9032394198977345</v>
      </c>
      <c r="F14" s="43">
        <v>9954.6</v>
      </c>
      <c r="G14" s="41">
        <f t="shared" si="3"/>
        <v>4.8170651450161808</v>
      </c>
      <c r="H14" s="42">
        <v>17506.5</v>
      </c>
      <c r="I14" s="41">
        <f t="shared" si="2"/>
        <v>4.424275553783132</v>
      </c>
    </row>
    <row r="15" spans="1:16" s="8" customFormat="1">
      <c r="A15" s="73" t="s">
        <v>53</v>
      </c>
      <c r="B15" s="120">
        <f>SUM(B9:B14)</f>
        <v>320721</v>
      </c>
      <c r="C15" s="120">
        <f>SUM(C9:C14)</f>
        <v>100</v>
      </c>
      <c r="D15" s="120">
        <f>SUM(D9:D14)</f>
        <v>2030724.6999999997</v>
      </c>
      <c r="E15" s="120">
        <f>SUM(E9:E14)</f>
        <v>100.00000000000001</v>
      </c>
      <c r="F15" s="120">
        <f>SUM(F9:F14)</f>
        <v>206652.80000000005</v>
      </c>
      <c r="G15" s="122">
        <f t="shared" si="3"/>
        <v>100</v>
      </c>
      <c r="H15" s="121">
        <f>SUM(H9:H14)</f>
        <v>395691.9</v>
      </c>
      <c r="I15" s="122">
        <f>SUM(I9:I14)</f>
        <v>99.999999999999986</v>
      </c>
    </row>
    <row r="16" spans="1:16">
      <c r="A16" s="6"/>
      <c r="B16" s="257"/>
      <c r="C16" s="6"/>
      <c r="D16" s="6"/>
      <c r="E16" s="6"/>
      <c r="F16" s="6"/>
      <c r="G16" s="6"/>
      <c r="H16" s="6"/>
      <c r="I16" s="6"/>
      <c r="J16" s="6"/>
      <c r="K16" s="6"/>
      <c r="L16" s="6"/>
    </row>
    <row r="17" spans="1:16">
      <c r="A17" s="6" t="s">
        <v>113</v>
      </c>
      <c r="B17" s="6"/>
      <c r="C17" s="6"/>
      <c r="D17" s="6"/>
      <c r="E17" s="6"/>
      <c r="F17" s="6"/>
      <c r="G17" s="6"/>
      <c r="H17" s="6"/>
      <c r="I17" s="6"/>
      <c r="J17" s="6"/>
      <c r="K17" s="6"/>
      <c r="L17" s="6"/>
      <c r="M17" s="6"/>
      <c r="N17" s="6"/>
      <c r="O17" s="6"/>
      <c r="P17" s="6"/>
    </row>
    <row r="18" spans="1:16">
      <c r="A18" s="6" t="s">
        <v>114</v>
      </c>
      <c r="B18" s="6"/>
      <c r="C18" s="6"/>
      <c r="D18" s="6"/>
      <c r="E18" s="6"/>
      <c r="F18" s="6"/>
      <c r="G18" s="6"/>
      <c r="H18" s="6"/>
      <c r="I18" s="6"/>
      <c r="J18" s="6"/>
      <c r="K18" s="6"/>
      <c r="L18" s="6"/>
      <c r="M18" s="6"/>
      <c r="N18" s="6"/>
      <c r="O18" s="6"/>
      <c r="P18" s="6"/>
    </row>
    <row r="19" spans="1:16">
      <c r="A19" s="6" t="s">
        <v>116</v>
      </c>
      <c r="B19" s="6"/>
      <c r="C19" s="6"/>
      <c r="D19" s="6"/>
      <c r="E19" s="6"/>
      <c r="F19" s="6"/>
      <c r="G19" s="6"/>
      <c r="H19" s="6"/>
      <c r="I19" s="6"/>
      <c r="J19" s="6"/>
      <c r="K19" s="6"/>
      <c r="L19" s="6"/>
      <c r="M19" s="6"/>
      <c r="N19" s="6"/>
      <c r="O19" s="6"/>
      <c r="P19" s="6"/>
    </row>
    <row r="20" spans="1:16">
      <c r="A20" s="6" t="s">
        <v>24</v>
      </c>
      <c r="B20" s="6"/>
      <c r="C20" s="6"/>
      <c r="D20" s="6"/>
      <c r="E20" s="6"/>
      <c r="F20" s="6"/>
      <c r="G20" s="6"/>
      <c r="H20" s="6"/>
      <c r="I20" s="6"/>
      <c r="J20" s="6"/>
      <c r="K20" s="6"/>
      <c r="L20" s="6"/>
      <c r="M20" s="6"/>
      <c r="N20" s="6"/>
      <c r="O20" s="6"/>
      <c r="P20" s="6"/>
    </row>
    <row r="21" spans="1:16">
      <c r="A21" s="6" t="s">
        <v>115</v>
      </c>
      <c r="B21" s="6"/>
      <c r="C21" s="6"/>
      <c r="D21" s="6"/>
      <c r="E21" s="6"/>
      <c r="F21" s="6"/>
      <c r="G21" s="6"/>
      <c r="H21" s="6"/>
      <c r="I21" s="6"/>
      <c r="J21" s="6"/>
      <c r="K21" s="6"/>
      <c r="L21" s="6"/>
      <c r="M21" s="6"/>
      <c r="N21" s="6"/>
      <c r="O21" s="6"/>
      <c r="P21" s="6"/>
    </row>
    <row r="22" spans="1:16">
      <c r="B22" s="6"/>
      <c r="C22" s="6"/>
      <c r="D22" s="6"/>
      <c r="E22" s="6"/>
      <c r="F22" s="6"/>
      <c r="G22" s="6"/>
      <c r="H22" s="6"/>
      <c r="I22" s="6"/>
      <c r="J22" s="6"/>
      <c r="K22" s="6"/>
      <c r="L22" s="6"/>
      <c r="M22" s="6"/>
      <c r="N22" s="6"/>
      <c r="O22" s="6"/>
      <c r="P22" s="6"/>
    </row>
  </sheetData>
  <mergeCells count="4">
    <mergeCell ref="A7:A8"/>
    <mergeCell ref="B7:C7"/>
    <mergeCell ref="D7:E7"/>
    <mergeCell ref="F7:G7"/>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workbookViewId="0">
      <selection activeCell="A18" sqref="A18"/>
    </sheetView>
  </sheetViews>
  <sheetFormatPr baseColWidth="10" defaultColWidth="11.5" defaultRowHeight="14" x14ac:dyDescent="0"/>
  <cols>
    <col min="1" max="1" width="49.5" customWidth="1"/>
    <col min="6" max="6" width="14.33203125" customWidth="1"/>
  </cols>
  <sheetData>
    <row r="1" spans="1:11">
      <c r="A1" s="24" t="s">
        <v>88</v>
      </c>
      <c r="B1" s="6"/>
      <c r="C1" s="24" t="s">
        <v>89</v>
      </c>
      <c r="D1" s="6"/>
      <c r="E1" s="6"/>
      <c r="F1" s="6"/>
      <c r="G1" s="6"/>
      <c r="H1" s="6"/>
      <c r="I1" s="6"/>
      <c r="J1" s="6"/>
      <c r="K1" s="6"/>
    </row>
    <row r="2" spans="1:11">
      <c r="A2" s="24" t="s">
        <v>67</v>
      </c>
      <c r="B2" s="6"/>
      <c r="C2" s="6"/>
      <c r="D2" s="6"/>
      <c r="E2" s="6"/>
      <c r="F2" s="6"/>
      <c r="G2" s="24"/>
      <c r="H2" s="6"/>
      <c r="I2" s="6"/>
      <c r="J2" s="6"/>
      <c r="K2" s="6"/>
    </row>
    <row r="3" spans="1:11">
      <c r="A3" s="24" t="s">
        <v>90</v>
      </c>
      <c r="B3" s="6"/>
      <c r="C3" s="6"/>
      <c r="D3" s="6"/>
      <c r="E3" s="6"/>
      <c r="F3" s="6"/>
      <c r="G3" s="6"/>
      <c r="H3" s="6"/>
      <c r="I3" s="6"/>
      <c r="J3" s="6"/>
      <c r="K3" s="6"/>
    </row>
    <row r="4" spans="1:11">
      <c r="A4" s="24" t="s">
        <v>91</v>
      </c>
      <c r="B4" s="6"/>
      <c r="C4" s="6"/>
      <c r="D4" s="6"/>
      <c r="E4" s="6"/>
      <c r="F4" s="6"/>
      <c r="G4" s="6"/>
      <c r="H4" s="6"/>
      <c r="I4" s="6"/>
      <c r="J4" s="6"/>
      <c r="K4" s="6"/>
    </row>
    <row r="5" spans="1:11">
      <c r="A5" s="6"/>
      <c r="B5" s="6"/>
      <c r="C5" s="6"/>
      <c r="D5" s="6"/>
      <c r="E5" s="6"/>
      <c r="F5" s="6"/>
      <c r="G5" s="6"/>
      <c r="H5" s="6"/>
      <c r="I5" s="6"/>
      <c r="J5" s="6"/>
      <c r="K5" s="6"/>
    </row>
    <row r="6" spans="1:11">
      <c r="A6" s="6"/>
      <c r="B6" s="6"/>
      <c r="C6" s="6"/>
      <c r="D6" s="6"/>
      <c r="E6" s="6"/>
    </row>
    <row r="7" spans="1:11">
      <c r="A7" s="275" t="s">
        <v>1</v>
      </c>
      <c r="B7" s="277" t="s">
        <v>37</v>
      </c>
      <c r="C7" s="277"/>
      <c r="D7" s="277" t="s">
        <v>38</v>
      </c>
      <c r="E7" s="277"/>
      <c r="F7" s="277" t="s">
        <v>111</v>
      </c>
      <c r="G7" s="277"/>
      <c r="H7" s="35" t="s">
        <v>112</v>
      </c>
      <c r="I7" s="33"/>
    </row>
    <row r="8" spans="1:11">
      <c r="A8" s="276"/>
      <c r="B8" s="34" t="s">
        <v>39</v>
      </c>
      <c r="C8" s="34" t="s">
        <v>40</v>
      </c>
      <c r="D8" s="34" t="s">
        <v>41</v>
      </c>
      <c r="E8" s="34" t="s">
        <v>40</v>
      </c>
      <c r="F8" s="34" t="s">
        <v>41</v>
      </c>
      <c r="G8" s="40" t="s">
        <v>40</v>
      </c>
      <c r="H8" s="36" t="s">
        <v>41</v>
      </c>
      <c r="I8" s="37" t="s">
        <v>40</v>
      </c>
    </row>
    <row r="9" spans="1:11">
      <c r="A9" s="38" t="s">
        <v>80</v>
      </c>
      <c r="B9" s="94">
        <v>30564</v>
      </c>
      <c r="C9" s="41">
        <f t="shared" ref="C9:C14" si="0">B9/$B$15*100</f>
        <v>8.1032928575216072</v>
      </c>
      <c r="D9" s="42">
        <v>72195.5</v>
      </c>
      <c r="E9" s="119">
        <f t="shared" ref="E9:E14" si="1">D9/$D$15*100</f>
        <v>2.5341313840880817</v>
      </c>
      <c r="F9" s="43">
        <v>6756.5</v>
      </c>
      <c r="G9" s="41">
        <f>F9/$F$15*100</f>
        <v>2.3628124479807071</v>
      </c>
      <c r="H9" s="42">
        <v>31266.6</v>
      </c>
      <c r="I9" s="41">
        <f t="shared" ref="I9:I14" si="2">H9/$H$15*100</f>
        <v>1.9220758463401593</v>
      </c>
    </row>
    <row r="10" spans="1:11">
      <c r="A10" s="38" t="s">
        <v>30</v>
      </c>
      <c r="B10" s="94">
        <v>185058</v>
      </c>
      <c r="C10" s="41">
        <f t="shared" si="0"/>
        <v>49.063577071955031</v>
      </c>
      <c r="D10" s="42">
        <v>1010204</v>
      </c>
      <c r="E10" s="119">
        <f t="shared" si="1"/>
        <v>35.45913056535818</v>
      </c>
      <c r="F10" s="43">
        <v>101014.6</v>
      </c>
      <c r="G10" s="41">
        <f t="shared" ref="G10:G15" si="3">F10/$F$15*100</f>
        <v>35.32576841675305</v>
      </c>
      <c r="H10" s="42">
        <v>669354</v>
      </c>
      <c r="I10" s="41">
        <f t="shared" si="2"/>
        <v>41.147715327255632</v>
      </c>
    </row>
    <row r="11" spans="1:11">
      <c r="A11" s="38" t="s">
        <v>31</v>
      </c>
      <c r="B11" s="94">
        <v>101238</v>
      </c>
      <c r="C11" s="41">
        <f t="shared" si="0"/>
        <v>26.840765682167667</v>
      </c>
      <c r="D11" s="42">
        <v>908406.6</v>
      </c>
      <c r="E11" s="119">
        <f t="shared" si="1"/>
        <v>31.885944062618147</v>
      </c>
      <c r="F11" s="43">
        <v>90830.3</v>
      </c>
      <c r="G11" s="41">
        <f t="shared" si="3"/>
        <v>31.764221637507887</v>
      </c>
      <c r="H11" s="42">
        <v>598596.19999999995</v>
      </c>
      <c r="I11" s="41">
        <f t="shared" si="2"/>
        <v>36.797966447615124</v>
      </c>
    </row>
    <row r="12" spans="1:11">
      <c r="A12" s="38" t="s">
        <v>32</v>
      </c>
      <c r="B12" s="94">
        <v>40705</v>
      </c>
      <c r="C12" s="41">
        <f t="shared" si="0"/>
        <v>10.791929582692614</v>
      </c>
      <c r="D12" s="42">
        <v>513281.3</v>
      </c>
      <c r="E12" s="119">
        <f t="shared" si="1"/>
        <v>18.016666567798961</v>
      </c>
      <c r="F12" s="43">
        <v>51318</v>
      </c>
      <c r="G12" s="41">
        <f t="shared" si="3"/>
        <v>17.946393725371706</v>
      </c>
      <c r="H12" s="42">
        <v>249344.3</v>
      </c>
      <c r="I12" s="41">
        <f t="shared" si="2"/>
        <v>15.328134701329679</v>
      </c>
    </row>
    <row r="13" spans="1:11">
      <c r="A13" s="38" t="s">
        <v>33</v>
      </c>
      <c r="B13" s="94">
        <v>15309</v>
      </c>
      <c r="C13" s="41">
        <f t="shared" si="0"/>
        <v>4.0588048146773419</v>
      </c>
      <c r="D13" s="42">
        <v>248715.4</v>
      </c>
      <c r="E13" s="119">
        <f t="shared" si="1"/>
        <v>8.7301493977605382</v>
      </c>
      <c r="F13" s="43">
        <v>24870.6</v>
      </c>
      <c r="G13" s="41">
        <f t="shared" si="3"/>
        <v>8.6974858682378411</v>
      </c>
      <c r="H13" s="42">
        <v>66069.399999999994</v>
      </c>
      <c r="I13" s="41">
        <f t="shared" si="2"/>
        <v>4.0615352459872991</v>
      </c>
    </row>
    <row r="14" spans="1:11">
      <c r="A14" s="38" t="s">
        <v>81</v>
      </c>
      <c r="B14" s="94">
        <v>4306</v>
      </c>
      <c r="C14" s="41">
        <f t="shared" si="0"/>
        <v>1.1416299909857364</v>
      </c>
      <c r="D14" s="42">
        <v>96122.1</v>
      </c>
      <c r="E14" s="119">
        <f t="shared" si="1"/>
        <v>3.3739780223760905</v>
      </c>
      <c r="F14" s="43">
        <v>11161.6</v>
      </c>
      <c r="G14" s="41">
        <f t="shared" si="3"/>
        <v>3.9033179041488149</v>
      </c>
      <c r="H14" s="42">
        <v>12079.5</v>
      </c>
      <c r="I14" s="41">
        <f t="shared" si="2"/>
        <v>0.74257243147211249</v>
      </c>
    </row>
    <row r="15" spans="1:11" s="8" customFormat="1">
      <c r="A15" s="73" t="s">
        <v>53</v>
      </c>
      <c r="B15" s="120">
        <f>SUM(B9:B14)</f>
        <v>377180</v>
      </c>
      <c r="C15" s="120">
        <f>SUM(C9:C14)</f>
        <v>100</v>
      </c>
      <c r="D15" s="120">
        <f>SUM(D9:D14)</f>
        <v>2848924.9</v>
      </c>
      <c r="E15" s="120">
        <f>SUM(E9:E14)</f>
        <v>100.00000000000001</v>
      </c>
      <c r="F15" s="120">
        <f>SUM(F9:F14)</f>
        <v>285951.59999999998</v>
      </c>
      <c r="G15" s="122">
        <f t="shared" si="3"/>
        <v>100</v>
      </c>
      <c r="H15" s="121">
        <f>SUM(H9:H14)</f>
        <v>1626709.9999999998</v>
      </c>
      <c r="I15" s="122">
        <f>SUM(I9:I14)</f>
        <v>100</v>
      </c>
    </row>
    <row r="16" spans="1:11">
      <c r="A16" s="6"/>
      <c r="B16" s="6"/>
      <c r="C16" s="6"/>
      <c r="D16" s="6"/>
      <c r="E16" s="6"/>
      <c r="F16" s="6"/>
      <c r="G16" s="6"/>
      <c r="H16" s="6"/>
      <c r="I16" s="6"/>
      <c r="J16" s="6"/>
      <c r="K16" s="6"/>
    </row>
    <row r="17" spans="1:11">
      <c r="A17" s="6" t="s">
        <v>92</v>
      </c>
      <c r="B17" s="6"/>
      <c r="C17" s="6"/>
      <c r="D17" s="6"/>
      <c r="E17" s="6"/>
      <c r="F17" s="6"/>
      <c r="G17" s="6"/>
      <c r="H17" s="6"/>
      <c r="I17" s="6"/>
      <c r="J17" s="6"/>
      <c r="K17" s="6"/>
    </row>
    <row r="18" spans="1:11">
      <c r="A18" s="6" t="s">
        <v>93</v>
      </c>
      <c r="B18" s="6"/>
      <c r="C18" s="6"/>
      <c r="D18" s="6"/>
      <c r="E18" s="6"/>
      <c r="F18" s="6"/>
      <c r="G18" s="6"/>
      <c r="H18" s="6"/>
      <c r="I18" s="6"/>
      <c r="J18" s="6"/>
      <c r="K18" s="6"/>
    </row>
    <row r="19" spans="1:11">
      <c r="A19" s="6" t="s">
        <v>116</v>
      </c>
      <c r="B19" s="6"/>
      <c r="C19" s="6"/>
      <c r="D19" s="6"/>
      <c r="E19" s="6"/>
      <c r="F19" s="6"/>
      <c r="G19" s="6"/>
      <c r="H19" s="6"/>
      <c r="I19" s="6"/>
      <c r="J19" s="6"/>
      <c r="K19" s="6"/>
    </row>
    <row r="20" spans="1:11">
      <c r="A20" s="6" t="s">
        <v>115</v>
      </c>
      <c r="B20" s="6"/>
      <c r="C20" s="6"/>
      <c r="D20" s="6"/>
      <c r="E20" s="6"/>
      <c r="F20" s="6"/>
      <c r="G20" s="6"/>
      <c r="H20" s="6"/>
      <c r="I20" s="6"/>
      <c r="J20" s="6"/>
      <c r="K20" s="6"/>
    </row>
  </sheetData>
  <mergeCells count="4">
    <mergeCell ref="A7:A8"/>
    <mergeCell ref="B7:C7"/>
    <mergeCell ref="D7:E7"/>
    <mergeCell ref="F7:G7"/>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zoomScale="90" zoomScaleNormal="90" zoomScalePageLayoutView="90" workbookViewId="0">
      <selection activeCell="A17" sqref="A17"/>
    </sheetView>
  </sheetViews>
  <sheetFormatPr baseColWidth="10" defaultColWidth="11.5" defaultRowHeight="14" x14ac:dyDescent="0"/>
  <cols>
    <col min="1" max="1" width="45.5" customWidth="1"/>
    <col min="3" max="3" width="18.83203125" bestFit="1" customWidth="1"/>
    <col min="4" max="4" width="22.1640625" customWidth="1"/>
    <col min="5" max="5" width="14.83203125" bestFit="1" customWidth="1"/>
    <col min="8" max="8" width="18.5" customWidth="1"/>
  </cols>
  <sheetData>
    <row r="1" spans="1:12">
      <c r="A1" s="24" t="s">
        <v>98</v>
      </c>
      <c r="B1" s="6"/>
      <c r="C1" s="24" t="s">
        <v>89</v>
      </c>
      <c r="D1" s="6"/>
      <c r="E1" s="6"/>
      <c r="F1" s="6"/>
      <c r="G1" s="6"/>
      <c r="H1" s="6"/>
      <c r="I1" s="6"/>
      <c r="J1" s="6"/>
      <c r="K1" s="6"/>
      <c r="L1" s="6"/>
    </row>
    <row r="2" spans="1:12">
      <c r="A2" s="24" t="s">
        <v>67</v>
      </c>
      <c r="B2" s="6"/>
      <c r="C2" s="6"/>
      <c r="D2" s="6"/>
      <c r="E2" s="6"/>
      <c r="F2" s="6"/>
      <c r="G2" s="6"/>
      <c r="H2" s="6"/>
      <c r="I2" s="6"/>
      <c r="J2" s="6"/>
      <c r="K2" s="6"/>
      <c r="L2" s="6"/>
    </row>
    <row r="3" spans="1:12">
      <c r="A3" s="24" t="s">
        <v>99</v>
      </c>
      <c r="B3" s="6"/>
      <c r="C3" s="6"/>
      <c r="D3" s="6"/>
      <c r="E3" s="6"/>
      <c r="F3" s="6"/>
      <c r="G3" s="6"/>
      <c r="H3" s="6"/>
      <c r="I3" s="6"/>
      <c r="J3" s="6"/>
      <c r="K3" s="6"/>
      <c r="L3" s="6"/>
    </row>
    <row r="4" spans="1:12">
      <c r="A4" s="24" t="s">
        <v>68</v>
      </c>
      <c r="B4" s="6"/>
      <c r="C4" s="6"/>
      <c r="D4" s="6"/>
      <c r="E4" s="6"/>
      <c r="F4" s="6"/>
      <c r="G4" s="6"/>
      <c r="H4" s="6"/>
      <c r="I4" s="6"/>
      <c r="J4" s="6"/>
      <c r="K4" s="6"/>
      <c r="L4" s="6"/>
    </row>
    <row r="5" spans="1:12">
      <c r="A5" s="6"/>
      <c r="B5" s="6"/>
      <c r="C5" s="6"/>
      <c r="D5" s="6"/>
      <c r="E5" s="6"/>
      <c r="F5" s="6"/>
      <c r="G5" s="6"/>
      <c r="H5" s="6"/>
      <c r="I5" s="6"/>
      <c r="J5" s="6"/>
      <c r="K5" s="6"/>
      <c r="L5" s="6"/>
    </row>
    <row r="6" spans="1:12">
      <c r="A6" s="277" t="s">
        <v>94</v>
      </c>
      <c r="B6" s="277" t="s">
        <v>37</v>
      </c>
      <c r="C6" s="277"/>
      <c r="D6" s="277" t="s">
        <v>95</v>
      </c>
      <c r="E6" s="277"/>
      <c r="F6" s="277" t="s">
        <v>96</v>
      </c>
      <c r="G6" s="277"/>
      <c r="H6" s="34" t="s">
        <v>97</v>
      </c>
      <c r="I6" s="278" t="s">
        <v>44</v>
      </c>
      <c r="J6" s="279"/>
      <c r="K6" s="35" t="s">
        <v>100</v>
      </c>
      <c r="L6" s="33"/>
    </row>
    <row r="7" spans="1:12">
      <c r="A7" s="277"/>
      <c r="B7" s="34" t="s">
        <v>39</v>
      </c>
      <c r="C7" s="34" t="s">
        <v>40</v>
      </c>
      <c r="D7" s="34" t="s">
        <v>41</v>
      </c>
      <c r="E7" s="34" t="s">
        <v>40</v>
      </c>
      <c r="F7" s="34" t="s">
        <v>41</v>
      </c>
      <c r="G7" s="34" t="s">
        <v>40</v>
      </c>
      <c r="H7" s="34" t="s">
        <v>41</v>
      </c>
      <c r="I7" s="34" t="s">
        <v>45</v>
      </c>
      <c r="J7" s="34" t="s">
        <v>46</v>
      </c>
      <c r="K7" s="36" t="s">
        <v>41</v>
      </c>
      <c r="L7" s="37" t="s">
        <v>40</v>
      </c>
    </row>
    <row r="8" spans="1:12">
      <c r="A8" s="38" t="s">
        <v>5</v>
      </c>
      <c r="B8" s="94">
        <v>79410</v>
      </c>
      <c r="C8" s="128">
        <f t="shared" ref="C8:C14" si="0">B8*100/$B$15</f>
        <v>60.124473787819134</v>
      </c>
      <c r="D8" s="42">
        <v>851045</v>
      </c>
      <c r="E8" s="192">
        <f>D8/$D$15*100</f>
        <v>33.631572836641951</v>
      </c>
      <c r="F8" s="42">
        <v>37862.400000000001</v>
      </c>
      <c r="G8" s="41">
        <f>F8/$F$15*100</f>
        <v>17.33405729490477</v>
      </c>
      <c r="H8" s="43">
        <v>476.8</v>
      </c>
      <c r="I8" s="38">
        <v>10</v>
      </c>
      <c r="J8" s="38">
        <v>4.45</v>
      </c>
      <c r="K8" s="42">
        <v>54019</v>
      </c>
      <c r="L8" s="41">
        <f>K8/$K$15*100</f>
        <v>40.00151063665929</v>
      </c>
    </row>
    <row r="9" spans="1:12">
      <c r="A9" s="38" t="s">
        <v>48</v>
      </c>
      <c r="B9" s="94">
        <v>40741</v>
      </c>
      <c r="C9" s="128">
        <f t="shared" si="0"/>
        <v>30.846633756322117</v>
      </c>
      <c r="D9" s="42">
        <v>1022839.8</v>
      </c>
      <c r="E9" s="192">
        <f t="shared" ref="E9:E14" si="1">D9/$D$15*100</f>
        <v>40.420555004631112</v>
      </c>
      <c r="F9" s="42">
        <v>69104.100000000006</v>
      </c>
      <c r="G9" s="41">
        <f t="shared" ref="G9:G14" si="2">F9/$F$15*100</f>
        <v>31.637044368894436</v>
      </c>
      <c r="H9" s="43">
        <v>1696.18</v>
      </c>
      <c r="I9" s="38">
        <v>15</v>
      </c>
      <c r="J9" s="38">
        <v>6.76</v>
      </c>
      <c r="K9" s="42">
        <v>59323.1</v>
      </c>
      <c r="L9" s="41">
        <f t="shared" ref="L9:L14" si="3">K9/$K$15*100</f>
        <v>43.929240001658734</v>
      </c>
    </row>
    <row r="10" spans="1:12">
      <c r="A10" s="38" t="s">
        <v>6</v>
      </c>
      <c r="B10" s="94">
        <v>8152</v>
      </c>
      <c r="C10" s="128">
        <f t="shared" si="0"/>
        <v>6.172203882613041</v>
      </c>
      <c r="D10" s="42">
        <v>358509.9</v>
      </c>
      <c r="E10" s="192">
        <f t="shared" si="1"/>
        <v>14.167584339849505</v>
      </c>
      <c r="F10" s="42">
        <v>42911</v>
      </c>
      <c r="G10" s="41">
        <f t="shared" si="2"/>
        <v>19.645393123036534</v>
      </c>
      <c r="H10" s="43">
        <v>5263.86</v>
      </c>
      <c r="I10" s="38">
        <v>20</v>
      </c>
      <c r="J10" s="38">
        <v>11.97</v>
      </c>
      <c r="K10" s="42">
        <v>14043.5</v>
      </c>
      <c r="L10" s="41">
        <f t="shared" si="3"/>
        <v>10.399326433771911</v>
      </c>
    </row>
    <row r="11" spans="1:12">
      <c r="A11" s="38" t="s">
        <v>7</v>
      </c>
      <c r="B11" s="94">
        <v>2344</v>
      </c>
      <c r="C11" s="128">
        <f t="shared" si="0"/>
        <v>1.7747357581998244</v>
      </c>
      <c r="D11" s="42">
        <v>146962.29999999999</v>
      </c>
      <c r="E11" s="192">
        <f t="shared" si="1"/>
        <v>5.8076521179143574</v>
      </c>
      <c r="F11" s="42">
        <v>24699.599999999999</v>
      </c>
      <c r="G11" s="41">
        <f t="shared" si="2"/>
        <v>11.307901283627816</v>
      </c>
      <c r="H11" s="43">
        <v>10537.37</v>
      </c>
      <c r="I11" s="38">
        <v>30</v>
      </c>
      <c r="J11" s="38">
        <v>16.809999999999999</v>
      </c>
      <c r="K11" s="42">
        <v>4446.7</v>
      </c>
      <c r="L11" s="41">
        <f t="shared" si="3"/>
        <v>3.2928176631931891</v>
      </c>
    </row>
    <row r="12" spans="1:12">
      <c r="A12" s="38" t="s">
        <v>8</v>
      </c>
      <c r="B12" s="94">
        <v>1277</v>
      </c>
      <c r="C12" s="128">
        <f t="shared" si="0"/>
        <v>0.96686756110118421</v>
      </c>
      <c r="D12" s="42">
        <v>119375.8</v>
      </c>
      <c r="E12" s="192">
        <f t="shared" si="1"/>
        <v>4.717489571799848</v>
      </c>
      <c r="F12" s="42">
        <v>30738.2</v>
      </c>
      <c r="G12" s="41">
        <f t="shared" si="2"/>
        <v>14.072476122544842</v>
      </c>
      <c r="H12" s="43">
        <v>24070.63</v>
      </c>
      <c r="I12" s="38">
        <v>40</v>
      </c>
      <c r="J12" s="38">
        <v>25.75</v>
      </c>
      <c r="K12" s="42">
        <v>2592.6999999999998</v>
      </c>
      <c r="L12" s="41">
        <f t="shared" si="3"/>
        <v>1.9199155228283853</v>
      </c>
    </row>
    <row r="13" spans="1:12">
      <c r="A13" s="38" t="s">
        <v>9</v>
      </c>
      <c r="B13" s="38">
        <v>132</v>
      </c>
      <c r="C13" s="128">
        <f t="shared" si="0"/>
        <v>9.9942457373027649E-2</v>
      </c>
      <c r="D13" s="42">
        <v>24903.7</v>
      </c>
      <c r="E13" s="192">
        <f t="shared" si="1"/>
        <v>0.98414372971097897</v>
      </c>
      <c r="F13" s="42">
        <v>9744.7999999999993</v>
      </c>
      <c r="G13" s="41">
        <f t="shared" si="2"/>
        <v>4.4613368811112863</v>
      </c>
      <c r="H13" s="43">
        <v>73824.240000000005</v>
      </c>
      <c r="I13" s="38">
        <v>50</v>
      </c>
      <c r="J13" s="38">
        <v>39.130000000000003</v>
      </c>
      <c r="K13" s="42">
        <v>459.9</v>
      </c>
      <c r="L13" s="41">
        <f t="shared" si="3"/>
        <v>0.34055970569243432</v>
      </c>
    </row>
    <row r="14" spans="1:12">
      <c r="A14" s="38" t="s">
        <v>10</v>
      </c>
      <c r="B14" s="38">
        <v>20</v>
      </c>
      <c r="C14" s="128">
        <f t="shared" si="0"/>
        <v>1.5142796571670857E-2</v>
      </c>
      <c r="D14" s="42">
        <v>6857.7</v>
      </c>
      <c r="E14" s="192">
        <f t="shared" si="1"/>
        <v>0.2710023994522493</v>
      </c>
      <c r="F14" s="42">
        <v>3367.7</v>
      </c>
      <c r="G14" s="41">
        <f t="shared" si="2"/>
        <v>1.5417909258803135</v>
      </c>
      <c r="H14" s="43">
        <v>168385</v>
      </c>
      <c r="I14" s="38">
        <v>60</v>
      </c>
      <c r="J14" s="38">
        <v>49.11</v>
      </c>
      <c r="K14" s="42">
        <v>157.5</v>
      </c>
      <c r="L14" s="41">
        <f t="shared" si="3"/>
        <v>0.11663003619603915</v>
      </c>
    </row>
    <row r="15" spans="1:12" s="8" customFormat="1">
      <c r="A15" s="73" t="s">
        <v>53</v>
      </c>
      <c r="B15" s="120">
        <f>SUM(B8:B14)</f>
        <v>132076</v>
      </c>
      <c r="C15" s="120">
        <f>SUM(C8:C13)</f>
        <v>99.984857203428334</v>
      </c>
      <c r="D15" s="120">
        <f>SUM(D8:D14)</f>
        <v>2530494.2000000002</v>
      </c>
      <c r="E15" s="73">
        <f>SUM(E8:E14)</f>
        <v>99.999999999999986</v>
      </c>
      <c r="F15" s="129">
        <f>SUM(F8:F14)</f>
        <v>218427.80000000002</v>
      </c>
      <c r="G15" s="130">
        <f>SUM(G8:G14)</f>
        <v>100</v>
      </c>
      <c r="H15" s="131">
        <f>SUM(H8:H14)</f>
        <v>284254.08000000002</v>
      </c>
      <c r="I15" s="73"/>
      <c r="J15" s="73">
        <v>8.6300000000000008</v>
      </c>
      <c r="K15" s="129">
        <f>SUM(K8:K14)</f>
        <v>135042.40000000002</v>
      </c>
      <c r="L15" s="130">
        <f>SUM(L8:L14)</f>
        <v>99.999999999999972</v>
      </c>
    </row>
    <row r="16" spans="1:12">
      <c r="A16" s="6"/>
      <c r="B16" s="144"/>
      <c r="C16" s="144"/>
      <c r="D16" s="144"/>
      <c r="E16" s="144"/>
      <c r="F16" s="144">
        <f>F15*1000</f>
        <v>218427800.00000003</v>
      </c>
      <c r="G16" s="144"/>
      <c r="H16" s="144"/>
      <c r="I16" s="144"/>
      <c r="J16" s="144"/>
      <c r="K16" s="144"/>
      <c r="L16" s="144"/>
    </row>
    <row r="17" spans="1:12">
      <c r="A17" s="6" t="s">
        <v>101</v>
      </c>
      <c r="B17" s="144"/>
      <c r="C17" s="144"/>
      <c r="D17" s="144"/>
      <c r="E17" s="144"/>
      <c r="F17" s="144"/>
      <c r="G17" s="144"/>
      <c r="H17" s="144"/>
      <c r="I17" s="144"/>
      <c r="J17" s="144"/>
      <c r="K17" s="144"/>
      <c r="L17" s="144"/>
    </row>
    <row r="18" spans="1:12">
      <c r="A18" s="7"/>
      <c r="B18" s="144"/>
      <c r="C18" s="144"/>
      <c r="D18" s="144"/>
      <c r="E18" s="144"/>
      <c r="F18" s="144"/>
      <c r="G18" s="144"/>
      <c r="H18" s="144"/>
      <c r="I18" s="144"/>
      <c r="J18" s="144"/>
      <c r="K18" s="144"/>
      <c r="L18" s="144"/>
    </row>
    <row r="19" spans="1:12">
      <c r="A19" s="2" t="s">
        <v>227</v>
      </c>
      <c r="B19" s="72" t="s">
        <v>226</v>
      </c>
      <c r="C19" s="72" t="s">
        <v>239</v>
      </c>
      <c r="D19" s="72" t="s">
        <v>294</v>
      </c>
      <c r="E19" s="72" t="s">
        <v>228</v>
      </c>
      <c r="F19" s="72" t="s">
        <v>229</v>
      </c>
      <c r="G19" s="144"/>
      <c r="H19" s="144"/>
      <c r="I19" s="144"/>
      <c r="J19" s="144"/>
      <c r="K19" s="144"/>
      <c r="L19" s="144"/>
    </row>
    <row r="20" spans="1:12">
      <c r="A20" s="66" t="s">
        <v>316</v>
      </c>
      <c r="B20" s="173">
        <f>SUM(C12:C14)</f>
        <v>1.0819528150458826</v>
      </c>
      <c r="C20" s="193">
        <f>SUM(D12:D14)</f>
        <v>151137.20000000001</v>
      </c>
      <c r="D20" s="222">
        <f>1*C20/B20</f>
        <v>139689.27100909728</v>
      </c>
      <c r="E20" s="147">
        <f>D15</f>
        <v>2530494.2000000002</v>
      </c>
      <c r="F20" s="177">
        <f>100*D20/E20</f>
        <v>5.5202367588551384</v>
      </c>
      <c r="G20" s="144"/>
      <c r="H20" s="144"/>
      <c r="I20" s="144"/>
      <c r="J20" s="144"/>
      <c r="K20" s="144"/>
      <c r="L20" s="144"/>
    </row>
    <row r="21" spans="1:12">
      <c r="A21" s="69" t="s">
        <v>318</v>
      </c>
      <c r="B21" s="174">
        <f>SUM(C13:C14)</f>
        <v>0.11508525394469851</v>
      </c>
      <c r="C21" s="219">
        <f>SUM(D12:D14)</f>
        <v>151137.20000000001</v>
      </c>
      <c r="D21" s="220">
        <f>1*C21/B21</f>
        <v>1313262.9491578948</v>
      </c>
      <c r="E21" s="150">
        <f>D15</f>
        <v>2530494.2000000002</v>
      </c>
      <c r="F21" s="179">
        <f>100*D21/E21</f>
        <v>51.897489002657849</v>
      </c>
      <c r="G21" s="144"/>
      <c r="H21" s="144"/>
      <c r="I21" s="144"/>
      <c r="J21" s="144"/>
      <c r="K21" s="144"/>
      <c r="L21" s="144"/>
    </row>
    <row r="22" spans="1:12">
      <c r="B22" s="143"/>
      <c r="C22" s="143"/>
      <c r="D22" s="143"/>
      <c r="E22" s="143"/>
      <c r="F22" s="143"/>
      <c r="G22" s="144"/>
      <c r="H22" s="144"/>
      <c r="I22" s="144"/>
      <c r="J22" s="144"/>
      <c r="K22" s="144"/>
      <c r="L22" s="144"/>
    </row>
    <row r="24" spans="1:12">
      <c r="E24" s="221"/>
    </row>
  </sheetData>
  <mergeCells count="5">
    <mergeCell ref="A6:A7"/>
    <mergeCell ref="B6:C6"/>
    <mergeCell ref="D6:E6"/>
    <mergeCell ref="F6:G6"/>
    <mergeCell ref="I6:J6"/>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election activeCell="B20" sqref="B20"/>
    </sheetView>
  </sheetViews>
  <sheetFormatPr baseColWidth="10" defaultColWidth="11.5" defaultRowHeight="14" x14ac:dyDescent="0"/>
  <cols>
    <col min="1" max="1" width="47.33203125" customWidth="1"/>
    <col min="8" max="8" width="17.1640625" customWidth="1"/>
    <col min="10" max="10" width="15.83203125" customWidth="1"/>
    <col min="12" max="12" width="10" customWidth="1"/>
  </cols>
  <sheetData>
    <row r="1" spans="1:12">
      <c r="A1" s="24" t="s">
        <v>73</v>
      </c>
      <c r="B1" s="6"/>
      <c r="C1" s="24" t="s">
        <v>89</v>
      </c>
      <c r="D1" s="6"/>
      <c r="E1" s="6"/>
      <c r="F1" s="6"/>
      <c r="G1" s="6"/>
      <c r="H1" s="6"/>
      <c r="I1" s="6"/>
      <c r="J1" s="6"/>
      <c r="K1" s="6"/>
      <c r="L1" s="6"/>
    </row>
    <row r="2" spans="1:12">
      <c r="A2" s="24" t="s">
        <v>67</v>
      </c>
      <c r="B2" s="6"/>
      <c r="C2" s="6"/>
      <c r="D2" s="6"/>
      <c r="E2" s="6"/>
      <c r="F2" s="6"/>
      <c r="G2" s="6"/>
      <c r="H2" s="6"/>
      <c r="I2" s="6"/>
      <c r="J2" s="6"/>
      <c r="K2" s="6"/>
      <c r="L2" s="6"/>
    </row>
    <row r="3" spans="1:12">
      <c r="A3" s="24" t="s">
        <v>102</v>
      </c>
      <c r="B3" s="6"/>
      <c r="C3" s="6"/>
      <c r="D3" s="6"/>
      <c r="E3" s="6"/>
      <c r="F3" s="6"/>
      <c r="G3" s="6"/>
      <c r="H3" s="6"/>
      <c r="I3" s="6"/>
      <c r="J3" s="6"/>
      <c r="K3" s="6"/>
      <c r="L3" s="6"/>
    </row>
    <row r="4" spans="1:12">
      <c r="A4" s="24" t="s">
        <v>103</v>
      </c>
      <c r="B4" s="6"/>
      <c r="C4" s="6"/>
      <c r="D4" s="6"/>
      <c r="E4" s="6"/>
      <c r="F4" s="6"/>
      <c r="G4" s="6"/>
      <c r="H4" s="6"/>
      <c r="I4" s="6"/>
      <c r="J4" s="6"/>
      <c r="K4" s="6"/>
      <c r="L4" s="6"/>
    </row>
    <row r="5" spans="1:12">
      <c r="A5" s="24" t="s">
        <v>91</v>
      </c>
      <c r="B5" s="6"/>
      <c r="C5" s="6"/>
      <c r="D5" s="6"/>
      <c r="E5" s="6"/>
      <c r="F5" s="6"/>
      <c r="G5" s="6"/>
      <c r="H5" s="6"/>
      <c r="I5" s="6"/>
      <c r="J5" s="6"/>
      <c r="K5" s="6"/>
      <c r="L5" s="6"/>
    </row>
    <row r="6" spans="1:12">
      <c r="A6" s="6"/>
      <c r="B6" s="6"/>
      <c r="C6" s="6"/>
      <c r="D6" s="6"/>
      <c r="E6" s="6"/>
      <c r="F6" s="6"/>
      <c r="G6" s="6"/>
      <c r="H6" s="6"/>
      <c r="I6" s="6"/>
      <c r="J6" s="6"/>
      <c r="K6" s="6"/>
      <c r="L6" s="6"/>
    </row>
    <row r="7" spans="1:12">
      <c r="A7" s="277" t="s">
        <v>104</v>
      </c>
      <c r="B7" s="277" t="s">
        <v>37</v>
      </c>
      <c r="C7" s="277"/>
      <c r="D7" s="277" t="s">
        <v>38</v>
      </c>
      <c r="E7" s="277"/>
      <c r="F7" s="277" t="s">
        <v>96</v>
      </c>
      <c r="G7" s="277"/>
      <c r="H7" s="34" t="s">
        <v>97</v>
      </c>
      <c r="I7" s="278" t="s">
        <v>44</v>
      </c>
      <c r="J7" s="279"/>
      <c r="K7" s="35" t="s">
        <v>100</v>
      </c>
      <c r="L7" s="33"/>
    </row>
    <row r="8" spans="1:12">
      <c r="A8" s="277"/>
      <c r="B8" s="34" t="s">
        <v>39</v>
      </c>
      <c r="C8" s="34" t="s">
        <v>40</v>
      </c>
      <c r="D8" s="34" t="s">
        <v>41</v>
      </c>
      <c r="E8" s="34" t="s">
        <v>40</v>
      </c>
      <c r="F8" s="34" t="s">
        <v>41</v>
      </c>
      <c r="G8" s="34" t="s">
        <v>40</v>
      </c>
      <c r="H8" s="34" t="s">
        <v>41</v>
      </c>
      <c r="I8" s="34" t="s">
        <v>45</v>
      </c>
      <c r="J8" s="34" t="s">
        <v>46</v>
      </c>
      <c r="K8" s="34" t="s">
        <v>41</v>
      </c>
      <c r="L8" s="39" t="s">
        <v>40</v>
      </c>
    </row>
    <row r="9" spans="1:12">
      <c r="A9" s="38" t="s">
        <v>105</v>
      </c>
      <c r="B9" s="94">
        <v>48430</v>
      </c>
      <c r="C9" s="123">
        <v>32</v>
      </c>
      <c r="D9" s="43">
        <v>261707.1</v>
      </c>
      <c r="E9" s="95">
        <f>D9/$D$13*100</f>
        <v>17.1074711601159</v>
      </c>
      <c r="F9" s="43">
        <v>7957.5</v>
      </c>
      <c r="G9" s="41">
        <f>F9*$G$13/$F$13</f>
        <v>13.04587327428057</v>
      </c>
      <c r="H9" s="38">
        <v>164.31</v>
      </c>
      <c r="I9" s="38">
        <v>10</v>
      </c>
      <c r="J9" s="38">
        <v>3.04</v>
      </c>
      <c r="K9" s="43">
        <v>19608.599999999999</v>
      </c>
      <c r="L9" s="41">
        <f>K9/$K$13*100</f>
        <v>19.111192980301684</v>
      </c>
    </row>
    <row r="10" spans="1:12">
      <c r="A10" s="38" t="s">
        <v>31</v>
      </c>
      <c r="B10" s="94">
        <v>41418</v>
      </c>
      <c r="C10" s="123">
        <v>27.3</v>
      </c>
      <c r="D10" s="43">
        <v>375450.8</v>
      </c>
      <c r="E10" s="95">
        <f>D10/$D$13*100</f>
        <v>24.542756895179544</v>
      </c>
      <c r="F10" s="43">
        <v>15647.9</v>
      </c>
      <c r="G10" s="41">
        <f>F10*$G$13/$F$13</f>
        <v>25.653851135232792</v>
      </c>
      <c r="H10" s="38">
        <v>377.8</v>
      </c>
      <c r="I10" s="38">
        <v>10</v>
      </c>
      <c r="J10" s="38">
        <v>4.17</v>
      </c>
      <c r="K10" s="43">
        <v>24582.7</v>
      </c>
      <c r="L10" s="41">
        <f>K10/$K$13*100</f>
        <v>23.959116085639071</v>
      </c>
    </row>
    <row r="11" spans="1:12">
      <c r="A11" s="38" t="s">
        <v>32</v>
      </c>
      <c r="B11" s="94">
        <v>33042</v>
      </c>
      <c r="C11" s="123">
        <v>21.8</v>
      </c>
      <c r="D11" s="43">
        <v>421742.1</v>
      </c>
      <c r="E11" s="95">
        <f>D11/$D$13*100</f>
        <v>27.568762226002715</v>
      </c>
      <c r="F11" s="43">
        <v>17658.400000000001</v>
      </c>
      <c r="G11" s="41">
        <f>F11*$G$13/$F$13</f>
        <v>28.949952702049142</v>
      </c>
      <c r="H11" s="38">
        <v>534.41999999999996</v>
      </c>
      <c r="I11" s="38">
        <v>10</v>
      </c>
      <c r="J11" s="38">
        <v>4.1900000000000004</v>
      </c>
      <c r="K11" s="43">
        <v>27604.799999999999</v>
      </c>
      <c r="L11" s="41">
        <f>K11/$K$13*100</f>
        <v>26.904555143285698</v>
      </c>
    </row>
    <row r="12" spans="1:12">
      <c r="A12" s="38" t="s">
        <v>33</v>
      </c>
      <c r="B12" s="94">
        <v>28589</v>
      </c>
      <c r="C12" s="123">
        <v>18.899999999999999</v>
      </c>
      <c r="D12" s="43">
        <v>470882.5</v>
      </c>
      <c r="E12" s="95">
        <f>D12/$D$13*100</f>
        <v>30.781009718701842</v>
      </c>
      <c r="F12" s="43">
        <v>19732.5</v>
      </c>
      <c r="G12" s="41">
        <f>F12*$G$13/$F$13</f>
        <v>32.350322888437496</v>
      </c>
      <c r="H12" s="38">
        <v>690.21</v>
      </c>
      <c r="I12" s="38">
        <v>10</v>
      </c>
      <c r="J12" s="38">
        <v>4.1900000000000004</v>
      </c>
      <c r="K12" s="43">
        <v>30806.6</v>
      </c>
      <c r="L12" s="41">
        <f>K12/$K$13*100</f>
        <v>30.025135790773533</v>
      </c>
    </row>
    <row r="13" spans="1:12" s="8" customFormat="1">
      <c r="A13" s="73" t="s">
        <v>53</v>
      </c>
      <c r="B13" s="120">
        <f>SUM(B9:B12)</f>
        <v>151479</v>
      </c>
      <c r="C13" s="120">
        <f>SUM(C9:C12)</f>
        <v>100</v>
      </c>
      <c r="D13" s="120">
        <f>SUM(D9:D12)</f>
        <v>1529782.5</v>
      </c>
      <c r="E13" s="73">
        <f>SUM(E9:E12)</f>
        <v>100</v>
      </c>
      <c r="F13" s="131">
        <f>SUM(F9:F12)</f>
        <v>60996.3</v>
      </c>
      <c r="G13" s="196">
        <v>100</v>
      </c>
      <c r="H13" s="73">
        <v>402.67</v>
      </c>
      <c r="I13" s="73">
        <v>10</v>
      </c>
      <c r="J13" s="73">
        <v>4</v>
      </c>
      <c r="K13" s="131">
        <f>SUM(K9:K12)</f>
        <v>102602.70000000001</v>
      </c>
      <c r="L13" s="73">
        <f>SUM(L9:L12)</f>
        <v>99.999999999999986</v>
      </c>
    </row>
    <row r="14" spans="1:12">
      <c r="A14" s="6"/>
      <c r="B14" s="6"/>
      <c r="C14" s="6"/>
      <c r="D14" s="6"/>
      <c r="E14" s="6"/>
      <c r="F14" s="6"/>
      <c r="G14" s="6"/>
      <c r="H14" s="6"/>
      <c r="I14" s="6"/>
      <c r="J14" s="6"/>
      <c r="K14" s="6"/>
      <c r="L14" s="6"/>
    </row>
    <row r="15" spans="1:12">
      <c r="A15" s="6" t="s">
        <v>170</v>
      </c>
      <c r="B15" s="6"/>
      <c r="C15" s="6"/>
      <c r="D15" s="6"/>
      <c r="E15" s="6"/>
      <c r="F15" s="6"/>
      <c r="G15" s="6"/>
      <c r="H15" s="6"/>
      <c r="I15" s="6"/>
      <c r="J15" s="6"/>
      <c r="K15" s="6"/>
      <c r="L15" s="6"/>
    </row>
  </sheetData>
  <mergeCells count="5">
    <mergeCell ref="A7:A8"/>
    <mergeCell ref="B7:C7"/>
    <mergeCell ref="D7:E7"/>
    <mergeCell ref="F7:G7"/>
    <mergeCell ref="I7:J7"/>
  </mergeCells>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election activeCell="A13" sqref="A13:XFD13"/>
    </sheetView>
  </sheetViews>
  <sheetFormatPr baseColWidth="10" defaultColWidth="11.5" defaultRowHeight="14" x14ac:dyDescent="0"/>
  <cols>
    <col min="1" max="1" width="40.1640625" customWidth="1"/>
    <col min="8" max="8" width="16.5" customWidth="1"/>
  </cols>
  <sheetData>
    <row r="1" spans="1:12">
      <c r="A1" s="24" t="s">
        <v>73</v>
      </c>
      <c r="B1" s="6"/>
      <c r="C1" s="24" t="s">
        <v>171</v>
      </c>
      <c r="D1" s="6"/>
      <c r="E1" s="6"/>
      <c r="F1" s="6"/>
      <c r="G1" s="6"/>
      <c r="H1" s="6"/>
      <c r="I1" s="6"/>
      <c r="J1" s="6"/>
      <c r="K1" s="6"/>
      <c r="L1" s="6"/>
    </row>
    <row r="2" spans="1:12">
      <c r="A2" s="24" t="s">
        <v>67</v>
      </c>
      <c r="B2" s="6"/>
      <c r="C2" s="6"/>
      <c r="D2" s="6"/>
      <c r="E2" s="6"/>
      <c r="F2" s="6"/>
      <c r="G2" s="6"/>
      <c r="H2" s="6"/>
      <c r="I2" s="6"/>
      <c r="J2" s="6"/>
      <c r="K2" s="6"/>
      <c r="L2" s="6"/>
    </row>
    <row r="3" spans="1:12">
      <c r="A3" s="24" t="s">
        <v>102</v>
      </c>
      <c r="B3" s="6"/>
      <c r="C3" s="6"/>
      <c r="D3" s="6"/>
      <c r="E3" s="6"/>
      <c r="F3" s="6"/>
      <c r="G3" s="6"/>
      <c r="H3" s="6"/>
      <c r="I3" s="6"/>
      <c r="J3" s="6"/>
      <c r="K3" s="6"/>
      <c r="L3" s="6"/>
    </row>
    <row r="4" spans="1:12">
      <c r="A4" s="24" t="s">
        <v>103</v>
      </c>
      <c r="B4" s="6"/>
      <c r="C4" s="6"/>
      <c r="D4" s="6"/>
      <c r="E4" s="6"/>
      <c r="F4" s="6"/>
      <c r="G4" s="6"/>
      <c r="H4" s="6"/>
      <c r="I4" s="6"/>
      <c r="J4" s="6"/>
      <c r="K4" s="6"/>
      <c r="L4" s="6"/>
    </row>
    <row r="5" spans="1:12">
      <c r="A5" s="24" t="s">
        <v>91</v>
      </c>
      <c r="B5" s="6"/>
      <c r="C5" s="6"/>
      <c r="D5" s="6"/>
      <c r="E5" s="6"/>
      <c r="F5" s="6"/>
      <c r="G5" s="6"/>
      <c r="H5" s="6"/>
      <c r="I5" s="6"/>
      <c r="J5" s="6"/>
      <c r="K5" s="6"/>
      <c r="L5" s="6"/>
    </row>
    <row r="6" spans="1:12">
      <c r="A6" s="6"/>
      <c r="B6" s="6"/>
      <c r="C6" s="6"/>
      <c r="D6" s="6"/>
      <c r="E6" s="6"/>
      <c r="F6" s="6"/>
      <c r="G6" s="6"/>
      <c r="H6" s="6"/>
      <c r="I6" s="6"/>
      <c r="J6" s="6"/>
      <c r="K6" s="6"/>
      <c r="L6" s="6"/>
    </row>
    <row r="7" spans="1:12">
      <c r="A7" s="277" t="s">
        <v>104</v>
      </c>
      <c r="B7" s="277" t="s">
        <v>37</v>
      </c>
      <c r="C7" s="277"/>
      <c r="D7" s="277" t="s">
        <v>38</v>
      </c>
      <c r="E7" s="277"/>
      <c r="F7" s="277" t="s">
        <v>96</v>
      </c>
      <c r="G7" s="277"/>
      <c r="H7" s="34" t="s">
        <v>97</v>
      </c>
      <c r="I7" s="278" t="s">
        <v>44</v>
      </c>
      <c r="J7" s="279"/>
      <c r="K7" s="35" t="s">
        <v>100</v>
      </c>
      <c r="L7" s="33"/>
    </row>
    <row r="8" spans="1:12">
      <c r="A8" s="277"/>
      <c r="B8" s="34" t="s">
        <v>39</v>
      </c>
      <c r="C8" s="34" t="s">
        <v>40</v>
      </c>
      <c r="D8" s="34" t="s">
        <v>41</v>
      </c>
      <c r="E8" s="34" t="s">
        <v>40</v>
      </c>
      <c r="F8" s="34" t="s">
        <v>41</v>
      </c>
      <c r="G8" s="34" t="s">
        <v>40</v>
      </c>
      <c r="H8" s="34" t="s">
        <v>41</v>
      </c>
      <c r="I8" s="34" t="s">
        <v>45</v>
      </c>
      <c r="J8" s="34" t="s">
        <v>46</v>
      </c>
      <c r="K8" s="34" t="s">
        <v>41</v>
      </c>
      <c r="L8" s="39" t="s">
        <v>40</v>
      </c>
    </row>
    <row r="9" spans="1:12">
      <c r="A9" s="38" t="s">
        <v>105</v>
      </c>
      <c r="B9" s="94">
        <v>55642</v>
      </c>
      <c r="C9" s="41">
        <f>B9/$B$13*100</f>
        <v>30.82539735301124</v>
      </c>
      <c r="D9" s="43">
        <v>366084.3</v>
      </c>
      <c r="E9" s="95">
        <f>D9/$D$13*100</f>
        <v>16.315267993223323</v>
      </c>
      <c r="F9" s="43">
        <v>11554.8</v>
      </c>
      <c r="G9" s="41">
        <f>F9*$G$13/$F$13</f>
        <v>12.205112821347011</v>
      </c>
      <c r="H9" s="38">
        <v>207.66</v>
      </c>
      <c r="I9" s="38">
        <v>10</v>
      </c>
      <c r="J9" s="38">
        <v>3.16</v>
      </c>
      <c r="K9" s="43">
        <v>27410.7</v>
      </c>
      <c r="L9" s="96">
        <f>K9/$K$13*100</f>
        <v>18.330980438313912</v>
      </c>
    </row>
    <row r="10" spans="1:12">
      <c r="A10" s="38" t="s">
        <v>31</v>
      </c>
      <c r="B10" s="94">
        <v>48966</v>
      </c>
      <c r="C10" s="41">
        <f>B10/$B$13*100</f>
        <v>27.126925825591254</v>
      </c>
      <c r="D10" s="43">
        <v>540853.80000000005</v>
      </c>
      <c r="E10" s="95">
        <f>D10/$D$13*100</f>
        <v>24.104215045969493</v>
      </c>
      <c r="F10" s="43">
        <v>23554.2</v>
      </c>
      <c r="G10" s="41">
        <f>F10*$G$13/$F$13</f>
        <v>24.87984806457678</v>
      </c>
      <c r="H10" s="38">
        <v>481.03</v>
      </c>
      <c r="I10" s="38">
        <v>10</v>
      </c>
      <c r="J10" s="38">
        <v>4.3600000000000003</v>
      </c>
      <c r="K10" s="43">
        <v>35451.1</v>
      </c>
      <c r="L10" s="96">
        <f>K10/$K$13*100</f>
        <v>23.708019883356148</v>
      </c>
    </row>
    <row r="11" spans="1:12">
      <c r="A11" s="38" t="s">
        <v>32</v>
      </c>
      <c r="B11" s="94">
        <v>41065</v>
      </c>
      <c r="C11" s="41">
        <f>B11/$B$13*100</f>
        <v>22.749810256665949</v>
      </c>
      <c r="D11" s="43">
        <v>637205.6</v>
      </c>
      <c r="E11" s="95">
        <f>D11/$D$13*100</f>
        <v>28.398322820133675</v>
      </c>
      <c r="F11" s="43">
        <v>28425</v>
      </c>
      <c r="G11" s="41">
        <f>F11*$G$13/$F$13</f>
        <v>30.024780346417835</v>
      </c>
      <c r="H11" s="38">
        <v>692.2</v>
      </c>
      <c r="I11" s="38">
        <v>10</v>
      </c>
      <c r="J11" s="38">
        <v>4.46</v>
      </c>
      <c r="K11" s="43">
        <v>41265.699999999997</v>
      </c>
      <c r="L11" s="96">
        <f>K11/$K$13*100</f>
        <v>27.596549503417656</v>
      </c>
    </row>
    <row r="12" spans="1:12">
      <c r="A12" s="38" t="s">
        <v>33</v>
      </c>
      <c r="B12" s="94">
        <v>34834</v>
      </c>
      <c r="C12" s="41">
        <f>B12/$B$13*100</f>
        <v>19.29786656473156</v>
      </c>
      <c r="D12" s="43">
        <v>699670.5</v>
      </c>
      <c r="E12" s="95">
        <f>D12/$D$13*100</f>
        <v>31.182194140673499</v>
      </c>
      <c r="F12" s="43">
        <v>31137.8</v>
      </c>
      <c r="G12" s="41">
        <f>F12*$G$13/$F$13</f>
        <v>32.890258767658374</v>
      </c>
      <c r="H12" s="38">
        <v>893.89</v>
      </c>
      <c r="I12" s="38">
        <v>10</v>
      </c>
      <c r="J12" s="38">
        <v>4.45</v>
      </c>
      <c r="K12" s="43">
        <v>45404.6</v>
      </c>
      <c r="L12" s="96">
        <f>K12/$K$13*100</f>
        <v>30.364450174912271</v>
      </c>
    </row>
    <row r="13" spans="1:12" s="8" customFormat="1">
      <c r="A13" s="73" t="s">
        <v>53</v>
      </c>
      <c r="B13" s="124">
        <f>SUM(B9:B12)</f>
        <v>180507</v>
      </c>
      <c r="C13" s="124">
        <f>SUM(C9:C12)</f>
        <v>100.00000000000001</v>
      </c>
      <c r="D13" s="124">
        <f>SUM(D9:D12)</f>
        <v>2243814.2000000002</v>
      </c>
      <c r="E13" s="125">
        <f>SUM(E9:E12)</f>
        <v>99.999999999999986</v>
      </c>
      <c r="F13" s="126">
        <f>SUM(F9:F12)</f>
        <v>94671.8</v>
      </c>
      <c r="G13" s="127">
        <v>100</v>
      </c>
      <c r="H13" s="125">
        <v>524.48</v>
      </c>
      <c r="I13" s="125">
        <v>10</v>
      </c>
      <c r="J13" s="125">
        <v>4</v>
      </c>
      <c r="K13" s="126">
        <f>SUM(K9:K12)</f>
        <v>149532.1</v>
      </c>
      <c r="L13" s="125">
        <f>SUM(L9:L12)</f>
        <v>99.999999999999972</v>
      </c>
    </row>
    <row r="14" spans="1:12">
      <c r="A14" s="6"/>
      <c r="B14" s="6"/>
      <c r="C14" s="6"/>
      <c r="D14" s="6"/>
      <c r="E14" s="6"/>
      <c r="F14" s="6"/>
      <c r="G14" s="6"/>
      <c r="H14" s="6"/>
      <c r="I14" s="6"/>
      <c r="J14" s="6"/>
      <c r="K14" s="6"/>
      <c r="L14" s="6"/>
    </row>
    <row r="15" spans="1:12">
      <c r="A15" s="6" t="s">
        <v>170</v>
      </c>
      <c r="B15" s="6"/>
      <c r="C15" s="6"/>
      <c r="D15" s="6"/>
      <c r="E15" s="6"/>
      <c r="F15" s="6"/>
      <c r="G15" s="6"/>
      <c r="H15" s="6"/>
      <c r="I15" s="6"/>
      <c r="J15" s="6"/>
      <c r="K15" s="6"/>
      <c r="L15" s="6"/>
    </row>
  </sheetData>
  <mergeCells count="5">
    <mergeCell ref="A7:A8"/>
    <mergeCell ref="B7:C7"/>
    <mergeCell ref="D7:E7"/>
    <mergeCell ref="F7:G7"/>
    <mergeCell ref="I7:J7"/>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topLeftCell="A2" zoomScale="90" zoomScaleNormal="90" zoomScalePageLayoutView="90" workbookViewId="0">
      <selection activeCell="F17" sqref="F17"/>
    </sheetView>
  </sheetViews>
  <sheetFormatPr baseColWidth="10" defaultColWidth="11.5" defaultRowHeight="14" x14ac:dyDescent="0"/>
  <cols>
    <col min="1" max="1" width="41.33203125" customWidth="1"/>
    <col min="3" max="3" width="18.83203125" bestFit="1" customWidth="1"/>
    <col min="4" max="4" width="22.5" bestFit="1" customWidth="1"/>
    <col min="5" max="5" width="14.83203125" bestFit="1" customWidth="1"/>
    <col min="6" max="6" width="12.5" bestFit="1" customWidth="1"/>
    <col min="8" max="8" width="18.5" customWidth="1"/>
  </cols>
  <sheetData>
    <row r="1" spans="1:12">
      <c r="A1" s="24" t="s">
        <v>76</v>
      </c>
      <c r="B1" s="6"/>
      <c r="C1" s="24" t="s">
        <v>171</v>
      </c>
      <c r="D1" s="6"/>
      <c r="E1" s="6"/>
      <c r="F1" s="6"/>
      <c r="G1" s="6"/>
      <c r="H1" s="6"/>
      <c r="I1" s="6"/>
      <c r="J1" s="6"/>
      <c r="K1" s="6"/>
      <c r="L1" s="6"/>
    </row>
    <row r="2" spans="1:12">
      <c r="A2" s="24" t="s">
        <v>67</v>
      </c>
      <c r="B2" s="6"/>
      <c r="C2" s="6"/>
      <c r="D2" s="6"/>
      <c r="E2" s="6"/>
      <c r="F2" s="6"/>
      <c r="G2" s="6"/>
      <c r="H2" s="6"/>
      <c r="I2" s="6"/>
      <c r="J2" s="6"/>
      <c r="K2" s="6"/>
      <c r="L2" s="6"/>
    </row>
    <row r="3" spans="1:12">
      <c r="A3" s="24" t="s">
        <v>103</v>
      </c>
      <c r="B3" s="6"/>
      <c r="C3" s="6"/>
      <c r="D3" s="6"/>
      <c r="E3" s="6"/>
      <c r="F3" s="6"/>
      <c r="G3" s="6"/>
      <c r="H3" s="6"/>
      <c r="I3" s="6"/>
      <c r="J3" s="6"/>
      <c r="K3" s="6"/>
      <c r="L3" s="6"/>
    </row>
    <row r="4" spans="1:12">
      <c r="A4" s="24" t="s">
        <v>91</v>
      </c>
      <c r="B4" s="6"/>
      <c r="C4" s="6"/>
      <c r="D4" s="6"/>
      <c r="E4" s="6"/>
      <c r="F4" s="6"/>
      <c r="G4" s="6"/>
      <c r="H4" s="6"/>
      <c r="I4" s="6"/>
      <c r="J4" s="6"/>
      <c r="K4" s="6"/>
      <c r="L4" s="6"/>
    </row>
    <row r="5" spans="1:12">
      <c r="B5" s="6"/>
      <c r="C5" s="6"/>
      <c r="D5" s="6"/>
      <c r="E5" s="6"/>
      <c r="F5" s="6"/>
      <c r="G5" s="6"/>
      <c r="H5" s="6"/>
      <c r="I5" s="6"/>
      <c r="J5" s="6"/>
      <c r="K5" s="6"/>
      <c r="L5" s="6"/>
    </row>
    <row r="6" spans="1:12">
      <c r="A6" s="6"/>
      <c r="B6" s="6"/>
      <c r="C6" s="6"/>
      <c r="D6" s="6"/>
      <c r="E6" s="6"/>
      <c r="F6" s="6"/>
      <c r="G6" s="6"/>
      <c r="H6" s="6"/>
      <c r="I6" s="6"/>
      <c r="J6" s="6"/>
      <c r="K6" s="6"/>
      <c r="L6" s="6"/>
    </row>
    <row r="7" spans="1:12">
      <c r="A7" s="277" t="s">
        <v>104</v>
      </c>
      <c r="B7" s="277" t="s">
        <v>37</v>
      </c>
      <c r="C7" s="277"/>
      <c r="D7" s="277" t="s">
        <v>95</v>
      </c>
      <c r="E7" s="277"/>
      <c r="F7" s="277" t="s">
        <v>11</v>
      </c>
      <c r="G7" s="277"/>
      <c r="H7" s="73" t="s">
        <v>12</v>
      </c>
      <c r="I7" s="278" t="s">
        <v>44</v>
      </c>
      <c r="J7" s="279"/>
      <c r="K7" s="35" t="s">
        <v>13</v>
      </c>
      <c r="L7" s="33"/>
    </row>
    <row r="8" spans="1:12">
      <c r="A8" s="277"/>
      <c r="B8" s="73" t="s">
        <v>39</v>
      </c>
      <c r="C8" s="73" t="s">
        <v>40</v>
      </c>
      <c r="D8" s="73" t="s">
        <v>41</v>
      </c>
      <c r="E8" s="73" t="s">
        <v>40</v>
      </c>
      <c r="F8" s="73" t="s">
        <v>41</v>
      </c>
      <c r="G8" s="73" t="s">
        <v>40</v>
      </c>
      <c r="H8" s="73" t="s">
        <v>41</v>
      </c>
      <c r="I8" s="73" t="s">
        <v>45</v>
      </c>
      <c r="J8" s="73" t="s">
        <v>46</v>
      </c>
      <c r="K8" s="73" t="s">
        <v>41</v>
      </c>
      <c r="L8" s="74" t="s">
        <v>40</v>
      </c>
    </row>
    <row r="9" spans="1:12">
      <c r="A9" s="45" t="s">
        <v>5</v>
      </c>
      <c r="B9" s="185">
        <v>180507</v>
      </c>
      <c r="C9" s="187">
        <v>62</v>
      </c>
      <c r="D9" s="188">
        <v>2243814.2000000002</v>
      </c>
      <c r="E9" s="195">
        <v>31.6</v>
      </c>
      <c r="F9" s="188">
        <v>94671.8</v>
      </c>
      <c r="G9" s="187">
        <v>12.1</v>
      </c>
      <c r="H9" s="189">
        <v>524.48</v>
      </c>
      <c r="I9" s="189">
        <v>10</v>
      </c>
      <c r="J9" s="189">
        <v>4.22</v>
      </c>
      <c r="K9" s="188">
        <v>149532.1</v>
      </c>
      <c r="L9" s="187">
        <v>39.700000000000003</v>
      </c>
    </row>
    <row r="10" spans="1:12">
      <c r="A10" s="45" t="s">
        <v>177</v>
      </c>
      <c r="B10" s="185">
        <v>79252</v>
      </c>
      <c r="C10" s="187">
        <v>27.2</v>
      </c>
      <c r="D10" s="188">
        <v>2427990.7000000002</v>
      </c>
      <c r="E10" s="195">
        <v>34.200000000000003</v>
      </c>
      <c r="F10" s="188">
        <v>178575.7</v>
      </c>
      <c r="G10" s="187">
        <v>22.8</v>
      </c>
      <c r="H10" s="188">
        <v>2253.2600000000002</v>
      </c>
      <c r="I10" s="189">
        <v>15</v>
      </c>
      <c r="J10" s="189">
        <v>7.35</v>
      </c>
      <c r="K10" s="188">
        <v>135023.29999999999</v>
      </c>
      <c r="L10" s="187">
        <v>35.799999999999997</v>
      </c>
    </row>
    <row r="11" spans="1:12">
      <c r="A11" s="45" t="s">
        <v>178</v>
      </c>
      <c r="B11" s="185">
        <v>18255</v>
      </c>
      <c r="C11" s="187">
        <v>6.3</v>
      </c>
      <c r="D11" s="188">
        <v>984672.3</v>
      </c>
      <c r="E11" s="195">
        <v>13.9</v>
      </c>
      <c r="F11" s="188">
        <v>127522.9</v>
      </c>
      <c r="G11" s="187">
        <v>16.3</v>
      </c>
      <c r="H11" s="188">
        <v>6985.64</v>
      </c>
      <c r="I11" s="189">
        <v>20</v>
      </c>
      <c r="J11" s="189">
        <v>12.95</v>
      </c>
      <c r="K11" s="188">
        <v>35331.300000000003</v>
      </c>
      <c r="L11" s="187">
        <v>9.4</v>
      </c>
    </row>
    <row r="12" spans="1:12">
      <c r="A12" s="45" t="s">
        <v>179</v>
      </c>
      <c r="B12" s="185">
        <v>6604</v>
      </c>
      <c r="C12" s="187">
        <v>2.2999999999999998</v>
      </c>
      <c r="D12" s="188">
        <v>507552.6</v>
      </c>
      <c r="E12" s="195">
        <v>7.1</v>
      </c>
      <c r="F12" s="188">
        <v>90861.3</v>
      </c>
      <c r="G12" s="187">
        <v>11.6</v>
      </c>
      <c r="H12" s="188">
        <v>13758.53</v>
      </c>
      <c r="I12" s="189">
        <v>30</v>
      </c>
      <c r="J12" s="189">
        <v>17.899999999999999</v>
      </c>
      <c r="K12" s="188">
        <v>14213.5</v>
      </c>
      <c r="L12" s="187">
        <v>3.8</v>
      </c>
    </row>
    <row r="13" spans="1:12">
      <c r="A13" s="45" t="s">
        <v>180</v>
      </c>
      <c r="B13" s="197">
        <v>5284</v>
      </c>
      <c r="C13" s="197">
        <v>1.8</v>
      </c>
      <c r="D13" s="197">
        <v>621370.9</v>
      </c>
      <c r="E13" s="189">
        <v>8.6999999999999993</v>
      </c>
      <c r="F13" s="184">
        <v>168166.9</v>
      </c>
      <c r="G13" s="185">
        <v>21.5</v>
      </c>
      <c r="H13" s="188">
        <v>31825.68</v>
      </c>
      <c r="I13" s="189">
        <v>40</v>
      </c>
      <c r="J13" s="189">
        <v>27.06</v>
      </c>
      <c r="K13" s="188">
        <v>15512.1</v>
      </c>
      <c r="L13" s="189">
        <v>4.2</v>
      </c>
    </row>
    <row r="14" spans="1:12">
      <c r="A14" s="198" t="s">
        <v>181</v>
      </c>
      <c r="B14" s="45">
        <v>891</v>
      </c>
      <c r="C14" s="45">
        <v>0.3</v>
      </c>
      <c r="D14" s="46">
        <v>211403.2</v>
      </c>
      <c r="E14" s="45">
        <v>3</v>
      </c>
      <c r="F14" s="188">
        <v>81506.399999999994</v>
      </c>
      <c r="G14" s="45">
        <v>10.4</v>
      </c>
      <c r="H14" s="46">
        <v>91477.440000000002</v>
      </c>
      <c r="I14" s="45">
        <v>50</v>
      </c>
      <c r="J14" s="45">
        <v>38.549999999999997</v>
      </c>
      <c r="K14" s="46">
        <v>8300.2999999999993</v>
      </c>
      <c r="L14" s="45">
        <v>2.2000000000000002</v>
      </c>
    </row>
    <row r="15" spans="1:12">
      <c r="A15" s="182" t="s">
        <v>182</v>
      </c>
      <c r="B15" s="45">
        <v>192</v>
      </c>
      <c r="C15" s="45">
        <v>0.1</v>
      </c>
      <c r="D15" s="46">
        <v>109139.7</v>
      </c>
      <c r="E15" s="45">
        <v>1.5</v>
      </c>
      <c r="F15" s="46">
        <v>41423.1</v>
      </c>
      <c r="G15" s="45">
        <v>5.3</v>
      </c>
      <c r="H15" s="46">
        <v>215745.31</v>
      </c>
      <c r="I15" s="45">
        <v>60</v>
      </c>
      <c r="J15" s="45">
        <v>37.950000000000003</v>
      </c>
      <c r="K15" s="46">
        <v>18689.400000000001</v>
      </c>
      <c r="L15" s="45">
        <v>5</v>
      </c>
    </row>
    <row r="16" spans="1:12" s="8" customFormat="1">
      <c r="A16" s="111" t="s">
        <v>53</v>
      </c>
      <c r="B16" s="141">
        <f>SUM(B9:B15)</f>
        <v>290985</v>
      </c>
      <c r="C16" s="141">
        <f t="shared" ref="C16:L16" si="0">SUM(C9:C15)</f>
        <v>99.999999999999986</v>
      </c>
      <c r="D16" s="141">
        <f t="shared" si="0"/>
        <v>7105943.6000000006</v>
      </c>
      <c r="E16" s="141">
        <f t="shared" si="0"/>
        <v>100.00000000000001</v>
      </c>
      <c r="F16" s="141">
        <f>SUM(F9:F15)</f>
        <v>782728.1</v>
      </c>
      <c r="G16" s="141">
        <f t="shared" si="0"/>
        <v>100.00000000000001</v>
      </c>
      <c r="H16" s="141">
        <v>2689.93</v>
      </c>
      <c r="I16" s="141">
        <f t="shared" si="0"/>
        <v>225</v>
      </c>
      <c r="J16" s="141">
        <v>11.02</v>
      </c>
      <c r="K16" s="141">
        <f t="shared" si="0"/>
        <v>376602</v>
      </c>
      <c r="L16" s="141">
        <f t="shared" si="0"/>
        <v>100.10000000000001</v>
      </c>
    </row>
    <row r="17" spans="1:6">
      <c r="F17">
        <f>F16*1000</f>
        <v>782728100</v>
      </c>
    </row>
    <row r="18" spans="1:6">
      <c r="A18" s="6" t="s">
        <v>307</v>
      </c>
    </row>
    <row r="19" spans="1:6">
      <c r="A19" s="7" t="s">
        <v>308</v>
      </c>
    </row>
    <row r="20" spans="1:6">
      <c r="A20" s="6" t="s">
        <v>309</v>
      </c>
    </row>
    <row r="21" spans="1:6">
      <c r="A21" s="6" t="s">
        <v>285</v>
      </c>
    </row>
    <row r="22" spans="1:6">
      <c r="A22" s="6" t="s">
        <v>18</v>
      </c>
    </row>
    <row r="23" spans="1:6">
      <c r="A23" s="6" t="s">
        <v>286</v>
      </c>
    </row>
    <row r="25" spans="1:6">
      <c r="A25" s="72" t="s">
        <v>227</v>
      </c>
      <c r="B25" s="72" t="s">
        <v>226</v>
      </c>
      <c r="C25" s="72" t="s">
        <v>239</v>
      </c>
      <c r="D25" s="72" t="s">
        <v>294</v>
      </c>
      <c r="E25" s="72" t="s">
        <v>228</v>
      </c>
      <c r="F25" s="72" t="s">
        <v>229</v>
      </c>
    </row>
    <row r="26" spans="1:6">
      <c r="A26" s="145" t="s">
        <v>241</v>
      </c>
      <c r="B26" s="146">
        <f>SUM(C13:C15)</f>
        <v>2.2000000000000002</v>
      </c>
      <c r="C26" s="147">
        <f>SUM(D13:D15)</f>
        <v>941913.8</v>
      </c>
      <c r="D26" s="206">
        <f t="shared" ref="D26:D27" si="1">1*C26/B26</f>
        <v>428142.63636363635</v>
      </c>
      <c r="E26" s="147">
        <f>D16</f>
        <v>7105943.6000000006</v>
      </c>
      <c r="F26" s="177">
        <f>100*D26/E26</f>
        <v>6.0251341758979944</v>
      </c>
    </row>
    <row r="27" spans="1:6">
      <c r="A27" s="148" t="s">
        <v>240</v>
      </c>
      <c r="B27" s="149">
        <f>SUM(C14:C15)</f>
        <v>0.4</v>
      </c>
      <c r="C27" s="150">
        <f>SUM(D14:D15)</f>
        <v>320542.90000000002</v>
      </c>
      <c r="D27" s="207">
        <f t="shared" si="1"/>
        <v>801357.25</v>
      </c>
      <c r="E27" s="150">
        <f>E26</f>
        <v>7105943.6000000006</v>
      </c>
      <c r="F27" s="179">
        <f>100*D27/E27</f>
        <v>11.277281317009045</v>
      </c>
    </row>
  </sheetData>
  <mergeCells count="5">
    <mergeCell ref="A7:A8"/>
    <mergeCell ref="B7:C7"/>
    <mergeCell ref="D7:E7"/>
    <mergeCell ref="F7:G7"/>
    <mergeCell ref="I7:J7"/>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zoomScale="90" zoomScaleNormal="90" zoomScalePageLayoutView="90" workbookViewId="0">
      <selection activeCell="A17" sqref="A17"/>
    </sheetView>
  </sheetViews>
  <sheetFormatPr baseColWidth="10" defaultColWidth="11.5" defaultRowHeight="14" x14ac:dyDescent="0"/>
  <cols>
    <col min="1" max="1" width="47.6640625" customWidth="1"/>
    <col min="7" max="7" width="15.5" customWidth="1"/>
  </cols>
  <sheetData>
    <row r="1" spans="1:9">
      <c r="A1" s="8" t="s">
        <v>199</v>
      </c>
      <c r="C1" s="24" t="s">
        <v>171</v>
      </c>
    </row>
    <row r="2" spans="1:9">
      <c r="A2" s="8" t="s">
        <v>67</v>
      </c>
    </row>
    <row r="3" spans="1:9">
      <c r="A3" s="8" t="s">
        <v>287</v>
      </c>
    </row>
    <row r="4" spans="1:9">
      <c r="A4" s="8" t="s">
        <v>91</v>
      </c>
    </row>
    <row r="6" spans="1:9">
      <c r="A6" s="275" t="s">
        <v>1</v>
      </c>
      <c r="B6" s="277" t="s">
        <v>37</v>
      </c>
      <c r="C6" s="277"/>
      <c r="D6" s="277" t="s">
        <v>38</v>
      </c>
      <c r="E6" s="277"/>
      <c r="F6" s="277" t="s">
        <v>111</v>
      </c>
      <c r="G6" s="277"/>
      <c r="H6" s="35" t="s">
        <v>112</v>
      </c>
      <c r="I6" s="33"/>
    </row>
    <row r="7" spans="1:9">
      <c r="A7" s="276"/>
      <c r="B7" s="73" t="s">
        <v>39</v>
      </c>
      <c r="C7" s="73" t="s">
        <v>40</v>
      </c>
      <c r="D7" s="73" t="s">
        <v>41</v>
      </c>
      <c r="E7" s="73" t="s">
        <v>40</v>
      </c>
      <c r="F7" s="73" t="s">
        <v>41</v>
      </c>
      <c r="G7" s="40" t="s">
        <v>40</v>
      </c>
      <c r="H7" s="36" t="s">
        <v>41</v>
      </c>
      <c r="I7" s="37" t="s">
        <v>40</v>
      </c>
    </row>
    <row r="8" spans="1:9">
      <c r="A8" s="38" t="s">
        <v>80</v>
      </c>
      <c r="B8" s="185">
        <v>22617</v>
      </c>
      <c r="C8" s="187">
        <v>5.7</v>
      </c>
      <c r="D8" s="186">
        <v>81229.8</v>
      </c>
      <c r="E8" s="199">
        <v>2.2000000000000002</v>
      </c>
      <c r="F8" s="188">
        <v>8034.3</v>
      </c>
      <c r="G8" s="187">
        <v>2.1</v>
      </c>
      <c r="H8" s="186">
        <v>34055.300000000003</v>
      </c>
      <c r="I8" s="187">
        <v>2</v>
      </c>
    </row>
    <row r="9" spans="1:9">
      <c r="A9" s="38" t="s">
        <v>30</v>
      </c>
      <c r="B9" s="185">
        <v>199014</v>
      </c>
      <c r="C9" s="187">
        <v>49.9</v>
      </c>
      <c r="D9" s="186">
        <v>1314808.7</v>
      </c>
      <c r="E9" s="199">
        <v>34.9</v>
      </c>
      <c r="F9" s="188">
        <v>131569.5</v>
      </c>
      <c r="G9" s="187">
        <v>34.9</v>
      </c>
      <c r="H9" s="186">
        <v>692495</v>
      </c>
      <c r="I9" s="187">
        <v>41.4</v>
      </c>
    </row>
    <row r="10" spans="1:9">
      <c r="A10" s="38" t="s">
        <v>31</v>
      </c>
      <c r="B10" s="185">
        <v>108280</v>
      </c>
      <c r="C10" s="187">
        <v>27.2</v>
      </c>
      <c r="D10" s="186">
        <v>1183468.7</v>
      </c>
      <c r="E10" s="199">
        <v>31.4</v>
      </c>
      <c r="F10" s="188">
        <v>118529.60000000001</v>
      </c>
      <c r="G10" s="187">
        <v>31.4</v>
      </c>
      <c r="H10" s="186">
        <v>592062.30000000005</v>
      </c>
      <c r="I10" s="187">
        <v>35.4</v>
      </c>
    </row>
    <row r="11" spans="1:9">
      <c r="A11" s="38" t="s">
        <v>32</v>
      </c>
      <c r="B11" s="185">
        <v>46317</v>
      </c>
      <c r="C11" s="187">
        <v>11.6</v>
      </c>
      <c r="D11" s="186">
        <v>711459.2</v>
      </c>
      <c r="E11" s="199">
        <v>18.899999999999999</v>
      </c>
      <c r="F11" s="188">
        <v>71107.100000000006</v>
      </c>
      <c r="G11" s="187">
        <v>18.899999999999999</v>
      </c>
      <c r="H11" s="186">
        <v>277096.40000000002</v>
      </c>
      <c r="I11" s="187">
        <v>16.600000000000001</v>
      </c>
    </row>
    <row r="12" spans="1:9">
      <c r="A12" s="38" t="s">
        <v>33</v>
      </c>
      <c r="B12" s="185">
        <v>16989</v>
      </c>
      <c r="C12" s="187">
        <v>4.3</v>
      </c>
      <c r="D12" s="186">
        <v>336580</v>
      </c>
      <c r="E12" s="199">
        <v>8.9</v>
      </c>
      <c r="F12" s="188">
        <v>33706.400000000001</v>
      </c>
      <c r="G12" s="187">
        <v>8.9</v>
      </c>
      <c r="H12" s="186">
        <v>60852.3</v>
      </c>
      <c r="I12" s="187">
        <v>3.6</v>
      </c>
    </row>
    <row r="13" spans="1:9">
      <c r="A13" s="38" t="s">
        <v>81</v>
      </c>
      <c r="B13" s="185">
        <v>5205</v>
      </c>
      <c r="C13" s="187">
        <v>1.3</v>
      </c>
      <c r="D13" s="186">
        <v>137666.20000000001</v>
      </c>
      <c r="E13" s="199">
        <v>3.7</v>
      </c>
      <c r="F13" s="188">
        <v>14149.7</v>
      </c>
      <c r="G13" s="187">
        <v>3.8</v>
      </c>
      <c r="H13" s="186">
        <v>15863.4</v>
      </c>
      <c r="I13" s="187">
        <v>1</v>
      </c>
    </row>
    <row r="14" spans="1:9" s="8" customFormat="1">
      <c r="A14" s="73" t="s">
        <v>53</v>
      </c>
      <c r="B14" s="190">
        <f t="shared" ref="B14:I14" si="0">SUM(B8:B13)</f>
        <v>398422</v>
      </c>
      <c r="C14" s="190">
        <f t="shared" si="0"/>
        <v>99.999999999999986</v>
      </c>
      <c r="D14" s="190">
        <f t="shared" si="0"/>
        <v>3765212.6000000006</v>
      </c>
      <c r="E14" s="190">
        <f t="shared" si="0"/>
        <v>100.00000000000001</v>
      </c>
      <c r="F14" s="190">
        <f t="shared" si="0"/>
        <v>377096.60000000003</v>
      </c>
      <c r="G14" s="190">
        <f t="shared" si="0"/>
        <v>100.00000000000001</v>
      </c>
      <c r="H14" s="200">
        <f t="shared" si="0"/>
        <v>1672424.7</v>
      </c>
      <c r="I14" s="201">
        <f t="shared" si="0"/>
        <v>100</v>
      </c>
    </row>
    <row r="16" spans="1:9">
      <c r="A16" s="6" t="s">
        <v>288</v>
      </c>
    </row>
    <row r="17" spans="1:1">
      <c r="A17" s="6" t="s">
        <v>289</v>
      </c>
    </row>
    <row r="18" spans="1:1">
      <c r="A18" s="6" t="s">
        <v>116</v>
      </c>
    </row>
    <row r="19" spans="1:1">
      <c r="A19" s="6" t="s">
        <v>290</v>
      </c>
    </row>
  </sheetData>
  <mergeCells count="4">
    <mergeCell ref="A6:A7"/>
    <mergeCell ref="B6:C6"/>
    <mergeCell ref="D6:E6"/>
    <mergeCell ref="F6:G6"/>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zoomScale="90" zoomScaleNormal="90" zoomScalePageLayoutView="90" workbookViewId="0">
      <selection activeCell="B9" sqref="B9:L13"/>
    </sheetView>
  </sheetViews>
  <sheetFormatPr baseColWidth="10" defaultColWidth="11.5" defaultRowHeight="14" x14ac:dyDescent="0"/>
  <cols>
    <col min="1" max="1" width="42.1640625" customWidth="1"/>
    <col min="8" max="8" width="19.1640625" customWidth="1"/>
  </cols>
  <sheetData>
    <row r="1" spans="1:12">
      <c r="A1" s="24" t="s">
        <v>73</v>
      </c>
      <c r="B1" s="6"/>
      <c r="C1" s="24" t="s">
        <v>291</v>
      </c>
      <c r="D1" s="6"/>
      <c r="E1" s="6"/>
      <c r="F1" s="6"/>
      <c r="G1" s="6"/>
      <c r="H1" s="6"/>
      <c r="I1" s="6"/>
      <c r="J1" s="6"/>
      <c r="K1" s="6"/>
      <c r="L1" s="6"/>
    </row>
    <row r="2" spans="1:12">
      <c r="A2" s="24" t="s">
        <v>67</v>
      </c>
      <c r="B2" s="6"/>
      <c r="C2" s="6"/>
      <c r="D2" s="6"/>
      <c r="E2" s="6"/>
      <c r="F2" s="6"/>
      <c r="G2" s="6"/>
      <c r="H2" s="6"/>
      <c r="I2" s="6"/>
      <c r="J2" s="6"/>
      <c r="K2" s="6"/>
      <c r="L2" s="6"/>
    </row>
    <row r="3" spans="1:12">
      <c r="A3" s="24" t="s">
        <v>102</v>
      </c>
      <c r="B3" s="6"/>
      <c r="C3" s="6"/>
      <c r="D3" s="6"/>
      <c r="E3" s="6"/>
      <c r="F3" s="6"/>
      <c r="G3" s="6"/>
      <c r="H3" s="6"/>
      <c r="I3" s="6"/>
      <c r="J3" s="6"/>
      <c r="K3" s="6"/>
      <c r="L3" s="6"/>
    </row>
    <row r="4" spans="1:12">
      <c r="A4" s="24" t="s">
        <v>103</v>
      </c>
      <c r="B4" s="6"/>
      <c r="C4" s="6"/>
      <c r="D4" s="6"/>
      <c r="E4" s="6"/>
      <c r="F4" s="6"/>
      <c r="G4" s="6"/>
      <c r="H4" s="6"/>
      <c r="I4" s="6"/>
      <c r="J4" s="6"/>
      <c r="K4" s="6"/>
      <c r="L4" s="6"/>
    </row>
    <row r="5" spans="1:12">
      <c r="A5" s="24" t="s">
        <v>91</v>
      </c>
      <c r="B5" s="6"/>
      <c r="C5" s="6"/>
      <c r="D5" s="6"/>
      <c r="E5" s="6"/>
      <c r="F5" s="6"/>
      <c r="G5" s="6"/>
      <c r="H5" s="6"/>
      <c r="I5" s="6"/>
      <c r="J5" s="6"/>
      <c r="K5" s="6"/>
      <c r="L5" s="6"/>
    </row>
    <row r="6" spans="1:12">
      <c r="A6" s="6"/>
      <c r="B6" s="6"/>
      <c r="C6" s="6"/>
      <c r="D6" s="6"/>
      <c r="E6" s="6"/>
      <c r="F6" s="6"/>
      <c r="G6" s="6"/>
      <c r="H6" s="6"/>
      <c r="I6" s="6"/>
      <c r="J6" s="6"/>
      <c r="K6" s="6"/>
      <c r="L6" s="6"/>
    </row>
    <row r="7" spans="1:12">
      <c r="A7" s="277" t="s">
        <v>104</v>
      </c>
      <c r="B7" s="277" t="s">
        <v>37</v>
      </c>
      <c r="C7" s="277"/>
      <c r="D7" s="277" t="s">
        <v>38</v>
      </c>
      <c r="E7" s="277"/>
      <c r="F7" s="277" t="s">
        <v>96</v>
      </c>
      <c r="G7" s="277"/>
      <c r="H7" s="73" t="s">
        <v>97</v>
      </c>
      <c r="I7" s="278" t="s">
        <v>44</v>
      </c>
      <c r="J7" s="279"/>
      <c r="K7" s="35" t="s">
        <v>100</v>
      </c>
      <c r="L7" s="33"/>
    </row>
    <row r="8" spans="1:12">
      <c r="A8" s="277"/>
      <c r="B8" s="73" t="s">
        <v>39</v>
      </c>
      <c r="C8" s="73" t="s">
        <v>40</v>
      </c>
      <c r="D8" s="73" t="s">
        <v>41</v>
      </c>
      <c r="E8" s="73" t="s">
        <v>40</v>
      </c>
      <c r="F8" s="73" t="s">
        <v>41</v>
      </c>
      <c r="G8" s="73" t="s">
        <v>40</v>
      </c>
      <c r="H8" s="73" t="s">
        <v>41</v>
      </c>
      <c r="I8" s="73" t="s">
        <v>45</v>
      </c>
      <c r="J8" s="73" t="s">
        <v>46</v>
      </c>
      <c r="K8" s="73" t="s">
        <v>41</v>
      </c>
      <c r="L8" s="74" t="s">
        <v>40</v>
      </c>
    </row>
    <row r="9" spans="1:12">
      <c r="A9" s="38" t="s">
        <v>105</v>
      </c>
      <c r="B9" s="185">
        <v>53995</v>
      </c>
      <c r="C9" s="194">
        <v>28.8</v>
      </c>
      <c r="D9" s="188">
        <v>453699.7</v>
      </c>
      <c r="E9" s="195">
        <v>14.9</v>
      </c>
      <c r="F9" s="188">
        <v>14359.9</v>
      </c>
      <c r="G9" s="187">
        <v>11</v>
      </c>
      <c r="H9" s="189">
        <v>265.95</v>
      </c>
      <c r="I9" s="189">
        <v>10</v>
      </c>
      <c r="J9" s="189">
        <v>3.17</v>
      </c>
      <c r="K9" s="188">
        <v>34032.5</v>
      </c>
      <c r="L9" s="187">
        <v>16.8</v>
      </c>
    </row>
    <row r="10" spans="1:12">
      <c r="A10" s="38" t="s">
        <v>31</v>
      </c>
      <c r="B10" s="185">
        <v>49170</v>
      </c>
      <c r="C10" s="194">
        <v>26.3</v>
      </c>
      <c r="D10" s="188">
        <v>697034.8</v>
      </c>
      <c r="E10" s="195">
        <v>22.9</v>
      </c>
      <c r="F10" s="188">
        <v>30605.3</v>
      </c>
      <c r="G10" s="187">
        <v>23.5</v>
      </c>
      <c r="H10" s="189">
        <v>622.44000000000005</v>
      </c>
      <c r="I10" s="189">
        <v>10</v>
      </c>
      <c r="J10" s="189">
        <v>4.3899999999999997</v>
      </c>
      <c r="K10" s="188">
        <v>45722.7</v>
      </c>
      <c r="L10" s="187">
        <v>22.6</v>
      </c>
    </row>
    <row r="11" spans="1:12">
      <c r="A11" s="38" t="s">
        <v>32</v>
      </c>
      <c r="B11" s="185">
        <v>45223</v>
      </c>
      <c r="C11" s="194">
        <v>24.2</v>
      </c>
      <c r="D11" s="188">
        <v>899413.4</v>
      </c>
      <c r="E11" s="195">
        <v>29.5</v>
      </c>
      <c r="F11" s="188">
        <v>40401.9</v>
      </c>
      <c r="G11" s="187">
        <v>31</v>
      </c>
      <c r="H11" s="189">
        <v>893.39</v>
      </c>
      <c r="I11" s="189">
        <v>10</v>
      </c>
      <c r="J11" s="189">
        <v>4.49</v>
      </c>
      <c r="K11" s="188">
        <v>58345.7</v>
      </c>
      <c r="L11" s="187">
        <v>28.8</v>
      </c>
    </row>
    <row r="12" spans="1:12">
      <c r="A12" s="38" t="s">
        <v>33</v>
      </c>
      <c r="B12" s="185">
        <v>38747</v>
      </c>
      <c r="C12" s="194">
        <v>20.7</v>
      </c>
      <c r="D12" s="188">
        <v>996087.8</v>
      </c>
      <c r="E12" s="195">
        <v>32.700000000000003</v>
      </c>
      <c r="F12" s="188">
        <v>45074.1</v>
      </c>
      <c r="G12" s="187">
        <v>34.5</v>
      </c>
      <c r="H12" s="188">
        <v>1163.29</v>
      </c>
      <c r="I12" s="189">
        <v>10</v>
      </c>
      <c r="J12" s="189">
        <v>4.53</v>
      </c>
      <c r="K12" s="188">
        <v>64405.4</v>
      </c>
      <c r="L12" s="187">
        <v>31.8</v>
      </c>
    </row>
    <row r="13" spans="1:12" s="8" customFormat="1">
      <c r="A13" s="73" t="s">
        <v>53</v>
      </c>
      <c r="B13" s="190">
        <f>SUM(B9:B12)</f>
        <v>187135</v>
      </c>
      <c r="C13" s="190">
        <f>SUM(C9:C12)</f>
        <v>100</v>
      </c>
      <c r="D13" s="190">
        <f>SUM(D9:D12)</f>
        <v>3046235.7</v>
      </c>
      <c r="E13" s="190">
        <f t="shared" ref="E13:L13" si="0">SUM(E9:E12)</f>
        <v>100</v>
      </c>
      <c r="F13" s="190">
        <f t="shared" si="0"/>
        <v>130441.20000000001</v>
      </c>
      <c r="G13" s="190">
        <f t="shared" si="0"/>
        <v>100</v>
      </c>
      <c r="H13" s="190">
        <v>697.04</v>
      </c>
      <c r="I13" s="190">
        <v>10</v>
      </c>
      <c r="J13" s="190">
        <v>4.28</v>
      </c>
      <c r="K13" s="190">
        <f t="shared" si="0"/>
        <v>202506.3</v>
      </c>
      <c r="L13" s="190">
        <f t="shared" si="0"/>
        <v>100</v>
      </c>
    </row>
    <row r="15" spans="1:12">
      <c r="A15" t="s">
        <v>334</v>
      </c>
    </row>
  </sheetData>
  <mergeCells count="5">
    <mergeCell ref="A7:A8"/>
    <mergeCell ref="B7:C7"/>
    <mergeCell ref="D7:E7"/>
    <mergeCell ref="F7:G7"/>
    <mergeCell ref="I7:J7"/>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zoomScale="90" zoomScaleNormal="90" zoomScalePageLayoutView="90" workbookViewId="0">
      <selection activeCell="B8" sqref="B8:I14"/>
    </sheetView>
  </sheetViews>
  <sheetFormatPr baseColWidth="10" defaultColWidth="11.5" defaultRowHeight="14" x14ac:dyDescent="0"/>
  <cols>
    <col min="1" max="1" width="50" customWidth="1"/>
    <col min="7" max="7" width="16.33203125" customWidth="1"/>
  </cols>
  <sheetData>
    <row r="1" spans="1:9">
      <c r="A1" s="8" t="s">
        <v>88</v>
      </c>
      <c r="C1" s="24" t="s">
        <v>291</v>
      </c>
    </row>
    <row r="2" spans="1:9">
      <c r="A2" s="8" t="s">
        <v>67</v>
      </c>
    </row>
    <row r="3" spans="1:9">
      <c r="A3" s="8" t="s">
        <v>287</v>
      </c>
    </row>
    <row r="4" spans="1:9">
      <c r="A4" s="8" t="s">
        <v>91</v>
      </c>
    </row>
    <row r="6" spans="1:9">
      <c r="A6" s="275" t="s">
        <v>1</v>
      </c>
      <c r="B6" s="277" t="s">
        <v>37</v>
      </c>
      <c r="C6" s="277"/>
      <c r="D6" s="277" t="s">
        <v>38</v>
      </c>
      <c r="E6" s="277"/>
      <c r="F6" s="277" t="s">
        <v>111</v>
      </c>
      <c r="G6" s="277"/>
      <c r="H6" s="35" t="s">
        <v>112</v>
      </c>
      <c r="I6" s="33"/>
    </row>
    <row r="7" spans="1:9">
      <c r="A7" s="276"/>
      <c r="B7" s="73" t="s">
        <v>39</v>
      </c>
      <c r="C7" s="73" t="s">
        <v>40</v>
      </c>
      <c r="D7" s="73" t="s">
        <v>41</v>
      </c>
      <c r="E7" s="73" t="s">
        <v>40</v>
      </c>
      <c r="F7" s="73" t="s">
        <v>41</v>
      </c>
      <c r="G7" s="40" t="s">
        <v>40</v>
      </c>
      <c r="H7" s="36" t="s">
        <v>41</v>
      </c>
      <c r="I7" s="37" t="s">
        <v>40</v>
      </c>
    </row>
    <row r="8" spans="1:9">
      <c r="A8" s="38" t="s">
        <v>80</v>
      </c>
      <c r="B8" s="185">
        <v>20969</v>
      </c>
      <c r="C8" s="187">
        <v>5</v>
      </c>
      <c r="D8" s="186">
        <v>98341.5</v>
      </c>
      <c r="E8" s="199">
        <v>1.9</v>
      </c>
      <c r="F8" s="188">
        <v>9005.7999999999993</v>
      </c>
      <c r="G8" s="187">
        <v>1.7</v>
      </c>
      <c r="H8" s="186">
        <v>27737.9</v>
      </c>
      <c r="I8" s="187">
        <v>3.1</v>
      </c>
    </row>
    <row r="9" spans="1:9">
      <c r="A9" s="38" t="s">
        <v>30</v>
      </c>
      <c r="B9" s="185">
        <v>208396</v>
      </c>
      <c r="C9" s="187">
        <v>49.4</v>
      </c>
      <c r="D9" s="186">
        <v>1757255.5</v>
      </c>
      <c r="E9" s="199">
        <v>33.9</v>
      </c>
      <c r="F9" s="188">
        <v>175722.8</v>
      </c>
      <c r="G9" s="187">
        <v>33.799999999999997</v>
      </c>
      <c r="H9" s="186">
        <v>387003.4</v>
      </c>
      <c r="I9" s="187">
        <v>43.1</v>
      </c>
    </row>
    <row r="10" spans="1:9">
      <c r="A10" s="38" t="s">
        <v>31</v>
      </c>
      <c r="B10" s="185">
        <v>114452</v>
      </c>
      <c r="C10" s="187">
        <v>27.2</v>
      </c>
      <c r="D10" s="186">
        <v>1599150.3</v>
      </c>
      <c r="E10" s="199">
        <v>30.8</v>
      </c>
      <c r="F10" s="188">
        <v>159905.1</v>
      </c>
      <c r="G10" s="187">
        <v>30.7</v>
      </c>
      <c r="H10" s="186">
        <v>259634</v>
      </c>
      <c r="I10" s="187">
        <v>28.9</v>
      </c>
    </row>
    <row r="11" spans="1:9">
      <c r="A11" s="38" t="s">
        <v>32</v>
      </c>
      <c r="B11" s="185">
        <v>50970</v>
      </c>
      <c r="C11" s="187">
        <v>12.1</v>
      </c>
      <c r="D11" s="186">
        <v>1003286.6</v>
      </c>
      <c r="E11" s="199">
        <v>19.3</v>
      </c>
      <c r="F11" s="188">
        <v>100326.6</v>
      </c>
      <c r="G11" s="187">
        <v>19.3</v>
      </c>
      <c r="H11" s="186">
        <v>135949.4</v>
      </c>
      <c r="I11" s="187">
        <v>15.1</v>
      </c>
    </row>
    <row r="12" spans="1:9">
      <c r="A12" s="38" t="s">
        <v>33</v>
      </c>
      <c r="B12" s="185">
        <v>19916</v>
      </c>
      <c r="C12" s="187">
        <v>4.7</v>
      </c>
      <c r="D12" s="186">
        <v>505349.1</v>
      </c>
      <c r="E12" s="199">
        <v>9.6999999999999993</v>
      </c>
      <c r="F12" s="188">
        <v>50533.599999999999</v>
      </c>
      <c r="G12" s="187">
        <v>9.6999999999999993</v>
      </c>
      <c r="H12" s="186">
        <v>60893.5</v>
      </c>
      <c r="I12" s="187">
        <v>6.8</v>
      </c>
    </row>
    <row r="13" spans="1:9">
      <c r="A13" s="38" t="s">
        <v>81</v>
      </c>
      <c r="B13" s="185">
        <v>6809</v>
      </c>
      <c r="C13" s="187">
        <v>1.6</v>
      </c>
      <c r="D13" s="186">
        <v>226513.5</v>
      </c>
      <c r="E13" s="199">
        <v>4.4000000000000004</v>
      </c>
      <c r="F13" s="188">
        <v>24902.5</v>
      </c>
      <c r="G13" s="187">
        <v>4.8</v>
      </c>
      <c r="H13" s="186">
        <v>26512.2</v>
      </c>
      <c r="I13" s="187">
        <v>3</v>
      </c>
    </row>
    <row r="14" spans="1:9" s="8" customFormat="1">
      <c r="A14" s="73" t="s">
        <v>53</v>
      </c>
      <c r="B14" s="190">
        <f t="shared" ref="B14:I14" si="0">SUM(B8:B13)</f>
        <v>421512</v>
      </c>
      <c r="C14" s="190">
        <f t="shared" si="0"/>
        <v>99.999999999999986</v>
      </c>
      <c r="D14" s="190">
        <f t="shared" si="0"/>
        <v>5189896.4999999991</v>
      </c>
      <c r="E14" s="190">
        <f t="shared" si="0"/>
        <v>100</v>
      </c>
      <c r="F14" s="190">
        <f t="shared" si="0"/>
        <v>520396.39999999991</v>
      </c>
      <c r="G14" s="190">
        <f t="shared" si="0"/>
        <v>100</v>
      </c>
      <c r="H14" s="200">
        <f t="shared" si="0"/>
        <v>897730.4</v>
      </c>
      <c r="I14" s="201">
        <f t="shared" si="0"/>
        <v>99.999999999999986</v>
      </c>
    </row>
    <row r="16" spans="1:9">
      <c r="A16" s="6" t="s">
        <v>335</v>
      </c>
    </row>
    <row r="17" spans="1:1">
      <c r="A17" s="6" t="s">
        <v>336</v>
      </c>
    </row>
    <row r="18" spans="1:1">
      <c r="A18" s="6" t="s">
        <v>295</v>
      </c>
    </row>
    <row r="19" spans="1:1">
      <c r="A19" s="6" t="s">
        <v>290</v>
      </c>
    </row>
  </sheetData>
  <mergeCells count="4">
    <mergeCell ref="A6:A7"/>
    <mergeCell ref="B6:C6"/>
    <mergeCell ref="D6:E6"/>
    <mergeCell ref="F6:G6"/>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zoomScale="80" zoomScaleNormal="80" zoomScalePageLayoutView="80" workbookViewId="0">
      <selection activeCell="A18" sqref="A18"/>
    </sheetView>
  </sheetViews>
  <sheetFormatPr baseColWidth="10" defaultColWidth="11.5" defaultRowHeight="14" x14ac:dyDescent="0"/>
  <cols>
    <col min="1" max="1" width="58.33203125" customWidth="1"/>
    <col min="3" max="3" width="20.6640625" bestFit="1" customWidth="1"/>
    <col min="4" max="4" width="22.5" bestFit="1" customWidth="1"/>
    <col min="5" max="5" width="16" bestFit="1" customWidth="1"/>
    <col min="7" max="7" width="15" customWidth="1"/>
    <col min="8" max="8" width="23" customWidth="1"/>
    <col min="12" max="12" width="13.5" customWidth="1"/>
  </cols>
  <sheetData>
    <row r="1" spans="1:12">
      <c r="A1" s="8" t="s">
        <v>76</v>
      </c>
      <c r="C1" s="24" t="s">
        <v>291</v>
      </c>
    </row>
    <row r="2" spans="1:12">
      <c r="A2" s="8" t="s">
        <v>67</v>
      </c>
    </row>
    <row r="3" spans="1:12">
      <c r="A3" s="8" t="s">
        <v>77</v>
      </c>
    </row>
    <row r="4" spans="1:12">
      <c r="A4" s="8" t="s">
        <v>68</v>
      </c>
    </row>
    <row r="6" spans="1:12">
      <c r="A6" s="269" t="s">
        <v>1</v>
      </c>
      <c r="B6" s="269" t="s">
        <v>37</v>
      </c>
      <c r="C6" s="269"/>
      <c r="D6" s="269" t="s">
        <v>95</v>
      </c>
      <c r="E6" s="269"/>
      <c r="F6" s="269" t="s">
        <v>11</v>
      </c>
      <c r="G6" s="269"/>
      <c r="H6" s="72" t="s">
        <v>12</v>
      </c>
      <c r="I6" s="270" t="s">
        <v>44</v>
      </c>
      <c r="J6" s="271"/>
      <c r="K6" s="10" t="s">
        <v>13</v>
      </c>
      <c r="L6" s="11"/>
    </row>
    <row r="7" spans="1:12">
      <c r="A7" s="269"/>
      <c r="B7" s="72" t="s">
        <v>39</v>
      </c>
      <c r="C7" s="72" t="s">
        <v>40</v>
      </c>
      <c r="D7" s="72" t="s">
        <v>41</v>
      </c>
      <c r="E7" s="72" t="s">
        <v>40</v>
      </c>
      <c r="F7" s="72" t="s">
        <v>41</v>
      </c>
      <c r="G7" s="75" t="s">
        <v>40</v>
      </c>
      <c r="H7" s="72" t="s">
        <v>41</v>
      </c>
      <c r="I7" s="75" t="s">
        <v>45</v>
      </c>
      <c r="J7" s="72" t="s">
        <v>46</v>
      </c>
      <c r="K7" s="2" t="s">
        <v>41</v>
      </c>
      <c r="L7" s="12" t="s">
        <v>40</v>
      </c>
    </row>
    <row r="8" spans="1:12">
      <c r="A8" s="4" t="s">
        <v>5</v>
      </c>
      <c r="B8" s="108">
        <v>187135</v>
      </c>
      <c r="C8" s="159">
        <v>59.1</v>
      </c>
      <c r="D8" s="160">
        <v>3046235.7</v>
      </c>
      <c r="E8" s="161">
        <v>29.5</v>
      </c>
      <c r="F8" s="46">
        <v>130441.2</v>
      </c>
      <c r="G8" s="161">
        <v>11.2</v>
      </c>
      <c r="H8" s="46">
        <v>697.04</v>
      </c>
      <c r="I8" s="45">
        <v>10</v>
      </c>
      <c r="J8" s="109">
        <v>4.28</v>
      </c>
      <c r="K8" s="160">
        <v>202506.3</v>
      </c>
      <c r="L8" s="161">
        <v>37</v>
      </c>
    </row>
    <row r="9" spans="1:12">
      <c r="A9" s="4" t="s">
        <v>48</v>
      </c>
      <c r="B9" s="108">
        <v>92210</v>
      </c>
      <c r="C9" s="159">
        <v>29.1</v>
      </c>
      <c r="D9" s="160">
        <v>3613378.3</v>
      </c>
      <c r="E9" s="161">
        <v>34.9</v>
      </c>
      <c r="F9" s="46">
        <v>266185.40000000002</v>
      </c>
      <c r="G9" s="161">
        <v>22.8</v>
      </c>
      <c r="H9" s="46">
        <v>2886.73</v>
      </c>
      <c r="I9" s="45">
        <v>15</v>
      </c>
      <c r="J9" s="109">
        <v>7.37</v>
      </c>
      <c r="K9" s="160">
        <v>202757.2</v>
      </c>
      <c r="L9" s="161">
        <v>37.1</v>
      </c>
    </row>
    <row r="10" spans="1:12">
      <c r="A10" s="4" t="s">
        <v>6</v>
      </c>
      <c r="B10" s="108">
        <v>21773</v>
      </c>
      <c r="C10" s="159">
        <v>6.9</v>
      </c>
      <c r="D10" s="160">
        <v>1503483.1</v>
      </c>
      <c r="E10" s="161">
        <v>14.5</v>
      </c>
      <c r="F10" s="46">
        <v>196836.6</v>
      </c>
      <c r="G10" s="161">
        <v>16.899999999999999</v>
      </c>
      <c r="H10" s="46">
        <v>9040.4</v>
      </c>
      <c r="I10" s="45">
        <v>20</v>
      </c>
      <c r="J10" s="109">
        <v>13.09</v>
      </c>
      <c r="K10" s="160">
        <v>54095.8</v>
      </c>
      <c r="L10" s="161">
        <v>9.9</v>
      </c>
    </row>
    <row r="11" spans="1:12">
      <c r="A11" s="4" t="s">
        <v>7</v>
      </c>
      <c r="B11" s="108">
        <v>7927</v>
      </c>
      <c r="C11" s="159">
        <v>2.5</v>
      </c>
      <c r="D11" s="160">
        <v>780146.7</v>
      </c>
      <c r="E11" s="161">
        <v>7.5</v>
      </c>
      <c r="F11" s="46">
        <v>141288.79999999999</v>
      </c>
      <c r="G11" s="161">
        <v>12.1</v>
      </c>
      <c r="H11" s="46">
        <v>17823.740000000002</v>
      </c>
      <c r="I11" s="45">
        <v>30</v>
      </c>
      <c r="J11" s="109">
        <v>18.11</v>
      </c>
      <c r="K11" s="160">
        <v>21909.200000000001</v>
      </c>
      <c r="L11" s="161">
        <v>4</v>
      </c>
    </row>
    <row r="12" spans="1:12">
      <c r="A12" s="4" t="s">
        <v>8</v>
      </c>
      <c r="B12" s="162">
        <v>6159</v>
      </c>
      <c r="C12" s="159">
        <v>2</v>
      </c>
      <c r="D12" s="163">
        <v>925791.8</v>
      </c>
      <c r="E12" s="161">
        <v>9</v>
      </c>
      <c r="F12" s="46">
        <v>255340.7</v>
      </c>
      <c r="G12" s="161">
        <v>21.9</v>
      </c>
      <c r="H12" s="46">
        <v>41458.14</v>
      </c>
      <c r="I12" s="45">
        <v>40</v>
      </c>
      <c r="J12" s="109">
        <v>27.58</v>
      </c>
      <c r="K12" s="160">
        <v>21428.5</v>
      </c>
      <c r="L12" s="161">
        <v>3.9</v>
      </c>
    </row>
    <row r="13" spans="1:12">
      <c r="A13" s="77" t="s">
        <v>9</v>
      </c>
      <c r="B13" s="108">
        <v>1064</v>
      </c>
      <c r="C13" s="159">
        <v>0.3</v>
      </c>
      <c r="D13" s="160">
        <v>319880.7</v>
      </c>
      <c r="E13" s="161">
        <v>3.1</v>
      </c>
      <c r="F13" s="46">
        <v>127226.1</v>
      </c>
      <c r="G13" s="161">
        <v>10.9</v>
      </c>
      <c r="H13" s="46">
        <v>119573.4</v>
      </c>
      <c r="I13" s="108">
        <v>50</v>
      </c>
      <c r="J13" s="109">
        <v>39.770000000000003</v>
      </c>
      <c r="K13" s="160">
        <v>10332.1</v>
      </c>
      <c r="L13" s="161">
        <v>1.9</v>
      </c>
    </row>
    <row r="14" spans="1:12">
      <c r="A14" s="77" t="s">
        <v>10</v>
      </c>
      <c r="B14" s="108">
        <v>201</v>
      </c>
      <c r="C14" s="159">
        <v>0.1</v>
      </c>
      <c r="D14" s="160">
        <v>152334.29999999999</v>
      </c>
      <c r="E14" s="161">
        <v>1.5</v>
      </c>
      <c r="F14" s="46">
        <v>49113.3</v>
      </c>
      <c r="G14" s="161">
        <v>4.2</v>
      </c>
      <c r="H14" s="46">
        <v>244344.78</v>
      </c>
      <c r="I14" s="108">
        <v>60</v>
      </c>
      <c r="J14" s="109">
        <v>32.24</v>
      </c>
      <c r="K14" s="160">
        <v>34186.199999999997</v>
      </c>
      <c r="L14" s="161">
        <v>6.2</v>
      </c>
    </row>
    <row r="15" spans="1:12" s="8" customFormat="1">
      <c r="A15" s="18" t="s">
        <v>53</v>
      </c>
      <c r="B15" s="141">
        <f t="shared" ref="B15:G15" si="0">SUM(B8:B14)</f>
        <v>316469</v>
      </c>
      <c r="C15" s="141">
        <f t="shared" si="0"/>
        <v>100</v>
      </c>
      <c r="D15" s="164">
        <f t="shared" si="0"/>
        <v>10341250.6</v>
      </c>
      <c r="E15" s="141">
        <f t="shared" si="0"/>
        <v>100</v>
      </c>
      <c r="F15" s="164">
        <f t="shared" si="0"/>
        <v>1166432.1000000001</v>
      </c>
      <c r="G15" s="141">
        <f t="shared" si="0"/>
        <v>100.00000000000001</v>
      </c>
      <c r="H15" s="183">
        <v>3685.77</v>
      </c>
      <c r="I15" s="111"/>
      <c r="J15" s="202">
        <v>11.28</v>
      </c>
      <c r="K15" s="164">
        <f>SUM(K8:K14)</f>
        <v>547215.29999999993</v>
      </c>
      <c r="L15" s="165">
        <f>SUM(L8:L14)</f>
        <v>100.00000000000001</v>
      </c>
    </row>
    <row r="16" spans="1:12">
      <c r="F16">
        <f>F15*1000</f>
        <v>1166432100</v>
      </c>
      <c r="H16" s="48"/>
    </row>
    <row r="17" spans="1:6">
      <c r="A17" s="32" t="s">
        <v>296</v>
      </c>
    </row>
    <row r="18" spans="1:6">
      <c r="A18" s="6" t="s">
        <v>297</v>
      </c>
    </row>
    <row r="19" spans="1:6">
      <c r="A19" s="6" t="s">
        <v>298</v>
      </c>
    </row>
    <row r="20" spans="1:6">
      <c r="A20" s="6" t="s">
        <v>18</v>
      </c>
    </row>
    <row r="21" spans="1:6">
      <c r="A21" s="6" t="s">
        <v>71</v>
      </c>
    </row>
    <row r="24" spans="1:6">
      <c r="A24" s="72" t="s">
        <v>227</v>
      </c>
      <c r="B24" s="72" t="s">
        <v>226</v>
      </c>
      <c r="C24" s="72" t="s">
        <v>239</v>
      </c>
      <c r="D24" s="72" t="s">
        <v>294</v>
      </c>
      <c r="E24" s="72" t="s">
        <v>228</v>
      </c>
      <c r="F24" s="72" t="s">
        <v>229</v>
      </c>
    </row>
    <row r="25" spans="1:6">
      <c r="A25" s="145" t="s">
        <v>241</v>
      </c>
      <c r="B25" s="146">
        <f>SUM(C12:C14)</f>
        <v>2.4</v>
      </c>
      <c r="C25" s="147">
        <f>SUM(D12:D14)</f>
        <v>1398006.8</v>
      </c>
      <c r="D25" s="206">
        <f t="shared" ref="D25:D26" si="1">1*C25/B25</f>
        <v>582502.83333333337</v>
      </c>
      <c r="E25" s="147">
        <f>D15</f>
        <v>10341250.6</v>
      </c>
      <c r="F25" s="177">
        <f>100*D25/E25</f>
        <v>5.6328084084272492</v>
      </c>
    </row>
    <row r="26" spans="1:6">
      <c r="A26" s="148" t="s">
        <v>240</v>
      </c>
      <c r="B26" s="149">
        <f>SUM(C13:C14)</f>
        <v>0.4</v>
      </c>
      <c r="C26" s="150">
        <f>SUM(D13)</f>
        <v>319880.7</v>
      </c>
      <c r="D26" s="207">
        <f t="shared" si="1"/>
        <v>799701.75</v>
      </c>
      <c r="E26" s="150">
        <f>E25</f>
        <v>10341250.6</v>
      </c>
      <c r="F26" s="179">
        <f>100*D26/E26</f>
        <v>7.7331241735888314</v>
      </c>
    </row>
  </sheetData>
  <mergeCells count="5">
    <mergeCell ref="A6:A7"/>
    <mergeCell ref="B6:C6"/>
    <mergeCell ref="D6:E6"/>
    <mergeCell ref="F6:G6"/>
    <mergeCell ref="I6:J6"/>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O30"/>
  <sheetViews>
    <sheetView topLeftCell="A4" zoomScale="90" zoomScaleNormal="90" zoomScalePageLayoutView="90" workbookViewId="0">
      <selection activeCell="F15" sqref="F15"/>
    </sheetView>
  </sheetViews>
  <sheetFormatPr baseColWidth="10" defaultColWidth="11.5" defaultRowHeight="14" x14ac:dyDescent="0"/>
  <cols>
    <col min="1" max="1" width="54.5" customWidth="1"/>
    <col min="2" max="2" width="11.33203125" customWidth="1"/>
    <col min="3" max="3" width="24.33203125" customWidth="1"/>
    <col min="4" max="4" width="22.5" bestFit="1" customWidth="1"/>
    <col min="5" max="5" width="19.83203125" customWidth="1"/>
    <col min="6" max="6" width="20.33203125" customWidth="1"/>
    <col min="7" max="7" width="14.6640625" customWidth="1"/>
    <col min="8" max="8" width="21.83203125" bestFit="1" customWidth="1"/>
    <col min="10" max="10" width="14.33203125" bestFit="1" customWidth="1"/>
    <col min="12" max="12" width="13.5" customWidth="1"/>
    <col min="13" max="13" width="16.83203125" customWidth="1"/>
  </cols>
  <sheetData>
    <row r="1" spans="1:16" ht="30" customHeight="1">
      <c r="A1" s="8" t="s">
        <v>66</v>
      </c>
      <c r="C1" s="24" t="s">
        <v>27</v>
      </c>
    </row>
    <row r="2" spans="1:16">
      <c r="A2" s="8" t="s">
        <v>67</v>
      </c>
    </row>
    <row r="3" spans="1:16">
      <c r="A3" s="8" t="s">
        <v>69</v>
      </c>
    </row>
    <row r="4" spans="1:16">
      <c r="A4" s="8" t="s">
        <v>68</v>
      </c>
    </row>
    <row r="6" spans="1:16" ht="38" customHeight="1">
      <c r="A6" s="269" t="s">
        <v>1</v>
      </c>
      <c r="B6" s="269" t="s">
        <v>37</v>
      </c>
      <c r="C6" s="269"/>
      <c r="D6" s="269" t="s">
        <v>38</v>
      </c>
      <c r="E6" s="269"/>
      <c r="F6" s="269" t="s">
        <v>42</v>
      </c>
      <c r="G6" s="269"/>
      <c r="H6" s="3" t="s">
        <v>43</v>
      </c>
      <c r="I6" s="270" t="s">
        <v>44</v>
      </c>
      <c r="J6" s="271"/>
      <c r="L6" s="258" t="s">
        <v>340</v>
      </c>
      <c r="M6" s="258" t="s">
        <v>337</v>
      </c>
      <c r="N6" s="258" t="s">
        <v>338</v>
      </c>
      <c r="O6" s="258" t="s">
        <v>339</v>
      </c>
      <c r="P6" s="259" t="s">
        <v>341</v>
      </c>
    </row>
    <row r="7" spans="1:16">
      <c r="A7" s="269"/>
      <c r="B7" s="3" t="s">
        <v>39</v>
      </c>
      <c r="C7" s="3" t="s">
        <v>40</v>
      </c>
      <c r="D7" s="3" t="s">
        <v>41</v>
      </c>
      <c r="E7" s="3" t="s">
        <v>40</v>
      </c>
      <c r="F7" s="3" t="s">
        <v>41</v>
      </c>
      <c r="G7" s="3" t="s">
        <v>40</v>
      </c>
      <c r="H7" s="3" t="s">
        <v>41</v>
      </c>
      <c r="I7" s="3" t="s">
        <v>45</v>
      </c>
      <c r="J7" s="3" t="s">
        <v>46</v>
      </c>
      <c r="M7" s="7"/>
    </row>
    <row r="8" spans="1:16">
      <c r="A8" s="4" t="s">
        <v>47</v>
      </c>
      <c r="B8" s="13">
        <v>29636</v>
      </c>
      <c r="C8" s="4">
        <v>59.9</v>
      </c>
      <c r="D8" s="26">
        <v>109824.5</v>
      </c>
      <c r="E8" s="4">
        <v>39.4</v>
      </c>
      <c r="F8" s="26">
        <v>2222.9</v>
      </c>
      <c r="G8" s="4">
        <v>10.9</v>
      </c>
      <c r="H8" s="4">
        <v>75</v>
      </c>
      <c r="I8" s="4" t="s">
        <v>54</v>
      </c>
      <c r="J8" s="4" t="s">
        <v>55</v>
      </c>
      <c r="L8">
        <v>970.92</v>
      </c>
      <c r="M8">
        <v>3</v>
      </c>
      <c r="N8">
        <f>L8*M8</f>
        <v>2912.7599999999998</v>
      </c>
      <c r="O8">
        <f>1000*D8/B8</f>
        <v>3705.7801322715618</v>
      </c>
    </row>
    <row r="9" spans="1:16">
      <c r="A9" s="4" t="s">
        <v>48</v>
      </c>
      <c r="B9" s="13">
        <v>15429</v>
      </c>
      <c r="C9" s="4">
        <v>31.2</v>
      </c>
      <c r="D9" s="26">
        <v>100454.6</v>
      </c>
      <c r="E9" s="4">
        <v>36</v>
      </c>
      <c r="F9" s="26">
        <v>6593.2</v>
      </c>
      <c r="G9" s="4">
        <v>32.4</v>
      </c>
      <c r="H9" s="4">
        <v>427.3</v>
      </c>
      <c r="I9" s="4" t="s">
        <v>65</v>
      </c>
      <c r="J9" s="4" t="s">
        <v>56</v>
      </c>
      <c r="L9">
        <f>L8</f>
        <v>970.92</v>
      </c>
      <c r="M9">
        <v>5</v>
      </c>
      <c r="N9">
        <f>L9*M9</f>
        <v>4854.5999999999995</v>
      </c>
      <c r="O9">
        <f>1000*D9/B9</f>
        <v>6510.7654417006934</v>
      </c>
    </row>
    <row r="10" spans="1:16">
      <c r="A10" s="4" t="s">
        <v>49</v>
      </c>
      <c r="B10" s="13">
        <v>3523</v>
      </c>
      <c r="C10" s="4">
        <v>7.1</v>
      </c>
      <c r="D10" s="26">
        <v>45268.5</v>
      </c>
      <c r="E10" s="4">
        <v>16.2</v>
      </c>
      <c r="F10" s="26">
        <v>5951.1</v>
      </c>
      <c r="G10" s="4">
        <v>29.3</v>
      </c>
      <c r="H10" s="26">
        <v>1689.2</v>
      </c>
      <c r="I10" s="4" t="s">
        <v>64</v>
      </c>
      <c r="J10" s="4" t="s">
        <v>57</v>
      </c>
      <c r="L10">
        <f t="shared" ref="L10:L11" si="0">L9</f>
        <v>970.92</v>
      </c>
      <c r="M10">
        <v>10</v>
      </c>
      <c r="N10">
        <f>L10*M10</f>
        <v>9709.1999999999989</v>
      </c>
      <c r="O10">
        <f>1000*D10/B10</f>
        <v>12849.418109565711</v>
      </c>
    </row>
    <row r="11" spans="1:16">
      <c r="A11" s="4" t="s">
        <v>50</v>
      </c>
      <c r="B11" s="4">
        <v>768</v>
      </c>
      <c r="C11" s="4">
        <v>1.6</v>
      </c>
      <c r="D11" s="26">
        <v>23114.6</v>
      </c>
      <c r="E11" s="4">
        <v>8.3000000000000007</v>
      </c>
      <c r="F11" s="4">
        <v>5497.2</v>
      </c>
      <c r="G11" s="4">
        <v>27.1</v>
      </c>
      <c r="H11" s="26">
        <v>7157.8</v>
      </c>
      <c r="I11" s="4" t="s">
        <v>63</v>
      </c>
      <c r="J11" s="4" t="s">
        <v>58</v>
      </c>
      <c r="L11">
        <f t="shared" si="0"/>
        <v>970.92</v>
      </c>
      <c r="M11">
        <v>20</v>
      </c>
      <c r="N11">
        <f>L11*M11</f>
        <v>19418.399999999998</v>
      </c>
      <c r="O11">
        <f>1000*D11/B11</f>
        <v>30097.135416666668</v>
      </c>
    </row>
    <row r="12" spans="1:16">
      <c r="A12" s="4" t="s">
        <v>51</v>
      </c>
      <c r="B12" s="13">
        <f t="shared" ref="B12:G12" si="1">SUM(B8:B11)</f>
        <v>49356</v>
      </c>
      <c r="C12" s="14">
        <f t="shared" si="1"/>
        <v>99.799999999999983</v>
      </c>
      <c r="D12" s="13">
        <f t="shared" si="1"/>
        <v>278662.2</v>
      </c>
      <c r="E12" s="14">
        <f t="shared" si="1"/>
        <v>99.9</v>
      </c>
      <c r="F12" s="14">
        <f t="shared" si="1"/>
        <v>20264.400000000001</v>
      </c>
      <c r="G12" s="14">
        <f t="shared" si="1"/>
        <v>99.699999999999989</v>
      </c>
      <c r="H12" s="15">
        <v>410.6</v>
      </c>
      <c r="I12" s="14"/>
      <c r="J12" s="14" t="s">
        <v>59</v>
      </c>
    </row>
    <row r="13" spans="1:16">
      <c r="A13" s="4" t="s">
        <v>52</v>
      </c>
      <c r="B13" s="4">
        <v>103</v>
      </c>
      <c r="C13" s="4">
        <v>0.2</v>
      </c>
      <c r="D13" s="4">
        <v>386.7</v>
      </c>
      <c r="E13" s="14">
        <v>0.1</v>
      </c>
      <c r="F13" s="14">
        <v>56.8</v>
      </c>
      <c r="G13" s="14">
        <v>0.3</v>
      </c>
      <c r="H13" s="15">
        <v>552.4</v>
      </c>
      <c r="I13" s="14">
        <v>10</v>
      </c>
      <c r="J13" s="14" t="s">
        <v>60</v>
      </c>
    </row>
    <row r="14" spans="1:16" s="8" customFormat="1">
      <c r="A14" s="72" t="s">
        <v>53</v>
      </c>
      <c r="B14" s="136">
        <f t="shared" ref="B14:G14" si="2">SUM(B12:B13)</f>
        <v>49459</v>
      </c>
      <c r="C14" s="136">
        <f t="shared" si="2"/>
        <v>99.999999999999986</v>
      </c>
      <c r="D14" s="136">
        <f t="shared" si="2"/>
        <v>279048.90000000002</v>
      </c>
      <c r="E14" s="138">
        <f t="shared" si="2"/>
        <v>100</v>
      </c>
      <c r="F14" s="138">
        <f>SUM(F12:F13)</f>
        <v>20321.2</v>
      </c>
      <c r="G14" s="138">
        <f t="shared" si="2"/>
        <v>99.999999999999986</v>
      </c>
      <c r="H14" s="139">
        <v>410.9</v>
      </c>
      <c r="I14" s="138" t="s">
        <v>62</v>
      </c>
      <c r="J14" s="138" t="s">
        <v>61</v>
      </c>
    </row>
    <row r="15" spans="1:16">
      <c r="F15" s="48">
        <f>F11*1000</f>
        <v>5497200</v>
      </c>
    </row>
    <row r="16" spans="1:16">
      <c r="A16" s="5"/>
    </row>
    <row r="17" spans="1:119">
      <c r="A17" s="6" t="s">
        <v>0</v>
      </c>
    </row>
    <row r="18" spans="1:119">
      <c r="A18" s="7" t="s">
        <v>3</v>
      </c>
    </row>
    <row r="19" spans="1:119">
      <c r="A19" s="6" t="s">
        <v>2</v>
      </c>
      <c r="E19" s="48"/>
    </row>
    <row r="21" spans="1:119">
      <c r="A21" s="2" t="s">
        <v>227</v>
      </c>
      <c r="B21" s="2" t="s">
        <v>226</v>
      </c>
      <c r="C21" s="2" t="s">
        <v>239</v>
      </c>
      <c r="D21" s="72" t="s">
        <v>294</v>
      </c>
      <c r="E21" s="72" t="s">
        <v>228</v>
      </c>
      <c r="F21" s="2" t="s">
        <v>229</v>
      </c>
      <c r="G21" s="154"/>
      <c r="H21" s="154"/>
      <c r="I21" s="155"/>
      <c r="J21" s="155"/>
      <c r="K21" s="155"/>
      <c r="L21" s="155"/>
      <c r="M21" s="155"/>
      <c r="N21" s="155"/>
      <c r="O21" s="155"/>
      <c r="P21" s="155"/>
      <c r="Q21" s="155"/>
      <c r="R21" s="155"/>
      <c r="S21" s="155"/>
      <c r="T21" s="155"/>
      <c r="U21" s="155"/>
      <c r="V21" s="155"/>
      <c r="W21" s="155"/>
      <c r="X21" s="155"/>
      <c r="Y21" s="155"/>
      <c r="Z21" s="155"/>
      <c r="AA21" s="155"/>
      <c r="AB21" s="155"/>
      <c r="AC21" s="155"/>
      <c r="AD21" s="155"/>
      <c r="AE21" s="155"/>
      <c r="AF21" s="155"/>
      <c r="AG21" s="155"/>
      <c r="AH21" s="155"/>
      <c r="AI21" s="155"/>
      <c r="AJ21" s="155"/>
      <c r="AK21" s="155"/>
      <c r="AL21" s="155"/>
      <c r="AM21" s="155"/>
      <c r="AN21" s="155"/>
      <c r="AO21" s="155"/>
      <c r="AP21" s="155"/>
      <c r="AQ21" s="155"/>
      <c r="AR21" s="155"/>
      <c r="AS21" s="155"/>
      <c r="AT21" s="155"/>
      <c r="AU21" s="155"/>
      <c r="AV21" s="155"/>
      <c r="AW21" s="155"/>
      <c r="AX21" s="155"/>
      <c r="AY21" s="155"/>
      <c r="AZ21" s="155"/>
      <c r="BA21" s="155"/>
      <c r="BB21" s="155"/>
      <c r="BC21" s="155"/>
      <c r="BD21" s="155"/>
      <c r="BE21" s="155"/>
      <c r="BF21" s="155"/>
      <c r="BG21" s="155"/>
      <c r="BH21" s="155"/>
      <c r="BI21" s="155"/>
      <c r="BJ21" s="155"/>
      <c r="BK21" s="155"/>
      <c r="BL21" s="155"/>
      <c r="BM21" s="155"/>
      <c r="BN21" s="155"/>
      <c r="BO21" s="155"/>
      <c r="BP21" s="155"/>
      <c r="BQ21" s="155"/>
      <c r="BR21" s="155"/>
      <c r="BS21" s="155"/>
      <c r="BT21" s="155"/>
      <c r="BU21" s="155"/>
      <c r="BV21" s="155"/>
      <c r="BW21" s="155"/>
      <c r="BX21" s="155"/>
      <c r="BY21" s="155"/>
      <c r="BZ21" s="155"/>
      <c r="CA21" s="155"/>
      <c r="CB21" s="155"/>
      <c r="CC21" s="155"/>
      <c r="CD21" s="155"/>
      <c r="CE21" s="155"/>
      <c r="CF21" s="155"/>
      <c r="CG21" s="155"/>
      <c r="CH21" s="155"/>
      <c r="CI21" s="155"/>
      <c r="CJ21" s="155"/>
      <c r="CK21" s="155"/>
      <c r="CL21" s="155"/>
      <c r="CM21" s="155"/>
      <c r="CN21" s="155"/>
      <c r="CO21" s="155"/>
      <c r="CP21" s="155"/>
      <c r="CQ21" s="155"/>
      <c r="CR21" s="155"/>
      <c r="CS21" s="155"/>
      <c r="CT21" s="155"/>
      <c r="CU21" s="155"/>
      <c r="CV21" s="155"/>
      <c r="CW21" s="155"/>
      <c r="CX21" s="155"/>
      <c r="CY21" s="155"/>
      <c r="CZ21" s="155"/>
      <c r="DA21" s="155"/>
      <c r="DB21" s="155"/>
      <c r="DC21" s="155"/>
      <c r="DD21" s="155"/>
      <c r="DE21" s="155"/>
      <c r="DF21" s="155"/>
      <c r="DG21" s="155"/>
      <c r="DH21" s="155"/>
      <c r="DI21" s="155"/>
      <c r="DJ21" s="155"/>
      <c r="DK21" s="155"/>
      <c r="DL21" s="155"/>
      <c r="DM21" s="155"/>
      <c r="DN21" s="155"/>
      <c r="DO21" s="155"/>
    </row>
    <row r="22" spans="1:119" s="140" customFormat="1">
      <c r="A22" s="66" t="s">
        <v>316</v>
      </c>
      <c r="B22" s="173">
        <f>C11</f>
        <v>1.6</v>
      </c>
      <c r="C22" s="147">
        <f>D11</f>
        <v>23114.6</v>
      </c>
      <c r="D22" s="147">
        <f>C22/(B22/2)</f>
        <v>28893.249999999996</v>
      </c>
      <c r="E22" s="147">
        <f>D14</f>
        <v>279048.90000000002</v>
      </c>
      <c r="F22" s="177">
        <f>100*D22/E22</f>
        <v>10.354188817802182</v>
      </c>
      <c r="G22" s="154"/>
      <c r="H22" s="156"/>
      <c r="I22" s="155"/>
      <c r="J22" s="155"/>
      <c r="K22" s="155"/>
      <c r="L22" s="155"/>
      <c r="M22" s="155"/>
      <c r="N22" s="155"/>
      <c r="O22" s="155"/>
      <c r="P22" s="155"/>
      <c r="Q22" s="155"/>
      <c r="R22" s="155"/>
      <c r="S22" s="155"/>
      <c r="T22" s="155"/>
      <c r="U22" s="155"/>
      <c r="V22" s="155"/>
      <c r="W22" s="155"/>
      <c r="X22" s="155"/>
      <c r="Y22" s="155"/>
      <c r="Z22" s="155"/>
      <c r="AA22" s="155"/>
      <c r="AB22" s="155"/>
      <c r="AC22" s="155"/>
      <c r="AD22" s="155"/>
      <c r="AE22" s="155"/>
      <c r="AF22" s="155"/>
      <c r="AG22" s="155"/>
      <c r="AH22" s="155"/>
      <c r="AI22" s="155"/>
      <c r="AJ22" s="155"/>
      <c r="AK22" s="155"/>
      <c r="AL22" s="155"/>
      <c r="AM22" s="155"/>
      <c r="AN22" s="155"/>
      <c r="AO22" s="155"/>
      <c r="AP22" s="155"/>
      <c r="AQ22" s="155"/>
      <c r="AR22" s="155"/>
      <c r="AS22" s="155"/>
      <c r="AT22" s="155"/>
      <c r="AU22" s="155"/>
      <c r="AV22" s="155"/>
      <c r="AW22" s="155"/>
      <c r="AX22" s="155"/>
      <c r="AY22" s="155"/>
      <c r="AZ22" s="155"/>
      <c r="BA22" s="155"/>
      <c r="BB22" s="155"/>
      <c r="BC22" s="155"/>
      <c r="BD22" s="155"/>
      <c r="BE22" s="155"/>
      <c r="BF22" s="155"/>
      <c r="BG22" s="155"/>
      <c r="BH22" s="155"/>
      <c r="BI22" s="155"/>
      <c r="BJ22" s="155"/>
      <c r="BK22" s="155"/>
      <c r="BL22" s="155"/>
      <c r="BM22" s="155"/>
      <c r="BN22" s="155"/>
      <c r="BO22" s="155"/>
      <c r="BP22" s="155"/>
      <c r="BQ22" s="155"/>
      <c r="BR22" s="155"/>
      <c r="BS22" s="155"/>
      <c r="BT22" s="155"/>
      <c r="BU22" s="155"/>
      <c r="BV22" s="155"/>
      <c r="BW22" s="155"/>
      <c r="BX22" s="155"/>
      <c r="BY22" s="155"/>
      <c r="BZ22" s="155"/>
      <c r="CA22" s="155"/>
      <c r="CB22" s="155"/>
      <c r="CC22" s="155"/>
      <c r="CD22" s="155"/>
      <c r="CE22" s="155"/>
      <c r="CF22" s="155"/>
      <c r="CG22" s="155"/>
      <c r="CH22" s="155"/>
      <c r="CI22" s="155"/>
      <c r="CJ22" s="155"/>
      <c r="CK22" s="155"/>
      <c r="CL22" s="155"/>
      <c r="CM22" s="155"/>
      <c r="CN22" s="155"/>
      <c r="CO22" s="155"/>
      <c r="CP22" s="155"/>
      <c r="CQ22" s="155"/>
      <c r="CR22" s="155"/>
      <c r="CS22" s="155"/>
      <c r="CT22" s="155"/>
      <c r="CU22" s="155"/>
      <c r="CV22" s="155"/>
      <c r="CW22" s="155"/>
      <c r="CX22" s="155"/>
      <c r="CY22" s="155"/>
      <c r="CZ22" s="155"/>
      <c r="DA22" s="155"/>
      <c r="DB22" s="155"/>
      <c r="DC22" s="155"/>
      <c r="DD22" s="155"/>
      <c r="DE22" s="155"/>
      <c r="DF22" s="155"/>
      <c r="DG22" s="155"/>
      <c r="DH22" s="155"/>
      <c r="DI22" s="155"/>
      <c r="DJ22" s="155"/>
      <c r="DK22" s="155"/>
      <c r="DL22" s="155"/>
      <c r="DM22" s="155"/>
      <c r="DN22" s="155"/>
      <c r="DO22" s="155"/>
    </row>
    <row r="23" spans="1:119" hidden="1">
      <c r="A23" s="71" t="s">
        <v>242</v>
      </c>
      <c r="B23" s="175">
        <f>B22</f>
        <v>1.6</v>
      </c>
      <c r="C23" s="151">
        <f>D11</f>
        <v>23114.6</v>
      </c>
      <c r="D23" s="152">
        <f>1*C23/B23</f>
        <v>14446.624999999998</v>
      </c>
      <c r="E23" s="153">
        <f>D14</f>
        <v>279048.90000000002</v>
      </c>
      <c r="F23" s="172">
        <f>D23/E23</f>
        <v>5.1770944089010909E-2</v>
      </c>
      <c r="G23" s="52"/>
      <c r="H23" s="17"/>
    </row>
    <row r="25" spans="1:119">
      <c r="A25" t="s">
        <v>315</v>
      </c>
    </row>
    <row r="27" spans="1:119">
      <c r="C27" t="s">
        <v>19</v>
      </c>
    </row>
    <row r="28" spans="1:119">
      <c r="B28">
        <v>64</v>
      </c>
      <c r="C28" s="13">
        <v>117553</v>
      </c>
    </row>
    <row r="29" spans="1:119">
      <c r="B29">
        <v>65</v>
      </c>
      <c r="C29" s="13">
        <v>119803</v>
      </c>
    </row>
    <row r="30" spans="1:119">
      <c r="B30">
        <v>66</v>
      </c>
      <c r="C30" s="13">
        <v>131266</v>
      </c>
    </row>
  </sheetData>
  <mergeCells count="5">
    <mergeCell ref="A6:A7"/>
    <mergeCell ref="I6:J6"/>
    <mergeCell ref="B6:C6"/>
    <mergeCell ref="D6:E6"/>
    <mergeCell ref="F6:G6"/>
  </mergeCells>
  <phoneticPr fontId="8" type="noConversion"/>
  <pageMargins left="0.70000000000000007" right="0.70000000000000007" top="0.75000000000000011" bottom="0.75000000000000011" header="0.30000000000000004" footer="0.30000000000000004"/>
  <pageSetup orientation="landscape"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zoomScale="90" zoomScaleNormal="90" zoomScalePageLayoutView="90" workbookViewId="0">
      <selection activeCell="A7" sqref="A7:L12"/>
    </sheetView>
  </sheetViews>
  <sheetFormatPr baseColWidth="10" defaultColWidth="11.5" defaultRowHeight="14" x14ac:dyDescent="0"/>
  <cols>
    <col min="1" max="1" width="41.6640625" customWidth="1"/>
    <col min="8" max="8" width="19.5" customWidth="1"/>
  </cols>
  <sheetData>
    <row r="1" spans="1:12">
      <c r="A1" s="24" t="s">
        <v>300</v>
      </c>
      <c r="B1" s="6"/>
      <c r="C1" s="24" t="s">
        <v>299</v>
      </c>
      <c r="D1" s="6"/>
      <c r="E1" s="6"/>
      <c r="F1" s="6"/>
      <c r="G1" s="6"/>
      <c r="H1" s="6"/>
      <c r="I1" s="6"/>
      <c r="J1" s="6"/>
      <c r="K1" s="6"/>
      <c r="L1" s="6"/>
    </row>
    <row r="2" spans="1:12">
      <c r="A2" s="24" t="s">
        <v>67</v>
      </c>
      <c r="B2" s="6"/>
      <c r="C2" s="6"/>
      <c r="D2" s="6"/>
      <c r="E2" s="6"/>
      <c r="F2" s="6"/>
      <c r="G2" s="6"/>
      <c r="H2" s="6"/>
      <c r="I2" s="6"/>
      <c r="J2" s="6"/>
      <c r="K2" s="6"/>
      <c r="L2" s="6"/>
    </row>
    <row r="3" spans="1:12">
      <c r="A3" s="24" t="s">
        <v>102</v>
      </c>
      <c r="B3" s="6"/>
      <c r="C3" s="6"/>
      <c r="D3" s="6"/>
      <c r="E3" s="6"/>
      <c r="F3" s="6"/>
      <c r="G3" s="6"/>
      <c r="H3" s="6"/>
      <c r="I3" s="6"/>
      <c r="J3" s="6"/>
      <c r="K3" s="6"/>
      <c r="L3" s="6"/>
    </row>
    <row r="4" spans="1:12">
      <c r="A4" s="24" t="s">
        <v>103</v>
      </c>
      <c r="B4" s="6"/>
      <c r="C4" s="6"/>
      <c r="D4" s="6"/>
      <c r="E4" s="6"/>
      <c r="F4" s="6"/>
      <c r="G4" s="6"/>
      <c r="H4" s="6"/>
      <c r="I4" s="6"/>
      <c r="J4" s="6"/>
      <c r="K4" s="6"/>
      <c r="L4" s="6"/>
    </row>
    <row r="5" spans="1:12">
      <c r="A5" s="24" t="s">
        <v>91</v>
      </c>
      <c r="B5" s="6"/>
      <c r="C5" s="6"/>
      <c r="D5" s="6"/>
      <c r="E5" s="6"/>
      <c r="F5" s="6"/>
      <c r="G5" s="6"/>
      <c r="H5" s="6"/>
      <c r="I5" s="6"/>
      <c r="J5" s="6"/>
      <c r="K5" s="6"/>
      <c r="L5" s="6"/>
    </row>
    <row r="6" spans="1:12">
      <c r="A6" s="6"/>
      <c r="B6" s="6"/>
      <c r="C6" s="6"/>
      <c r="D6" s="6"/>
      <c r="E6" s="6"/>
      <c r="F6" s="6"/>
      <c r="G6" s="6"/>
      <c r="H6" s="6"/>
      <c r="I6" s="6"/>
      <c r="J6" s="6"/>
      <c r="K6" s="6"/>
      <c r="L6" s="6"/>
    </row>
    <row r="7" spans="1:12">
      <c r="A7" s="280" t="s">
        <v>104</v>
      </c>
      <c r="B7" s="280" t="s">
        <v>37</v>
      </c>
      <c r="C7" s="280"/>
      <c r="D7" s="280" t="s">
        <v>304</v>
      </c>
      <c r="E7" s="280"/>
      <c r="F7" s="280" t="s">
        <v>96</v>
      </c>
      <c r="G7" s="280"/>
      <c r="H7" s="191" t="s">
        <v>97</v>
      </c>
      <c r="I7" s="281" t="s">
        <v>44</v>
      </c>
      <c r="J7" s="282"/>
      <c r="K7" s="203" t="s">
        <v>100</v>
      </c>
      <c r="L7" s="204"/>
    </row>
    <row r="8" spans="1:12">
      <c r="A8" s="280"/>
      <c r="B8" s="191" t="s">
        <v>39</v>
      </c>
      <c r="C8" s="191" t="s">
        <v>40</v>
      </c>
      <c r="D8" s="191" t="s">
        <v>41</v>
      </c>
      <c r="E8" s="191" t="s">
        <v>40</v>
      </c>
      <c r="F8" s="191" t="s">
        <v>41</v>
      </c>
      <c r="G8" s="191" t="s">
        <v>40</v>
      </c>
      <c r="H8" s="191" t="s">
        <v>41</v>
      </c>
      <c r="I8" s="191" t="s">
        <v>45</v>
      </c>
      <c r="J8" s="191" t="s">
        <v>46</v>
      </c>
      <c r="K8" s="191" t="s">
        <v>41</v>
      </c>
      <c r="L8" s="205" t="s">
        <v>40</v>
      </c>
    </row>
    <row r="9" spans="1:12">
      <c r="A9" s="189" t="s">
        <v>301</v>
      </c>
      <c r="B9" s="185">
        <v>54399</v>
      </c>
      <c r="C9" s="194">
        <v>34.4</v>
      </c>
      <c r="D9" s="188">
        <v>999793.3</v>
      </c>
      <c r="E9" s="195">
        <v>24.6</v>
      </c>
      <c r="F9" s="188">
        <v>47372.7</v>
      </c>
      <c r="G9" s="187">
        <v>24.2</v>
      </c>
      <c r="H9" s="189">
        <v>870.84</v>
      </c>
      <c r="I9" s="189">
        <v>10</v>
      </c>
      <c r="J9" s="189" t="s">
        <v>305</v>
      </c>
      <c r="K9" s="188">
        <v>64267.8</v>
      </c>
      <c r="L9" s="187">
        <v>24.9</v>
      </c>
    </row>
    <row r="10" spans="1:12">
      <c r="A10" s="189" t="s">
        <v>302</v>
      </c>
      <c r="B10" s="185">
        <v>52261</v>
      </c>
      <c r="C10" s="194">
        <v>33.1</v>
      </c>
      <c r="D10" s="188">
        <v>1350467.6</v>
      </c>
      <c r="E10" s="195">
        <v>33.299999999999997</v>
      </c>
      <c r="F10" s="188">
        <v>66033.899999999994</v>
      </c>
      <c r="G10" s="187">
        <v>33.799999999999997</v>
      </c>
      <c r="H10" s="188">
        <v>1263.54</v>
      </c>
      <c r="I10" s="189">
        <v>10</v>
      </c>
      <c r="J10" s="189">
        <v>4.8899999999999997</v>
      </c>
      <c r="K10" s="188">
        <v>85333</v>
      </c>
      <c r="L10" s="187">
        <v>33</v>
      </c>
    </row>
    <row r="11" spans="1:12">
      <c r="A11" s="189" t="s">
        <v>303</v>
      </c>
      <c r="B11" s="185">
        <v>51434</v>
      </c>
      <c r="C11" s="194">
        <v>32.5</v>
      </c>
      <c r="D11" s="188">
        <v>1707372.3</v>
      </c>
      <c r="E11" s="195">
        <v>42.1</v>
      </c>
      <c r="F11" s="188">
        <v>82178.399999999994</v>
      </c>
      <c r="G11" s="187">
        <v>42</v>
      </c>
      <c r="H11" s="188">
        <v>1597.74</v>
      </c>
      <c r="I11" s="189">
        <v>10</v>
      </c>
      <c r="J11" s="189">
        <v>4.8099999999999996</v>
      </c>
      <c r="K11" s="188">
        <v>108903.4</v>
      </c>
      <c r="L11" s="187">
        <v>42.1</v>
      </c>
    </row>
    <row r="12" spans="1:12">
      <c r="A12" s="191" t="s">
        <v>53</v>
      </c>
      <c r="B12" s="190">
        <f>SUM(B9:B11)</f>
        <v>158094</v>
      </c>
      <c r="C12" s="190">
        <f t="shared" ref="C12:L12" si="0">SUM(C9:C11)</f>
        <v>100</v>
      </c>
      <c r="D12" s="190">
        <f t="shared" si="0"/>
        <v>4057633.2</v>
      </c>
      <c r="E12" s="190">
        <f t="shared" si="0"/>
        <v>100</v>
      </c>
      <c r="F12" s="190">
        <f t="shared" si="0"/>
        <v>195585</v>
      </c>
      <c r="G12" s="190">
        <f t="shared" si="0"/>
        <v>100</v>
      </c>
      <c r="H12" s="190">
        <v>1237.1400000000001</v>
      </c>
      <c r="I12" s="190">
        <v>10</v>
      </c>
      <c r="J12" s="190">
        <v>4.82</v>
      </c>
      <c r="K12" s="190">
        <f t="shared" si="0"/>
        <v>258504.19999999998</v>
      </c>
      <c r="L12" s="190">
        <f t="shared" si="0"/>
        <v>100</v>
      </c>
    </row>
    <row r="14" spans="1:12">
      <c r="A14" t="s">
        <v>310</v>
      </c>
    </row>
  </sheetData>
  <mergeCells count="5">
    <mergeCell ref="A7:A8"/>
    <mergeCell ref="B7:C7"/>
    <mergeCell ref="D7:E7"/>
    <mergeCell ref="F7:G7"/>
    <mergeCell ref="I7:J7"/>
  </mergeCells>
  <pageMargins left="0.7" right="0.7" top="0.75" bottom="0.75" header="0.3" footer="0.3"/>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zoomScale="90" zoomScaleNormal="90" zoomScalePageLayoutView="90" workbookViewId="0">
      <selection activeCell="A18" sqref="A18"/>
    </sheetView>
  </sheetViews>
  <sheetFormatPr baseColWidth="10" defaultColWidth="11.5" defaultRowHeight="14" x14ac:dyDescent="0"/>
  <cols>
    <col min="1" max="1" width="56.33203125" customWidth="1"/>
    <col min="3" max="3" width="18.83203125" bestFit="1" customWidth="1"/>
    <col min="4" max="4" width="22.5" bestFit="1" customWidth="1"/>
    <col min="5" max="5" width="16" bestFit="1" customWidth="1"/>
    <col min="7" max="7" width="14.33203125" customWidth="1"/>
    <col min="8" max="8" width="22.5" customWidth="1"/>
    <col min="10" max="10" width="14.1640625" customWidth="1"/>
  </cols>
  <sheetData>
    <row r="1" spans="1:12">
      <c r="A1" s="8" t="s">
        <v>312</v>
      </c>
      <c r="C1" s="24" t="s">
        <v>299</v>
      </c>
    </row>
    <row r="2" spans="1:12">
      <c r="A2" s="8" t="s">
        <v>67</v>
      </c>
    </row>
    <row r="3" spans="1:12">
      <c r="A3" s="8" t="s">
        <v>77</v>
      </c>
    </row>
    <row r="4" spans="1:12">
      <c r="A4" s="8" t="s">
        <v>68</v>
      </c>
    </row>
    <row r="6" spans="1:12">
      <c r="A6" s="269" t="s">
        <v>1</v>
      </c>
      <c r="B6" s="269" t="s">
        <v>37</v>
      </c>
      <c r="C6" s="269"/>
      <c r="D6" s="269" t="s">
        <v>95</v>
      </c>
      <c r="E6" s="269"/>
      <c r="F6" s="269" t="s">
        <v>11</v>
      </c>
      <c r="G6" s="269"/>
      <c r="H6" s="72" t="s">
        <v>12</v>
      </c>
      <c r="I6" s="270" t="s">
        <v>44</v>
      </c>
      <c r="J6" s="271"/>
      <c r="K6" s="10" t="s">
        <v>13</v>
      </c>
      <c r="L6" s="11"/>
    </row>
    <row r="7" spans="1:12">
      <c r="A7" s="269"/>
      <c r="B7" s="72" t="s">
        <v>39</v>
      </c>
      <c r="C7" s="72" t="s">
        <v>40</v>
      </c>
      <c r="D7" s="72" t="s">
        <v>41</v>
      </c>
      <c r="E7" s="72" t="s">
        <v>40</v>
      </c>
      <c r="F7" s="72" t="s">
        <v>41</v>
      </c>
      <c r="G7" s="75" t="s">
        <v>40</v>
      </c>
      <c r="H7" s="72" t="s">
        <v>41</v>
      </c>
      <c r="I7" s="75" t="s">
        <v>45</v>
      </c>
      <c r="J7" s="72" t="s">
        <v>46</v>
      </c>
      <c r="K7" s="2" t="s">
        <v>41</v>
      </c>
      <c r="L7" s="12" t="s">
        <v>40</v>
      </c>
    </row>
    <row r="8" spans="1:12">
      <c r="A8" s="4" t="s">
        <v>5</v>
      </c>
      <c r="B8" s="13">
        <v>158094</v>
      </c>
      <c r="C8" s="113">
        <v>47.9</v>
      </c>
      <c r="D8" s="160">
        <v>4057633.2</v>
      </c>
      <c r="E8" s="88">
        <v>24.3</v>
      </c>
      <c r="F8" s="26">
        <v>195585</v>
      </c>
      <c r="G8" s="88">
        <v>9.5</v>
      </c>
      <c r="H8" s="26">
        <v>1237.1400000000001</v>
      </c>
      <c r="I8" s="4">
        <v>10</v>
      </c>
      <c r="J8" s="87">
        <v>4.82</v>
      </c>
      <c r="K8" s="89">
        <v>258504.2</v>
      </c>
      <c r="L8" s="88">
        <v>30.8</v>
      </c>
    </row>
    <row r="9" spans="1:12">
      <c r="A9" s="4" t="s">
        <v>48</v>
      </c>
      <c r="B9" s="13">
        <v>120970</v>
      </c>
      <c r="C9" s="113">
        <v>36.700000000000003</v>
      </c>
      <c r="D9" s="160">
        <v>6158184.2000000002</v>
      </c>
      <c r="E9" s="88">
        <v>36.9</v>
      </c>
      <c r="F9" s="26">
        <v>476082.8</v>
      </c>
      <c r="G9" s="88">
        <v>23</v>
      </c>
      <c r="H9" s="26">
        <v>3935.54</v>
      </c>
      <c r="I9" s="4">
        <v>15</v>
      </c>
      <c r="J9" s="87">
        <v>7.73</v>
      </c>
      <c r="K9" s="89">
        <v>343254.8</v>
      </c>
      <c r="L9" s="88">
        <v>40.9</v>
      </c>
    </row>
    <row r="10" spans="1:12">
      <c r="A10" s="4" t="s">
        <v>6</v>
      </c>
      <c r="B10" s="13">
        <v>29311</v>
      </c>
      <c r="C10" s="113">
        <v>8.9</v>
      </c>
      <c r="D10" s="160">
        <v>2620459.2000000002</v>
      </c>
      <c r="E10" s="88">
        <v>15.7</v>
      </c>
      <c r="F10" s="26">
        <v>355381.6</v>
      </c>
      <c r="G10" s="88">
        <v>17.2</v>
      </c>
      <c r="H10" s="26">
        <v>12124.51</v>
      </c>
      <c r="I10" s="4">
        <v>20</v>
      </c>
      <c r="J10" s="87">
        <v>13.56</v>
      </c>
      <c r="K10" s="89">
        <v>94841.4</v>
      </c>
      <c r="L10" s="88">
        <v>11.3</v>
      </c>
    </row>
    <row r="11" spans="1:12">
      <c r="A11" s="4" t="s">
        <v>7</v>
      </c>
      <c r="B11" s="13">
        <v>10998</v>
      </c>
      <c r="C11" s="113">
        <v>3.3</v>
      </c>
      <c r="D11" s="160">
        <v>1398497.5</v>
      </c>
      <c r="E11" s="88">
        <v>8.4</v>
      </c>
      <c r="F11" s="26">
        <v>261477.6</v>
      </c>
      <c r="G11" s="88">
        <v>12.6</v>
      </c>
      <c r="H11" s="26">
        <v>23775.01</v>
      </c>
      <c r="I11" s="4">
        <v>30</v>
      </c>
      <c r="J11" s="87">
        <v>18.7</v>
      </c>
      <c r="K11" s="89">
        <v>39038.800000000003</v>
      </c>
      <c r="L11" s="88">
        <v>4.5999999999999996</v>
      </c>
    </row>
    <row r="12" spans="1:12">
      <c r="A12" s="4" t="s">
        <v>8</v>
      </c>
      <c r="B12" s="114">
        <v>8795</v>
      </c>
      <c r="C12" s="113">
        <v>2.7</v>
      </c>
      <c r="D12" s="163">
        <v>1691874.8</v>
      </c>
      <c r="E12" s="88">
        <v>10.1</v>
      </c>
      <c r="F12" s="26">
        <v>474379.4</v>
      </c>
      <c r="G12" s="88">
        <v>22.9</v>
      </c>
      <c r="H12" s="26">
        <v>53937.4</v>
      </c>
      <c r="I12" s="4">
        <v>40</v>
      </c>
      <c r="J12" s="87">
        <v>28.04</v>
      </c>
      <c r="K12" s="89">
        <v>39889.599999999999</v>
      </c>
      <c r="L12" s="88">
        <v>4.8</v>
      </c>
    </row>
    <row r="13" spans="1:12">
      <c r="A13" s="77" t="s">
        <v>9</v>
      </c>
      <c r="B13" s="13">
        <v>1360</v>
      </c>
      <c r="C13" s="113">
        <v>0.4</v>
      </c>
      <c r="D13" s="160">
        <v>525300.69999999995</v>
      </c>
      <c r="E13" s="88">
        <v>3.1</v>
      </c>
      <c r="F13" s="26">
        <v>212105.8</v>
      </c>
      <c r="G13" s="88">
        <v>10.3</v>
      </c>
      <c r="H13" s="26">
        <v>155960.15</v>
      </c>
      <c r="I13" s="13">
        <v>50</v>
      </c>
      <c r="J13" s="87">
        <v>40.380000000000003</v>
      </c>
      <c r="K13" s="89">
        <v>17696.8</v>
      </c>
      <c r="L13" s="88">
        <v>2.1</v>
      </c>
    </row>
    <row r="14" spans="1:12">
      <c r="A14" s="77" t="s">
        <v>311</v>
      </c>
      <c r="B14" s="13">
        <v>261</v>
      </c>
      <c r="C14" s="113">
        <v>0.1</v>
      </c>
      <c r="D14" s="160">
        <v>251127.2</v>
      </c>
      <c r="E14" s="88">
        <v>1.5</v>
      </c>
      <c r="F14" s="26">
        <v>93916.9</v>
      </c>
      <c r="G14" s="88">
        <v>4.5</v>
      </c>
      <c r="H14" s="26">
        <v>359834.27</v>
      </c>
      <c r="I14" s="13">
        <v>60</v>
      </c>
      <c r="J14" s="87">
        <v>37.4</v>
      </c>
      <c r="K14" s="89">
        <v>45987.7</v>
      </c>
      <c r="L14" s="88">
        <v>5.5</v>
      </c>
    </row>
    <row r="15" spans="1:12">
      <c r="A15" s="18" t="s">
        <v>53</v>
      </c>
      <c r="B15" s="92">
        <f t="shared" ref="B15:G15" si="0">SUM(B8:B14)</f>
        <v>329789</v>
      </c>
      <c r="C15" s="92">
        <f t="shared" si="0"/>
        <v>100</v>
      </c>
      <c r="D15" s="164">
        <f t="shared" si="0"/>
        <v>16703076.800000001</v>
      </c>
      <c r="E15" s="92">
        <f t="shared" si="0"/>
        <v>100</v>
      </c>
      <c r="F15" s="116">
        <f t="shared" si="0"/>
        <v>2068929.0999999999</v>
      </c>
      <c r="G15" s="92">
        <f t="shared" si="0"/>
        <v>100</v>
      </c>
      <c r="H15" s="117">
        <v>6273.49</v>
      </c>
      <c r="I15" s="2"/>
      <c r="J15" s="97">
        <v>12.39</v>
      </c>
      <c r="K15" s="116">
        <f>SUM(K8:K14)</f>
        <v>839213.3</v>
      </c>
      <c r="L15" s="118">
        <f>SUM(L8:L14)</f>
        <v>99.999999999999986</v>
      </c>
    </row>
    <row r="16" spans="1:12">
      <c r="F16">
        <f>F15*1000</f>
        <v>2068929099.9999998</v>
      </c>
      <c r="H16" s="48"/>
    </row>
    <row r="17" spans="1:6">
      <c r="A17" s="7" t="s">
        <v>313</v>
      </c>
    </row>
    <row r="18" spans="1:6">
      <c r="A18" s="6" t="s">
        <v>314</v>
      </c>
    </row>
    <row r="19" spans="1:6">
      <c r="A19" s="6" t="s">
        <v>298</v>
      </c>
    </row>
    <row r="20" spans="1:6">
      <c r="A20" s="6" t="s">
        <v>18</v>
      </c>
    </row>
    <row r="21" spans="1:6">
      <c r="A21" s="6" t="s">
        <v>71</v>
      </c>
    </row>
    <row r="23" spans="1:6">
      <c r="A23" s="72" t="s">
        <v>227</v>
      </c>
      <c r="B23" s="72" t="s">
        <v>226</v>
      </c>
      <c r="C23" s="72" t="s">
        <v>239</v>
      </c>
      <c r="D23" s="72" t="s">
        <v>294</v>
      </c>
      <c r="E23" s="72" t="s">
        <v>228</v>
      </c>
      <c r="F23" s="72" t="s">
        <v>229</v>
      </c>
    </row>
    <row r="24" spans="1:6">
      <c r="A24" s="145" t="s">
        <v>241</v>
      </c>
      <c r="B24" s="146">
        <f>SUM(C12:C14)</f>
        <v>3.2</v>
      </c>
      <c r="C24" s="147">
        <f>SUM(D12:D14)</f>
        <v>2468302.7000000002</v>
      </c>
      <c r="D24" s="206">
        <f>1*C24/B24</f>
        <v>771344.59375</v>
      </c>
      <c r="E24" s="147">
        <f>D15</f>
        <v>16703076.800000001</v>
      </c>
      <c r="F24" s="177">
        <f>100*D24/E24</f>
        <v>4.6179790884395624</v>
      </c>
    </row>
    <row r="25" spans="1:6" s="224" customFormat="1">
      <c r="A25" s="148" t="s">
        <v>317</v>
      </c>
      <c r="B25" s="149">
        <f>SUM(C13:C14)</f>
        <v>0.5</v>
      </c>
      <c r="C25" s="223">
        <f>C24</f>
        <v>2468302.7000000002</v>
      </c>
      <c r="D25" s="207">
        <f>1*C25/B25</f>
        <v>4936605.4000000004</v>
      </c>
      <c r="E25" s="150">
        <f>E24</f>
        <v>16703076.800000001</v>
      </c>
      <c r="F25" s="179">
        <f>100*D25/E25</f>
        <v>29.555066166013201</v>
      </c>
    </row>
  </sheetData>
  <mergeCells count="5">
    <mergeCell ref="A6:A7"/>
    <mergeCell ref="B6:C6"/>
    <mergeCell ref="D6:E6"/>
    <mergeCell ref="F6:G6"/>
    <mergeCell ref="I6:J6"/>
  </mergeCells>
  <pageMargins left="0.7" right="0.7" top="0.75" bottom="0.75" header="0.3" footer="0.3"/>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baseColWidth="10" defaultColWidth="8.83203125" defaultRowHeight="14" x14ac:dyDescent="0"/>
  <sheetData>
    <row r="1" spans="1:1">
      <c r="A1" t="s">
        <v>349</v>
      </c>
    </row>
  </sheetData>
  <pageMargins left="0.7" right="0.7" top="0.75" bottom="0.75" header="0.3" footer="0.3"/>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zoomScale="80" zoomScaleNormal="80" zoomScalePageLayoutView="80" workbookViewId="0">
      <selection activeCell="A19" sqref="A19"/>
    </sheetView>
  </sheetViews>
  <sheetFormatPr baseColWidth="10" defaultColWidth="11.5" defaultRowHeight="14" x14ac:dyDescent="0"/>
  <cols>
    <col min="1" max="1" width="67.5" customWidth="1"/>
    <col min="2" max="2" width="8.5" bestFit="1" customWidth="1"/>
    <col min="3" max="3" width="20.6640625" bestFit="1" customWidth="1"/>
    <col min="4" max="4" width="22.5" bestFit="1" customWidth="1"/>
    <col min="5" max="5" width="15" bestFit="1" customWidth="1"/>
    <col min="6" max="6" width="12.5" bestFit="1" customWidth="1"/>
    <col min="7" max="7" width="15" customWidth="1"/>
    <col min="8" max="8" width="24" customWidth="1"/>
  </cols>
  <sheetData>
    <row r="1" spans="1:12">
      <c r="A1" s="8" t="s">
        <v>172</v>
      </c>
      <c r="C1" s="24" t="s">
        <v>173</v>
      </c>
    </row>
    <row r="2" spans="1:12">
      <c r="A2" s="8" t="s">
        <v>67</v>
      </c>
    </row>
    <row r="3" spans="1:12">
      <c r="A3" s="8" t="s">
        <v>174</v>
      </c>
    </row>
    <row r="4" spans="1:12">
      <c r="A4" s="8" t="s">
        <v>91</v>
      </c>
    </row>
    <row r="6" spans="1:12">
      <c r="A6" s="269" t="s">
        <v>1</v>
      </c>
      <c r="B6" s="269" t="s">
        <v>37</v>
      </c>
      <c r="C6" s="269"/>
      <c r="D6" s="269" t="s">
        <v>175</v>
      </c>
      <c r="E6" s="269"/>
      <c r="F6" s="269" t="s">
        <v>11</v>
      </c>
      <c r="G6" s="269"/>
      <c r="H6" s="27" t="s">
        <v>12</v>
      </c>
      <c r="I6" s="270" t="s">
        <v>44</v>
      </c>
      <c r="J6" s="271"/>
      <c r="K6" s="10" t="s">
        <v>13</v>
      </c>
      <c r="L6" s="11"/>
    </row>
    <row r="7" spans="1:12">
      <c r="A7" s="269"/>
      <c r="B7" s="27" t="s">
        <v>39</v>
      </c>
      <c r="C7" s="27" t="s">
        <v>40</v>
      </c>
      <c r="D7" s="27" t="s">
        <v>41</v>
      </c>
      <c r="E7" s="27" t="s">
        <v>40</v>
      </c>
      <c r="F7" s="27" t="s">
        <v>41</v>
      </c>
      <c r="G7" s="27" t="s">
        <v>40</v>
      </c>
      <c r="H7" s="27" t="s">
        <v>41</v>
      </c>
      <c r="I7" s="27" t="s">
        <v>45</v>
      </c>
      <c r="J7" s="27" t="s">
        <v>46</v>
      </c>
      <c r="K7" s="2" t="s">
        <v>41</v>
      </c>
      <c r="L7" s="12" t="s">
        <v>40</v>
      </c>
    </row>
    <row r="8" spans="1:12">
      <c r="A8" s="4" t="s">
        <v>176</v>
      </c>
      <c r="B8" s="108">
        <v>3438</v>
      </c>
      <c r="C8" s="109">
        <v>27.2</v>
      </c>
      <c r="D8" s="46">
        <v>282300.5</v>
      </c>
      <c r="E8" s="45">
        <v>6</v>
      </c>
      <c r="F8" s="46">
        <v>24875.3</v>
      </c>
      <c r="G8" s="45">
        <v>2</v>
      </c>
      <c r="H8" s="108">
        <v>7235</v>
      </c>
      <c r="I8" s="45">
        <v>10</v>
      </c>
      <c r="J8" s="45">
        <v>8.81</v>
      </c>
      <c r="K8" s="46">
        <v>16545.400000000001</v>
      </c>
      <c r="L8" s="45">
        <v>3.2</v>
      </c>
    </row>
    <row r="9" spans="1:12">
      <c r="A9" s="4" t="s">
        <v>177</v>
      </c>
      <c r="B9" s="108">
        <v>2969</v>
      </c>
      <c r="C9" s="109">
        <v>23.5</v>
      </c>
      <c r="D9" s="46">
        <v>527321.19999999995</v>
      </c>
      <c r="E9" s="45">
        <v>11.3</v>
      </c>
      <c r="F9" s="46">
        <v>67209.100000000006</v>
      </c>
      <c r="G9" s="45">
        <v>5.3</v>
      </c>
      <c r="H9" s="108">
        <v>22637</v>
      </c>
      <c r="I9" s="45">
        <v>15</v>
      </c>
      <c r="J9" s="45">
        <v>12.75</v>
      </c>
      <c r="K9" s="46">
        <v>29600.400000000001</v>
      </c>
      <c r="L9" s="45">
        <v>5.8</v>
      </c>
    </row>
    <row r="10" spans="1:12">
      <c r="A10" s="4" t="s">
        <v>178</v>
      </c>
      <c r="B10" s="108">
        <v>1886</v>
      </c>
      <c r="C10" s="109">
        <v>14.9</v>
      </c>
      <c r="D10" s="46">
        <v>570267.80000000005</v>
      </c>
      <c r="E10" s="45">
        <v>12.2</v>
      </c>
      <c r="F10" s="46">
        <v>91153.5</v>
      </c>
      <c r="G10" s="45">
        <v>7.2</v>
      </c>
      <c r="H10" s="108">
        <v>48332</v>
      </c>
      <c r="I10" s="45">
        <v>20</v>
      </c>
      <c r="J10" s="45">
        <v>15.98</v>
      </c>
      <c r="K10" s="46">
        <v>37663</v>
      </c>
      <c r="L10" s="45">
        <v>7.3</v>
      </c>
    </row>
    <row r="11" spans="1:12">
      <c r="A11" s="4" t="s">
        <v>179</v>
      </c>
      <c r="B11" s="108">
        <v>1446</v>
      </c>
      <c r="C11" s="109">
        <v>11.4</v>
      </c>
      <c r="D11" s="46">
        <v>613477.9</v>
      </c>
      <c r="E11" s="45">
        <v>13.1</v>
      </c>
      <c r="F11" s="46">
        <v>108415.2</v>
      </c>
      <c r="G11" s="45">
        <v>8.5</v>
      </c>
      <c r="H11" s="108">
        <v>74976</v>
      </c>
      <c r="I11" s="45">
        <v>30</v>
      </c>
      <c r="J11" s="45">
        <v>17.670000000000002</v>
      </c>
      <c r="K11" s="46">
        <v>53598.2</v>
      </c>
      <c r="L11" s="45">
        <v>10.5</v>
      </c>
    </row>
    <row r="12" spans="1:12">
      <c r="A12" s="4" t="s">
        <v>180</v>
      </c>
      <c r="B12" s="108">
        <v>2114</v>
      </c>
      <c r="C12" s="109">
        <v>16.7</v>
      </c>
      <c r="D12" s="46">
        <v>1412421.7</v>
      </c>
      <c r="E12" s="45">
        <v>30.2</v>
      </c>
      <c r="F12" s="46">
        <v>397594.7</v>
      </c>
      <c r="G12" s="45">
        <v>31.3</v>
      </c>
      <c r="H12" s="108">
        <v>188077</v>
      </c>
      <c r="I12" s="45">
        <v>40</v>
      </c>
      <c r="J12" s="45">
        <v>28.15</v>
      </c>
      <c r="K12" s="46">
        <v>155053.29999999999</v>
      </c>
      <c r="L12" s="45">
        <v>30.3</v>
      </c>
    </row>
    <row r="13" spans="1:12">
      <c r="A13" s="77" t="s">
        <v>181</v>
      </c>
      <c r="B13" s="108">
        <v>672</v>
      </c>
      <c r="C13" s="109">
        <v>5.3</v>
      </c>
      <c r="D13" s="46">
        <v>861632.4</v>
      </c>
      <c r="E13" s="45">
        <v>18.399999999999999</v>
      </c>
      <c r="F13" s="46">
        <v>365981.2</v>
      </c>
      <c r="G13" s="45">
        <v>28.8</v>
      </c>
      <c r="H13" s="108">
        <v>544615</v>
      </c>
      <c r="I13" s="45">
        <v>50</v>
      </c>
      <c r="J13" s="45">
        <v>42.48</v>
      </c>
      <c r="K13" s="46">
        <v>119339.1</v>
      </c>
      <c r="L13" s="45">
        <v>23.3</v>
      </c>
    </row>
    <row r="14" spans="1:12">
      <c r="A14" s="77" t="s">
        <v>182</v>
      </c>
      <c r="B14" s="108">
        <v>130</v>
      </c>
      <c r="C14" s="109">
        <v>1</v>
      </c>
      <c r="D14" s="46">
        <v>409935.9</v>
      </c>
      <c r="E14" s="45">
        <v>8.8000000000000007</v>
      </c>
      <c r="F14" s="46">
        <v>215444.1</v>
      </c>
      <c r="G14" s="45">
        <v>16.899999999999999</v>
      </c>
      <c r="H14" s="108">
        <v>1657262</v>
      </c>
      <c r="I14" s="45">
        <v>60</v>
      </c>
      <c r="J14" s="45">
        <v>52.56</v>
      </c>
      <c r="K14" s="46">
        <v>100455.2</v>
      </c>
      <c r="L14" s="45">
        <v>19.600000000000001</v>
      </c>
    </row>
    <row r="15" spans="1:12" s="8" customFormat="1">
      <c r="A15" s="72" t="s">
        <v>53</v>
      </c>
      <c r="B15" s="110">
        <f t="shared" ref="B15:G15" si="0">SUM(B8:B14)</f>
        <v>12655</v>
      </c>
      <c r="C15" s="110">
        <f t="shared" si="0"/>
        <v>100.00000000000001</v>
      </c>
      <c r="D15" s="110">
        <f t="shared" si="0"/>
        <v>4677357.4000000004</v>
      </c>
      <c r="E15" s="110">
        <f t="shared" si="0"/>
        <v>99.999999999999986</v>
      </c>
      <c r="F15" s="110">
        <f t="shared" si="0"/>
        <v>1270673.1000000001</v>
      </c>
      <c r="G15" s="110">
        <f t="shared" si="0"/>
        <v>100</v>
      </c>
      <c r="H15" s="110">
        <v>100409</v>
      </c>
      <c r="I15" s="111"/>
      <c r="J15" s="111">
        <v>27.17</v>
      </c>
      <c r="K15" s="112" t="s">
        <v>183</v>
      </c>
      <c r="L15" s="111">
        <f>SUM(L8:L14)</f>
        <v>100</v>
      </c>
    </row>
    <row r="16" spans="1:12">
      <c r="F16">
        <f>F15*1000</f>
        <v>1270673100</v>
      </c>
    </row>
    <row r="17" spans="1:6">
      <c r="A17" s="6" t="s">
        <v>20</v>
      </c>
    </row>
    <row r="18" spans="1:6">
      <c r="A18" s="7" t="s">
        <v>15</v>
      </c>
    </row>
    <row r="19" spans="1:6">
      <c r="A19" s="6" t="s">
        <v>109</v>
      </c>
    </row>
    <row r="20" spans="1:6">
      <c r="A20" s="6" t="s">
        <v>110</v>
      </c>
    </row>
    <row r="21" spans="1:6">
      <c r="A21" s="6" t="s">
        <v>18</v>
      </c>
    </row>
    <row r="22" spans="1:6">
      <c r="A22" s="6" t="s">
        <v>218</v>
      </c>
    </row>
    <row r="23" spans="1:6">
      <c r="A23" s="6" t="s">
        <v>219</v>
      </c>
    </row>
    <row r="26" spans="1:6">
      <c r="A26" s="2" t="s">
        <v>227</v>
      </c>
      <c r="B26" s="2" t="s">
        <v>226</v>
      </c>
      <c r="C26" s="2" t="s">
        <v>239</v>
      </c>
      <c r="D26" s="64" t="s">
        <v>294</v>
      </c>
      <c r="E26" s="64" t="s">
        <v>228</v>
      </c>
      <c r="F26" s="2" t="s">
        <v>229</v>
      </c>
    </row>
    <row r="27" spans="1:6">
      <c r="A27" s="66" t="s">
        <v>243</v>
      </c>
      <c r="B27" s="67">
        <f>C14</f>
        <v>1</v>
      </c>
      <c r="C27" s="68">
        <f>D14</f>
        <v>409935.9</v>
      </c>
      <c r="D27" s="68">
        <f>C27/B27</f>
        <v>409935.9</v>
      </c>
      <c r="E27" s="68">
        <f>D15</f>
        <v>4677357.4000000004</v>
      </c>
      <c r="F27" s="249">
        <f>100*D27/E27</f>
        <v>8.7642629147817512</v>
      </c>
    </row>
  </sheetData>
  <mergeCells count="5">
    <mergeCell ref="A6:A7"/>
    <mergeCell ref="B6:C6"/>
    <mergeCell ref="D6:E6"/>
    <mergeCell ref="F6:G6"/>
    <mergeCell ref="I6:J6"/>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5"/>
  <sheetViews>
    <sheetView zoomScale="80" zoomScaleNormal="80" zoomScalePageLayoutView="80" workbookViewId="0">
      <selection activeCell="A27" sqref="A27"/>
    </sheetView>
  </sheetViews>
  <sheetFormatPr baseColWidth="10" defaultColWidth="11.5" defaultRowHeight="14" x14ac:dyDescent="0"/>
  <cols>
    <col min="1" max="1" width="67.6640625" customWidth="1"/>
    <col min="2" max="2" width="13.6640625" customWidth="1"/>
    <col min="3" max="3" width="19.5" bestFit="1" customWidth="1"/>
    <col min="4" max="4" width="22.5" bestFit="1" customWidth="1"/>
    <col min="5" max="5" width="16" bestFit="1" customWidth="1"/>
    <col min="6" max="6" width="12.5" bestFit="1" customWidth="1"/>
    <col min="7" max="7" width="16.33203125" customWidth="1"/>
    <col min="8" max="8" width="12.83203125" customWidth="1"/>
    <col min="10" max="10" width="14.6640625" customWidth="1"/>
    <col min="11" max="11" width="17.5" customWidth="1"/>
    <col min="14" max="14" width="12.5" bestFit="1" customWidth="1"/>
    <col min="15" max="15" width="15" customWidth="1"/>
    <col min="16" max="16" width="18.6640625" customWidth="1"/>
    <col min="17" max="17" width="21" customWidth="1"/>
  </cols>
  <sheetData>
    <row r="1" spans="1:23">
      <c r="A1" s="8" t="s">
        <v>231</v>
      </c>
    </row>
    <row r="2" spans="1:23">
      <c r="A2" s="8" t="s">
        <v>230</v>
      </c>
    </row>
    <row r="3" spans="1:23">
      <c r="A3" s="8" t="s">
        <v>91</v>
      </c>
    </row>
    <row r="4" spans="1:23">
      <c r="H4" s="51"/>
      <c r="R4" s="270" t="s">
        <v>235</v>
      </c>
      <c r="S4" s="274"/>
      <c r="T4" s="274"/>
      <c r="U4" s="274"/>
      <c r="V4" s="274"/>
      <c r="W4" s="271"/>
    </row>
    <row r="5" spans="1:23">
      <c r="A5" s="61" t="s">
        <v>201</v>
      </c>
      <c r="B5" s="270" t="s">
        <v>37</v>
      </c>
      <c r="C5" s="271"/>
      <c r="D5" s="270" t="s">
        <v>209</v>
      </c>
      <c r="E5" s="271"/>
      <c r="F5" s="270" t="s">
        <v>211</v>
      </c>
      <c r="G5" s="271"/>
      <c r="H5" s="270" t="s">
        <v>210</v>
      </c>
      <c r="I5" s="271"/>
      <c r="J5" s="270" t="s">
        <v>212</v>
      </c>
      <c r="K5" s="271"/>
      <c r="L5" s="10" t="s">
        <v>233</v>
      </c>
      <c r="M5" s="11"/>
      <c r="N5" s="270" t="s">
        <v>232</v>
      </c>
      <c r="O5" s="271"/>
      <c r="P5" s="270" t="s">
        <v>234</v>
      </c>
      <c r="Q5" s="271"/>
      <c r="R5" s="270" t="s">
        <v>53</v>
      </c>
      <c r="S5" s="271"/>
      <c r="T5" s="270" t="s">
        <v>237</v>
      </c>
      <c r="U5" s="271"/>
      <c r="V5" s="270" t="s">
        <v>238</v>
      </c>
      <c r="W5" s="271"/>
    </row>
    <row r="6" spans="1:23">
      <c r="A6" s="61"/>
      <c r="B6" s="61" t="s">
        <v>39</v>
      </c>
      <c r="C6" s="61" t="s">
        <v>40</v>
      </c>
      <c r="D6" s="61" t="s">
        <v>41</v>
      </c>
      <c r="E6" s="61" t="s">
        <v>40</v>
      </c>
      <c r="F6" s="61" t="s">
        <v>41</v>
      </c>
      <c r="G6" s="61" t="s">
        <v>40</v>
      </c>
      <c r="H6" s="61" t="s">
        <v>41</v>
      </c>
      <c r="I6" s="61" t="s">
        <v>40</v>
      </c>
      <c r="J6" s="61" t="s">
        <v>41</v>
      </c>
      <c r="K6" s="61" t="s">
        <v>40</v>
      </c>
      <c r="L6" s="2" t="s">
        <v>41</v>
      </c>
      <c r="M6" s="12" t="s">
        <v>40</v>
      </c>
      <c r="N6" s="2" t="s">
        <v>41</v>
      </c>
      <c r="O6" s="12" t="s">
        <v>40</v>
      </c>
      <c r="P6" s="2" t="s">
        <v>41</v>
      </c>
      <c r="Q6" s="12" t="s">
        <v>40</v>
      </c>
      <c r="R6" s="60" t="s">
        <v>236</v>
      </c>
      <c r="S6" s="62" t="s">
        <v>40</v>
      </c>
      <c r="T6" s="60" t="s">
        <v>236</v>
      </c>
      <c r="U6" s="62" t="s">
        <v>40</v>
      </c>
      <c r="V6" s="60" t="s">
        <v>236</v>
      </c>
      <c r="W6" s="62" t="s">
        <v>40</v>
      </c>
    </row>
    <row r="7" spans="1:23">
      <c r="A7" s="4" t="s">
        <v>202</v>
      </c>
      <c r="B7" s="108">
        <v>5263</v>
      </c>
      <c r="C7" s="109">
        <v>9.8000000000000007</v>
      </c>
      <c r="D7" s="46">
        <v>1096538</v>
      </c>
      <c r="E7" s="45">
        <v>2.2000000000000002</v>
      </c>
      <c r="F7" s="46">
        <v>42767</v>
      </c>
      <c r="G7" s="45">
        <v>2</v>
      </c>
      <c r="H7" s="108">
        <v>1053771</v>
      </c>
      <c r="I7" s="45">
        <v>2.2000000000000002</v>
      </c>
      <c r="J7" s="108">
        <v>104511</v>
      </c>
      <c r="K7" s="45">
        <v>1.1000000000000001</v>
      </c>
      <c r="L7" s="46">
        <v>61279</v>
      </c>
      <c r="M7" s="45">
        <v>2.2999999999999998</v>
      </c>
      <c r="N7" s="46">
        <v>43232</v>
      </c>
      <c r="O7" s="45">
        <v>0.7</v>
      </c>
      <c r="P7" s="46">
        <v>26397</v>
      </c>
      <c r="Q7" s="45">
        <v>0.5</v>
      </c>
      <c r="R7" s="1"/>
      <c r="S7" s="1"/>
      <c r="T7" s="1"/>
      <c r="U7" s="1"/>
      <c r="V7" s="1"/>
      <c r="W7" s="1"/>
    </row>
    <row r="8" spans="1:23">
      <c r="A8" s="4" t="s">
        <v>203</v>
      </c>
      <c r="B8" s="108">
        <v>11202</v>
      </c>
      <c r="C8" s="109">
        <v>20.8</v>
      </c>
      <c r="D8" s="46">
        <v>3742485</v>
      </c>
      <c r="E8" s="45">
        <v>7.4</v>
      </c>
      <c r="F8" s="46">
        <v>153586</v>
      </c>
      <c r="G8" s="45">
        <v>7.1</v>
      </c>
      <c r="H8" s="108">
        <v>3588899</v>
      </c>
      <c r="I8" s="45">
        <v>7.5</v>
      </c>
      <c r="J8" s="108">
        <v>357248</v>
      </c>
      <c r="K8" s="45">
        <v>3.8</v>
      </c>
      <c r="L8" s="46">
        <v>218861</v>
      </c>
      <c r="M8" s="45">
        <v>8.3000000000000007</v>
      </c>
      <c r="N8" s="46">
        <v>138387</v>
      </c>
      <c r="O8" s="45">
        <v>2.1</v>
      </c>
      <c r="P8" s="46">
        <v>86473</v>
      </c>
      <c r="Q8" s="45">
        <v>1.7</v>
      </c>
      <c r="R8" s="1"/>
      <c r="S8" s="1"/>
      <c r="T8" s="1"/>
      <c r="U8" s="1"/>
      <c r="V8" s="1"/>
      <c r="W8" s="1"/>
    </row>
    <row r="9" spans="1:23">
      <c r="A9" s="4" t="s">
        <v>177</v>
      </c>
      <c r="B9" s="108">
        <v>18319</v>
      </c>
      <c r="C9" s="109">
        <v>34.1</v>
      </c>
      <c r="D9" s="46">
        <v>11076056</v>
      </c>
      <c r="E9" s="45">
        <v>22</v>
      </c>
      <c r="F9" s="46">
        <v>466746</v>
      </c>
      <c r="G9" s="45">
        <v>21.5</v>
      </c>
      <c r="H9" s="108">
        <v>10609310</v>
      </c>
      <c r="I9" s="45">
        <v>22</v>
      </c>
      <c r="J9" s="108">
        <v>1225395</v>
      </c>
      <c r="K9" s="45">
        <v>13.1</v>
      </c>
      <c r="L9" s="46">
        <v>632236</v>
      </c>
      <c r="M9" s="45">
        <v>23.9</v>
      </c>
      <c r="N9" s="46">
        <v>593159</v>
      </c>
      <c r="O9" s="45">
        <v>8.8000000000000007</v>
      </c>
      <c r="P9" s="46">
        <v>379913</v>
      </c>
      <c r="Q9" s="45">
        <v>7.5</v>
      </c>
      <c r="R9" s="1"/>
      <c r="S9" s="1"/>
      <c r="T9" s="1"/>
      <c r="U9" s="1"/>
      <c r="V9" s="1"/>
      <c r="W9" s="1"/>
    </row>
    <row r="10" spans="1:23">
      <c r="A10" s="4" t="s">
        <v>178</v>
      </c>
      <c r="B10" s="108">
        <v>8605</v>
      </c>
      <c r="C10" s="109">
        <v>16</v>
      </c>
      <c r="D10" s="46">
        <v>8824648</v>
      </c>
      <c r="E10" s="45">
        <v>17.5</v>
      </c>
      <c r="F10" s="46">
        <v>401798</v>
      </c>
      <c r="G10" s="45">
        <v>18.600000000000001</v>
      </c>
      <c r="H10" s="108">
        <v>8422850</v>
      </c>
      <c r="I10" s="45">
        <v>17.5</v>
      </c>
      <c r="J10" s="108">
        <v>1165813</v>
      </c>
      <c r="K10" s="45">
        <v>12.5</v>
      </c>
      <c r="L10" s="46">
        <v>483236</v>
      </c>
      <c r="M10" s="45">
        <v>18.2</v>
      </c>
      <c r="N10" s="46">
        <v>682577</v>
      </c>
      <c r="O10" s="45">
        <v>10.199999999999999</v>
      </c>
      <c r="P10" s="46">
        <v>474564</v>
      </c>
      <c r="Q10" s="45">
        <v>9.4</v>
      </c>
      <c r="R10" s="1"/>
      <c r="S10" s="1"/>
      <c r="T10" s="1"/>
      <c r="U10" s="1"/>
      <c r="V10" s="1"/>
      <c r="W10" s="1"/>
    </row>
    <row r="11" spans="1:23">
      <c r="A11" s="4" t="s">
        <v>179</v>
      </c>
      <c r="B11" s="108">
        <v>4021</v>
      </c>
      <c r="C11" s="109">
        <v>7.5</v>
      </c>
      <c r="D11" s="46">
        <v>5819397</v>
      </c>
      <c r="E11" s="45">
        <v>11.6</v>
      </c>
      <c r="F11" s="46">
        <v>258424</v>
      </c>
      <c r="G11" s="45">
        <v>11.9</v>
      </c>
      <c r="H11" s="108">
        <v>5560973</v>
      </c>
      <c r="I11" s="45">
        <v>11.5</v>
      </c>
      <c r="J11" s="108">
        <v>938170</v>
      </c>
      <c r="K11" s="45">
        <v>10</v>
      </c>
      <c r="L11" s="46">
        <v>294278</v>
      </c>
      <c r="M11" s="45">
        <v>11.1</v>
      </c>
      <c r="N11" s="46">
        <v>643892</v>
      </c>
      <c r="O11" s="45">
        <v>9.6</v>
      </c>
      <c r="P11" s="46">
        <v>468163</v>
      </c>
      <c r="Q11" s="45">
        <v>9.1999999999999993</v>
      </c>
      <c r="R11" s="1"/>
      <c r="S11" s="1"/>
      <c r="T11" s="1"/>
      <c r="U11" s="1"/>
      <c r="V11" s="1"/>
      <c r="W11" s="1"/>
    </row>
    <row r="12" spans="1:23">
      <c r="A12" s="77" t="s">
        <v>204</v>
      </c>
      <c r="B12" s="108">
        <v>3397</v>
      </c>
      <c r="C12" s="109">
        <v>6.3</v>
      </c>
      <c r="D12" s="46">
        <v>6908241</v>
      </c>
      <c r="E12" s="45">
        <v>13.7</v>
      </c>
      <c r="F12" s="46">
        <v>310728</v>
      </c>
      <c r="G12" s="45">
        <v>14.3</v>
      </c>
      <c r="H12" s="108">
        <v>6597513</v>
      </c>
      <c r="I12" s="45">
        <v>13.7</v>
      </c>
      <c r="J12" s="108">
        <v>1473274</v>
      </c>
      <c r="K12" s="45">
        <v>15.7</v>
      </c>
      <c r="L12" s="46">
        <v>344354</v>
      </c>
      <c r="M12" s="45">
        <v>13</v>
      </c>
      <c r="N12" s="46">
        <v>1128920</v>
      </c>
      <c r="O12" s="45">
        <v>16.8</v>
      </c>
      <c r="P12" s="46">
        <v>871851</v>
      </c>
      <c r="Q12" s="45">
        <v>17.2</v>
      </c>
      <c r="R12" s="1"/>
      <c r="S12" s="1"/>
      <c r="T12" s="1"/>
      <c r="U12" s="1"/>
      <c r="V12" s="1"/>
      <c r="W12" s="1"/>
    </row>
    <row r="13" spans="1:23">
      <c r="A13" s="77" t="s">
        <v>205</v>
      </c>
      <c r="B13" s="108">
        <v>1341</v>
      </c>
      <c r="C13" s="109">
        <v>2.5</v>
      </c>
      <c r="D13" s="46">
        <v>3894857</v>
      </c>
      <c r="E13" s="45">
        <v>7.8</v>
      </c>
      <c r="F13" s="46">
        <v>196809</v>
      </c>
      <c r="G13" s="45">
        <v>9.1</v>
      </c>
      <c r="H13" s="108">
        <v>3698048</v>
      </c>
      <c r="I13" s="45">
        <v>7.7</v>
      </c>
      <c r="J13" s="108">
        <v>1015381</v>
      </c>
      <c r="K13" s="45">
        <v>10.8</v>
      </c>
      <c r="L13" s="46">
        <v>201851</v>
      </c>
      <c r="M13" s="45">
        <v>7.6</v>
      </c>
      <c r="N13" s="46">
        <v>813530</v>
      </c>
      <c r="O13" s="45">
        <v>12.1</v>
      </c>
      <c r="P13" s="46">
        <v>630844</v>
      </c>
      <c r="Q13" s="45">
        <v>12.5</v>
      </c>
      <c r="R13" s="1"/>
      <c r="S13" s="1"/>
      <c r="T13" s="1"/>
      <c r="U13" s="1"/>
      <c r="V13" s="1"/>
      <c r="W13" s="1"/>
    </row>
    <row r="14" spans="1:23">
      <c r="A14" s="77" t="s">
        <v>206</v>
      </c>
      <c r="B14" s="108">
        <v>660</v>
      </c>
      <c r="C14" s="109">
        <v>1.2</v>
      </c>
      <c r="D14" s="46">
        <v>2462132</v>
      </c>
      <c r="E14" s="45">
        <v>4.9000000000000004</v>
      </c>
      <c r="F14" s="46">
        <v>101441</v>
      </c>
      <c r="G14" s="45">
        <v>4.7</v>
      </c>
      <c r="H14" s="108">
        <v>2359691</v>
      </c>
      <c r="I14" s="45">
        <v>4.9000000000000004</v>
      </c>
      <c r="J14" s="46">
        <v>735442</v>
      </c>
      <c r="K14" s="45">
        <v>7.9</v>
      </c>
      <c r="L14" s="29">
        <v>131528</v>
      </c>
      <c r="M14" s="1">
        <v>5</v>
      </c>
      <c r="N14" s="29">
        <v>603914</v>
      </c>
      <c r="O14" s="1">
        <v>9</v>
      </c>
      <c r="P14" s="29">
        <v>469669</v>
      </c>
      <c r="Q14" s="1">
        <v>9.3000000000000007</v>
      </c>
      <c r="R14" s="1"/>
      <c r="S14" s="1"/>
      <c r="T14" s="1"/>
      <c r="U14" s="1"/>
      <c r="V14" s="1"/>
      <c r="W14" s="1"/>
    </row>
    <row r="15" spans="1:23">
      <c r="A15" s="77" t="s">
        <v>207</v>
      </c>
      <c r="B15" s="108">
        <v>346</v>
      </c>
      <c r="C15" s="109">
        <v>0.7</v>
      </c>
      <c r="D15" s="46">
        <v>1572745</v>
      </c>
      <c r="E15" s="45">
        <v>3.1</v>
      </c>
      <c r="F15" s="46">
        <v>54513</v>
      </c>
      <c r="G15" s="45">
        <v>2.5</v>
      </c>
      <c r="H15" s="108">
        <v>1518232</v>
      </c>
      <c r="I15" s="45">
        <v>3.2</v>
      </c>
      <c r="J15" s="46">
        <v>526064</v>
      </c>
      <c r="K15" s="45">
        <v>5.6</v>
      </c>
      <c r="L15" s="29">
        <v>127426</v>
      </c>
      <c r="M15" s="1">
        <v>4.8</v>
      </c>
      <c r="N15" s="29">
        <v>398638</v>
      </c>
      <c r="O15" s="1">
        <v>5.9</v>
      </c>
      <c r="P15" s="29">
        <v>323959</v>
      </c>
      <c r="Q15" s="1">
        <v>6.4</v>
      </c>
      <c r="R15" s="1"/>
      <c r="S15" s="1"/>
      <c r="T15" s="1"/>
      <c r="U15" s="1"/>
      <c r="V15" s="1"/>
      <c r="W15" s="1"/>
    </row>
    <row r="16" spans="1:23">
      <c r="A16" s="77" t="s">
        <v>208</v>
      </c>
      <c r="B16" s="108">
        <v>363</v>
      </c>
      <c r="C16" s="109">
        <v>0.7</v>
      </c>
      <c r="D16" s="46">
        <v>2102601</v>
      </c>
      <c r="E16" s="45">
        <v>4.2</v>
      </c>
      <c r="F16" s="46">
        <v>93182</v>
      </c>
      <c r="G16" s="45">
        <v>4.3</v>
      </c>
      <c r="H16" s="108">
        <v>2009419</v>
      </c>
      <c r="I16" s="45">
        <v>4.2</v>
      </c>
      <c r="J16" s="46">
        <v>754656</v>
      </c>
      <c r="K16" s="45">
        <v>8.1</v>
      </c>
      <c r="L16" s="29">
        <v>125556</v>
      </c>
      <c r="M16" s="1">
        <v>5.0999999999999996</v>
      </c>
      <c r="N16" s="29">
        <v>619100</v>
      </c>
      <c r="O16" s="1">
        <v>9.1999999999999993</v>
      </c>
      <c r="P16" s="29">
        <v>472047</v>
      </c>
      <c r="Q16" s="1">
        <v>9.3000000000000007</v>
      </c>
      <c r="R16" s="1"/>
      <c r="S16" s="1"/>
      <c r="T16" s="1"/>
      <c r="U16" s="1"/>
      <c r="V16" s="1"/>
      <c r="W16" s="1"/>
    </row>
    <row r="17" spans="1:23">
      <c r="A17" s="77" t="s">
        <v>182</v>
      </c>
      <c r="B17" s="108">
        <v>237</v>
      </c>
      <c r="C17" s="109">
        <v>0.4</v>
      </c>
      <c r="D17" s="46">
        <v>2801043</v>
      </c>
      <c r="E17" s="45">
        <v>5.6</v>
      </c>
      <c r="F17" s="46">
        <v>85737</v>
      </c>
      <c r="G17" s="45">
        <v>4</v>
      </c>
      <c r="H17" s="108">
        <v>2715306</v>
      </c>
      <c r="I17" s="45">
        <v>5.6</v>
      </c>
      <c r="J17" s="46">
        <v>1064407</v>
      </c>
      <c r="K17" s="45">
        <v>11.4</v>
      </c>
      <c r="L17" s="29">
        <v>16792</v>
      </c>
      <c r="M17" s="1">
        <v>0.7</v>
      </c>
      <c r="N17" s="29">
        <v>1045615</v>
      </c>
      <c r="O17" s="1">
        <v>15.6</v>
      </c>
      <c r="P17" s="29">
        <v>861204</v>
      </c>
      <c r="Q17" s="1">
        <v>17</v>
      </c>
      <c r="R17" s="1"/>
      <c r="S17" s="1"/>
      <c r="T17" s="1"/>
      <c r="U17" s="1"/>
      <c r="V17" s="1"/>
      <c r="W17" s="1"/>
    </row>
    <row r="18" spans="1:23" s="8" customFormat="1">
      <c r="A18" s="72" t="s">
        <v>53</v>
      </c>
      <c r="B18" s="110">
        <f t="shared" ref="B18:I18" si="0">SUM(B7:B17)</f>
        <v>53754</v>
      </c>
      <c r="C18" s="110">
        <f t="shared" si="0"/>
        <v>100.00000000000001</v>
      </c>
      <c r="D18" s="110">
        <f t="shared" si="0"/>
        <v>50300743</v>
      </c>
      <c r="E18" s="110">
        <f t="shared" si="0"/>
        <v>100</v>
      </c>
      <c r="F18" s="110">
        <f t="shared" si="0"/>
        <v>2165731</v>
      </c>
      <c r="G18" s="110">
        <f t="shared" si="0"/>
        <v>100</v>
      </c>
      <c r="H18" s="110">
        <f t="shared" si="0"/>
        <v>48134012</v>
      </c>
      <c r="I18" s="110">
        <f t="shared" si="0"/>
        <v>100.00000000000001</v>
      </c>
      <c r="J18" s="110">
        <f t="shared" ref="J18:Q18" si="1">SUM(J7:J17)</f>
        <v>9360361</v>
      </c>
      <c r="K18" s="110">
        <f t="shared" si="1"/>
        <v>100</v>
      </c>
      <c r="L18" s="110">
        <f t="shared" si="1"/>
        <v>2637397</v>
      </c>
      <c r="M18" s="110">
        <f t="shared" si="1"/>
        <v>100</v>
      </c>
      <c r="N18" s="110">
        <f t="shared" si="1"/>
        <v>6710964</v>
      </c>
      <c r="O18" s="110">
        <f t="shared" si="1"/>
        <v>100.00000000000001</v>
      </c>
      <c r="P18" s="110">
        <f t="shared" si="1"/>
        <v>5065084</v>
      </c>
      <c r="Q18" s="110">
        <f t="shared" si="1"/>
        <v>100</v>
      </c>
      <c r="R18" s="2"/>
      <c r="S18" s="12"/>
      <c r="T18" s="2"/>
      <c r="U18" s="12"/>
      <c r="V18" s="2"/>
      <c r="W18" s="12"/>
    </row>
    <row r="22" spans="1:23">
      <c r="A22" s="2" t="s">
        <v>227</v>
      </c>
      <c r="B22" s="2" t="s">
        <v>226</v>
      </c>
      <c r="C22" s="2" t="s">
        <v>239</v>
      </c>
      <c r="D22" s="64" t="s">
        <v>294</v>
      </c>
      <c r="E22" s="64" t="s">
        <v>228</v>
      </c>
      <c r="F22" s="2" t="s">
        <v>229</v>
      </c>
      <c r="I22" s="268">
        <f>(D7-H7)/D7</f>
        <v>3.9001840337498567E-2</v>
      </c>
    </row>
    <row r="23" spans="1:23">
      <c r="A23" s="66" t="s">
        <v>241</v>
      </c>
      <c r="B23" s="67">
        <f>SUM(C16:C17)</f>
        <v>1.1000000000000001</v>
      </c>
      <c r="C23" s="68">
        <f>D16+D17</f>
        <v>4903644</v>
      </c>
      <c r="D23" s="226">
        <f>1*C23/B23</f>
        <v>4457858.1818181816</v>
      </c>
      <c r="E23" s="68">
        <f>D18</f>
        <v>50300743</v>
      </c>
      <c r="F23" s="249">
        <f>100*D23/E23</f>
        <v>8.8624102069788151</v>
      </c>
      <c r="G23" s="227"/>
      <c r="I23" s="268">
        <f t="shared" ref="I23:I33" si="2">(D8-H8)/D8</f>
        <v>4.1038507836370752E-2</v>
      </c>
    </row>
    <row r="24" spans="1:23">
      <c r="A24" s="69" t="s">
        <v>240</v>
      </c>
      <c r="B24" s="78">
        <f>C17</f>
        <v>0.4</v>
      </c>
      <c r="C24" s="70">
        <f>D17</f>
        <v>2801043</v>
      </c>
      <c r="D24" s="225">
        <f>1*C24/B24</f>
        <v>7002607.5</v>
      </c>
      <c r="E24" s="70">
        <f>D18</f>
        <v>50300743</v>
      </c>
      <c r="F24" s="250">
        <f>100*D24/E24</f>
        <v>13.921479251310462</v>
      </c>
      <c r="G24" s="227"/>
      <c r="I24" s="268">
        <f t="shared" si="2"/>
        <v>4.2140090299290653E-2</v>
      </c>
    </row>
    <row r="25" spans="1:23">
      <c r="I25" s="268">
        <f t="shared" si="2"/>
        <v>4.5531334507620022E-2</v>
      </c>
    </row>
    <row r="26" spans="1:23">
      <c r="I26" s="268">
        <f t="shared" si="2"/>
        <v>4.440735010861091E-2</v>
      </c>
    </row>
    <row r="27" spans="1:23">
      <c r="I27" s="268">
        <f t="shared" si="2"/>
        <v>4.4979322522187629E-2</v>
      </c>
    </row>
    <row r="28" spans="1:23">
      <c r="I28" s="268">
        <f t="shared" si="2"/>
        <v>5.0530481606898534E-2</v>
      </c>
    </row>
    <row r="29" spans="1:23">
      <c r="I29" s="268">
        <f t="shared" si="2"/>
        <v>4.1606623852823488E-2</v>
      </c>
    </row>
    <row r="30" spans="1:23">
      <c r="I30" s="268">
        <f t="shared" si="2"/>
        <v>3.4661054398519783E-2</v>
      </c>
    </row>
    <row r="31" spans="1:23">
      <c r="I31" s="268">
        <f t="shared" si="2"/>
        <v>4.431749057476906E-2</v>
      </c>
    </row>
    <row r="32" spans="1:23">
      <c r="I32" s="268">
        <f t="shared" si="2"/>
        <v>3.0608955307005282E-2</v>
      </c>
    </row>
    <row r="33" spans="9:9">
      <c r="I33" s="268">
        <f t="shared" si="2"/>
        <v>4.3075526737249188E-2</v>
      </c>
    </row>
    <row r="34" spans="9:9">
      <c r="I34" s="267"/>
    </row>
    <row r="35" spans="9:9">
      <c r="I35" s="267"/>
    </row>
  </sheetData>
  <mergeCells count="11">
    <mergeCell ref="B5:C5"/>
    <mergeCell ref="D5:E5"/>
    <mergeCell ref="F5:G5"/>
    <mergeCell ref="H5:I5"/>
    <mergeCell ref="R4:W4"/>
    <mergeCell ref="J5:K5"/>
    <mergeCell ref="N5:O5"/>
    <mergeCell ref="P5:Q5"/>
    <mergeCell ref="R5:S5"/>
    <mergeCell ref="T5:U5"/>
    <mergeCell ref="V5:W5"/>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zoomScale="90" zoomScaleNormal="90" zoomScalePageLayoutView="90" workbookViewId="0">
      <selection activeCell="A22" sqref="A22"/>
    </sheetView>
  </sheetViews>
  <sheetFormatPr baseColWidth="10" defaultColWidth="11.5" defaultRowHeight="14" x14ac:dyDescent="0"/>
  <cols>
    <col min="1" max="1" width="67.83203125" customWidth="1"/>
    <col min="2" max="2" width="8.5" bestFit="1" customWidth="1"/>
    <col min="3" max="3" width="18.83203125" bestFit="1" customWidth="1"/>
    <col min="4" max="4" width="22.5" bestFit="1" customWidth="1"/>
    <col min="5" max="5" width="16" bestFit="1" customWidth="1"/>
    <col min="6" max="6" width="12.5" bestFit="1" customWidth="1"/>
    <col min="7" max="7" width="14.6640625" customWidth="1"/>
    <col min="8" max="8" width="21.83203125" bestFit="1" customWidth="1"/>
    <col min="10" max="10" width="12.5" bestFit="1" customWidth="1"/>
    <col min="11" max="11" width="18" customWidth="1"/>
    <col min="12" max="12" width="12.5" bestFit="1" customWidth="1"/>
  </cols>
  <sheetData>
    <row r="1" spans="1:15">
      <c r="A1" s="8" t="s">
        <v>199</v>
      </c>
      <c r="C1" s="24" t="s">
        <v>198</v>
      </c>
    </row>
    <row r="2" spans="1:15">
      <c r="A2" s="8" t="s">
        <v>67</v>
      </c>
    </row>
    <row r="3" spans="1:15">
      <c r="A3" s="8" t="s">
        <v>200</v>
      </c>
    </row>
    <row r="4" spans="1:15">
      <c r="A4" s="8" t="s">
        <v>91</v>
      </c>
    </row>
    <row r="5" spans="1:15">
      <c r="H5" s="51"/>
    </row>
    <row r="6" spans="1:15">
      <c r="A6" s="269" t="s">
        <v>201</v>
      </c>
      <c r="B6" s="269" t="s">
        <v>37</v>
      </c>
      <c r="C6" s="269"/>
      <c r="D6" s="269" t="s">
        <v>209</v>
      </c>
      <c r="E6" s="269"/>
      <c r="F6" s="269" t="s">
        <v>211</v>
      </c>
      <c r="G6" s="269"/>
      <c r="H6" s="269" t="s">
        <v>210</v>
      </c>
      <c r="I6" s="269"/>
      <c r="J6" s="270" t="s">
        <v>212</v>
      </c>
      <c r="K6" s="271"/>
      <c r="L6" s="10" t="s">
        <v>13</v>
      </c>
      <c r="M6" s="11"/>
    </row>
    <row r="7" spans="1:15">
      <c r="A7" s="269"/>
      <c r="B7" s="47" t="s">
        <v>39</v>
      </c>
      <c r="C7" s="47" t="s">
        <v>40</v>
      </c>
      <c r="D7" s="47" t="s">
        <v>41</v>
      </c>
      <c r="E7" s="47" t="s">
        <v>40</v>
      </c>
      <c r="F7" s="47" t="s">
        <v>41</v>
      </c>
      <c r="G7" s="47" t="s">
        <v>40</v>
      </c>
      <c r="H7" s="47" t="s">
        <v>41</v>
      </c>
      <c r="I7" s="47" t="s">
        <v>40</v>
      </c>
      <c r="J7" s="47" t="s">
        <v>41</v>
      </c>
      <c r="K7" s="47" t="s">
        <v>40</v>
      </c>
      <c r="L7" s="2" t="s">
        <v>41</v>
      </c>
      <c r="M7" s="12" t="s">
        <v>40</v>
      </c>
    </row>
    <row r="8" spans="1:15">
      <c r="A8" s="4" t="s">
        <v>202</v>
      </c>
      <c r="B8" s="108">
        <v>6581</v>
      </c>
      <c r="C8" s="109">
        <v>34</v>
      </c>
      <c r="D8" s="46">
        <v>1359914</v>
      </c>
      <c r="E8" s="45">
        <v>9.3000000000000007</v>
      </c>
      <c r="F8" s="46">
        <v>47353</v>
      </c>
      <c r="G8" s="45">
        <v>15.4</v>
      </c>
      <c r="H8" s="108">
        <v>1312561</v>
      </c>
      <c r="I8" s="45">
        <v>9.1</v>
      </c>
      <c r="J8" s="108">
        <v>131588</v>
      </c>
      <c r="K8" s="45">
        <v>3.6</v>
      </c>
      <c r="L8" s="46">
        <v>206425</v>
      </c>
      <c r="M8" s="45">
        <v>4.0999999999999996</v>
      </c>
    </row>
    <row r="9" spans="1:15">
      <c r="A9" s="4" t="s">
        <v>203</v>
      </c>
      <c r="B9" s="108">
        <v>5685</v>
      </c>
      <c r="C9" s="109">
        <v>29.4</v>
      </c>
      <c r="D9" s="46">
        <v>2136284</v>
      </c>
      <c r="E9" s="45">
        <v>14.6</v>
      </c>
      <c r="F9" s="46">
        <v>64655</v>
      </c>
      <c r="G9" s="45">
        <v>21</v>
      </c>
      <c r="H9" s="108">
        <v>2071629</v>
      </c>
      <c r="I9" s="45">
        <v>14.4</v>
      </c>
      <c r="J9" s="108">
        <v>207027</v>
      </c>
      <c r="K9" s="45">
        <v>5.7</v>
      </c>
      <c r="L9" s="46">
        <v>289165</v>
      </c>
      <c r="M9" s="45">
        <v>5.7</v>
      </c>
    </row>
    <row r="10" spans="1:15">
      <c r="A10" s="4" t="s">
        <v>177</v>
      </c>
      <c r="B10" s="108">
        <v>3917</v>
      </c>
      <c r="C10" s="109">
        <v>20.2</v>
      </c>
      <c r="D10" s="46">
        <v>2623652</v>
      </c>
      <c r="E10" s="45">
        <v>17.899999999999999</v>
      </c>
      <c r="F10" s="46">
        <v>85075</v>
      </c>
      <c r="G10" s="45">
        <v>27.7</v>
      </c>
      <c r="H10" s="108">
        <v>2538577</v>
      </c>
      <c r="I10" s="45">
        <v>17.7</v>
      </c>
      <c r="J10" s="108">
        <v>295254</v>
      </c>
      <c r="K10" s="45">
        <v>8.1999999999999993</v>
      </c>
      <c r="L10" s="46">
        <v>1372499</v>
      </c>
      <c r="M10" s="45">
        <v>27.2</v>
      </c>
    </row>
    <row r="11" spans="1:15">
      <c r="A11" s="4" t="s">
        <v>178</v>
      </c>
      <c r="B11" s="108">
        <v>1394</v>
      </c>
      <c r="C11" s="109">
        <v>7.2</v>
      </c>
      <c r="D11" s="46">
        <v>1459768</v>
      </c>
      <c r="E11" s="45">
        <v>10</v>
      </c>
      <c r="F11" s="46">
        <v>48465</v>
      </c>
      <c r="G11" s="45">
        <v>15.8</v>
      </c>
      <c r="H11" s="108">
        <v>1411303</v>
      </c>
      <c r="I11" s="45">
        <v>9.8000000000000007</v>
      </c>
      <c r="J11" s="108">
        <v>197761</v>
      </c>
      <c r="K11" s="45">
        <v>5.5</v>
      </c>
      <c r="L11" s="46">
        <v>239070</v>
      </c>
      <c r="M11" s="45">
        <v>4.7</v>
      </c>
    </row>
    <row r="12" spans="1:15">
      <c r="A12" s="4" t="s">
        <v>179</v>
      </c>
      <c r="B12" s="108">
        <v>462</v>
      </c>
      <c r="C12" s="109">
        <v>2.4</v>
      </c>
      <c r="D12" s="46">
        <v>705966</v>
      </c>
      <c r="E12" s="45">
        <v>4.8</v>
      </c>
      <c r="F12" s="46">
        <v>16725</v>
      </c>
      <c r="G12" s="45">
        <v>5.4</v>
      </c>
      <c r="H12" s="108">
        <v>689241</v>
      </c>
      <c r="I12" s="45">
        <v>4.8</v>
      </c>
      <c r="J12" s="108">
        <v>118602</v>
      </c>
      <c r="K12" s="45">
        <v>3.3</v>
      </c>
      <c r="L12" s="46">
        <v>138861</v>
      </c>
      <c r="M12" s="45">
        <v>2.8</v>
      </c>
    </row>
    <row r="13" spans="1:15">
      <c r="A13" s="77" t="s">
        <v>204</v>
      </c>
      <c r="B13" s="108">
        <v>445</v>
      </c>
      <c r="C13" s="109">
        <v>2.2999999999999998</v>
      </c>
      <c r="D13" s="46">
        <v>945518</v>
      </c>
      <c r="E13" s="45">
        <v>6.4</v>
      </c>
      <c r="F13" s="46">
        <v>18410</v>
      </c>
      <c r="G13" s="45">
        <v>6</v>
      </c>
      <c r="H13" s="108">
        <v>927108</v>
      </c>
      <c r="I13" s="45">
        <v>6.5</v>
      </c>
      <c r="J13" s="108">
        <v>213930</v>
      </c>
      <c r="K13" s="45">
        <v>5.9</v>
      </c>
      <c r="L13" s="46">
        <v>232591</v>
      </c>
      <c r="M13" s="45">
        <v>4.5999999999999996</v>
      </c>
    </row>
    <row r="14" spans="1:15">
      <c r="A14" s="77" t="s">
        <v>205</v>
      </c>
      <c r="B14" s="108">
        <v>188</v>
      </c>
      <c r="C14" s="109">
        <v>1</v>
      </c>
      <c r="D14" s="46">
        <v>558397</v>
      </c>
      <c r="E14" s="45">
        <v>3.8</v>
      </c>
      <c r="F14" s="46">
        <v>5831</v>
      </c>
      <c r="G14" s="45">
        <v>1.9</v>
      </c>
      <c r="H14" s="108">
        <v>552566</v>
      </c>
      <c r="I14" s="45">
        <v>3.8</v>
      </c>
      <c r="J14" s="108">
        <v>157007</v>
      </c>
      <c r="K14" s="45">
        <v>4.3</v>
      </c>
      <c r="L14" s="46">
        <v>162720</v>
      </c>
      <c r="M14" s="45">
        <v>3.2</v>
      </c>
      <c r="O14" s="17"/>
    </row>
    <row r="15" spans="1:15">
      <c r="A15" s="77" t="s">
        <v>206</v>
      </c>
      <c r="B15" s="108">
        <v>98</v>
      </c>
      <c r="C15" s="109">
        <v>0.5</v>
      </c>
      <c r="D15" s="46">
        <v>383012</v>
      </c>
      <c r="E15" s="45">
        <v>2.6</v>
      </c>
      <c r="F15" s="46">
        <v>3380</v>
      </c>
      <c r="G15" s="45">
        <v>1.1000000000000001</v>
      </c>
      <c r="H15" s="108">
        <v>379632</v>
      </c>
      <c r="I15" s="45">
        <v>2.7</v>
      </c>
      <c r="J15" s="46">
        <v>120848</v>
      </c>
      <c r="K15" s="45">
        <v>3.3</v>
      </c>
      <c r="L15" s="29">
        <v>125040</v>
      </c>
      <c r="M15" s="1">
        <v>2.5</v>
      </c>
    </row>
    <row r="16" spans="1:15">
      <c r="A16" s="77" t="s">
        <v>207</v>
      </c>
      <c r="B16" s="108">
        <v>72</v>
      </c>
      <c r="C16" s="109">
        <v>0.4</v>
      </c>
      <c r="D16" s="46">
        <v>339334</v>
      </c>
      <c r="E16" s="45">
        <v>2.2999999999999998</v>
      </c>
      <c r="F16" s="46">
        <v>5228</v>
      </c>
      <c r="G16" s="45">
        <v>1.7</v>
      </c>
      <c r="H16" s="108">
        <v>334106</v>
      </c>
      <c r="I16" s="45">
        <v>2.2999999999999998</v>
      </c>
      <c r="J16" s="46">
        <v>116782</v>
      </c>
      <c r="K16" s="45">
        <v>3.2</v>
      </c>
      <c r="L16" s="29">
        <v>126872</v>
      </c>
      <c r="M16" s="1">
        <v>2.5</v>
      </c>
    </row>
    <row r="17" spans="1:13">
      <c r="A17" s="77" t="s">
        <v>208</v>
      </c>
      <c r="B17" s="108">
        <v>81</v>
      </c>
      <c r="C17" s="109">
        <v>0.4</v>
      </c>
      <c r="D17" s="46">
        <v>458594</v>
      </c>
      <c r="E17" s="45">
        <v>3.1</v>
      </c>
      <c r="F17" s="46">
        <v>2017</v>
      </c>
      <c r="G17" s="45">
        <v>0.6</v>
      </c>
      <c r="H17" s="108">
        <v>456577</v>
      </c>
      <c r="I17" s="45">
        <v>3.2</v>
      </c>
      <c r="J17" s="46">
        <v>180199</v>
      </c>
      <c r="K17" s="45">
        <v>5</v>
      </c>
      <c r="L17" s="29">
        <v>181765</v>
      </c>
      <c r="M17" s="1">
        <v>3.6</v>
      </c>
    </row>
    <row r="18" spans="1:13">
      <c r="A18" s="77" t="s">
        <v>182</v>
      </c>
      <c r="B18" s="108">
        <v>424</v>
      </c>
      <c r="C18" s="109">
        <v>2.2000000000000002</v>
      </c>
      <c r="D18" s="46">
        <v>3693503</v>
      </c>
      <c r="E18" s="45">
        <v>25.2</v>
      </c>
      <c r="F18" s="46">
        <v>10414</v>
      </c>
      <c r="G18" s="45">
        <v>3.4</v>
      </c>
      <c r="H18" s="108">
        <v>3683089</v>
      </c>
      <c r="I18" s="45">
        <v>25.7</v>
      </c>
      <c r="J18" s="46">
        <v>1882372</v>
      </c>
      <c r="K18" s="45">
        <v>52</v>
      </c>
      <c r="L18" s="29">
        <v>1973157</v>
      </c>
      <c r="M18" s="1">
        <v>39.1</v>
      </c>
    </row>
    <row r="19" spans="1:13" s="8" customFormat="1">
      <c r="A19" s="72" t="s">
        <v>53</v>
      </c>
      <c r="B19" s="110">
        <f t="shared" ref="B19:I19" si="0">SUM(B8:B18)</f>
        <v>19347</v>
      </c>
      <c r="C19" s="110">
        <f t="shared" si="0"/>
        <v>100.00000000000001</v>
      </c>
      <c r="D19" s="110">
        <f t="shared" si="0"/>
        <v>14663942</v>
      </c>
      <c r="E19" s="110">
        <f t="shared" si="0"/>
        <v>99.999999999999986</v>
      </c>
      <c r="F19" s="110">
        <f t="shared" si="0"/>
        <v>307553</v>
      </c>
      <c r="G19" s="110">
        <f t="shared" si="0"/>
        <v>100</v>
      </c>
      <c r="H19" s="110">
        <f t="shared" si="0"/>
        <v>14356389</v>
      </c>
      <c r="I19" s="110">
        <f t="shared" si="0"/>
        <v>100</v>
      </c>
      <c r="J19" s="110">
        <f>SUM(J8:J18)</f>
        <v>3621370</v>
      </c>
      <c r="K19" s="110">
        <f>SUM(K8:K18)</f>
        <v>100</v>
      </c>
      <c r="L19" s="110">
        <f>SUM(L8:L18)</f>
        <v>5048165</v>
      </c>
      <c r="M19" s="110">
        <f>SUM(M8:M18)</f>
        <v>100</v>
      </c>
    </row>
    <row r="21" spans="1:13">
      <c r="A21" s="6" t="s">
        <v>213</v>
      </c>
    </row>
    <row r="22" spans="1:13">
      <c r="A22" s="6" t="s">
        <v>214</v>
      </c>
    </row>
    <row r="23" spans="1:13">
      <c r="A23" s="6" t="s">
        <v>215</v>
      </c>
    </row>
    <row r="24" spans="1:13">
      <c r="A24" s="6" t="s">
        <v>216</v>
      </c>
    </row>
    <row r="25" spans="1:13">
      <c r="A25" s="6" t="s">
        <v>217</v>
      </c>
    </row>
    <row r="26" spans="1:13">
      <c r="A26" s="6" t="s">
        <v>292</v>
      </c>
    </row>
    <row r="27" spans="1:13">
      <c r="A27" s="6" t="s">
        <v>293</v>
      </c>
    </row>
    <row r="29" spans="1:13">
      <c r="A29" s="2" t="s">
        <v>227</v>
      </c>
      <c r="B29" s="2" t="s">
        <v>226</v>
      </c>
      <c r="C29" s="2" t="s">
        <v>239</v>
      </c>
      <c r="D29" s="64" t="s">
        <v>294</v>
      </c>
      <c r="E29" s="64" t="s">
        <v>228</v>
      </c>
      <c r="F29" s="2" t="s">
        <v>229</v>
      </c>
    </row>
    <row r="30" spans="1:13">
      <c r="A30" s="66" t="s">
        <v>241</v>
      </c>
      <c r="B30" s="67">
        <f>SUM(C18)</f>
        <v>2.2000000000000002</v>
      </c>
      <c r="C30" s="68">
        <f>D18</f>
        <v>3693503</v>
      </c>
      <c r="D30" s="226">
        <f>1*C30/B30</f>
        <v>1678864.9999999998</v>
      </c>
      <c r="E30" s="68">
        <f>D19</f>
        <v>14663942</v>
      </c>
      <c r="F30" s="249">
        <f>100*D30/E30</f>
        <v>11.448933717822941</v>
      </c>
    </row>
  </sheetData>
  <mergeCells count="6">
    <mergeCell ref="A6:A7"/>
    <mergeCell ref="B6:C6"/>
    <mergeCell ref="D6:E6"/>
    <mergeCell ref="F6:G6"/>
    <mergeCell ref="J6:K6"/>
    <mergeCell ref="H6:I6"/>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topLeftCell="A2" zoomScale="90" zoomScaleNormal="90" zoomScalePageLayoutView="90" workbookViewId="0">
      <selection activeCell="F26" sqref="F26"/>
    </sheetView>
  </sheetViews>
  <sheetFormatPr baseColWidth="10" defaultColWidth="11.5" defaultRowHeight="14" x14ac:dyDescent="0"/>
  <cols>
    <col min="1" max="1" width="39.5" customWidth="1"/>
    <col min="2" max="2" width="26.1640625" bestFit="1" customWidth="1"/>
    <col min="3" max="3" width="18.83203125" bestFit="1" customWidth="1"/>
    <col min="4" max="5" width="22.5" bestFit="1" customWidth="1"/>
    <col min="6" max="6" width="25" bestFit="1" customWidth="1"/>
    <col min="7" max="7" width="19.33203125" customWidth="1"/>
    <col min="8" max="8" width="18.83203125" bestFit="1" customWidth="1"/>
    <col min="9" max="9" width="22.1640625" bestFit="1" customWidth="1"/>
    <col min="10" max="10" width="15.83203125" bestFit="1" customWidth="1"/>
    <col min="11" max="11" width="17.33203125" bestFit="1" customWidth="1"/>
    <col min="12" max="12" width="19.6640625" bestFit="1" customWidth="1"/>
  </cols>
  <sheetData>
    <row r="1" spans="1:12">
      <c r="A1" s="8" t="s">
        <v>197</v>
      </c>
    </row>
    <row r="2" spans="1:12">
      <c r="A2" s="8" t="s">
        <v>221</v>
      </c>
    </row>
    <row r="3" spans="1:12">
      <c r="A3" s="8" t="s">
        <v>222</v>
      </c>
    </row>
    <row r="4" spans="1:12">
      <c r="A4" s="8"/>
    </row>
    <row r="5" spans="1:12">
      <c r="A5" s="47" t="s">
        <v>223</v>
      </c>
      <c r="B5" s="47"/>
      <c r="C5" s="79" t="s">
        <v>195</v>
      </c>
      <c r="D5" s="81" t="s">
        <v>244</v>
      </c>
      <c r="E5" s="79" t="s">
        <v>117</v>
      </c>
      <c r="F5" s="243" t="s">
        <v>331</v>
      </c>
      <c r="G5" s="283" t="s">
        <v>118</v>
      </c>
      <c r="H5" s="283" t="s">
        <v>119</v>
      </c>
      <c r="I5" s="283" t="s">
        <v>120</v>
      </c>
      <c r="J5" s="283" t="s">
        <v>154</v>
      </c>
      <c r="K5" s="283" t="s">
        <v>155</v>
      </c>
      <c r="L5" s="283" t="s">
        <v>156</v>
      </c>
    </row>
    <row r="6" spans="1:12">
      <c r="A6" s="2" t="s">
        <v>143</v>
      </c>
      <c r="B6" s="2" t="s">
        <v>224</v>
      </c>
      <c r="C6" s="80"/>
      <c r="D6" s="82"/>
      <c r="E6" s="80"/>
      <c r="F6" s="244"/>
      <c r="G6" s="284"/>
      <c r="H6" s="284"/>
      <c r="I6" s="284"/>
      <c r="J6" s="284"/>
      <c r="K6" s="284"/>
      <c r="L6" s="284"/>
    </row>
    <row r="7" spans="1:12">
      <c r="A7" s="53" t="s">
        <v>123</v>
      </c>
      <c r="B7" s="1" t="s">
        <v>274</v>
      </c>
      <c r="C7" s="54">
        <v>16696</v>
      </c>
      <c r="D7" s="245">
        <f>100*C7/$C$16</f>
        <v>11.296117128881011</v>
      </c>
      <c r="E7" s="54">
        <v>314798</v>
      </c>
      <c r="F7" s="245">
        <f>100*E7/$E$16</f>
        <v>0.83193370873303119</v>
      </c>
      <c r="G7" s="1">
        <v>0</v>
      </c>
      <c r="H7" s="53">
        <v>0</v>
      </c>
      <c r="I7" s="53">
        <v>0</v>
      </c>
      <c r="J7" s="99">
        <v>0</v>
      </c>
      <c r="K7" s="104">
        <v>0</v>
      </c>
      <c r="L7" s="105" t="s">
        <v>193</v>
      </c>
    </row>
    <row r="8" spans="1:12">
      <c r="A8" s="53" t="s">
        <v>124</v>
      </c>
      <c r="B8" s="1" t="s">
        <v>275</v>
      </c>
      <c r="C8" s="54">
        <v>26328</v>
      </c>
      <c r="D8" s="245">
        <f>100*C8/$C$16</f>
        <v>17.81289960284974</v>
      </c>
      <c r="E8" s="54">
        <v>1487242</v>
      </c>
      <c r="F8" s="245">
        <f t="shared" ref="F8:F16" si="0">100*E8/$E$16</f>
        <v>3.9304149100169976</v>
      </c>
      <c r="G8" s="29">
        <v>16609</v>
      </c>
      <c r="H8" s="54">
        <v>14797</v>
      </c>
      <c r="I8" s="54">
        <v>1815</v>
      </c>
      <c r="J8" s="59" t="s">
        <v>283</v>
      </c>
      <c r="K8" s="105" t="s">
        <v>166</v>
      </c>
      <c r="L8" s="105" t="s">
        <v>260</v>
      </c>
    </row>
    <row r="9" spans="1:12">
      <c r="A9" s="53" t="s">
        <v>125</v>
      </c>
      <c r="B9" s="1" t="s">
        <v>276</v>
      </c>
      <c r="C9" s="54">
        <v>50619</v>
      </c>
      <c r="D9" s="245">
        <f t="shared" ref="D9:D16" si="1">100*C9/$C$16</f>
        <v>34.247613377265687</v>
      </c>
      <c r="E9" s="54">
        <v>6559425</v>
      </c>
      <c r="F9" s="245">
        <f t="shared" si="0"/>
        <v>17.334947386597637</v>
      </c>
      <c r="G9" s="54">
        <v>334773</v>
      </c>
      <c r="H9" s="54">
        <v>180279</v>
      </c>
      <c r="I9" s="54">
        <v>154501</v>
      </c>
      <c r="J9" s="59" t="s">
        <v>159</v>
      </c>
      <c r="K9" s="105" t="s">
        <v>192</v>
      </c>
      <c r="L9" s="104">
        <v>10</v>
      </c>
    </row>
    <row r="10" spans="1:12">
      <c r="A10" s="53" t="s">
        <v>126</v>
      </c>
      <c r="B10" s="1" t="s">
        <v>277</v>
      </c>
      <c r="C10" s="54">
        <v>26613</v>
      </c>
      <c r="D10" s="245">
        <f t="shared" si="1"/>
        <v>18.005723835104835</v>
      </c>
      <c r="E10" s="54">
        <v>7497402</v>
      </c>
      <c r="F10" s="245">
        <f t="shared" si="0"/>
        <v>19.813789959664437</v>
      </c>
      <c r="G10" s="29">
        <v>682898</v>
      </c>
      <c r="H10" s="54">
        <v>289143</v>
      </c>
      <c r="I10" s="54">
        <v>393755</v>
      </c>
      <c r="J10" s="106" t="s">
        <v>160</v>
      </c>
      <c r="K10" s="105" t="s">
        <v>191</v>
      </c>
      <c r="L10" s="104">
        <v>15</v>
      </c>
    </row>
    <row r="11" spans="1:12">
      <c r="A11" s="53" t="s">
        <v>127</v>
      </c>
      <c r="B11" s="1" t="s">
        <v>278</v>
      </c>
      <c r="C11" s="54">
        <v>12575</v>
      </c>
      <c r="D11" s="245">
        <f t="shared" si="1"/>
        <v>8.50794638809767</v>
      </c>
      <c r="E11" s="54">
        <v>5899601</v>
      </c>
      <c r="F11" s="245">
        <f t="shared" si="0"/>
        <v>15.591194797854813</v>
      </c>
      <c r="G11" s="29">
        <v>729466</v>
      </c>
      <c r="H11" s="54">
        <v>299945</v>
      </c>
      <c r="I11" s="54">
        <v>429518</v>
      </c>
      <c r="J11" s="59" t="s">
        <v>161</v>
      </c>
      <c r="K11" s="105" t="s">
        <v>190</v>
      </c>
      <c r="L11" s="104">
        <v>20</v>
      </c>
    </row>
    <row r="12" spans="1:12">
      <c r="A12" s="53" t="s">
        <v>128</v>
      </c>
      <c r="B12" s="1" t="s">
        <v>279</v>
      </c>
      <c r="C12" s="54">
        <v>6356</v>
      </c>
      <c r="D12" s="245">
        <f t="shared" si="1"/>
        <v>4.3003186674154108</v>
      </c>
      <c r="E12" s="54">
        <v>4199971</v>
      </c>
      <c r="F12" s="245">
        <f t="shared" si="0"/>
        <v>11.099490627644323</v>
      </c>
      <c r="G12" s="29">
        <v>665746</v>
      </c>
      <c r="H12" s="54">
        <v>243131</v>
      </c>
      <c r="I12" s="54">
        <v>422617</v>
      </c>
      <c r="J12" s="59" t="s">
        <v>162</v>
      </c>
      <c r="K12" s="105" t="s">
        <v>189</v>
      </c>
      <c r="L12" s="104">
        <v>30</v>
      </c>
    </row>
    <row r="13" spans="1:12">
      <c r="A13" s="53" t="s">
        <v>129</v>
      </c>
      <c r="B13" s="1" t="s">
        <v>280</v>
      </c>
      <c r="C13" s="54">
        <v>2492</v>
      </c>
      <c r="D13" s="245">
        <f t="shared" si="1"/>
        <v>1.6860280237884211</v>
      </c>
      <c r="E13" s="54">
        <v>2070669</v>
      </c>
      <c r="F13" s="245">
        <f t="shared" si="0"/>
        <v>5.4722690129178613</v>
      </c>
      <c r="G13" s="54">
        <v>403657</v>
      </c>
      <c r="H13" s="54">
        <v>127681</v>
      </c>
      <c r="I13" s="54">
        <v>275973</v>
      </c>
      <c r="J13" s="59" t="s">
        <v>163</v>
      </c>
      <c r="K13" s="105" t="s">
        <v>188</v>
      </c>
      <c r="L13" s="104">
        <v>40</v>
      </c>
    </row>
    <row r="14" spans="1:12">
      <c r="A14" s="53" t="s">
        <v>130</v>
      </c>
      <c r="B14" s="1" t="s">
        <v>281</v>
      </c>
      <c r="C14" s="54">
        <v>1565</v>
      </c>
      <c r="D14" s="245">
        <f t="shared" si="1"/>
        <v>1.0588418367692132</v>
      </c>
      <c r="E14" s="54">
        <v>1496643</v>
      </c>
      <c r="F14" s="245">
        <f t="shared" si="0"/>
        <v>3.9552594414174487</v>
      </c>
      <c r="G14" s="54">
        <v>341263</v>
      </c>
      <c r="H14" s="54">
        <v>100877</v>
      </c>
      <c r="I14" s="54">
        <v>240387</v>
      </c>
      <c r="J14" s="59" t="s">
        <v>164</v>
      </c>
      <c r="K14" s="105" t="s">
        <v>187</v>
      </c>
      <c r="L14" s="104">
        <v>50</v>
      </c>
    </row>
    <row r="15" spans="1:12">
      <c r="A15" s="1" t="s">
        <v>131</v>
      </c>
      <c r="B15" s="1" t="s">
        <v>282</v>
      </c>
      <c r="C15" s="54">
        <v>4559</v>
      </c>
      <c r="D15" s="245">
        <f t="shared" si="1"/>
        <v>3.0845111398280145</v>
      </c>
      <c r="E15" s="54">
        <v>8313562</v>
      </c>
      <c r="F15" s="245">
        <f t="shared" si="0"/>
        <v>21.970700155153452</v>
      </c>
      <c r="G15" s="54">
        <v>3334912</v>
      </c>
      <c r="H15" s="54">
        <v>969353</v>
      </c>
      <c r="I15" s="54">
        <v>2365564</v>
      </c>
      <c r="J15" s="59" t="s">
        <v>284</v>
      </c>
      <c r="K15" s="105" t="s">
        <v>186</v>
      </c>
      <c r="L15" s="104">
        <v>60</v>
      </c>
    </row>
    <row r="16" spans="1:12" s="8" customFormat="1">
      <c r="A16" s="2" t="s">
        <v>53</v>
      </c>
      <c r="B16" s="2"/>
      <c r="C16" s="107">
        <f t="shared" ref="C16:I16" si="2">SUM(C7:C15)</f>
        <v>147803</v>
      </c>
      <c r="D16" s="245">
        <f t="shared" si="1"/>
        <v>100</v>
      </c>
      <c r="E16" s="102">
        <f t="shared" si="2"/>
        <v>37839313</v>
      </c>
      <c r="F16" s="245">
        <f t="shared" si="0"/>
        <v>100</v>
      </c>
      <c r="G16" s="102">
        <f t="shared" si="2"/>
        <v>6509324</v>
      </c>
      <c r="H16" s="97">
        <f t="shared" si="2"/>
        <v>2225206</v>
      </c>
      <c r="I16" s="97">
        <f t="shared" si="2"/>
        <v>4284130</v>
      </c>
      <c r="J16" s="103" t="s">
        <v>184</v>
      </c>
      <c r="K16" s="103" t="s">
        <v>185</v>
      </c>
      <c r="L16" s="97"/>
    </row>
    <row r="17" spans="1:10">
      <c r="A17" s="50"/>
      <c r="B17" s="52"/>
      <c r="C17" s="52"/>
      <c r="D17" s="52"/>
      <c r="E17" s="52"/>
      <c r="F17" s="52"/>
      <c r="G17" s="52"/>
      <c r="H17" s="52"/>
      <c r="I17" s="52"/>
      <c r="J17" s="52"/>
    </row>
    <row r="18" spans="1:10">
      <c r="A18" s="55" t="s">
        <v>141</v>
      </c>
      <c r="B18" s="17"/>
      <c r="C18" s="17"/>
      <c r="D18" s="17"/>
      <c r="E18" s="17"/>
      <c r="F18" s="17"/>
      <c r="G18" s="17"/>
      <c r="H18" s="17"/>
      <c r="I18" s="17"/>
      <c r="J18" s="17"/>
    </row>
    <row r="19" spans="1:10">
      <c r="A19" s="17" t="s">
        <v>194</v>
      </c>
    </row>
    <row r="20" spans="1:10">
      <c r="A20" s="56" t="s">
        <v>271</v>
      </c>
    </row>
    <row r="21" spans="1:10">
      <c r="A21" s="56" t="s">
        <v>272</v>
      </c>
    </row>
    <row r="22" spans="1:10">
      <c r="A22" s="56" t="s">
        <v>273</v>
      </c>
    </row>
    <row r="23" spans="1:10">
      <c r="A23" s="56" t="s">
        <v>196</v>
      </c>
    </row>
    <row r="25" spans="1:10">
      <c r="A25" s="2" t="s">
        <v>227</v>
      </c>
      <c r="B25" s="2" t="s">
        <v>226</v>
      </c>
      <c r="C25" s="2" t="s">
        <v>239</v>
      </c>
      <c r="D25" s="64" t="s">
        <v>294</v>
      </c>
      <c r="E25" s="64" t="s">
        <v>228</v>
      </c>
      <c r="F25" s="2" t="s">
        <v>229</v>
      </c>
    </row>
    <row r="26" spans="1:10">
      <c r="A26" s="66" t="s">
        <v>241</v>
      </c>
      <c r="B26" s="67">
        <v>3.1</v>
      </c>
      <c r="C26" s="68">
        <f>E15</f>
        <v>8313562</v>
      </c>
      <c r="D26" s="226">
        <f>1*C26/B26</f>
        <v>2681794.1935483869</v>
      </c>
      <c r="E26" s="68">
        <f>E16</f>
        <v>37839313</v>
      </c>
      <c r="F26" s="249">
        <f>100*D26/E26</f>
        <v>7.0873226306946613</v>
      </c>
    </row>
    <row r="27" spans="1:10">
      <c r="A27" t="s">
        <v>247</v>
      </c>
    </row>
  </sheetData>
  <mergeCells count="6">
    <mergeCell ref="J5:J6"/>
    <mergeCell ref="K5:K6"/>
    <mergeCell ref="L5:L6"/>
    <mergeCell ref="G5:G6"/>
    <mergeCell ref="H5:H6"/>
    <mergeCell ref="I5:I6"/>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zoomScale="90" zoomScaleNormal="90" zoomScalePageLayoutView="90" workbookViewId="0">
      <selection activeCell="D25" sqref="D25"/>
    </sheetView>
  </sheetViews>
  <sheetFormatPr baseColWidth="10" defaultColWidth="11.5" defaultRowHeight="14" x14ac:dyDescent="0"/>
  <cols>
    <col min="1" max="1" width="39.5" customWidth="1"/>
    <col min="2" max="2" width="27" customWidth="1"/>
    <col min="3" max="3" width="18.5" customWidth="1"/>
    <col min="4" max="4" width="23.83203125" customWidth="1"/>
    <col min="5" max="5" width="22.5" bestFit="1" customWidth="1"/>
    <col min="6" max="6" width="25" bestFit="1" customWidth="1"/>
    <col min="7" max="7" width="20.5" customWidth="1"/>
    <col min="8" max="8" width="19.1640625" customWidth="1"/>
    <col min="9" max="9" width="21.5" customWidth="1"/>
    <col min="10" max="10" width="15.33203125" customWidth="1"/>
    <col min="11" max="11" width="17.33203125" customWidth="1"/>
    <col min="12" max="12" width="19.5" customWidth="1"/>
  </cols>
  <sheetData>
    <row r="1" spans="1:12">
      <c r="A1" s="8" t="s">
        <v>144</v>
      </c>
    </row>
    <row r="2" spans="1:12">
      <c r="A2" s="8" t="s">
        <v>221</v>
      </c>
    </row>
    <row r="3" spans="1:12">
      <c r="A3" s="8" t="s">
        <v>222</v>
      </c>
    </row>
    <row r="4" spans="1:12">
      <c r="A4" s="8"/>
    </row>
    <row r="5" spans="1:12">
      <c r="A5" s="269" t="s">
        <v>223</v>
      </c>
      <c r="B5" s="269"/>
      <c r="C5" s="270" t="s">
        <v>225</v>
      </c>
      <c r="D5" s="287" t="s">
        <v>245</v>
      </c>
      <c r="E5" s="269" t="s">
        <v>117</v>
      </c>
      <c r="F5" s="246"/>
      <c r="G5" s="269" t="s">
        <v>118</v>
      </c>
      <c r="H5" s="269" t="s">
        <v>119</v>
      </c>
      <c r="I5" s="283" t="s">
        <v>120</v>
      </c>
      <c r="J5" s="285" t="s">
        <v>154</v>
      </c>
      <c r="K5" s="285" t="s">
        <v>155</v>
      </c>
      <c r="L5" s="285" t="s">
        <v>156</v>
      </c>
    </row>
    <row r="6" spans="1:12">
      <c r="A6" s="2" t="s">
        <v>143</v>
      </c>
      <c r="B6" s="2" t="s">
        <v>224</v>
      </c>
      <c r="C6" s="270"/>
      <c r="D6" s="288"/>
      <c r="E6" s="269"/>
      <c r="F6" s="246" t="s">
        <v>332</v>
      </c>
      <c r="G6" s="269"/>
      <c r="H6" s="269"/>
      <c r="I6" s="284"/>
      <c r="J6" s="286"/>
      <c r="K6" s="286"/>
      <c r="L6" s="286"/>
    </row>
    <row r="7" spans="1:12">
      <c r="A7" s="53" t="s">
        <v>123</v>
      </c>
      <c r="B7" s="1" t="s">
        <v>145</v>
      </c>
      <c r="C7" s="53">
        <v>85</v>
      </c>
      <c r="D7" s="245">
        <f>100*C7/$C$16</f>
        <v>5.4626196153030465E-2</v>
      </c>
      <c r="E7" s="54">
        <v>4498</v>
      </c>
      <c r="F7" s="247">
        <f>100*E7/$E$16</f>
        <v>6.9130301766216198E-3</v>
      </c>
      <c r="G7" s="1">
        <v>0</v>
      </c>
      <c r="H7" s="53">
        <v>0</v>
      </c>
      <c r="I7" s="53">
        <v>0</v>
      </c>
      <c r="J7" s="99" t="s">
        <v>157</v>
      </c>
      <c r="K7" s="57" t="s">
        <v>157</v>
      </c>
      <c r="L7" s="104" t="s">
        <v>157</v>
      </c>
    </row>
    <row r="8" spans="1:12">
      <c r="A8" s="53" t="s">
        <v>124</v>
      </c>
      <c r="B8" s="1" t="s">
        <v>146</v>
      </c>
      <c r="C8" s="54">
        <v>20820</v>
      </c>
      <c r="D8" s="245">
        <f t="shared" ref="D8:D16" si="0">100*C8/$C$16</f>
        <v>13.380204751836404</v>
      </c>
      <c r="E8" s="54">
        <v>1973693</v>
      </c>
      <c r="F8" s="247">
        <f t="shared" ref="F8:F16" si="1">100*E8/$E$16</f>
        <v>3.0333924562887629</v>
      </c>
      <c r="G8" s="29">
        <v>31367</v>
      </c>
      <c r="H8" s="54">
        <v>28665</v>
      </c>
      <c r="I8" s="54">
        <v>2702</v>
      </c>
      <c r="J8" s="59" t="s">
        <v>158</v>
      </c>
      <c r="K8" s="57" t="s">
        <v>166</v>
      </c>
      <c r="L8" s="104" t="s">
        <v>260</v>
      </c>
    </row>
    <row r="9" spans="1:12">
      <c r="A9" s="53" t="s">
        <v>125</v>
      </c>
      <c r="B9" s="1" t="s">
        <v>147</v>
      </c>
      <c r="C9" s="54">
        <v>66506</v>
      </c>
      <c r="D9" s="245">
        <f t="shared" si="0"/>
        <v>42.740821192393462</v>
      </c>
      <c r="E9" s="54">
        <v>11660389</v>
      </c>
      <c r="F9" s="247">
        <f t="shared" si="1"/>
        <v>17.920991780379456</v>
      </c>
      <c r="G9" s="54">
        <v>597916</v>
      </c>
      <c r="H9" s="54">
        <v>355430</v>
      </c>
      <c r="I9" s="54">
        <v>242486</v>
      </c>
      <c r="J9" s="100" t="s">
        <v>159</v>
      </c>
      <c r="K9" s="57" t="s">
        <v>167</v>
      </c>
      <c r="L9" s="104" t="s">
        <v>261</v>
      </c>
    </row>
    <row r="10" spans="1:12">
      <c r="A10" s="53" t="s">
        <v>126</v>
      </c>
      <c r="B10" s="1" t="s">
        <v>148</v>
      </c>
      <c r="C10" s="54">
        <v>32870</v>
      </c>
      <c r="D10" s="245">
        <f t="shared" si="0"/>
        <v>21.124271382942489</v>
      </c>
      <c r="E10" s="54">
        <v>12501101</v>
      </c>
      <c r="F10" s="247">
        <f t="shared" si="1"/>
        <v>19.213092141839642</v>
      </c>
      <c r="G10" s="29">
        <v>1138638</v>
      </c>
      <c r="H10" s="54">
        <v>485191</v>
      </c>
      <c r="I10" s="54">
        <v>653447</v>
      </c>
      <c r="J10" s="99" t="s">
        <v>160</v>
      </c>
      <c r="K10" s="57" t="s">
        <v>168</v>
      </c>
      <c r="L10" s="104" t="s">
        <v>262</v>
      </c>
    </row>
    <row r="11" spans="1:12">
      <c r="A11" s="53" t="s">
        <v>127</v>
      </c>
      <c r="B11" s="1" t="s">
        <v>149</v>
      </c>
      <c r="C11" s="54">
        <v>15667</v>
      </c>
      <c r="D11" s="245">
        <f t="shared" si="0"/>
        <v>10.068571942700334</v>
      </c>
      <c r="E11" s="54">
        <v>9940112</v>
      </c>
      <c r="F11" s="247">
        <f t="shared" si="1"/>
        <v>15.277077415517715</v>
      </c>
      <c r="G11" s="29">
        <v>1228702</v>
      </c>
      <c r="H11" s="54">
        <v>479825</v>
      </c>
      <c r="I11" s="54">
        <v>748877</v>
      </c>
      <c r="J11" s="100" t="s">
        <v>161</v>
      </c>
      <c r="K11" s="57" t="s">
        <v>169</v>
      </c>
      <c r="L11" s="104" t="s">
        <v>263</v>
      </c>
    </row>
    <row r="12" spans="1:12">
      <c r="A12" s="53" t="s">
        <v>128</v>
      </c>
      <c r="B12" s="1" t="s">
        <v>150</v>
      </c>
      <c r="C12" s="54">
        <v>8294</v>
      </c>
      <c r="D12" s="245">
        <f t="shared" si="0"/>
        <v>5.3302314222733491</v>
      </c>
      <c r="E12" s="54">
        <v>7446522</v>
      </c>
      <c r="F12" s="247">
        <f t="shared" si="1"/>
        <v>11.444649021093102</v>
      </c>
      <c r="G12" s="29">
        <v>1184977</v>
      </c>
      <c r="H12" s="54">
        <v>425789</v>
      </c>
      <c r="I12" s="54">
        <v>759188</v>
      </c>
      <c r="J12" s="100" t="s">
        <v>162</v>
      </c>
      <c r="K12" s="57" t="s">
        <v>256</v>
      </c>
      <c r="L12" s="104" t="s">
        <v>264</v>
      </c>
    </row>
    <row r="13" spans="1:12">
      <c r="A13" s="53" t="s">
        <v>129</v>
      </c>
      <c r="B13" s="1" t="s">
        <v>151</v>
      </c>
      <c r="C13" s="54">
        <v>3259</v>
      </c>
      <c r="D13" s="245">
        <f t="shared" si="0"/>
        <v>2.0944326266203093</v>
      </c>
      <c r="E13" s="54">
        <v>3664599</v>
      </c>
      <c r="F13" s="247">
        <f t="shared" si="1"/>
        <v>5.6321661787944448</v>
      </c>
      <c r="G13" s="54">
        <v>713452</v>
      </c>
      <c r="H13" s="54">
        <v>239988</v>
      </c>
      <c r="I13" s="54">
        <v>473464</v>
      </c>
      <c r="J13" s="100" t="s">
        <v>163</v>
      </c>
      <c r="K13" s="57" t="s">
        <v>257</v>
      </c>
      <c r="L13" s="104" t="s">
        <v>265</v>
      </c>
    </row>
    <row r="14" spans="1:12">
      <c r="A14" s="53" t="s">
        <v>130</v>
      </c>
      <c r="B14" s="1" t="s">
        <v>152</v>
      </c>
      <c r="C14" s="54">
        <v>2165</v>
      </c>
      <c r="D14" s="245">
        <f t="shared" si="0"/>
        <v>1.3913613490742467</v>
      </c>
      <c r="E14" s="54">
        <v>2815946</v>
      </c>
      <c r="F14" s="247">
        <f t="shared" si="1"/>
        <v>4.3278611991411609</v>
      </c>
      <c r="G14" s="54">
        <v>642405</v>
      </c>
      <c r="H14" s="54">
        <v>208720</v>
      </c>
      <c r="I14" s="54">
        <v>433685</v>
      </c>
      <c r="J14" s="100" t="s">
        <v>164</v>
      </c>
      <c r="K14" s="57" t="s">
        <v>258</v>
      </c>
      <c r="L14" s="104" t="s">
        <v>266</v>
      </c>
    </row>
    <row r="15" spans="1:12">
      <c r="A15" s="1" t="s">
        <v>131</v>
      </c>
      <c r="B15" s="1" t="s">
        <v>153</v>
      </c>
      <c r="C15" s="54">
        <v>5937</v>
      </c>
      <c r="D15" s="245">
        <f t="shared" si="0"/>
        <v>3.8154791360063753</v>
      </c>
      <c r="E15" s="54">
        <v>15058674</v>
      </c>
      <c r="F15" s="247">
        <f t="shared" si="1"/>
        <v>23.143856776769095</v>
      </c>
      <c r="G15" s="54">
        <v>6114960</v>
      </c>
      <c r="H15" s="54">
        <v>1904507</v>
      </c>
      <c r="I15" s="54">
        <v>4210453</v>
      </c>
      <c r="J15" s="100" t="s">
        <v>165</v>
      </c>
      <c r="K15" s="58" t="s">
        <v>259</v>
      </c>
      <c r="L15" s="104" t="s">
        <v>267</v>
      </c>
    </row>
    <row r="16" spans="1:12" s="8" customFormat="1">
      <c r="A16" s="2" t="s">
        <v>53</v>
      </c>
      <c r="B16" s="2"/>
      <c r="C16" s="101">
        <f>SUM(C7:C15)</f>
        <v>155603</v>
      </c>
      <c r="D16" s="245">
        <f t="shared" si="0"/>
        <v>100</v>
      </c>
      <c r="E16" s="102">
        <f>SUM(E7:E15)</f>
        <v>65065534</v>
      </c>
      <c r="F16" s="247">
        <f t="shared" si="1"/>
        <v>100</v>
      </c>
      <c r="G16" s="102">
        <f>SUM(G8:G15)</f>
        <v>11652417</v>
      </c>
      <c r="H16" s="97">
        <f>SUM(H7:H15)</f>
        <v>4128115</v>
      </c>
      <c r="I16" s="97">
        <f>SUM(I7:I15)</f>
        <v>7524302</v>
      </c>
      <c r="J16" s="103" t="s">
        <v>269</v>
      </c>
      <c r="K16" s="103" t="s">
        <v>268</v>
      </c>
      <c r="L16" s="97"/>
    </row>
    <row r="17" spans="1:10">
      <c r="A17" s="50"/>
      <c r="B17" s="52"/>
      <c r="C17" s="52"/>
      <c r="D17" s="52"/>
      <c r="E17" s="52"/>
      <c r="F17" s="52"/>
      <c r="G17" s="52"/>
      <c r="H17" s="52"/>
      <c r="I17" s="52"/>
      <c r="J17" s="52"/>
    </row>
    <row r="18" spans="1:10">
      <c r="A18" s="55" t="s">
        <v>141</v>
      </c>
      <c r="B18" s="17"/>
      <c r="C18" s="17"/>
      <c r="D18" s="17"/>
      <c r="E18" s="17"/>
      <c r="F18" s="17"/>
      <c r="G18" s="17"/>
      <c r="H18" s="17"/>
      <c r="I18" s="17"/>
      <c r="J18" s="17"/>
    </row>
    <row r="19" spans="1:10">
      <c r="A19" s="49" t="s">
        <v>270</v>
      </c>
    </row>
    <row r="20" spans="1:10">
      <c r="A20" s="56" t="s">
        <v>271</v>
      </c>
    </row>
    <row r="21" spans="1:10">
      <c r="A21" s="56" t="s">
        <v>272</v>
      </c>
    </row>
    <row r="22" spans="1:10">
      <c r="A22" s="56" t="s">
        <v>273</v>
      </c>
    </row>
    <row r="24" spans="1:10">
      <c r="A24" s="2" t="s">
        <v>227</v>
      </c>
      <c r="B24" s="2" t="s">
        <v>226</v>
      </c>
      <c r="C24" s="2" t="s">
        <v>239</v>
      </c>
      <c r="D24" s="64" t="s">
        <v>294</v>
      </c>
      <c r="E24" s="64" t="s">
        <v>228</v>
      </c>
      <c r="F24" s="2" t="s">
        <v>229</v>
      </c>
    </row>
    <row r="25" spans="1:10">
      <c r="A25" s="66" t="s">
        <v>241</v>
      </c>
      <c r="B25" s="84">
        <v>3.8149999999999999</v>
      </c>
      <c r="C25" s="68">
        <f>E15</f>
        <v>15058674</v>
      </c>
      <c r="D25" s="226">
        <f>1*C25/B25</f>
        <v>3947227.7850589775</v>
      </c>
      <c r="E25" s="68">
        <f>E16</f>
        <v>65065534</v>
      </c>
      <c r="F25" s="249">
        <f>100*D25/E25</f>
        <v>6.066541750136067</v>
      </c>
    </row>
    <row r="26" spans="1:10">
      <c r="A26" t="s">
        <v>247</v>
      </c>
    </row>
  </sheetData>
  <mergeCells count="10">
    <mergeCell ref="J5:J6"/>
    <mergeCell ref="K5:K6"/>
    <mergeCell ref="L5:L6"/>
    <mergeCell ref="A5:B5"/>
    <mergeCell ref="C5:C6"/>
    <mergeCell ref="E5:E6"/>
    <mergeCell ref="G5:G6"/>
    <mergeCell ref="H5:H6"/>
    <mergeCell ref="I5:I6"/>
    <mergeCell ref="D5:D6"/>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zoomScale="90" zoomScaleNormal="90" zoomScalePageLayoutView="90" workbookViewId="0">
      <selection activeCell="A2" sqref="A2"/>
    </sheetView>
  </sheetViews>
  <sheetFormatPr baseColWidth="10" defaultColWidth="11.5" defaultRowHeight="14" x14ac:dyDescent="0"/>
  <cols>
    <col min="1" max="1" width="39.1640625" customWidth="1"/>
    <col min="2" max="2" width="28.1640625" customWidth="1"/>
    <col min="3" max="3" width="18.83203125" bestFit="1" customWidth="1"/>
    <col min="4" max="4" width="22.5" bestFit="1" customWidth="1"/>
    <col min="5" max="5" width="17.1640625" bestFit="1" customWidth="1"/>
    <col min="6" max="6" width="17.1640625" customWidth="1"/>
    <col min="7" max="7" width="18.6640625" customWidth="1"/>
    <col min="8" max="8" width="18.83203125" customWidth="1"/>
    <col min="9" max="9" width="2.5" hidden="1" customWidth="1"/>
  </cols>
  <sheetData>
    <row r="1" spans="1:13">
      <c r="A1" s="8" t="s">
        <v>220</v>
      </c>
    </row>
    <row r="2" spans="1:13">
      <c r="A2" s="8" t="s">
        <v>221</v>
      </c>
    </row>
    <row r="3" spans="1:13">
      <c r="A3" s="8" t="s">
        <v>222</v>
      </c>
    </row>
    <row r="4" spans="1:13">
      <c r="A4" s="8"/>
      <c r="M4" s="17"/>
    </row>
    <row r="5" spans="1:13">
      <c r="A5" s="269" t="s">
        <v>223</v>
      </c>
      <c r="B5" s="269"/>
      <c r="C5" s="269" t="s">
        <v>225</v>
      </c>
      <c r="D5" s="287" t="s">
        <v>246</v>
      </c>
      <c r="E5" s="269" t="s">
        <v>117</v>
      </c>
      <c r="F5" s="246"/>
      <c r="G5" s="269" t="s">
        <v>118</v>
      </c>
      <c r="H5" s="269" t="s">
        <v>119</v>
      </c>
      <c r="I5" s="283" t="s">
        <v>120</v>
      </c>
      <c r="J5" s="285" t="s">
        <v>121</v>
      </c>
    </row>
    <row r="6" spans="1:13">
      <c r="A6" s="2" t="s">
        <v>143</v>
      </c>
      <c r="B6" s="2" t="s">
        <v>224</v>
      </c>
      <c r="C6" s="269"/>
      <c r="D6" s="288"/>
      <c r="E6" s="269"/>
      <c r="F6" s="246" t="s">
        <v>333</v>
      </c>
      <c r="G6" s="269"/>
      <c r="H6" s="269"/>
      <c r="I6" s="284"/>
      <c r="J6" s="286"/>
    </row>
    <row r="7" spans="1:13">
      <c r="A7" s="53" t="s">
        <v>123</v>
      </c>
      <c r="B7" s="1" t="s">
        <v>132</v>
      </c>
      <c r="C7" s="53">
        <v>948</v>
      </c>
      <c r="D7" s="83">
        <f>C7/$C$16</f>
        <v>6.3880540693521653E-3</v>
      </c>
      <c r="E7" s="54">
        <v>16009</v>
      </c>
      <c r="F7" s="247">
        <f>100*E7/$E$16</f>
        <v>1.5918838880349475E-2</v>
      </c>
      <c r="G7" s="53">
        <v>0</v>
      </c>
      <c r="H7" s="53">
        <v>0</v>
      </c>
      <c r="I7" s="53">
        <v>0</v>
      </c>
      <c r="J7" s="2"/>
      <c r="M7" s="17"/>
    </row>
    <row r="8" spans="1:13">
      <c r="A8" s="53" t="s">
        <v>124</v>
      </c>
      <c r="B8" s="1" t="s">
        <v>133</v>
      </c>
      <c r="C8" s="54">
        <v>1017</v>
      </c>
      <c r="D8" s="83">
        <f t="shared" ref="D8:D15" si="0">C8/$C$16</f>
        <v>6.8530073718683039E-3</v>
      </c>
      <c r="E8" s="54">
        <v>121300</v>
      </c>
      <c r="F8" s="247">
        <f t="shared" ref="F8:F16" si="1">100*E8/$E$16</f>
        <v>0.12061685028336508</v>
      </c>
      <c r="G8" s="53">
        <v>0</v>
      </c>
      <c r="H8" s="53">
        <v>0</v>
      </c>
      <c r="I8" s="53">
        <v>0</v>
      </c>
      <c r="J8" s="2"/>
    </row>
    <row r="9" spans="1:13">
      <c r="A9" s="53" t="s">
        <v>125</v>
      </c>
      <c r="B9" s="1" t="s">
        <v>134</v>
      </c>
      <c r="C9" s="54">
        <v>65718</v>
      </c>
      <c r="D9" s="83">
        <f t="shared" si="0"/>
        <v>0.44283769760515357</v>
      </c>
      <c r="E9" s="54">
        <v>15536788</v>
      </c>
      <c r="F9" s="247">
        <f t="shared" si="1"/>
        <v>15.449286332072408</v>
      </c>
      <c r="G9" s="54">
        <v>624194</v>
      </c>
      <c r="H9" s="54">
        <v>422391</v>
      </c>
      <c r="I9" s="54">
        <v>201803</v>
      </c>
      <c r="J9" s="2"/>
    </row>
    <row r="10" spans="1:13">
      <c r="A10" s="53" t="s">
        <v>126</v>
      </c>
      <c r="B10" s="1" t="s">
        <v>135</v>
      </c>
      <c r="C10" s="54">
        <v>37556</v>
      </c>
      <c r="D10" s="83">
        <f t="shared" si="0"/>
        <v>0.25306936564197247</v>
      </c>
      <c r="E10" s="54">
        <v>18855042</v>
      </c>
      <c r="F10" s="247">
        <f t="shared" si="1"/>
        <v>18.748852250622921</v>
      </c>
      <c r="G10" s="54">
        <v>1401945</v>
      </c>
      <c r="H10" s="54">
        <v>659676</v>
      </c>
      <c r="I10" s="54">
        <v>742268</v>
      </c>
      <c r="J10" s="2"/>
    </row>
    <row r="11" spans="1:13">
      <c r="A11" s="53" t="s">
        <v>127</v>
      </c>
      <c r="B11" s="1" t="s">
        <v>136</v>
      </c>
      <c r="C11" s="54">
        <v>18140</v>
      </c>
      <c r="D11" s="83">
        <f t="shared" si="0"/>
        <v>0.12223554938612687</v>
      </c>
      <c r="E11" s="54">
        <v>15213736</v>
      </c>
      <c r="F11" s="247">
        <f t="shared" si="1"/>
        <v>15.128053729288059</v>
      </c>
      <c r="G11" s="54">
        <v>1621195</v>
      </c>
      <c r="H11" s="54">
        <v>675365</v>
      </c>
      <c r="I11" s="54">
        <v>845830</v>
      </c>
      <c r="J11" s="2"/>
    </row>
    <row r="12" spans="1:13">
      <c r="A12" s="53" t="s">
        <v>128</v>
      </c>
      <c r="B12" s="1" t="s">
        <v>137</v>
      </c>
      <c r="C12" s="54">
        <v>9889</v>
      </c>
      <c r="D12" s="83">
        <f t="shared" si="0"/>
        <v>6.6636568240320215E-2</v>
      </c>
      <c r="E12" s="54">
        <v>11709947</v>
      </c>
      <c r="F12" s="247">
        <f t="shared" si="1"/>
        <v>11.643997725681286</v>
      </c>
      <c r="G12" s="54">
        <v>1648497</v>
      </c>
      <c r="H12" s="54">
        <v>637700</v>
      </c>
      <c r="I12" s="54">
        <v>1020787</v>
      </c>
      <c r="J12" s="2"/>
    </row>
    <row r="13" spans="1:13">
      <c r="A13" s="53" t="s">
        <v>129</v>
      </c>
      <c r="B13" s="1" t="s">
        <v>138</v>
      </c>
      <c r="C13" s="54">
        <v>4071</v>
      </c>
      <c r="D13" s="83">
        <f t="shared" si="0"/>
        <v>2.7432244848452178E-2</v>
      </c>
      <c r="E13" s="54">
        <v>6016785</v>
      </c>
      <c r="F13" s="247">
        <f t="shared" si="1"/>
        <v>5.9828990563247872</v>
      </c>
      <c r="G13" s="54">
        <v>1062217</v>
      </c>
      <c r="H13" s="54">
        <v>379511</v>
      </c>
      <c r="I13" s="54">
        <v>682706</v>
      </c>
      <c r="J13" s="2"/>
    </row>
    <row r="14" spans="1:13">
      <c r="A14" s="53" t="s">
        <v>130</v>
      </c>
      <c r="B14" s="1" t="s">
        <v>139</v>
      </c>
      <c r="C14" s="54">
        <v>2844</v>
      </c>
      <c r="D14" s="83">
        <f t="shared" si="0"/>
        <v>1.9164162208056494E-2</v>
      </c>
      <c r="E14" s="54">
        <v>4858046</v>
      </c>
      <c r="F14" s="247">
        <f t="shared" si="1"/>
        <v>4.8306859608549102</v>
      </c>
      <c r="G14" s="54">
        <v>1033420</v>
      </c>
      <c r="H14" s="54">
        <v>339303</v>
      </c>
      <c r="I14" s="54">
        <v>684117</v>
      </c>
      <c r="J14" s="2"/>
    </row>
    <row r="15" spans="1:13">
      <c r="A15" s="1" t="s">
        <v>131</v>
      </c>
      <c r="B15" s="1" t="s">
        <v>140</v>
      </c>
      <c r="C15" s="54">
        <v>8219</v>
      </c>
      <c r="D15" s="83">
        <f t="shared" si="0"/>
        <v>5.5383350628697724E-2</v>
      </c>
      <c r="E15" s="54">
        <v>28235727</v>
      </c>
      <c r="F15" s="247">
        <f t="shared" si="1"/>
        <v>28.076706151698012</v>
      </c>
      <c r="G15" s="54">
        <v>11080017</v>
      </c>
      <c r="H15" s="54">
        <v>3573412</v>
      </c>
      <c r="I15" s="54">
        <v>7506605</v>
      </c>
      <c r="J15" s="2"/>
    </row>
    <row r="16" spans="1:13" s="8" customFormat="1">
      <c r="A16" s="2" t="s">
        <v>53</v>
      </c>
      <c r="B16" s="2"/>
      <c r="C16" s="97">
        <f>SUM(C7:C15)</f>
        <v>148402</v>
      </c>
      <c r="D16" s="98">
        <f>SUM(D7:D15)</f>
        <v>1</v>
      </c>
      <c r="E16" s="92">
        <v>100566380</v>
      </c>
      <c r="F16" s="247">
        <f t="shared" si="1"/>
        <v>100</v>
      </c>
      <c r="G16" s="2">
        <f>SUM(G7:G15)</f>
        <v>18471485</v>
      </c>
      <c r="H16" s="2">
        <f>SUM(H7:H15)</f>
        <v>6687358</v>
      </c>
      <c r="I16" s="2">
        <f>SUM(I7:I15)</f>
        <v>11684116</v>
      </c>
      <c r="J16" s="2"/>
    </row>
    <row r="17" spans="1:11">
      <c r="A17" s="50"/>
      <c r="B17" s="52"/>
      <c r="C17" s="52"/>
      <c r="D17" s="52"/>
      <c r="E17" s="52"/>
      <c r="F17" s="52"/>
      <c r="G17" s="52"/>
      <c r="H17" s="52"/>
      <c r="I17" s="52"/>
      <c r="J17" s="52"/>
      <c r="K17" s="17"/>
    </row>
    <row r="18" spans="1:11">
      <c r="A18" s="55" t="s">
        <v>141</v>
      </c>
      <c r="B18" s="17"/>
      <c r="C18" s="17"/>
      <c r="D18" s="17"/>
      <c r="E18" s="17"/>
      <c r="F18" s="17"/>
      <c r="G18" s="17"/>
      <c r="H18" s="17"/>
      <c r="I18" s="17"/>
      <c r="J18" s="17"/>
    </row>
    <row r="19" spans="1:11">
      <c r="A19" s="49" t="s">
        <v>142</v>
      </c>
    </row>
    <row r="20" spans="1:11">
      <c r="A20" t="s">
        <v>122</v>
      </c>
    </row>
    <row r="22" spans="1:11">
      <c r="A22" s="2" t="s">
        <v>227</v>
      </c>
      <c r="B22" s="2" t="s">
        <v>226</v>
      </c>
      <c r="C22" s="2" t="s">
        <v>239</v>
      </c>
      <c r="D22" s="64" t="s">
        <v>294</v>
      </c>
      <c r="E22" s="64" t="s">
        <v>228</v>
      </c>
      <c r="F22" s="85"/>
      <c r="G22" s="2" t="s">
        <v>229</v>
      </c>
    </row>
    <row r="23" spans="1:11">
      <c r="A23" s="66" t="s">
        <v>241</v>
      </c>
      <c r="B23" s="76">
        <v>5.54</v>
      </c>
      <c r="C23" s="68">
        <f>E15</f>
        <v>28235727</v>
      </c>
      <c r="D23" s="226">
        <f>1*C23/B23</f>
        <v>5096701.624548736</v>
      </c>
      <c r="E23" s="68">
        <f>E16</f>
        <v>100566380</v>
      </c>
      <c r="F23" s="68"/>
      <c r="G23" s="249">
        <f>100*D23/E23</f>
        <v>5.0679975003065003</v>
      </c>
    </row>
    <row r="24" spans="1:11">
      <c r="A24" t="s">
        <v>247</v>
      </c>
    </row>
  </sheetData>
  <mergeCells count="8">
    <mergeCell ref="I5:I6"/>
    <mergeCell ref="J5:J6"/>
    <mergeCell ref="A5:B5"/>
    <mergeCell ref="C5:C6"/>
    <mergeCell ref="E5:E6"/>
    <mergeCell ref="G5:G6"/>
    <mergeCell ref="H5:H6"/>
    <mergeCell ref="D5:D6"/>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
  <sheetViews>
    <sheetView workbookViewId="0">
      <selection activeCell="A3" sqref="A3"/>
    </sheetView>
  </sheetViews>
  <sheetFormatPr baseColWidth="10" defaultColWidth="11.5" defaultRowHeight="14" x14ac:dyDescent="0"/>
  <cols>
    <col min="1" max="1" width="13.6640625" bestFit="1" customWidth="1"/>
    <col min="3" max="3" width="12.83203125" bestFit="1" customWidth="1"/>
    <col min="5" max="5" width="12.83203125" bestFit="1" customWidth="1"/>
    <col min="7" max="7" width="12.83203125" bestFit="1" customWidth="1"/>
    <col min="9" max="9" width="12.83203125" bestFit="1" customWidth="1"/>
    <col min="11" max="11" width="12.83203125" bestFit="1" customWidth="1"/>
    <col min="13" max="13" width="12.83203125" bestFit="1" customWidth="1"/>
    <col min="15" max="15" width="12.83203125" bestFit="1" customWidth="1"/>
    <col min="17" max="17" width="12.83203125" bestFit="1" customWidth="1"/>
    <col min="21" max="21" width="12.83203125" bestFit="1" customWidth="1"/>
    <col min="23" max="23" width="12.83203125" bestFit="1" customWidth="1"/>
    <col min="25" max="25" width="12.83203125" bestFit="1" customWidth="1"/>
    <col min="27" max="27" width="12.83203125" bestFit="1" customWidth="1"/>
    <col min="29" max="29" width="12.83203125" bestFit="1" customWidth="1"/>
    <col min="31" max="31" width="12.83203125" bestFit="1" customWidth="1"/>
  </cols>
  <sheetData>
    <row r="1" spans="1:31" s="228" customFormat="1" ht="15" thickBot="1">
      <c r="B1" s="233" t="s">
        <v>226</v>
      </c>
      <c r="C1" s="234" t="s">
        <v>322</v>
      </c>
      <c r="D1" s="239" t="s">
        <v>226</v>
      </c>
      <c r="E1" s="240" t="s">
        <v>322</v>
      </c>
      <c r="F1" s="233" t="s">
        <v>226</v>
      </c>
      <c r="G1" s="234" t="s">
        <v>322</v>
      </c>
      <c r="H1" s="233" t="s">
        <v>226</v>
      </c>
      <c r="I1" s="234" t="s">
        <v>322</v>
      </c>
      <c r="J1" s="233" t="s">
        <v>226</v>
      </c>
      <c r="K1" s="234" t="s">
        <v>322</v>
      </c>
      <c r="L1" s="233" t="s">
        <v>226</v>
      </c>
      <c r="M1" s="234" t="s">
        <v>322</v>
      </c>
      <c r="N1" s="233" t="s">
        <v>226</v>
      </c>
      <c r="O1" s="234" t="s">
        <v>322</v>
      </c>
      <c r="P1" s="233" t="s">
        <v>226</v>
      </c>
      <c r="Q1" s="234" t="s">
        <v>322</v>
      </c>
      <c r="R1" s="233" t="s">
        <v>226</v>
      </c>
      <c r="S1" s="234" t="s">
        <v>322</v>
      </c>
      <c r="T1" s="233" t="s">
        <v>226</v>
      </c>
      <c r="U1" s="234" t="s">
        <v>322</v>
      </c>
      <c r="V1" s="233" t="s">
        <v>226</v>
      </c>
      <c r="W1" s="234" t="s">
        <v>322</v>
      </c>
      <c r="X1" s="233" t="s">
        <v>226</v>
      </c>
      <c r="Y1" s="234" t="s">
        <v>322</v>
      </c>
      <c r="Z1" s="233" t="s">
        <v>226</v>
      </c>
      <c r="AA1" s="234" t="s">
        <v>322</v>
      </c>
      <c r="AB1" s="233" t="s">
        <v>226</v>
      </c>
      <c r="AC1" s="234" t="s">
        <v>322</v>
      </c>
      <c r="AD1" s="233" t="s">
        <v>226</v>
      </c>
      <c r="AE1" s="234" t="s">
        <v>322</v>
      </c>
    </row>
    <row r="2" spans="1:31">
      <c r="A2" s="232" t="s">
        <v>319</v>
      </c>
      <c r="B2" s="289">
        <v>1963</v>
      </c>
      <c r="C2" s="291"/>
      <c r="D2" s="289">
        <v>1964</v>
      </c>
      <c r="E2" s="290"/>
      <c r="F2" s="292">
        <v>1965</v>
      </c>
      <c r="G2" s="290"/>
      <c r="H2" s="289" t="s">
        <v>323</v>
      </c>
      <c r="I2" s="290"/>
      <c r="J2" s="289" t="s">
        <v>324</v>
      </c>
      <c r="K2" s="290"/>
      <c r="L2" s="289" t="s">
        <v>325</v>
      </c>
      <c r="M2" s="290"/>
      <c r="N2" s="289" t="s">
        <v>326</v>
      </c>
      <c r="O2" s="290"/>
      <c r="P2" s="289" t="s">
        <v>327</v>
      </c>
      <c r="Q2" s="290"/>
      <c r="R2" s="289" t="s">
        <v>328</v>
      </c>
      <c r="S2" s="290"/>
      <c r="T2" s="289">
        <v>1973</v>
      </c>
      <c r="U2" s="290"/>
      <c r="V2" s="289">
        <v>1974</v>
      </c>
      <c r="W2" s="290"/>
      <c r="X2" s="289" t="s">
        <v>329</v>
      </c>
      <c r="Y2" s="290"/>
      <c r="Z2" s="289">
        <v>1979</v>
      </c>
      <c r="AA2" s="290"/>
      <c r="AB2" s="289">
        <v>1980</v>
      </c>
      <c r="AC2" s="290"/>
      <c r="AD2" s="289">
        <v>1981</v>
      </c>
      <c r="AE2" s="290"/>
    </row>
    <row r="3" spans="1:31">
      <c r="A3" s="229" t="s">
        <v>320</v>
      </c>
      <c r="B3" s="235">
        <f>'1963'!B22</f>
        <v>1.6</v>
      </c>
      <c r="C3" s="252">
        <v>8.3000000000000007</v>
      </c>
      <c r="D3" s="236">
        <f>'1964'!B25</f>
        <v>1.8221628905080347</v>
      </c>
      <c r="E3" s="241">
        <f>SUM('1964'!E12:E14)</f>
        <v>14</v>
      </c>
      <c r="F3" s="231">
        <f>'1965'!B27</f>
        <v>1.8</v>
      </c>
      <c r="G3" s="241">
        <f>SUM('1965'!E13:E15)</f>
        <v>14.899999999999999</v>
      </c>
      <c r="H3" s="235">
        <f>'1966(1)'!B25</f>
        <v>2.2510492178557802</v>
      </c>
      <c r="I3" s="241">
        <f>SUM('1966(1)'!E12:E14)</f>
        <v>16.608262310785619</v>
      </c>
      <c r="J3" s="235">
        <f>'1967(1)'!B25</f>
        <v>2.2161766723057932</v>
      </c>
      <c r="K3" s="241">
        <f>SUM('1967(1)'!E12:E14)</f>
        <v>16.448251062250854</v>
      </c>
      <c r="L3" s="235">
        <f>'1968(1)'!B20</f>
        <v>1.0819528150458826</v>
      </c>
      <c r="M3" s="241">
        <f>SUM('1968(1)'!E12:E14)</f>
        <v>5.9726357009630764</v>
      </c>
      <c r="N3" s="235">
        <f>'1969(1)'!B26</f>
        <v>2.2000000000000002</v>
      </c>
      <c r="O3" s="241">
        <f>SUM('1969(1)'!E13:E15)</f>
        <v>13.2</v>
      </c>
      <c r="P3" s="235">
        <f>'1970(2)'!B25</f>
        <v>2.4</v>
      </c>
      <c r="Q3" s="241">
        <f>SUM('1970(2)'!E12:E14)</f>
        <v>13.6</v>
      </c>
      <c r="R3" s="235">
        <f>'1971(1)'!B24</f>
        <v>3.2</v>
      </c>
      <c r="S3" s="241">
        <f>SUM('1971(1)'!E12:E14)</f>
        <v>14.7</v>
      </c>
      <c r="T3" s="235"/>
      <c r="U3" s="241"/>
      <c r="V3" s="235">
        <f>'1974'!B23</f>
        <v>1.1000000000000001</v>
      </c>
      <c r="W3" s="241">
        <f>SUM('1974'!E16:E17)</f>
        <v>9.8000000000000007</v>
      </c>
      <c r="X3" s="235">
        <f>'1974 (1)'!B30</f>
        <v>2.2000000000000002</v>
      </c>
      <c r="Y3" s="241">
        <f>SUM('1974 (1)'!E18)</f>
        <v>25.2</v>
      </c>
      <c r="Z3" s="235">
        <f>'1979'!B26</f>
        <v>3.1</v>
      </c>
      <c r="AA3" s="241">
        <f>SUM('1979'!F15)</f>
        <v>21.970700155153452</v>
      </c>
      <c r="AB3" s="235">
        <f>'1980'!B25</f>
        <v>3.8149999999999999</v>
      </c>
      <c r="AC3" s="241">
        <f>SUM('1980'!F15)</f>
        <v>23.143856776769095</v>
      </c>
      <c r="AD3" s="235">
        <f>'1981'!B23</f>
        <v>5.54</v>
      </c>
      <c r="AE3" s="241">
        <f>'1981'!F15</f>
        <v>28.076706151698012</v>
      </c>
    </row>
    <row r="4" spans="1:31">
      <c r="A4" s="229">
        <v>1</v>
      </c>
      <c r="B4" s="235">
        <v>1</v>
      </c>
      <c r="C4" s="253">
        <f>'1963'!F22</f>
        <v>10.354188817802182</v>
      </c>
      <c r="D4" s="235">
        <v>1</v>
      </c>
      <c r="E4" s="251">
        <f>'1964'!F25</f>
        <v>7.6768291228050654</v>
      </c>
      <c r="F4" s="231">
        <v>1</v>
      </c>
      <c r="G4" s="251">
        <f>'1965'!F27</f>
        <v>8.2752185950393411</v>
      </c>
      <c r="H4" s="235">
        <v>1</v>
      </c>
      <c r="I4" s="251">
        <f>'1966(1)'!F25</f>
        <v>7.3780094095879862</v>
      </c>
      <c r="J4" s="235">
        <v>1</v>
      </c>
      <c r="K4" s="251">
        <f>'1967(1)'!F25</f>
        <v>7.4219042496902938</v>
      </c>
      <c r="L4" s="235">
        <v>1</v>
      </c>
      <c r="M4" s="251">
        <f>'1968(1)'!F20</f>
        <v>5.5202367588551384</v>
      </c>
      <c r="N4" s="235">
        <v>1</v>
      </c>
      <c r="O4" s="251">
        <f>'1969(1)'!F26</f>
        <v>6.0251341758979944</v>
      </c>
      <c r="P4" s="235">
        <v>1</v>
      </c>
      <c r="Q4" s="251">
        <f>'1970(2)'!F25</f>
        <v>5.6328084084272492</v>
      </c>
      <c r="R4" s="235">
        <v>1</v>
      </c>
      <c r="S4" s="251">
        <f>'1971(1)'!F24</f>
        <v>4.6179790884395624</v>
      </c>
      <c r="T4" s="235">
        <v>1</v>
      </c>
      <c r="U4" s="251">
        <f>'1973'!F27</f>
        <v>8.7642629147817512</v>
      </c>
      <c r="V4" s="235">
        <v>1</v>
      </c>
      <c r="W4" s="251">
        <f>'1974'!F23</f>
        <v>8.8624102069788151</v>
      </c>
      <c r="X4" s="235">
        <v>1</v>
      </c>
      <c r="Y4" s="251">
        <f>'1974 (1)'!F30</f>
        <v>11.448933717822941</v>
      </c>
      <c r="Z4" s="235">
        <v>1</v>
      </c>
      <c r="AA4" s="251">
        <f>'1979'!F26</f>
        <v>7.0873226306946613</v>
      </c>
      <c r="AB4" s="235">
        <v>1</v>
      </c>
      <c r="AC4" s="251">
        <f>'1980'!F25</f>
        <v>6.066541750136067</v>
      </c>
      <c r="AD4" s="235">
        <v>1</v>
      </c>
      <c r="AE4" s="251">
        <f>'1981'!G23</f>
        <v>5.0679975003065003</v>
      </c>
    </row>
    <row r="5" spans="1:31">
      <c r="A5" s="229">
        <v>1</v>
      </c>
      <c r="B5" s="235"/>
      <c r="C5" s="252"/>
      <c r="D5" s="235">
        <v>1</v>
      </c>
      <c r="E5" s="241">
        <f>'1964'!F26</f>
        <v>12.113580680639283</v>
      </c>
      <c r="F5" s="231">
        <v>1</v>
      </c>
      <c r="G5" s="241">
        <f>'1965'!F28</f>
        <v>16.750132414232308</v>
      </c>
      <c r="H5" s="235">
        <v>1</v>
      </c>
      <c r="I5" s="254">
        <f>'1966(1)'!F26</f>
        <v>28.616736221068699</v>
      </c>
      <c r="J5" s="235">
        <v>1</v>
      </c>
      <c r="K5" s="241">
        <f>'1967(1)'!F26</f>
        <v>15.881343867492927</v>
      </c>
      <c r="L5" s="235">
        <v>1</v>
      </c>
      <c r="M5" s="241">
        <f>'1968(1)'!F21</f>
        <v>51.897489002657849</v>
      </c>
      <c r="N5" s="235">
        <v>1</v>
      </c>
      <c r="O5" s="241">
        <f>'1969(1)'!F27</f>
        <v>11.277281317009045</v>
      </c>
      <c r="P5" s="235">
        <v>1</v>
      </c>
      <c r="Q5" s="241">
        <f>'1970(2)'!F26</f>
        <v>7.7331241735888314</v>
      </c>
      <c r="R5" s="235">
        <v>1</v>
      </c>
      <c r="S5" s="241">
        <f>'1971(1)'!F25</f>
        <v>29.555066166013201</v>
      </c>
      <c r="T5" s="235">
        <v>1</v>
      </c>
      <c r="U5" s="251">
        <f>'1973'!F27</f>
        <v>8.7642629147817512</v>
      </c>
      <c r="V5" s="235">
        <v>1</v>
      </c>
      <c r="W5" s="251">
        <f>'1974'!F24</f>
        <v>13.921479251310462</v>
      </c>
      <c r="X5" s="235"/>
      <c r="Y5" s="251"/>
      <c r="Z5" s="235"/>
      <c r="AA5" s="251"/>
      <c r="AB5" s="235"/>
      <c r="AC5" s="251"/>
      <c r="AD5" s="235"/>
      <c r="AE5" s="251"/>
    </row>
    <row r="6" spans="1:31" ht="15" thickBot="1">
      <c r="A6" s="230" t="s">
        <v>321</v>
      </c>
      <c r="B6" s="237"/>
      <c r="C6" s="255"/>
      <c r="D6" s="237">
        <f>'1964'!B26</f>
        <v>0.49156602455334863</v>
      </c>
      <c r="E6" s="256">
        <f>SUM('1964'!E13:E14)</f>
        <v>5.9</v>
      </c>
      <c r="F6" s="238">
        <f>'1965'!B28</f>
        <v>0.4</v>
      </c>
      <c r="G6" s="242">
        <f>SUM('1965'!E14:E15)</f>
        <v>6.7</v>
      </c>
      <c r="H6" s="237">
        <f>'1966(1)'!B26</f>
        <v>0.53672520288315784</v>
      </c>
      <c r="I6" s="242">
        <f>SUM('1966(1)'!E13:E14)</f>
        <v>7.6796617770534539</v>
      </c>
      <c r="J6" s="237">
        <f>'1967(1)'!B26</f>
        <v>0.48968954323076219</v>
      </c>
      <c r="K6" s="242">
        <f>SUM('1967(1)'!E13:E14)</f>
        <v>7.7769280243632775</v>
      </c>
      <c r="L6" s="237">
        <f>'1968(1)'!B21</f>
        <v>0.11508525394469851</v>
      </c>
      <c r="M6" s="242">
        <f>SUM('1968(1)'!E13:E14)</f>
        <v>1.2551461291632282</v>
      </c>
      <c r="N6" s="237">
        <f>'1969(1)'!B27</f>
        <v>0.4</v>
      </c>
      <c r="O6" s="242">
        <f>SUM('1969(1)'!E14:E15)</f>
        <v>4.5</v>
      </c>
      <c r="P6" s="237">
        <f>'1970(2)'!B26</f>
        <v>0.4</v>
      </c>
      <c r="Q6" s="242">
        <f>SUM('1970(2)'!E13:E14)</f>
        <v>4.5999999999999996</v>
      </c>
      <c r="R6" s="237">
        <f>'1971(1)'!B25</f>
        <v>0.5</v>
      </c>
      <c r="S6" s="242">
        <f>SUM('1971(1)'!E13:E14)</f>
        <v>4.5999999999999996</v>
      </c>
      <c r="T6" s="237"/>
      <c r="U6" s="242"/>
      <c r="V6" s="237">
        <f>'1974'!B24</f>
        <v>0.4</v>
      </c>
      <c r="W6" s="242">
        <f>SUM('1974'!E17)</f>
        <v>5.6</v>
      </c>
      <c r="X6" s="237"/>
      <c r="Y6" s="242"/>
      <c r="Z6" s="237"/>
      <c r="AA6" s="242"/>
      <c r="AB6" s="237"/>
      <c r="AC6" s="242"/>
      <c r="AD6" s="237"/>
      <c r="AE6" s="242"/>
    </row>
    <row r="7" spans="1:31">
      <c r="X7" t="s">
        <v>330</v>
      </c>
    </row>
  </sheetData>
  <mergeCells count="15">
    <mergeCell ref="L2:M2"/>
    <mergeCell ref="B2:C2"/>
    <mergeCell ref="D2:E2"/>
    <mergeCell ref="F2:G2"/>
    <mergeCell ref="H2:I2"/>
    <mergeCell ref="J2:K2"/>
    <mergeCell ref="Z2:AA2"/>
    <mergeCell ref="AB2:AC2"/>
    <mergeCell ref="AD2:AE2"/>
    <mergeCell ref="N2:O2"/>
    <mergeCell ref="P2:Q2"/>
    <mergeCell ref="R2:S2"/>
    <mergeCell ref="T2:U2"/>
    <mergeCell ref="V2:W2"/>
    <mergeCell ref="X2:Y2"/>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zoomScale="90" zoomScaleNormal="90" zoomScalePageLayoutView="90" workbookViewId="0">
      <selection activeCell="F11" sqref="F11"/>
    </sheetView>
  </sheetViews>
  <sheetFormatPr baseColWidth="10" defaultColWidth="11.5" defaultRowHeight="14" x14ac:dyDescent="0"/>
  <cols>
    <col min="1" max="1" width="56.1640625" customWidth="1"/>
    <col min="2" max="3" width="21.6640625" customWidth="1"/>
    <col min="4" max="4" width="22.5" bestFit="1" customWidth="1"/>
    <col min="5" max="5" width="13.5" customWidth="1"/>
    <col min="6" max="6" width="12.5" bestFit="1" customWidth="1"/>
    <col min="7" max="7" width="12.33203125" customWidth="1"/>
    <col min="8" max="8" width="21.5" customWidth="1"/>
    <col min="10" max="10" width="14.33203125" customWidth="1"/>
  </cols>
  <sheetData>
    <row r="1" spans="1:12">
      <c r="A1" s="8" t="s">
        <v>4</v>
      </c>
      <c r="C1" s="24" t="s">
        <v>26</v>
      </c>
    </row>
    <row r="2" spans="1:12">
      <c r="A2" s="8" t="s">
        <v>67</v>
      </c>
    </row>
    <row r="3" spans="1:12">
      <c r="A3" s="8" t="s">
        <v>69</v>
      </c>
    </row>
    <row r="4" spans="1:12">
      <c r="A4" s="8" t="s">
        <v>68</v>
      </c>
    </row>
    <row r="6" spans="1:12">
      <c r="A6" s="269" t="s">
        <v>1</v>
      </c>
      <c r="B6" s="269" t="s">
        <v>37</v>
      </c>
      <c r="C6" s="269"/>
      <c r="D6" s="269" t="s">
        <v>38</v>
      </c>
      <c r="E6" s="269"/>
      <c r="F6" s="269" t="s">
        <v>11</v>
      </c>
      <c r="G6" s="269"/>
      <c r="H6" s="3" t="s">
        <v>12</v>
      </c>
      <c r="I6" s="270" t="s">
        <v>44</v>
      </c>
      <c r="J6" s="271"/>
      <c r="K6" s="10" t="s">
        <v>13</v>
      </c>
      <c r="L6" s="11"/>
    </row>
    <row r="7" spans="1:12">
      <c r="A7" s="269"/>
      <c r="B7" s="3" t="s">
        <v>39</v>
      </c>
      <c r="C7" s="3" t="s">
        <v>40</v>
      </c>
      <c r="D7" s="3" t="s">
        <v>41</v>
      </c>
      <c r="E7" s="3" t="s">
        <v>40</v>
      </c>
      <c r="F7" s="3" t="s">
        <v>41</v>
      </c>
      <c r="G7" s="3" t="s">
        <v>40</v>
      </c>
      <c r="H7" s="3" t="s">
        <v>41</v>
      </c>
      <c r="I7" s="3" t="s">
        <v>45</v>
      </c>
      <c r="J7" s="3" t="s">
        <v>46</v>
      </c>
      <c r="K7" s="2" t="s">
        <v>41</v>
      </c>
      <c r="L7" s="12" t="s">
        <v>40</v>
      </c>
    </row>
    <row r="8" spans="1:12">
      <c r="A8" s="4" t="s">
        <v>5</v>
      </c>
      <c r="B8" s="13">
        <v>117553</v>
      </c>
      <c r="C8" s="87">
        <f t="shared" ref="C8:C14" si="0">B8*100/$B$15</f>
        <v>73.331295538476894</v>
      </c>
      <c r="D8" s="26">
        <v>355753.4</v>
      </c>
      <c r="E8" s="4">
        <v>40.200000000000003</v>
      </c>
      <c r="F8" s="4"/>
      <c r="G8" s="4"/>
      <c r="H8" s="4"/>
      <c r="I8" s="4"/>
      <c r="J8" s="4"/>
      <c r="K8" s="1"/>
      <c r="L8" s="1"/>
    </row>
    <row r="9" spans="1:12">
      <c r="A9" s="4" t="s">
        <v>48</v>
      </c>
      <c r="B9" s="13">
        <v>31668</v>
      </c>
      <c r="C9" s="87">
        <f t="shared" si="0"/>
        <v>19.754965565425692</v>
      </c>
      <c r="D9" s="26">
        <v>268231.09999999998</v>
      </c>
      <c r="E9" s="4">
        <v>30.3</v>
      </c>
      <c r="F9" s="4"/>
      <c r="G9" s="4"/>
      <c r="H9" s="4"/>
      <c r="I9" s="4"/>
      <c r="J9" s="4"/>
      <c r="K9" s="1"/>
      <c r="L9" s="1"/>
    </row>
    <row r="10" spans="1:12">
      <c r="A10" s="4" t="s">
        <v>6</v>
      </c>
      <c r="B10" s="13">
        <v>6082</v>
      </c>
      <c r="C10" s="87">
        <f t="shared" si="0"/>
        <v>3.7940413214891704</v>
      </c>
      <c r="D10" s="26">
        <v>90576.1</v>
      </c>
      <c r="E10" s="4">
        <v>10.199999999999999</v>
      </c>
      <c r="F10" s="4"/>
      <c r="G10" s="4"/>
      <c r="H10" s="4"/>
      <c r="I10" s="4"/>
      <c r="J10" s="4"/>
      <c r="K10" s="1"/>
      <c r="L10" s="1"/>
    </row>
    <row r="11" spans="1:12">
      <c r="A11" s="4" t="s">
        <v>7</v>
      </c>
      <c r="B11" s="13">
        <v>2201</v>
      </c>
      <c r="C11" s="87">
        <f t="shared" si="0"/>
        <v>1.3730162690887313</v>
      </c>
      <c r="D11" s="26">
        <v>47097.8</v>
      </c>
      <c r="E11" s="4">
        <v>5.3</v>
      </c>
      <c r="F11" s="142" t="s">
        <v>248</v>
      </c>
      <c r="G11" s="4"/>
      <c r="H11" s="4"/>
      <c r="I11" s="4"/>
      <c r="J11" s="4"/>
      <c r="K11" s="1"/>
      <c r="L11" s="1"/>
    </row>
    <row r="12" spans="1:12">
      <c r="A12" s="4" t="s">
        <v>8</v>
      </c>
      <c r="B12" s="13">
        <v>2133</v>
      </c>
      <c r="C12" s="87">
        <f t="shared" si="0"/>
        <v>1.3305968659546861</v>
      </c>
      <c r="D12" s="26">
        <v>71141.8</v>
      </c>
      <c r="E12" s="4">
        <v>8.1</v>
      </c>
      <c r="F12" s="4"/>
      <c r="G12" s="4"/>
      <c r="H12" s="4"/>
      <c r="I12" s="4"/>
      <c r="J12" s="4"/>
      <c r="K12" s="1"/>
      <c r="L12" s="1"/>
    </row>
    <row r="13" spans="1:12">
      <c r="A13" s="4" t="s">
        <v>9</v>
      </c>
      <c r="B13" s="4">
        <v>667</v>
      </c>
      <c r="C13" s="87">
        <f t="shared" si="0"/>
        <v>0.41608443956482682</v>
      </c>
      <c r="D13" s="26">
        <v>31948.1</v>
      </c>
      <c r="E13" s="4">
        <v>3.6</v>
      </c>
      <c r="F13" s="4"/>
      <c r="G13" s="4"/>
      <c r="H13" s="4"/>
      <c r="I13" s="4"/>
      <c r="J13" s="4"/>
      <c r="K13" s="1"/>
      <c r="L13" s="1"/>
    </row>
    <row r="14" spans="1:12">
      <c r="A14" s="4" t="s">
        <v>10</v>
      </c>
      <c r="B14" s="4">
        <v>121</v>
      </c>
      <c r="C14" s="87">
        <f t="shared" si="0"/>
        <v>7.548158498852181E-2</v>
      </c>
      <c r="D14" s="26">
        <v>20781.900000000001</v>
      </c>
      <c r="E14" s="4">
        <v>2.2999999999999998</v>
      </c>
      <c r="F14" s="4"/>
      <c r="G14" s="4"/>
      <c r="H14" s="4"/>
      <c r="I14" s="4"/>
      <c r="J14" s="4"/>
      <c r="K14" s="1"/>
      <c r="L14" s="1"/>
    </row>
    <row r="15" spans="1:12" s="8" customFormat="1">
      <c r="A15" s="72" t="s">
        <v>53</v>
      </c>
      <c r="B15" s="133">
        <f>SUM(B8:B13)</f>
        <v>160304</v>
      </c>
      <c r="C15" s="133">
        <f>SUM(C8:C13)</f>
        <v>100.00000000000001</v>
      </c>
      <c r="D15" s="134">
        <f>SUM(D8:D14)</f>
        <v>885530.20000000007</v>
      </c>
      <c r="E15" s="72">
        <f>SUM(E8:E14)</f>
        <v>99.999999999999986</v>
      </c>
      <c r="F15" s="72"/>
      <c r="G15" s="72"/>
      <c r="H15" s="72"/>
      <c r="I15" s="72"/>
      <c r="J15" s="72"/>
      <c r="K15" s="2"/>
      <c r="L15" s="2"/>
    </row>
    <row r="16" spans="1:12">
      <c r="A16" s="143"/>
      <c r="B16" s="143"/>
      <c r="C16" s="143"/>
      <c r="D16" s="143"/>
      <c r="E16" s="143"/>
      <c r="F16" s="143"/>
    </row>
    <row r="17" spans="1:9">
      <c r="A17" s="144" t="s">
        <v>14</v>
      </c>
      <c r="B17" s="143"/>
      <c r="C17" s="143"/>
      <c r="D17" s="143"/>
      <c r="E17" s="143"/>
      <c r="F17" s="143"/>
    </row>
    <row r="18" spans="1:9">
      <c r="A18" s="32" t="s">
        <v>15</v>
      </c>
      <c r="B18" s="143"/>
      <c r="C18" s="143"/>
      <c r="D18" s="143"/>
      <c r="E18" s="143"/>
      <c r="F18" s="143"/>
    </row>
    <row r="19" spans="1:9">
      <c r="A19" s="144" t="s">
        <v>16</v>
      </c>
      <c r="B19" s="143"/>
      <c r="C19" s="143"/>
      <c r="D19" s="143"/>
      <c r="E19" s="143"/>
      <c r="F19" s="143"/>
    </row>
    <row r="20" spans="1:9">
      <c r="A20" s="144" t="s">
        <v>17</v>
      </c>
      <c r="B20" s="143"/>
      <c r="C20" s="143"/>
      <c r="D20" s="143"/>
      <c r="E20" s="143"/>
      <c r="F20" s="143"/>
    </row>
    <row r="21" spans="1:9">
      <c r="A21" s="144" t="s">
        <v>18</v>
      </c>
      <c r="B21" s="143"/>
      <c r="C21" s="143"/>
      <c r="D21" s="143"/>
      <c r="E21" s="143"/>
      <c r="F21" s="143"/>
    </row>
    <row r="22" spans="1:9">
      <c r="A22" s="144" t="s">
        <v>82</v>
      </c>
      <c r="B22" s="143"/>
      <c r="C22" s="143"/>
      <c r="D22" s="143"/>
      <c r="E22" s="143"/>
      <c r="F22" s="143"/>
    </row>
    <row r="23" spans="1:9">
      <c r="A23" s="143"/>
      <c r="B23" s="143"/>
      <c r="C23" s="143"/>
      <c r="D23" s="143"/>
      <c r="E23" s="143"/>
      <c r="F23" s="143"/>
    </row>
    <row r="24" spans="1:9">
      <c r="A24" s="72" t="s">
        <v>227</v>
      </c>
      <c r="B24" s="72" t="s">
        <v>226</v>
      </c>
      <c r="C24" s="72" t="s">
        <v>239</v>
      </c>
      <c r="D24" s="72" t="s">
        <v>294</v>
      </c>
      <c r="E24" s="72" t="s">
        <v>228</v>
      </c>
      <c r="F24" s="72" t="s">
        <v>229</v>
      </c>
      <c r="G24" s="52"/>
      <c r="H24" s="52"/>
      <c r="I24" s="52"/>
    </row>
    <row r="25" spans="1:9">
      <c r="A25" s="145" t="s">
        <v>241</v>
      </c>
      <c r="B25" s="173">
        <f>SUM(C12:C14)</f>
        <v>1.8221628905080347</v>
      </c>
      <c r="C25" s="147">
        <f>SUM(D12:D14)</f>
        <v>123871.79999999999</v>
      </c>
      <c r="D25" s="147">
        <f>1*C25/B25</f>
        <v>67980.640284833949</v>
      </c>
      <c r="E25" s="147">
        <f>D15</f>
        <v>885530.20000000007</v>
      </c>
      <c r="F25" s="177">
        <f>100*D25/E25</f>
        <v>7.6768291228050654</v>
      </c>
      <c r="G25" s="63"/>
      <c r="H25" s="63"/>
      <c r="I25" s="63"/>
    </row>
    <row r="26" spans="1:9">
      <c r="A26" s="148" t="s">
        <v>317</v>
      </c>
      <c r="B26" s="174">
        <f>SUM(C13:C14)</f>
        <v>0.49156602455334863</v>
      </c>
      <c r="C26" s="150">
        <f>SUM(D13:D14)</f>
        <v>52730</v>
      </c>
      <c r="D26" s="150">
        <f>1*C26/B26</f>
        <v>107269.4152284264</v>
      </c>
      <c r="E26" s="150">
        <f>E25</f>
        <v>885530.20000000007</v>
      </c>
      <c r="F26" s="179">
        <f>100*D26/E26</f>
        <v>12.113580680639283</v>
      </c>
      <c r="G26" s="52"/>
    </row>
    <row r="27" spans="1:9">
      <c r="C27" s="17"/>
    </row>
  </sheetData>
  <mergeCells count="5">
    <mergeCell ref="A6:A7"/>
    <mergeCell ref="B6:C6"/>
    <mergeCell ref="D6:E6"/>
    <mergeCell ref="F6:G6"/>
    <mergeCell ref="I6:J6"/>
  </mergeCells>
  <phoneticPr fontId="8" type="noConversion"/>
  <pageMargins left="0.70000000000000007" right="0.70000000000000007" top="0.75000000000000011" bottom="0.75000000000000011" header="0.30000000000000004" footer="0.30000000000000004"/>
  <pageSetup orientation="landscape"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9"/>
  <sheetViews>
    <sheetView zoomScale="90" zoomScaleNormal="90" zoomScalePageLayoutView="90" workbookViewId="0">
      <selection activeCell="A20" sqref="A20"/>
    </sheetView>
  </sheetViews>
  <sheetFormatPr baseColWidth="10" defaultColWidth="11.5" defaultRowHeight="14" x14ac:dyDescent="0"/>
  <cols>
    <col min="1" max="1" width="55.5" customWidth="1"/>
    <col min="3" max="3" width="21.5" customWidth="1"/>
    <col min="4" max="4" width="23" customWidth="1"/>
    <col min="5" max="5" width="14.83203125" customWidth="1"/>
    <col min="6" max="6" width="20.5" customWidth="1"/>
    <col min="7" max="7" width="16.1640625" customWidth="1"/>
    <col min="8" max="8" width="19.1640625" customWidth="1"/>
    <col min="9" max="9" width="13.33203125" customWidth="1"/>
    <col min="12" max="12" width="21.83203125" bestFit="1" customWidth="1"/>
    <col min="14" max="14" width="13.5" customWidth="1"/>
  </cols>
  <sheetData>
    <row r="1" spans="1:22">
      <c r="A1" s="8" t="s">
        <v>4</v>
      </c>
      <c r="C1" s="24" t="s">
        <v>25</v>
      </c>
    </row>
    <row r="2" spans="1:22">
      <c r="A2" s="8" t="s">
        <v>67</v>
      </c>
      <c r="G2" s="8"/>
    </row>
    <row r="3" spans="1:22">
      <c r="A3" s="8" t="s">
        <v>69</v>
      </c>
    </row>
    <row r="4" spans="1:22">
      <c r="A4" s="8" t="s">
        <v>68</v>
      </c>
    </row>
    <row r="6" spans="1:22">
      <c r="F6" s="270" t="s">
        <v>85</v>
      </c>
      <c r="G6" s="274"/>
      <c r="H6" s="274"/>
      <c r="I6" s="274"/>
      <c r="J6" s="274"/>
      <c r="K6" s="271"/>
    </row>
    <row r="7" spans="1:22" ht="73">
      <c r="A7" s="272" t="s">
        <v>1</v>
      </c>
      <c r="B7" s="269" t="s">
        <v>37</v>
      </c>
      <c r="C7" s="269"/>
      <c r="D7" s="269" t="s">
        <v>38</v>
      </c>
      <c r="E7" s="269"/>
      <c r="F7" s="20" t="s">
        <v>53</v>
      </c>
      <c r="G7" s="9"/>
      <c r="H7" s="22" t="s">
        <v>83</v>
      </c>
      <c r="I7" s="22"/>
      <c r="J7" s="21" t="s">
        <v>84</v>
      </c>
      <c r="K7" s="11"/>
      <c r="L7" s="3" t="s">
        <v>12</v>
      </c>
      <c r="M7" s="270" t="s">
        <v>44</v>
      </c>
      <c r="N7" s="271"/>
      <c r="O7" s="10" t="s">
        <v>13</v>
      </c>
      <c r="P7" s="11"/>
      <c r="S7" s="258" t="s">
        <v>342</v>
      </c>
      <c r="T7" s="258" t="s">
        <v>337</v>
      </c>
      <c r="U7" s="258" t="s">
        <v>338</v>
      </c>
      <c r="V7" s="258" t="s">
        <v>339</v>
      </c>
    </row>
    <row r="8" spans="1:22">
      <c r="A8" s="273"/>
      <c r="B8" s="3" t="s">
        <v>39</v>
      </c>
      <c r="C8" s="3" t="s">
        <v>40</v>
      </c>
      <c r="D8" s="3" t="s">
        <v>41</v>
      </c>
      <c r="E8" s="3" t="s">
        <v>40</v>
      </c>
      <c r="F8" s="18" t="s">
        <v>41</v>
      </c>
      <c r="G8" s="18" t="s">
        <v>40</v>
      </c>
      <c r="H8" s="19" t="s">
        <v>41</v>
      </c>
      <c r="I8" s="18" t="s">
        <v>40</v>
      </c>
      <c r="J8" s="18" t="s">
        <v>41</v>
      </c>
      <c r="K8" s="18" t="s">
        <v>40</v>
      </c>
      <c r="L8" s="3" t="s">
        <v>41</v>
      </c>
      <c r="M8" s="3" t="s">
        <v>45</v>
      </c>
      <c r="N8" s="3" t="s">
        <v>46</v>
      </c>
      <c r="O8" s="2" t="s">
        <v>41</v>
      </c>
      <c r="P8" s="12" t="s">
        <v>40</v>
      </c>
    </row>
    <row r="9" spans="1:22">
      <c r="A9" s="4" t="s">
        <v>5</v>
      </c>
      <c r="B9" s="13">
        <v>119803</v>
      </c>
      <c r="C9" s="87">
        <v>71.8</v>
      </c>
      <c r="D9" s="26">
        <v>533647.19999999995</v>
      </c>
      <c r="E9" s="4">
        <v>38.1</v>
      </c>
      <c r="F9" s="26">
        <v>21217</v>
      </c>
      <c r="G9" s="4">
        <v>15.8</v>
      </c>
      <c r="H9" s="13">
        <v>18060</v>
      </c>
      <c r="I9" s="4">
        <v>15.8</v>
      </c>
      <c r="J9" s="13">
        <v>3157</v>
      </c>
      <c r="K9" s="4">
        <v>15.6</v>
      </c>
      <c r="L9" s="4">
        <v>177.1</v>
      </c>
      <c r="M9" s="4">
        <v>10</v>
      </c>
      <c r="N9" s="4">
        <v>3.98</v>
      </c>
      <c r="O9" s="26">
        <v>34015.199999999997</v>
      </c>
      <c r="P9" s="4">
        <v>52.6</v>
      </c>
      <c r="S9" s="260">
        <v>1802.76</v>
      </c>
      <c r="T9" s="261">
        <v>0</v>
      </c>
      <c r="U9" s="260">
        <f t="shared" ref="U9:U15" si="0">S9*T9</f>
        <v>0</v>
      </c>
      <c r="V9" s="260">
        <f t="shared" ref="V9:V15" si="1">1000*D9/B9</f>
        <v>4454.3725950101416</v>
      </c>
    </row>
    <row r="10" spans="1:22">
      <c r="A10" s="4" t="s">
        <v>48</v>
      </c>
      <c r="B10" s="13">
        <v>34358</v>
      </c>
      <c r="C10" s="87">
        <v>20.6</v>
      </c>
      <c r="D10" s="26">
        <v>421470.2</v>
      </c>
      <c r="E10" s="4">
        <v>30.1</v>
      </c>
      <c r="F10" s="26">
        <v>28550</v>
      </c>
      <c r="G10" s="4">
        <v>21.2</v>
      </c>
      <c r="H10" s="26">
        <v>24166.7</v>
      </c>
      <c r="I10" s="4">
        <v>21.1</v>
      </c>
      <c r="J10" s="26">
        <v>4383.3</v>
      </c>
      <c r="K10" s="4">
        <v>21.6</v>
      </c>
      <c r="L10" s="4">
        <v>830.96</v>
      </c>
      <c r="M10" s="4">
        <v>15</v>
      </c>
      <c r="N10" s="4">
        <v>6.77</v>
      </c>
      <c r="O10" s="26">
        <v>22152.400000000001</v>
      </c>
      <c r="P10" s="4">
        <v>34.200000000000003</v>
      </c>
      <c r="S10" s="260">
        <v>1802.76</v>
      </c>
      <c r="T10" s="260">
        <v>5</v>
      </c>
      <c r="U10" s="260">
        <f t="shared" si="0"/>
        <v>9013.7999999999993</v>
      </c>
      <c r="V10" s="260">
        <f t="shared" si="1"/>
        <v>12267.017870656033</v>
      </c>
    </row>
    <row r="11" spans="1:22">
      <c r="A11" s="4" t="s">
        <v>6</v>
      </c>
      <c r="B11" s="13">
        <v>7226</v>
      </c>
      <c r="C11" s="87">
        <v>4.3</v>
      </c>
      <c r="D11" s="26">
        <v>156757.4</v>
      </c>
      <c r="E11" s="4">
        <v>11.2</v>
      </c>
      <c r="F11" s="26">
        <v>18693.8</v>
      </c>
      <c r="G11" s="4">
        <v>13.9</v>
      </c>
      <c r="H11" s="26">
        <v>15840.1</v>
      </c>
      <c r="I11" s="4">
        <v>13.9</v>
      </c>
      <c r="J11" s="26">
        <v>2853.7</v>
      </c>
      <c r="K11" s="4">
        <v>14.1</v>
      </c>
      <c r="L11" s="26">
        <v>2587.02</v>
      </c>
      <c r="M11" s="4">
        <v>20</v>
      </c>
      <c r="N11" s="4">
        <v>11.93</v>
      </c>
      <c r="O11" s="26">
        <v>4861.1000000000004</v>
      </c>
      <c r="P11" s="4">
        <v>7.5</v>
      </c>
      <c r="S11" s="260">
        <v>1802.76</v>
      </c>
      <c r="T11" s="260">
        <v>10</v>
      </c>
      <c r="U11" s="260">
        <f t="shared" si="0"/>
        <v>18027.599999999999</v>
      </c>
      <c r="V11" s="260">
        <f t="shared" si="1"/>
        <v>21693.5233877664</v>
      </c>
    </row>
    <row r="12" spans="1:22">
      <c r="A12" s="4" t="s">
        <v>7</v>
      </c>
      <c r="B12" s="13">
        <v>2546</v>
      </c>
      <c r="C12" s="87">
        <v>1.5</v>
      </c>
      <c r="D12" s="26">
        <v>79076</v>
      </c>
      <c r="E12" s="4">
        <v>5.7</v>
      </c>
      <c r="F12" s="13">
        <v>12999</v>
      </c>
      <c r="G12" s="4">
        <v>9.6999999999999993</v>
      </c>
      <c r="H12" s="26">
        <v>11041.1</v>
      </c>
      <c r="I12" s="4">
        <v>9.6999999999999993</v>
      </c>
      <c r="J12" s="26">
        <v>1957.9</v>
      </c>
      <c r="K12" s="4">
        <v>9.6</v>
      </c>
      <c r="L12" s="26">
        <v>5105.66</v>
      </c>
      <c r="M12" s="4">
        <v>30</v>
      </c>
      <c r="N12" s="4">
        <v>16.440000000000001</v>
      </c>
      <c r="O12" s="26">
        <v>1701.8</v>
      </c>
      <c r="P12" s="4">
        <v>2.6</v>
      </c>
      <c r="S12" s="260">
        <v>1802.76</v>
      </c>
      <c r="T12" s="260">
        <v>15</v>
      </c>
      <c r="U12" s="260">
        <f t="shared" si="0"/>
        <v>27041.4</v>
      </c>
      <c r="V12" s="260">
        <f t="shared" si="1"/>
        <v>31058.915946582874</v>
      </c>
    </row>
    <row r="13" spans="1:22">
      <c r="A13" s="4" t="s">
        <v>8</v>
      </c>
      <c r="B13" s="13">
        <v>2387</v>
      </c>
      <c r="C13" s="87">
        <v>1.4</v>
      </c>
      <c r="D13" s="26">
        <v>114685.3</v>
      </c>
      <c r="E13" s="4">
        <v>8.1999999999999993</v>
      </c>
      <c r="F13" s="26">
        <v>28265.5</v>
      </c>
      <c r="G13" s="4">
        <v>21</v>
      </c>
      <c r="H13" s="26">
        <v>24056.5</v>
      </c>
      <c r="I13" s="4">
        <v>21.1</v>
      </c>
      <c r="J13" s="26">
        <v>4209</v>
      </c>
      <c r="K13" s="4">
        <v>20.7</v>
      </c>
      <c r="L13" s="26">
        <v>11841.43</v>
      </c>
      <c r="M13" s="4">
        <v>40</v>
      </c>
      <c r="N13" s="4">
        <v>24.65</v>
      </c>
      <c r="O13" s="26">
        <v>1545.4</v>
      </c>
      <c r="P13" s="4">
        <v>2.4</v>
      </c>
      <c r="S13" s="260">
        <v>1802.76</v>
      </c>
      <c r="T13" s="260">
        <v>20</v>
      </c>
      <c r="U13" s="260">
        <f t="shared" si="0"/>
        <v>36055.199999999997</v>
      </c>
      <c r="V13" s="260">
        <f t="shared" si="1"/>
        <v>48045.78969417679</v>
      </c>
    </row>
    <row r="14" spans="1:22">
      <c r="A14" s="4" t="s">
        <v>9</v>
      </c>
      <c r="B14" s="4">
        <v>525</v>
      </c>
      <c r="C14" s="87">
        <v>0.3</v>
      </c>
      <c r="D14" s="26">
        <v>49365.5</v>
      </c>
      <c r="E14" s="4">
        <v>3.5</v>
      </c>
      <c r="F14" s="26">
        <v>16246.6</v>
      </c>
      <c r="G14" s="4">
        <v>12.1</v>
      </c>
      <c r="H14" s="26">
        <v>13843.3</v>
      </c>
      <c r="I14" s="4">
        <v>12.2</v>
      </c>
      <c r="J14" s="26">
        <v>2403.3000000000002</v>
      </c>
      <c r="K14" s="4">
        <v>11.8</v>
      </c>
      <c r="L14" s="26">
        <v>30945.9</v>
      </c>
      <c r="M14" s="4">
        <v>50</v>
      </c>
      <c r="N14" s="4">
        <v>32.909999999999997</v>
      </c>
      <c r="O14" s="4">
        <v>340.2</v>
      </c>
      <c r="P14" s="4">
        <v>0.5</v>
      </c>
      <c r="S14" s="260">
        <v>1802.76</v>
      </c>
      <c r="T14" s="260">
        <v>40</v>
      </c>
      <c r="U14" s="260">
        <f t="shared" si="0"/>
        <v>72110.399999999994</v>
      </c>
      <c r="V14" s="260">
        <f t="shared" si="1"/>
        <v>94029.523809523816</v>
      </c>
    </row>
    <row r="15" spans="1:22">
      <c r="A15" s="4" t="s">
        <v>10</v>
      </c>
      <c r="B15" s="4">
        <v>157</v>
      </c>
      <c r="C15" s="87">
        <v>0.1</v>
      </c>
      <c r="D15" s="26">
        <v>44394.8</v>
      </c>
      <c r="E15" s="4">
        <v>3.2</v>
      </c>
      <c r="F15" s="26">
        <v>8544.1</v>
      </c>
      <c r="G15" s="4">
        <v>6.3</v>
      </c>
      <c r="H15" s="26">
        <v>7209.7</v>
      </c>
      <c r="I15" s="4">
        <v>6.3</v>
      </c>
      <c r="J15" s="26">
        <v>1334.4</v>
      </c>
      <c r="K15" s="4">
        <v>6.6</v>
      </c>
      <c r="L15" s="26">
        <v>54421.02</v>
      </c>
      <c r="M15" s="4">
        <v>60</v>
      </c>
      <c r="N15" s="4">
        <v>19.25</v>
      </c>
      <c r="O15" s="4">
        <v>112.9</v>
      </c>
      <c r="P15" s="4">
        <v>0.2</v>
      </c>
      <c r="S15" s="260">
        <v>1802.76</v>
      </c>
      <c r="T15" s="260">
        <v>80</v>
      </c>
      <c r="U15" s="260">
        <f t="shared" si="0"/>
        <v>144220.79999999999</v>
      </c>
      <c r="V15" s="260">
        <f t="shared" si="1"/>
        <v>282769.42675159237</v>
      </c>
    </row>
    <row r="16" spans="1:22" s="8" customFormat="1">
      <c r="A16" s="72" t="s">
        <v>53</v>
      </c>
      <c r="B16" s="133">
        <f t="shared" ref="B16:K16" si="2">SUM(B9:B15)</f>
        <v>167002</v>
      </c>
      <c r="C16" s="133">
        <f t="shared" si="2"/>
        <v>100</v>
      </c>
      <c r="D16" s="133">
        <f t="shared" si="2"/>
        <v>1399396.4</v>
      </c>
      <c r="E16" s="133">
        <f t="shared" si="2"/>
        <v>100.00000000000001</v>
      </c>
      <c r="F16" s="133">
        <f t="shared" si="2"/>
        <v>134516</v>
      </c>
      <c r="G16" s="133">
        <f t="shared" si="2"/>
        <v>99.999999999999986</v>
      </c>
      <c r="H16" s="133">
        <f t="shared" si="2"/>
        <v>114217.4</v>
      </c>
      <c r="I16" s="133">
        <f t="shared" si="2"/>
        <v>100.1</v>
      </c>
      <c r="J16" s="133">
        <f t="shared" si="2"/>
        <v>20298.600000000002</v>
      </c>
      <c r="K16" s="137">
        <f t="shared" si="2"/>
        <v>100</v>
      </c>
      <c r="L16" s="137">
        <v>805.48</v>
      </c>
      <c r="M16" s="72" t="s">
        <v>62</v>
      </c>
      <c r="N16" s="72">
        <v>9.61</v>
      </c>
      <c r="O16" s="135">
        <f>SUM(O9:O15)</f>
        <v>64729</v>
      </c>
      <c r="P16" s="135">
        <f>SUM(P9:P15)</f>
        <v>100.00000000000001</v>
      </c>
    </row>
    <row r="17" spans="1:16">
      <c r="B17" s="143"/>
      <c r="C17" s="143"/>
      <c r="D17" s="143"/>
      <c r="E17" s="143"/>
      <c r="F17" s="143">
        <f>F16*1000</f>
        <v>134516000</v>
      </c>
      <c r="G17" s="143"/>
      <c r="H17" s="143"/>
      <c r="I17" s="143"/>
      <c r="J17" s="143"/>
      <c r="K17" s="143"/>
      <c r="L17" s="143"/>
      <c r="M17" s="143"/>
      <c r="N17" s="143"/>
      <c r="O17" s="143"/>
      <c r="P17" s="143"/>
    </row>
    <row r="18" spans="1:16">
      <c r="A18" s="6" t="s">
        <v>86</v>
      </c>
      <c r="B18" s="143"/>
      <c r="C18" s="143"/>
      <c r="D18" s="143"/>
      <c r="E18" s="143"/>
      <c r="F18" s="143"/>
      <c r="G18" s="143"/>
      <c r="H18" s="143"/>
      <c r="I18" s="143"/>
      <c r="J18" s="143"/>
      <c r="K18" s="143"/>
      <c r="L18" s="143"/>
      <c r="M18" s="143"/>
      <c r="N18" s="143"/>
      <c r="O18" s="143"/>
      <c r="P18" s="143"/>
    </row>
    <row r="19" spans="1:16">
      <c r="A19" s="7" t="s">
        <v>15</v>
      </c>
      <c r="B19" s="143"/>
      <c r="C19" s="143"/>
      <c r="D19" s="143"/>
      <c r="E19" s="143"/>
      <c r="F19" s="143"/>
      <c r="G19" s="143"/>
      <c r="H19" s="143"/>
      <c r="I19" s="143"/>
      <c r="J19" s="143"/>
      <c r="K19" s="143"/>
      <c r="L19" s="143"/>
      <c r="M19" s="143"/>
      <c r="N19" s="143"/>
      <c r="O19" s="143"/>
      <c r="P19" s="143"/>
    </row>
    <row r="20" spans="1:16">
      <c r="A20" s="6" t="s">
        <v>87</v>
      </c>
      <c r="B20" s="143"/>
      <c r="C20" s="143"/>
      <c r="D20" s="143"/>
      <c r="E20" s="143"/>
      <c r="F20" s="143"/>
      <c r="G20" s="143"/>
      <c r="H20" s="143"/>
      <c r="I20" s="143"/>
      <c r="J20" s="143"/>
      <c r="K20" s="143"/>
      <c r="L20" s="143"/>
      <c r="M20" s="143"/>
      <c r="N20" s="143"/>
      <c r="O20" s="143"/>
      <c r="P20" s="143"/>
    </row>
    <row r="21" spans="1:16">
      <c r="A21" s="6" t="s">
        <v>23</v>
      </c>
      <c r="B21" s="143"/>
      <c r="C21" s="143"/>
      <c r="D21" s="143"/>
      <c r="E21" s="143"/>
      <c r="F21" s="143"/>
      <c r="G21" s="143"/>
      <c r="H21" s="143"/>
      <c r="I21" s="143"/>
      <c r="J21" s="143"/>
      <c r="K21" s="143"/>
      <c r="L21" s="143"/>
      <c r="M21" s="143"/>
      <c r="N21" s="143"/>
      <c r="O21" s="143"/>
      <c r="P21" s="143"/>
    </row>
    <row r="22" spans="1:16">
      <c r="A22" s="6" t="s">
        <v>24</v>
      </c>
      <c r="B22" s="143"/>
      <c r="C22" s="143"/>
      <c r="D22" s="143"/>
      <c r="E22" s="143"/>
      <c r="F22" s="143"/>
      <c r="G22" s="143"/>
      <c r="H22" s="143"/>
      <c r="I22" s="143"/>
      <c r="J22" s="143"/>
      <c r="K22" s="143"/>
      <c r="L22" s="143"/>
      <c r="M22" s="143"/>
      <c r="N22" s="143"/>
      <c r="O22" s="143"/>
      <c r="P22" s="143"/>
    </row>
    <row r="23" spans="1:16">
      <c r="A23" s="6" t="s">
        <v>18</v>
      </c>
      <c r="B23" s="143"/>
      <c r="C23" s="143"/>
      <c r="D23" s="143"/>
      <c r="E23" s="143"/>
      <c r="F23" s="143"/>
      <c r="G23" s="143"/>
      <c r="H23" s="143"/>
      <c r="I23" s="143"/>
      <c r="J23" s="143"/>
      <c r="K23" s="143"/>
      <c r="L23" s="143"/>
      <c r="M23" s="143"/>
      <c r="N23" s="143"/>
      <c r="O23" s="143"/>
      <c r="P23" s="143"/>
    </row>
    <row r="24" spans="1:16">
      <c r="A24" s="6" t="s">
        <v>82</v>
      </c>
      <c r="B24" s="143"/>
      <c r="C24" s="143"/>
      <c r="D24" s="143"/>
      <c r="E24" s="143"/>
      <c r="F24" s="143"/>
      <c r="G24" s="143"/>
      <c r="H24" s="143"/>
      <c r="I24" s="143"/>
      <c r="J24" s="143"/>
      <c r="K24" s="143"/>
      <c r="L24" s="143"/>
      <c r="M24" s="143"/>
      <c r="N24" s="143"/>
      <c r="O24" s="143"/>
      <c r="P24" s="143"/>
    </row>
    <row r="25" spans="1:16">
      <c r="B25" s="143"/>
      <c r="C25" s="143"/>
      <c r="D25" s="143"/>
      <c r="E25" s="143"/>
      <c r="F25" s="143"/>
      <c r="G25" s="143"/>
      <c r="H25" s="143"/>
      <c r="I25" s="143"/>
      <c r="J25" s="143"/>
      <c r="K25" s="143"/>
      <c r="L25" s="143"/>
      <c r="M25" s="143"/>
      <c r="N25" s="143"/>
      <c r="O25" s="143"/>
      <c r="P25" s="143"/>
    </row>
    <row r="26" spans="1:16">
      <c r="A26" s="2" t="s">
        <v>227</v>
      </c>
      <c r="B26" s="72" t="s">
        <v>226</v>
      </c>
      <c r="C26" s="72" t="s">
        <v>239</v>
      </c>
      <c r="D26" s="72" t="s">
        <v>294</v>
      </c>
      <c r="E26" s="72" t="s">
        <v>228</v>
      </c>
      <c r="F26" s="72" t="s">
        <v>229</v>
      </c>
      <c r="G26" s="65"/>
      <c r="H26" s="65"/>
      <c r="I26" s="65"/>
      <c r="J26" s="143"/>
      <c r="K26" s="143"/>
      <c r="L26" s="143"/>
      <c r="M26" s="143"/>
      <c r="N26" s="143"/>
      <c r="O26" s="143"/>
      <c r="P26" s="143"/>
    </row>
    <row r="27" spans="1:16">
      <c r="A27" s="66" t="s">
        <v>241</v>
      </c>
      <c r="B27" s="173">
        <f>SUM(C13:C15)</f>
        <v>1.8</v>
      </c>
      <c r="C27" s="176">
        <f>SUM(D13:D15)</f>
        <v>208445.59999999998</v>
      </c>
      <c r="D27" s="173">
        <f>1*C27/B27</f>
        <v>115803.11111111109</v>
      </c>
      <c r="E27" s="176">
        <f>$D$16</f>
        <v>1399396.4</v>
      </c>
      <c r="F27" s="177">
        <f>(100*D27/E27)</f>
        <v>8.2752185950393411</v>
      </c>
      <c r="G27" s="157"/>
      <c r="H27" s="157"/>
      <c r="I27" s="157"/>
      <c r="J27" s="143"/>
      <c r="K27" s="143"/>
      <c r="L27" s="143"/>
      <c r="M27" s="143"/>
      <c r="N27" s="143"/>
      <c r="O27" s="143"/>
      <c r="P27" s="143"/>
    </row>
    <row r="28" spans="1:16">
      <c r="A28" s="69" t="s">
        <v>240</v>
      </c>
      <c r="B28" s="174">
        <f>SUM(C14:C15)</f>
        <v>0.4</v>
      </c>
      <c r="C28" s="178">
        <f>SUM(D14:D15)</f>
        <v>93760.3</v>
      </c>
      <c r="D28" s="174">
        <f>1*C28/B28</f>
        <v>234400.75</v>
      </c>
      <c r="E28" s="178">
        <f t="shared" ref="E28" si="3">$D$16</f>
        <v>1399396.4</v>
      </c>
      <c r="F28" s="179">
        <f>(100*D28/E28)</f>
        <v>16.750132414232308</v>
      </c>
      <c r="G28" s="158"/>
      <c r="H28" s="143"/>
      <c r="I28" s="143"/>
      <c r="J28" s="143"/>
      <c r="K28" s="143"/>
      <c r="L28" s="143"/>
      <c r="M28" s="143"/>
      <c r="N28" s="143"/>
      <c r="O28" s="143"/>
      <c r="P28" s="143"/>
    </row>
    <row r="29" spans="1:16">
      <c r="B29" s="143"/>
      <c r="C29" s="143"/>
      <c r="D29" s="143"/>
      <c r="E29" s="143"/>
      <c r="F29" s="143"/>
      <c r="G29" s="143"/>
      <c r="H29" s="143"/>
      <c r="I29" s="143"/>
      <c r="J29" s="143"/>
      <c r="K29" s="143"/>
      <c r="L29" s="143"/>
      <c r="M29" s="143"/>
      <c r="N29" s="143"/>
      <c r="O29" s="143"/>
      <c r="P29" s="143"/>
    </row>
  </sheetData>
  <mergeCells count="5">
    <mergeCell ref="A7:A8"/>
    <mergeCell ref="B7:C7"/>
    <mergeCell ref="D7:E7"/>
    <mergeCell ref="M7:N7"/>
    <mergeCell ref="F6:K6"/>
  </mergeCells>
  <phoneticPr fontId="8" type="noConversion"/>
  <pageMargins left="0.70000000000000007" right="0.70000000000000007" top="0.75000000000000011" bottom="0.75000000000000011" header="0.30000000000000004" footer="0.30000000000000004"/>
  <pageSetup orientation="landscape"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zoomScale="90" zoomScaleNormal="90" zoomScalePageLayoutView="90" workbookViewId="0">
      <selection activeCell="A14" sqref="A14"/>
    </sheetView>
  </sheetViews>
  <sheetFormatPr baseColWidth="10" defaultColWidth="11.5" defaultRowHeight="14" x14ac:dyDescent="0"/>
  <cols>
    <col min="1" max="1" width="59" customWidth="1"/>
    <col min="3" max="3" width="22.5" bestFit="1" customWidth="1"/>
    <col min="5" max="5" width="13.33203125" bestFit="1" customWidth="1"/>
    <col min="6" max="6" width="9.83203125" bestFit="1" customWidth="1"/>
    <col min="7" max="7" width="20.5" bestFit="1" customWidth="1"/>
    <col min="8" max="8" width="22.83203125" customWidth="1"/>
  </cols>
  <sheetData>
    <row r="1" spans="1:12">
      <c r="A1" s="8" t="s">
        <v>29</v>
      </c>
      <c r="C1" s="24" t="s">
        <v>28</v>
      </c>
    </row>
    <row r="2" spans="1:12">
      <c r="A2" s="8" t="s">
        <v>67</v>
      </c>
    </row>
    <row r="3" spans="1:12">
      <c r="A3" s="8" t="s">
        <v>69</v>
      </c>
    </row>
    <row r="4" spans="1:12">
      <c r="A4" s="8" t="s">
        <v>68</v>
      </c>
    </row>
    <row r="6" spans="1:12">
      <c r="A6" s="269" t="s">
        <v>1</v>
      </c>
      <c r="B6" s="269" t="s">
        <v>37</v>
      </c>
      <c r="C6" s="269"/>
      <c r="D6" s="269" t="s">
        <v>38</v>
      </c>
      <c r="E6" s="269"/>
      <c r="F6" s="269" t="s">
        <v>11</v>
      </c>
      <c r="G6" s="269"/>
      <c r="H6" s="3" t="s">
        <v>12</v>
      </c>
      <c r="I6" s="270" t="s">
        <v>44</v>
      </c>
      <c r="J6" s="271"/>
      <c r="K6" s="10" t="s">
        <v>13</v>
      </c>
      <c r="L6" s="11"/>
    </row>
    <row r="7" spans="1:12">
      <c r="A7" s="269"/>
      <c r="B7" s="3" t="s">
        <v>39</v>
      </c>
      <c r="C7" s="3" t="s">
        <v>40</v>
      </c>
      <c r="D7" s="3" t="s">
        <v>41</v>
      </c>
      <c r="E7" s="3" t="s">
        <v>40</v>
      </c>
      <c r="F7" s="3" t="s">
        <v>41</v>
      </c>
      <c r="G7" s="3" t="s">
        <v>40</v>
      </c>
      <c r="H7" s="3" t="s">
        <v>41</v>
      </c>
      <c r="I7" s="3" t="s">
        <v>45</v>
      </c>
      <c r="J7" s="3" t="s">
        <v>46</v>
      </c>
      <c r="K7" s="2" t="s">
        <v>41</v>
      </c>
      <c r="L7" s="12" t="s">
        <v>40</v>
      </c>
    </row>
    <row r="8" spans="1:12">
      <c r="A8" s="4" t="s">
        <v>30</v>
      </c>
      <c r="B8" s="13">
        <v>49356</v>
      </c>
      <c r="C8" s="87">
        <v>37.6</v>
      </c>
      <c r="D8" s="26">
        <v>180123.2</v>
      </c>
      <c r="E8" s="4">
        <v>21.3</v>
      </c>
      <c r="F8" s="26">
        <v>5444.4</v>
      </c>
      <c r="G8" s="4">
        <f>F8*$G$12/$F$12</f>
        <v>16.074402125775023</v>
      </c>
      <c r="H8" s="4">
        <v>110.31</v>
      </c>
      <c r="I8" s="4">
        <v>10</v>
      </c>
      <c r="J8" s="4">
        <v>3.02</v>
      </c>
      <c r="K8" s="26">
        <v>13450</v>
      </c>
      <c r="L8" s="4">
        <v>23.8</v>
      </c>
    </row>
    <row r="9" spans="1:12">
      <c r="A9" s="4" t="s">
        <v>31</v>
      </c>
      <c r="B9" s="13">
        <v>35946</v>
      </c>
      <c r="C9" s="87">
        <v>27.4</v>
      </c>
      <c r="D9" s="26">
        <v>217382.5</v>
      </c>
      <c r="E9" s="4">
        <v>25.7</v>
      </c>
      <c r="F9" s="26">
        <v>9514.7999999999993</v>
      </c>
      <c r="G9" s="4">
        <f>F9*$G$12/$F$12</f>
        <v>28.092116917626214</v>
      </c>
      <c r="H9" s="4">
        <v>264.7</v>
      </c>
      <c r="I9" s="4">
        <v>10</v>
      </c>
      <c r="J9" s="4">
        <v>4.38</v>
      </c>
      <c r="K9" s="26">
        <v>13789.6</v>
      </c>
      <c r="L9" s="4">
        <v>24.4</v>
      </c>
    </row>
    <row r="10" spans="1:12">
      <c r="A10" s="4" t="s">
        <v>32</v>
      </c>
      <c r="B10" s="13">
        <v>25268</v>
      </c>
      <c r="C10" s="87">
        <v>19.2</v>
      </c>
      <c r="D10" s="26">
        <v>219059.6</v>
      </c>
      <c r="E10" s="4">
        <v>25.8</v>
      </c>
      <c r="F10" s="26">
        <v>9326.9</v>
      </c>
      <c r="G10" s="4">
        <f>F10*$G$12/$F$12</f>
        <v>27.537348686152939</v>
      </c>
      <c r="H10" s="4">
        <v>369.12</v>
      </c>
      <c r="I10" s="4">
        <v>10</v>
      </c>
      <c r="J10" s="4">
        <v>4.26</v>
      </c>
      <c r="K10" s="26">
        <v>14119.5</v>
      </c>
      <c r="L10" s="4">
        <v>25</v>
      </c>
    </row>
    <row r="11" spans="1:12">
      <c r="A11" s="4" t="s">
        <v>33</v>
      </c>
      <c r="B11" s="13">
        <v>20696</v>
      </c>
      <c r="C11" s="87">
        <v>15.8</v>
      </c>
      <c r="D11" s="26">
        <v>230940.79999999999</v>
      </c>
      <c r="E11" s="4">
        <v>27.2</v>
      </c>
      <c r="F11" s="26">
        <v>9583.9</v>
      </c>
      <c r="G11" s="4">
        <f>F11*$G$12/$F$12</f>
        <v>28.296132270445824</v>
      </c>
      <c r="H11" s="4">
        <v>463</v>
      </c>
      <c r="I11" s="4">
        <v>10</v>
      </c>
      <c r="J11" s="4">
        <v>4.1500000000000004</v>
      </c>
      <c r="K11" s="26">
        <v>15097</v>
      </c>
      <c r="L11" s="4">
        <v>26.8</v>
      </c>
    </row>
    <row r="12" spans="1:12" s="8" customFormat="1">
      <c r="A12" s="72" t="s">
        <v>53</v>
      </c>
      <c r="B12" s="133">
        <f>SUM(B8:B11)</f>
        <v>131266</v>
      </c>
      <c r="C12" s="133">
        <f>SUM(C8:C11)</f>
        <v>100</v>
      </c>
      <c r="D12" s="133">
        <f>SUM(D8:D11)</f>
        <v>847506.10000000009</v>
      </c>
      <c r="E12" s="72">
        <f>SUM(E8:E11)</f>
        <v>100</v>
      </c>
      <c r="F12" s="135">
        <f>SUM(F8:F11)</f>
        <v>33870</v>
      </c>
      <c r="G12" s="135">
        <v>100</v>
      </c>
      <c r="H12" s="72">
        <v>258.02999999999997</v>
      </c>
      <c r="I12" s="75">
        <v>10</v>
      </c>
      <c r="J12" s="72">
        <v>4</v>
      </c>
      <c r="K12" s="135">
        <f>SUM(K8:K11)</f>
        <v>56456.1</v>
      </c>
      <c r="L12" s="72">
        <f>SUM(L8:L11)</f>
        <v>100</v>
      </c>
    </row>
    <row r="14" spans="1:12">
      <c r="A14" s="6" t="s">
        <v>34</v>
      </c>
    </row>
    <row r="15" spans="1:12">
      <c r="A15" s="7" t="s">
        <v>15</v>
      </c>
    </row>
    <row r="16" spans="1:12">
      <c r="A16" s="6" t="s">
        <v>35</v>
      </c>
    </row>
    <row r="17" spans="1:9">
      <c r="A17" s="6" t="s">
        <v>36</v>
      </c>
    </row>
    <row r="18" spans="1:9">
      <c r="A18" s="6" t="s">
        <v>18</v>
      </c>
    </row>
    <row r="19" spans="1:9">
      <c r="A19" s="6" t="s">
        <v>106</v>
      </c>
    </row>
    <row r="21" spans="1:9">
      <c r="A21" s="52"/>
      <c r="B21" s="52"/>
      <c r="C21" s="65"/>
      <c r="D21" s="65"/>
      <c r="E21" s="52"/>
      <c r="F21" s="52"/>
      <c r="G21" s="52"/>
      <c r="H21" s="52"/>
      <c r="I21" s="52"/>
    </row>
    <row r="22" spans="1:9">
      <c r="A22" s="52"/>
      <c r="B22" s="63"/>
      <c r="C22" s="63"/>
      <c r="D22" s="63"/>
      <c r="E22" s="63"/>
      <c r="F22" s="63"/>
      <c r="G22" s="63"/>
      <c r="H22" s="63"/>
      <c r="I22" s="63"/>
    </row>
  </sheetData>
  <mergeCells count="5">
    <mergeCell ref="A6:A7"/>
    <mergeCell ref="B6:C6"/>
    <mergeCell ref="D6:E6"/>
    <mergeCell ref="F6:G6"/>
    <mergeCell ref="I6:J6"/>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zoomScale="90" zoomScaleNormal="90" zoomScalePageLayoutView="90" workbookViewId="0">
      <selection activeCell="A19" sqref="A19"/>
    </sheetView>
  </sheetViews>
  <sheetFormatPr baseColWidth="10" defaultColWidth="11.5" defaultRowHeight="14" x14ac:dyDescent="0"/>
  <cols>
    <col min="1" max="1" width="58.5" customWidth="1"/>
    <col min="2" max="2" width="12.1640625" bestFit="1" customWidth="1"/>
    <col min="3" max="3" width="22.5" bestFit="1" customWidth="1"/>
    <col min="4" max="4" width="21.1640625" customWidth="1"/>
    <col min="5" max="5" width="12.5" bestFit="1" customWidth="1"/>
    <col min="6" max="6" width="13.33203125" bestFit="1" customWidth="1"/>
    <col min="7" max="7" width="20.5" bestFit="1" customWidth="1"/>
    <col min="8" max="8" width="21.33203125" customWidth="1"/>
    <col min="10" max="10" width="13.6640625" customWidth="1"/>
  </cols>
  <sheetData>
    <row r="1" spans="1:12">
      <c r="A1" s="8" t="s">
        <v>29</v>
      </c>
      <c r="C1" s="24" t="s">
        <v>28</v>
      </c>
    </row>
    <row r="2" spans="1:12">
      <c r="A2" s="8" t="s">
        <v>67</v>
      </c>
    </row>
    <row r="3" spans="1:12">
      <c r="A3" s="8" t="s">
        <v>21</v>
      </c>
    </row>
    <row r="4" spans="1:12">
      <c r="A4" s="8" t="s">
        <v>68</v>
      </c>
    </row>
    <row r="6" spans="1:12">
      <c r="A6" s="269" t="s">
        <v>1</v>
      </c>
      <c r="B6" s="269" t="s">
        <v>37</v>
      </c>
      <c r="C6" s="269"/>
      <c r="D6" s="269" t="s">
        <v>38</v>
      </c>
      <c r="E6" s="269"/>
      <c r="F6" s="269" t="s">
        <v>11</v>
      </c>
      <c r="G6" s="269"/>
      <c r="H6" s="25" t="s">
        <v>12</v>
      </c>
      <c r="I6" s="270" t="s">
        <v>44</v>
      </c>
      <c r="J6" s="271"/>
      <c r="K6" s="10" t="s">
        <v>13</v>
      </c>
      <c r="L6" s="11"/>
    </row>
    <row r="7" spans="1:12">
      <c r="A7" s="269"/>
      <c r="B7" s="25" t="s">
        <v>39</v>
      </c>
      <c r="C7" s="25" t="s">
        <v>40</v>
      </c>
      <c r="D7" s="25" t="s">
        <v>41</v>
      </c>
      <c r="E7" s="25" t="s">
        <v>40</v>
      </c>
      <c r="F7" s="25" t="s">
        <v>41</v>
      </c>
      <c r="G7" s="28" t="s">
        <v>40</v>
      </c>
      <c r="H7" s="25" t="s">
        <v>41</v>
      </c>
      <c r="I7" s="28" t="s">
        <v>45</v>
      </c>
      <c r="J7" s="25" t="s">
        <v>46</v>
      </c>
      <c r="K7" s="2" t="s">
        <v>41</v>
      </c>
      <c r="L7" s="12" t="s">
        <v>40</v>
      </c>
    </row>
    <row r="8" spans="1:12">
      <c r="A8" s="4" t="s">
        <v>5</v>
      </c>
      <c r="B8" s="13">
        <v>131266</v>
      </c>
      <c r="C8" s="113">
        <f>B8/$B$15*100</f>
        <v>67.67893418026955</v>
      </c>
      <c r="D8" s="89">
        <v>847506</v>
      </c>
      <c r="E8" s="88">
        <f>D8/$D$15*100</f>
        <v>34.191601682239103</v>
      </c>
      <c r="F8" s="26">
        <v>33870</v>
      </c>
      <c r="G8" s="88">
        <f>F8/$F$15*100</f>
        <v>12.48225047568541</v>
      </c>
      <c r="H8" s="26">
        <v>258.02999999999997</v>
      </c>
      <c r="I8" s="4">
        <v>10</v>
      </c>
      <c r="J8" s="87">
        <v>4</v>
      </c>
      <c r="K8" s="26">
        <v>56456.1</v>
      </c>
      <c r="L8" s="88">
        <f>K8/$K$15*100</f>
        <v>39.12921433977538</v>
      </c>
    </row>
    <row r="9" spans="1:12">
      <c r="A9" s="4" t="s">
        <v>48</v>
      </c>
      <c r="B9" s="13">
        <v>44618</v>
      </c>
      <c r="C9" s="113">
        <f t="shared" ref="C9:C14" si="0">B9/$B$15*100</f>
        <v>23.004423729337883</v>
      </c>
      <c r="D9" s="89">
        <v>761332.4</v>
      </c>
      <c r="E9" s="88">
        <f t="shared" ref="E9:E14" si="1">D9/$D$15*100</f>
        <v>30.715032304884133</v>
      </c>
      <c r="F9" s="26">
        <v>53096.3</v>
      </c>
      <c r="G9" s="88">
        <f t="shared" ref="G9:G14" si="2">F9/$F$15*100</f>
        <v>19.567797931270601</v>
      </c>
      <c r="H9" s="26">
        <v>1190.02</v>
      </c>
      <c r="I9" s="4">
        <v>15</v>
      </c>
      <c r="J9" s="87">
        <v>6.97</v>
      </c>
      <c r="K9" s="26">
        <v>42167.5</v>
      </c>
      <c r="L9" s="88">
        <f t="shared" ref="L9:L14" si="3">K9/$K$15*100</f>
        <v>29.225914394945423</v>
      </c>
    </row>
    <row r="10" spans="1:12">
      <c r="A10" s="4" t="s">
        <v>6</v>
      </c>
      <c r="B10" s="13">
        <v>10107</v>
      </c>
      <c r="C10" s="113">
        <f t="shared" si="0"/>
        <v>5.2110294193468558</v>
      </c>
      <c r="D10" s="89">
        <v>304047.3</v>
      </c>
      <c r="E10" s="88">
        <f t="shared" si="1"/>
        <v>12.266419558280715</v>
      </c>
      <c r="F10" s="26">
        <v>37193.1</v>
      </c>
      <c r="G10" s="88">
        <f t="shared" si="2"/>
        <v>13.70692619330425</v>
      </c>
      <c r="H10" s="26">
        <v>3679.93</v>
      </c>
      <c r="I10" s="4">
        <v>20</v>
      </c>
      <c r="J10" s="87">
        <v>12.23</v>
      </c>
      <c r="K10" s="26">
        <v>10947.7</v>
      </c>
      <c r="L10" s="88">
        <f t="shared" si="3"/>
        <v>7.5877522504664512</v>
      </c>
    </row>
    <row r="11" spans="1:12">
      <c r="A11" s="4" t="s">
        <v>7</v>
      </c>
      <c r="B11" s="13">
        <v>3597</v>
      </c>
      <c r="C11" s="113">
        <f t="shared" si="0"/>
        <v>1.8545634531899315</v>
      </c>
      <c r="D11" s="89">
        <v>154142.29999999999</v>
      </c>
      <c r="E11" s="88">
        <f t="shared" si="1"/>
        <v>6.2186841438104317</v>
      </c>
      <c r="F11" s="26">
        <v>26133.3</v>
      </c>
      <c r="G11" s="88">
        <f t="shared" si="2"/>
        <v>9.6310125880197681</v>
      </c>
      <c r="H11" s="26">
        <v>7265.3</v>
      </c>
      <c r="I11" s="4">
        <v>30</v>
      </c>
      <c r="J11" s="87">
        <v>16.95</v>
      </c>
      <c r="K11" s="26">
        <v>4296.8</v>
      </c>
      <c r="L11" s="88">
        <f t="shared" si="3"/>
        <v>2.9780733733847513</v>
      </c>
    </row>
    <row r="12" spans="1:12">
      <c r="A12" s="4" t="s">
        <v>8</v>
      </c>
      <c r="B12" s="114">
        <v>3325</v>
      </c>
      <c r="C12" s="113">
        <f t="shared" si="0"/>
        <v>1.7143240149726224</v>
      </c>
      <c r="D12" s="115">
        <v>221312.9</v>
      </c>
      <c r="E12" s="88">
        <f t="shared" si="1"/>
        <v>8.9286005337321672</v>
      </c>
      <c r="F12" s="26">
        <v>56646.9</v>
      </c>
      <c r="G12" s="88">
        <f t="shared" si="2"/>
        <v>20.876315160056212</v>
      </c>
      <c r="H12" s="26">
        <v>17036.66</v>
      </c>
      <c r="I12" s="4">
        <v>40</v>
      </c>
      <c r="J12" s="87">
        <v>25.6</v>
      </c>
      <c r="K12" s="26">
        <v>6070.9</v>
      </c>
      <c r="L12" s="88">
        <f t="shared" si="3"/>
        <v>4.2076861018621967</v>
      </c>
    </row>
    <row r="13" spans="1:12">
      <c r="A13" s="77" t="s">
        <v>9</v>
      </c>
      <c r="B13" s="13">
        <v>815</v>
      </c>
      <c r="C13" s="113">
        <f t="shared" si="0"/>
        <v>0.42020272848201118</v>
      </c>
      <c r="D13" s="89">
        <v>107605</v>
      </c>
      <c r="E13" s="88">
        <f t="shared" si="1"/>
        <v>4.3411932175316021</v>
      </c>
      <c r="F13" s="26">
        <v>38827.4</v>
      </c>
      <c r="G13" s="88">
        <f t="shared" si="2"/>
        <v>14.309221497479413</v>
      </c>
      <c r="H13" s="26">
        <v>47640.98</v>
      </c>
      <c r="I13" s="13">
        <v>50</v>
      </c>
      <c r="J13" s="87">
        <v>36.08</v>
      </c>
      <c r="K13" s="26">
        <v>5415.5</v>
      </c>
      <c r="L13" s="88">
        <f t="shared" si="3"/>
        <v>3.7534342658641591</v>
      </c>
    </row>
    <row r="14" spans="1:12">
      <c r="A14" s="77" t="s">
        <v>10</v>
      </c>
      <c r="B14" s="13">
        <v>226</v>
      </c>
      <c r="C14" s="113">
        <f t="shared" si="0"/>
        <v>0.11652247440114667</v>
      </c>
      <c r="D14" s="89">
        <v>82750.5</v>
      </c>
      <c r="E14" s="88">
        <f t="shared" si="1"/>
        <v>3.3384685595218517</v>
      </c>
      <c r="F14" s="26">
        <v>25578.3</v>
      </c>
      <c r="G14" s="88">
        <f t="shared" si="2"/>
        <v>9.4264761541843551</v>
      </c>
      <c r="H14" s="26">
        <v>113178.32</v>
      </c>
      <c r="I14" s="13">
        <v>60</v>
      </c>
      <c r="J14" s="87">
        <v>30.91</v>
      </c>
      <c r="K14" s="26">
        <v>18926.7</v>
      </c>
      <c r="L14" s="88">
        <f t="shared" si="3"/>
        <v>13.117925273701633</v>
      </c>
    </row>
    <row r="15" spans="1:12" s="8" customFormat="1">
      <c r="A15" s="132" t="s">
        <v>53</v>
      </c>
      <c r="B15" s="136">
        <f t="shared" ref="B15:G15" si="4">SUM(B8:B14)</f>
        <v>193954</v>
      </c>
      <c r="C15" s="136">
        <f t="shared" si="4"/>
        <v>100</v>
      </c>
      <c r="D15" s="166">
        <f t="shared" si="4"/>
        <v>2478696.4</v>
      </c>
      <c r="E15" s="136">
        <f t="shared" si="4"/>
        <v>100</v>
      </c>
      <c r="F15" s="166">
        <f t="shared" si="4"/>
        <v>271345.3</v>
      </c>
      <c r="G15" s="136">
        <f t="shared" si="4"/>
        <v>100</v>
      </c>
      <c r="H15" s="167">
        <v>1399.02</v>
      </c>
      <c r="I15" s="72"/>
      <c r="J15" s="72">
        <v>10.95</v>
      </c>
      <c r="K15" s="135">
        <f>SUM(K8:K14)</f>
        <v>144281.20000000001</v>
      </c>
      <c r="L15" s="168">
        <f>SUM(L8:L14)</f>
        <v>99.999999999999986</v>
      </c>
    </row>
    <row r="16" spans="1:12">
      <c r="B16" s="143"/>
      <c r="C16" s="143"/>
      <c r="D16" s="143">
        <f>D15*1000</f>
        <v>2478696400</v>
      </c>
      <c r="E16" s="143"/>
      <c r="F16" s="143"/>
      <c r="G16" s="143"/>
      <c r="H16" s="143"/>
      <c r="I16" s="143"/>
      <c r="J16" s="143"/>
      <c r="K16" s="143"/>
      <c r="L16" s="143"/>
    </row>
    <row r="17" spans="1:12">
      <c r="A17" s="6" t="s">
        <v>22</v>
      </c>
      <c r="B17" s="143"/>
      <c r="C17" s="143"/>
      <c r="D17" s="143"/>
      <c r="E17" s="143"/>
      <c r="F17" s="143"/>
      <c r="G17" s="143"/>
      <c r="H17" s="143"/>
      <c r="I17" s="143"/>
      <c r="J17" s="143"/>
      <c r="K17" s="143"/>
      <c r="L17" s="143"/>
    </row>
    <row r="18" spans="1:12">
      <c r="A18" s="7" t="s">
        <v>70</v>
      </c>
      <c r="B18" s="143"/>
      <c r="C18" s="143"/>
      <c r="D18" s="143"/>
      <c r="E18" s="143"/>
      <c r="F18" s="143"/>
      <c r="G18" s="143"/>
      <c r="H18" s="143"/>
      <c r="I18" s="143"/>
      <c r="J18" s="143"/>
      <c r="K18" s="143"/>
      <c r="L18" s="143"/>
    </row>
    <row r="19" spans="1:12">
      <c r="A19" s="6" t="s">
        <v>107</v>
      </c>
      <c r="B19" s="143"/>
      <c r="C19" s="143"/>
      <c r="D19" s="143"/>
      <c r="E19" s="143"/>
      <c r="F19" s="143"/>
      <c r="G19" s="143"/>
      <c r="H19" s="143"/>
      <c r="I19" s="143"/>
      <c r="J19" s="143"/>
      <c r="K19" s="143"/>
      <c r="L19" s="143"/>
    </row>
    <row r="20" spans="1:12">
      <c r="A20" s="6" t="s">
        <v>108</v>
      </c>
      <c r="B20" s="143"/>
      <c r="C20" s="143"/>
      <c r="D20" s="143"/>
      <c r="E20" s="143"/>
      <c r="F20" s="143"/>
      <c r="G20" s="143"/>
      <c r="H20" s="143"/>
      <c r="I20" s="143"/>
      <c r="J20" s="143"/>
      <c r="K20" s="143"/>
      <c r="L20" s="143"/>
    </row>
    <row r="21" spans="1:12">
      <c r="A21" s="6" t="s">
        <v>18</v>
      </c>
      <c r="B21" s="143"/>
      <c r="C21" s="143"/>
      <c r="D21" s="143"/>
      <c r="E21" s="143"/>
      <c r="F21" s="143"/>
      <c r="G21" s="143"/>
      <c r="H21" s="143"/>
      <c r="I21" s="143"/>
      <c r="J21" s="143"/>
      <c r="K21" s="143"/>
      <c r="L21" s="143"/>
    </row>
    <row r="22" spans="1:12">
      <c r="A22" s="6" t="s">
        <v>71</v>
      </c>
      <c r="B22" s="143"/>
      <c r="C22" s="143"/>
      <c r="D22" s="143"/>
      <c r="E22" s="143"/>
      <c r="F22" s="143"/>
      <c r="G22" s="143"/>
      <c r="H22" s="143"/>
      <c r="I22" s="143"/>
      <c r="J22" s="143"/>
      <c r="K22" s="143"/>
      <c r="L22" s="143"/>
    </row>
    <row r="23" spans="1:12">
      <c r="B23" s="143"/>
      <c r="C23" s="143"/>
      <c r="D23" s="143"/>
      <c r="E23" s="143"/>
      <c r="F23" s="143"/>
      <c r="G23" s="143"/>
      <c r="H23" s="143"/>
      <c r="I23" s="143"/>
      <c r="J23" s="143"/>
      <c r="K23" s="143"/>
      <c r="L23" s="143"/>
    </row>
    <row r="24" spans="1:12">
      <c r="A24" s="2" t="s">
        <v>227</v>
      </c>
      <c r="B24" s="72" t="s">
        <v>226</v>
      </c>
      <c r="C24" s="72" t="s">
        <v>239</v>
      </c>
      <c r="D24" s="72" t="s">
        <v>294</v>
      </c>
      <c r="E24" s="72" t="s">
        <v>228</v>
      </c>
      <c r="F24" s="72" t="s">
        <v>229</v>
      </c>
      <c r="G24" s="65"/>
      <c r="H24" s="65"/>
      <c r="I24" s="65"/>
      <c r="J24" s="65"/>
      <c r="K24" s="143"/>
      <c r="L24" s="143"/>
    </row>
    <row r="25" spans="1:12">
      <c r="A25" s="66" t="s">
        <v>241</v>
      </c>
      <c r="B25" s="173">
        <f>SUM(C12:C14)</f>
        <v>2.2510492178557802</v>
      </c>
      <c r="C25" s="147">
        <f>SUM(D12:D14)</f>
        <v>411668.4</v>
      </c>
      <c r="D25" s="206">
        <f>1*C25/B25</f>
        <v>182878.45362711867</v>
      </c>
      <c r="E25" s="170">
        <f>D15</f>
        <v>2478696.4</v>
      </c>
      <c r="F25" s="177">
        <f>(100*D25/E25)</f>
        <v>7.3780094095879862</v>
      </c>
      <c r="G25" s="157"/>
      <c r="H25" s="157"/>
      <c r="I25" s="157"/>
      <c r="J25" s="157"/>
      <c r="K25" s="143"/>
      <c r="L25" s="143"/>
    </row>
    <row r="26" spans="1:12">
      <c r="A26" s="69" t="s">
        <v>240</v>
      </c>
      <c r="B26" s="174">
        <f>SUM(C13:C14)</f>
        <v>0.53672520288315784</v>
      </c>
      <c r="C26" s="150">
        <f>SUM(D13:D14)*2</f>
        <v>380711</v>
      </c>
      <c r="D26" s="207">
        <f>1*C26/B26</f>
        <v>709322.01050912589</v>
      </c>
      <c r="E26" s="171">
        <f>D15</f>
        <v>2478696.4</v>
      </c>
      <c r="F26" s="179">
        <f>(100*D26/E26)</f>
        <v>28.616736221068699</v>
      </c>
      <c r="G26" s="169"/>
      <c r="H26" s="143"/>
      <c r="I26" s="143"/>
      <c r="J26" s="143"/>
      <c r="K26" s="143"/>
      <c r="L26" s="143"/>
    </row>
  </sheetData>
  <mergeCells count="5">
    <mergeCell ref="A6:A7"/>
    <mergeCell ref="B6:C6"/>
    <mergeCell ref="D6:E6"/>
    <mergeCell ref="F6:G6"/>
    <mergeCell ref="I6:J6"/>
  </mergeCells>
  <phoneticPr fontId="8"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zoomScale="90" zoomScaleNormal="90" zoomScalePageLayoutView="90" workbookViewId="0">
      <selection activeCell="A22" sqref="A22"/>
    </sheetView>
  </sheetViews>
  <sheetFormatPr baseColWidth="10" defaultColWidth="11.5" defaultRowHeight="14" x14ac:dyDescent="0"/>
  <cols>
    <col min="1" max="1" width="56.33203125" customWidth="1"/>
    <col min="7" max="7" width="17.5" customWidth="1"/>
  </cols>
  <sheetData>
    <row r="1" spans="1:9">
      <c r="A1" s="8" t="s">
        <v>4</v>
      </c>
      <c r="C1" s="24" t="s">
        <v>28</v>
      </c>
    </row>
    <row r="2" spans="1:9">
      <c r="A2" s="8" t="s">
        <v>250</v>
      </c>
    </row>
    <row r="3" spans="1:9">
      <c r="A3" s="8" t="s">
        <v>68</v>
      </c>
    </row>
    <row r="5" spans="1:9">
      <c r="A5" s="269" t="s">
        <v>252</v>
      </c>
      <c r="B5" s="269" t="s">
        <v>37</v>
      </c>
      <c r="C5" s="269"/>
      <c r="D5" s="269" t="s">
        <v>38</v>
      </c>
      <c r="E5" s="269"/>
      <c r="F5" s="269" t="s">
        <v>251</v>
      </c>
      <c r="G5" s="269"/>
      <c r="H5" s="10" t="s">
        <v>112</v>
      </c>
      <c r="I5" s="11"/>
    </row>
    <row r="6" spans="1:9">
      <c r="A6" s="269"/>
      <c r="B6" s="72" t="s">
        <v>39</v>
      </c>
      <c r="C6" s="72" t="s">
        <v>40</v>
      </c>
      <c r="D6" s="72" t="s">
        <v>41</v>
      </c>
      <c r="E6" s="72" t="s">
        <v>40</v>
      </c>
      <c r="F6" s="72" t="s">
        <v>41</v>
      </c>
      <c r="G6" s="72" t="s">
        <v>40</v>
      </c>
      <c r="H6" s="2" t="s">
        <v>41</v>
      </c>
      <c r="I6" s="12" t="s">
        <v>40</v>
      </c>
    </row>
    <row r="7" spans="1:9">
      <c r="A7" s="4" t="s">
        <v>80</v>
      </c>
      <c r="B7" s="13">
        <v>26861</v>
      </c>
      <c r="C7" s="88">
        <v>7.6</v>
      </c>
      <c r="D7" s="89">
        <v>57985.3</v>
      </c>
      <c r="E7" s="90">
        <v>3.1</v>
      </c>
      <c r="F7" s="26">
        <v>4776.3999999999996</v>
      </c>
      <c r="G7" s="88">
        <v>2.6</v>
      </c>
      <c r="H7" s="30">
        <v>37912.699999999997</v>
      </c>
      <c r="I7" s="91">
        <v>9.6999999999999993</v>
      </c>
    </row>
    <row r="8" spans="1:9">
      <c r="A8" s="4" t="s">
        <v>30</v>
      </c>
      <c r="B8" s="13">
        <v>189224</v>
      </c>
      <c r="C8" s="88">
        <v>54</v>
      </c>
      <c r="D8" s="89">
        <v>732052.7</v>
      </c>
      <c r="E8" s="90">
        <v>41.3</v>
      </c>
      <c r="F8" s="26">
        <v>73201</v>
      </c>
      <c r="G8" s="88">
        <v>40.4</v>
      </c>
      <c r="H8" s="30">
        <v>194692.2</v>
      </c>
      <c r="I8" s="91">
        <v>50</v>
      </c>
    </row>
    <row r="9" spans="1:9">
      <c r="A9" s="4" t="s">
        <v>31</v>
      </c>
      <c r="B9" s="13">
        <v>88945</v>
      </c>
      <c r="C9" s="88">
        <v>25.4</v>
      </c>
      <c r="D9" s="89">
        <v>538659.1</v>
      </c>
      <c r="E9" s="90">
        <v>30.4</v>
      </c>
      <c r="F9" s="26">
        <v>53863.3</v>
      </c>
      <c r="G9" s="88">
        <v>29.8</v>
      </c>
      <c r="H9" s="30">
        <v>92158</v>
      </c>
      <c r="I9" s="91">
        <v>23.7</v>
      </c>
    </row>
    <row r="10" spans="1:9">
      <c r="A10" s="4" t="s">
        <v>32</v>
      </c>
      <c r="B10" s="13">
        <v>31161</v>
      </c>
      <c r="C10" s="88">
        <v>8.9</v>
      </c>
      <c r="D10" s="89">
        <v>266593.09999999998</v>
      </c>
      <c r="E10" s="90">
        <v>15</v>
      </c>
      <c r="F10" s="26">
        <v>26663.8</v>
      </c>
      <c r="G10" s="88">
        <v>14.7</v>
      </c>
      <c r="H10" s="30">
        <v>36542.699999999997</v>
      </c>
      <c r="I10" s="91">
        <v>9.4</v>
      </c>
    </row>
    <row r="11" spans="1:9">
      <c r="A11" s="4" t="s">
        <v>33</v>
      </c>
      <c r="B11" s="16">
        <v>10434</v>
      </c>
      <c r="C11" s="86">
        <v>3</v>
      </c>
      <c r="D11" s="31">
        <v>113724.8</v>
      </c>
      <c r="E11" s="31">
        <v>6.4</v>
      </c>
      <c r="F11" s="26">
        <v>11379.8</v>
      </c>
      <c r="G11" s="13">
        <v>6.3</v>
      </c>
      <c r="H11" s="30">
        <v>15024.7</v>
      </c>
      <c r="I11" s="1">
        <v>3.8</v>
      </c>
    </row>
    <row r="12" spans="1:9">
      <c r="A12" s="77" t="s">
        <v>249</v>
      </c>
      <c r="B12" s="29">
        <v>3840</v>
      </c>
      <c r="C12" s="87">
        <v>1.1000000000000001</v>
      </c>
      <c r="D12" s="23">
        <v>62841.9</v>
      </c>
      <c r="E12" s="1">
        <v>3.6</v>
      </c>
      <c r="F12" s="23">
        <v>11122.6</v>
      </c>
      <c r="G12" s="1">
        <v>6.2</v>
      </c>
      <c r="H12" s="23">
        <v>13144.8</v>
      </c>
      <c r="I12" s="1">
        <v>3.4</v>
      </c>
    </row>
    <row r="13" spans="1:9" s="8" customFormat="1">
      <c r="A13" s="18" t="s">
        <v>53</v>
      </c>
      <c r="B13" s="92">
        <f>SUM(B7:B12)</f>
        <v>350465</v>
      </c>
      <c r="C13" s="93">
        <f t="shared" ref="C13:I13" si="0">SUM(C7:C12)</f>
        <v>100</v>
      </c>
      <c r="D13" s="92">
        <f t="shared" si="0"/>
        <v>1771856.9000000001</v>
      </c>
      <c r="E13" s="92">
        <f t="shared" si="0"/>
        <v>99.8</v>
      </c>
      <c r="F13" s="92">
        <f t="shared" si="0"/>
        <v>181006.9</v>
      </c>
      <c r="G13" s="92">
        <f t="shared" si="0"/>
        <v>100</v>
      </c>
      <c r="H13" s="92">
        <f t="shared" si="0"/>
        <v>389475.10000000003</v>
      </c>
      <c r="I13" s="92">
        <f t="shared" si="0"/>
        <v>100.00000000000001</v>
      </c>
    </row>
    <row r="15" spans="1:9">
      <c r="A15" s="6" t="s">
        <v>253</v>
      </c>
    </row>
    <row r="16" spans="1:9">
      <c r="A16" s="6" t="s">
        <v>107</v>
      </c>
    </row>
    <row r="17" spans="1:1">
      <c r="A17" s="6" t="s">
        <v>254</v>
      </c>
    </row>
    <row r="18" spans="1:1">
      <c r="A18" s="6" t="s">
        <v>71</v>
      </c>
    </row>
  </sheetData>
  <mergeCells count="4">
    <mergeCell ref="A5:A6"/>
    <mergeCell ref="B5:C5"/>
    <mergeCell ref="D5:E5"/>
    <mergeCell ref="F5:G5"/>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zoomScale="90" zoomScaleNormal="90" zoomScalePageLayoutView="90" workbookViewId="0">
      <selection activeCell="A5" sqref="A5"/>
    </sheetView>
  </sheetViews>
  <sheetFormatPr baseColWidth="10" defaultColWidth="11.5" defaultRowHeight="14" x14ac:dyDescent="0"/>
  <cols>
    <col min="1" max="1" width="58.6640625" customWidth="1"/>
    <col min="4" max="4" width="14" customWidth="1"/>
    <col min="6" max="6" width="16.33203125" customWidth="1"/>
    <col min="8" max="8" width="21" customWidth="1"/>
    <col min="10" max="10" width="13.5" customWidth="1"/>
    <col min="12" max="12" width="11.5" bestFit="1" customWidth="1"/>
  </cols>
  <sheetData>
    <row r="1" spans="1:12">
      <c r="A1" s="8" t="s">
        <v>73</v>
      </c>
      <c r="C1" s="24" t="s">
        <v>72</v>
      </c>
    </row>
    <row r="2" spans="1:12">
      <c r="A2" s="8" t="s">
        <v>67</v>
      </c>
    </row>
    <row r="3" spans="1:12">
      <c r="A3" s="8" t="s">
        <v>74</v>
      </c>
    </row>
    <row r="4" spans="1:12">
      <c r="A4" s="8" t="s">
        <v>69</v>
      </c>
    </row>
    <row r="5" spans="1:12">
      <c r="A5" s="8" t="s">
        <v>68</v>
      </c>
    </row>
    <row r="7" spans="1:12">
      <c r="A7" s="269" t="s">
        <v>94</v>
      </c>
      <c r="B7" s="269" t="s">
        <v>37</v>
      </c>
      <c r="C7" s="269"/>
      <c r="D7" s="269" t="s">
        <v>38</v>
      </c>
      <c r="E7" s="269"/>
      <c r="F7" s="269" t="s">
        <v>96</v>
      </c>
      <c r="G7" s="269"/>
      <c r="H7" s="25" t="s">
        <v>97</v>
      </c>
      <c r="I7" s="270" t="s">
        <v>44</v>
      </c>
      <c r="J7" s="271"/>
      <c r="K7" s="10" t="s">
        <v>100</v>
      </c>
      <c r="L7" s="11"/>
    </row>
    <row r="8" spans="1:12">
      <c r="A8" s="269"/>
      <c r="B8" s="25" t="s">
        <v>39</v>
      </c>
      <c r="C8" s="25" t="s">
        <v>40</v>
      </c>
      <c r="D8" s="25" t="s">
        <v>41</v>
      </c>
      <c r="E8" s="25" t="s">
        <v>40</v>
      </c>
      <c r="F8" s="25" t="s">
        <v>41</v>
      </c>
      <c r="G8" s="25" t="s">
        <v>40</v>
      </c>
      <c r="H8" s="25" t="s">
        <v>41</v>
      </c>
      <c r="I8" s="25" t="s">
        <v>45</v>
      </c>
      <c r="J8" s="25" t="s">
        <v>46</v>
      </c>
      <c r="K8" s="2" t="s">
        <v>41</v>
      </c>
      <c r="L8" s="12" t="s">
        <v>40</v>
      </c>
    </row>
    <row r="9" spans="1:12">
      <c r="A9" s="4" t="s">
        <v>30</v>
      </c>
      <c r="B9" s="13">
        <v>54803</v>
      </c>
      <c r="C9" s="88">
        <f>B9/$B$13*100</f>
        <v>37.921227805532872</v>
      </c>
      <c r="D9" s="89">
        <v>257473.1</v>
      </c>
      <c r="E9" s="90">
        <f>D9/$D$13*100</f>
        <v>21.430175441166487</v>
      </c>
      <c r="F9" s="26">
        <v>7402.8</v>
      </c>
      <c r="G9" s="88">
        <f>F9*$G$13/$F$13</f>
        <v>16.03219085817744</v>
      </c>
      <c r="H9" s="4">
        <v>135.08000000000001</v>
      </c>
      <c r="I9" s="4">
        <v>10</v>
      </c>
      <c r="J9" s="4">
        <v>2.88</v>
      </c>
      <c r="K9" s="30">
        <v>19314.900000000001</v>
      </c>
      <c r="L9" s="91">
        <f>K9/$K$13*100</f>
        <v>24.016816210409043</v>
      </c>
    </row>
    <row r="10" spans="1:12">
      <c r="A10" s="4" t="s">
        <v>31</v>
      </c>
      <c r="B10" s="13">
        <v>39464</v>
      </c>
      <c r="C10" s="88">
        <f>B10/$B$13*100</f>
        <v>27.307325039095474</v>
      </c>
      <c r="D10" s="89">
        <v>308719.40000000002</v>
      </c>
      <c r="E10" s="90">
        <f>D10/$D$13*100</f>
        <v>25.695542190977051</v>
      </c>
      <c r="F10" s="26">
        <v>13011.6</v>
      </c>
      <c r="G10" s="88">
        <f>F10*$G$13/$F$13</f>
        <v>28.179128785089638</v>
      </c>
      <c r="H10" s="4">
        <v>329.7</v>
      </c>
      <c r="I10" s="4">
        <v>10</v>
      </c>
      <c r="J10" s="4">
        <v>4.21</v>
      </c>
      <c r="K10" s="30">
        <v>19686.599999999999</v>
      </c>
      <c r="L10" s="91">
        <f>K10/$K$13*100</f>
        <v>24.479000875378006</v>
      </c>
    </row>
    <row r="11" spans="1:12">
      <c r="A11" s="4" t="s">
        <v>32</v>
      </c>
      <c r="B11" s="13">
        <v>27723</v>
      </c>
      <c r="C11" s="88">
        <f>B11/$B$13*100</f>
        <v>19.183077540513985</v>
      </c>
      <c r="D11" s="89">
        <v>310712.2</v>
      </c>
      <c r="E11" s="90">
        <f>D11/$D$13*100</f>
        <v>25.861408270265162</v>
      </c>
      <c r="F11" s="26">
        <v>12765.8</v>
      </c>
      <c r="G11" s="88">
        <f>F11*$G$13/$F$13</f>
        <v>27.64680148826411</v>
      </c>
      <c r="H11" s="4">
        <v>460.47</v>
      </c>
      <c r="I11" s="4">
        <v>10</v>
      </c>
      <c r="J11" s="4">
        <v>4.12</v>
      </c>
      <c r="K11" s="30">
        <v>20117.2</v>
      </c>
      <c r="L11" s="91">
        <f>K11/$K$13*100</f>
        <v>25.014423842113644</v>
      </c>
    </row>
    <row r="12" spans="1:12">
      <c r="A12" s="4" t="s">
        <v>33</v>
      </c>
      <c r="B12" s="13">
        <v>22528</v>
      </c>
      <c r="C12" s="88">
        <f>B12/$B$13*100</f>
        <v>15.588369614857664</v>
      </c>
      <c r="D12" s="89">
        <v>324546.5</v>
      </c>
      <c r="E12" s="90">
        <f>D12/$D$13*100</f>
        <v>27.012874097591315</v>
      </c>
      <c r="F12" s="26">
        <v>12994.4</v>
      </c>
      <c r="G12" s="88">
        <f>F12*$G$13/$F$13</f>
        <v>28.141878868468812</v>
      </c>
      <c r="H12" s="4">
        <v>576.80999999999995</v>
      </c>
      <c r="I12" s="4">
        <v>10</v>
      </c>
      <c r="J12" s="87">
        <v>4</v>
      </c>
      <c r="K12" s="30">
        <v>21303.7</v>
      </c>
      <c r="L12" s="91">
        <f>K12/$K$13*100</f>
        <v>26.489759072099318</v>
      </c>
    </row>
    <row r="13" spans="1:12" s="8" customFormat="1">
      <c r="A13" s="72" t="s">
        <v>53</v>
      </c>
      <c r="B13" s="133">
        <f>SUM(B9:B12)</f>
        <v>144518</v>
      </c>
      <c r="C13" s="133">
        <f>SUM(C9:C12)</f>
        <v>100</v>
      </c>
      <c r="D13" s="134">
        <f>SUM(D9:D12)</f>
        <v>1201451.2</v>
      </c>
      <c r="E13" s="133">
        <f>SUM(E9:E12)</f>
        <v>100</v>
      </c>
      <c r="F13" s="135">
        <f>SUM(F9:F12)</f>
        <v>46174.6</v>
      </c>
      <c r="G13" s="136">
        <v>100</v>
      </c>
      <c r="H13" s="72">
        <v>258.02999999999997</v>
      </c>
      <c r="I13" s="72">
        <v>10</v>
      </c>
      <c r="J13" s="72">
        <v>4</v>
      </c>
      <c r="K13" s="116">
        <f>SUM(K9:K12)</f>
        <v>80422.399999999994</v>
      </c>
      <c r="L13" s="2">
        <f>SUM(L9:L12)</f>
        <v>100.00000000000001</v>
      </c>
    </row>
    <row r="15" spans="1:12">
      <c r="A15" s="7" t="s">
        <v>75</v>
      </c>
    </row>
    <row r="16" spans="1:12">
      <c r="A16" s="44"/>
    </row>
  </sheetData>
  <mergeCells count="5">
    <mergeCell ref="A7:A8"/>
    <mergeCell ref="B7:C7"/>
    <mergeCell ref="D7:E7"/>
    <mergeCell ref="F7:G7"/>
    <mergeCell ref="I7:J7"/>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zoomScale="80" zoomScaleNormal="80" zoomScalePageLayoutView="80" workbookViewId="0">
      <selection activeCell="A18" sqref="A18"/>
    </sheetView>
  </sheetViews>
  <sheetFormatPr baseColWidth="10" defaultColWidth="11.5" defaultRowHeight="14" x14ac:dyDescent="0"/>
  <cols>
    <col min="1" max="1" width="57.33203125" customWidth="1"/>
    <col min="2" max="2" width="13" customWidth="1"/>
    <col min="3" max="3" width="18.5" customWidth="1"/>
    <col min="4" max="4" width="24.5" customWidth="1"/>
    <col min="5" max="5" width="14.83203125" customWidth="1"/>
    <col min="6" max="6" width="13.33203125" customWidth="1"/>
    <col min="7" max="7" width="14.33203125" customWidth="1"/>
    <col min="8" max="8" width="21" customWidth="1"/>
    <col min="10" max="10" width="15.5" customWidth="1"/>
  </cols>
  <sheetData>
    <row r="1" spans="1:12">
      <c r="A1" s="8" t="s">
        <v>76</v>
      </c>
      <c r="C1" s="24" t="s">
        <v>72</v>
      </c>
    </row>
    <row r="2" spans="1:12">
      <c r="A2" s="8" t="s">
        <v>67</v>
      </c>
    </row>
    <row r="3" spans="1:12">
      <c r="A3" s="8" t="s">
        <v>77</v>
      </c>
    </row>
    <row r="4" spans="1:12">
      <c r="A4" s="8" t="s">
        <v>68</v>
      </c>
    </row>
    <row r="6" spans="1:12">
      <c r="A6" s="269" t="s">
        <v>1</v>
      </c>
      <c r="B6" s="269" t="s">
        <v>37</v>
      </c>
      <c r="C6" s="269"/>
      <c r="D6" s="269" t="s">
        <v>38</v>
      </c>
      <c r="E6" s="269"/>
      <c r="F6" s="269" t="s">
        <v>11</v>
      </c>
      <c r="G6" s="269"/>
      <c r="H6" s="25" t="s">
        <v>12</v>
      </c>
      <c r="I6" s="270" t="s">
        <v>44</v>
      </c>
      <c r="J6" s="271"/>
      <c r="K6" s="10" t="s">
        <v>13</v>
      </c>
      <c r="L6" s="11"/>
    </row>
    <row r="7" spans="1:12">
      <c r="A7" s="269"/>
      <c r="B7" s="25" t="s">
        <v>39</v>
      </c>
      <c r="C7" s="25" t="s">
        <v>40</v>
      </c>
      <c r="D7" s="25" t="s">
        <v>41</v>
      </c>
      <c r="E7" s="25" t="s">
        <v>40</v>
      </c>
      <c r="F7" s="25" t="s">
        <v>41</v>
      </c>
      <c r="G7" s="28" t="s">
        <v>40</v>
      </c>
      <c r="H7" s="25" t="s">
        <v>41</v>
      </c>
      <c r="I7" s="28" t="s">
        <v>45</v>
      </c>
      <c r="J7" s="25" t="s">
        <v>46</v>
      </c>
      <c r="K7" s="2" t="s">
        <v>41</v>
      </c>
      <c r="L7" s="12" t="s">
        <v>40</v>
      </c>
    </row>
    <row r="8" spans="1:12">
      <c r="A8" s="4" t="s">
        <v>5</v>
      </c>
      <c r="B8" s="13">
        <v>144518</v>
      </c>
      <c r="C8" s="113">
        <f>B8/$B$15*100</f>
        <v>66.077454163046951</v>
      </c>
      <c r="D8" s="89">
        <v>1201451.2</v>
      </c>
      <c r="E8" s="88">
        <f>D8/$D$15*100</f>
        <v>33.191617006832168</v>
      </c>
      <c r="F8" s="26">
        <v>46174.6</v>
      </c>
      <c r="G8" s="88">
        <f>F8/$F$15*100</f>
        <v>11.885246851057968</v>
      </c>
      <c r="H8" s="26">
        <v>319.51</v>
      </c>
      <c r="I8" s="4">
        <v>10</v>
      </c>
      <c r="J8" s="87">
        <v>3.84</v>
      </c>
      <c r="K8" s="89">
        <v>80422.399999999994</v>
      </c>
      <c r="L8" s="88">
        <f>K8/$K$15*100</f>
        <v>37.632507676484273</v>
      </c>
    </row>
    <row r="9" spans="1:12">
      <c r="A9" s="4" t="s">
        <v>48</v>
      </c>
      <c r="B9" s="13">
        <v>52993</v>
      </c>
      <c r="C9" s="113">
        <f t="shared" ref="C9:C14" si="0">B9/$B$15*100</f>
        <v>24.229802020940973</v>
      </c>
      <c r="D9" s="89">
        <v>1137829.2</v>
      </c>
      <c r="E9" s="88">
        <f t="shared" ref="E9:E14" si="1">D9/$D$15*100</f>
        <v>31.433978363490954</v>
      </c>
      <c r="F9" s="26">
        <v>76671.600000000006</v>
      </c>
      <c r="G9" s="88">
        <f t="shared" ref="G9:G14" si="2">F9/$F$15*100</f>
        <v>19.735111781489739</v>
      </c>
      <c r="H9" s="26">
        <v>1446.83</v>
      </c>
      <c r="I9" s="4">
        <v>15</v>
      </c>
      <c r="J9" s="87">
        <v>6.74</v>
      </c>
      <c r="K9" s="89">
        <v>63306.6</v>
      </c>
      <c r="L9" s="88">
        <f t="shared" ref="L9:L14" si="3">K9/$K$15*100</f>
        <v>29.623414751016124</v>
      </c>
    </row>
    <row r="10" spans="1:12">
      <c r="A10" s="4" t="s">
        <v>6</v>
      </c>
      <c r="B10" s="13">
        <v>12265</v>
      </c>
      <c r="C10" s="113">
        <f t="shared" si="0"/>
        <v>5.6078825842439759</v>
      </c>
      <c r="D10" s="89">
        <v>464990.2</v>
      </c>
      <c r="E10" s="88">
        <f t="shared" si="1"/>
        <v>12.845945495189728</v>
      </c>
      <c r="F10" s="26">
        <v>55257.1</v>
      </c>
      <c r="G10" s="88">
        <f t="shared" si="2"/>
        <v>14.223063627483404</v>
      </c>
      <c r="H10" s="26">
        <v>4505.2700000000004</v>
      </c>
      <c r="I10" s="4">
        <v>20</v>
      </c>
      <c r="J10" s="87">
        <v>11.88</v>
      </c>
      <c r="K10" s="89">
        <v>16748.3</v>
      </c>
      <c r="L10" s="88">
        <f t="shared" si="3"/>
        <v>7.8371265756563027</v>
      </c>
    </row>
    <row r="11" spans="1:12">
      <c r="A11" s="4" t="s">
        <v>7</v>
      </c>
      <c r="B11" s="13">
        <v>4087</v>
      </c>
      <c r="C11" s="113">
        <f t="shared" si="0"/>
        <v>1.8686845594623018</v>
      </c>
      <c r="D11" s="89">
        <v>220087.9</v>
      </c>
      <c r="E11" s="88">
        <f t="shared" si="1"/>
        <v>6.0802080722362906</v>
      </c>
      <c r="F11" s="26">
        <v>36044</v>
      </c>
      <c r="G11" s="88">
        <f t="shared" si="2"/>
        <v>9.2776512952907737</v>
      </c>
      <c r="H11" s="26">
        <v>8819.18</v>
      </c>
      <c r="I11" s="4">
        <v>30</v>
      </c>
      <c r="J11" s="87">
        <v>16.38</v>
      </c>
      <c r="K11" s="89">
        <v>6246.9</v>
      </c>
      <c r="L11" s="88">
        <f t="shared" si="3"/>
        <v>2.9231471854138844</v>
      </c>
    </row>
    <row r="12" spans="1:12">
      <c r="A12" s="4" t="s">
        <v>8</v>
      </c>
      <c r="B12" s="114">
        <v>3776</v>
      </c>
      <c r="C12" s="113">
        <f t="shared" si="0"/>
        <v>1.726487129075031</v>
      </c>
      <c r="D12" s="115">
        <v>313879.59999999998</v>
      </c>
      <c r="E12" s="88">
        <f t="shared" si="1"/>
        <v>8.6713230378875785</v>
      </c>
      <c r="F12" s="26">
        <v>78025.899999999994</v>
      </c>
      <c r="G12" s="88">
        <f t="shared" si="2"/>
        <v>20.083705809600165</v>
      </c>
      <c r="H12" s="26">
        <v>20663.669999999998</v>
      </c>
      <c r="I12" s="4">
        <v>40</v>
      </c>
      <c r="J12" s="87">
        <v>24.86</v>
      </c>
      <c r="K12" s="89">
        <v>8233</v>
      </c>
      <c r="L12" s="88">
        <f t="shared" si="3"/>
        <v>3.8525141714310318</v>
      </c>
    </row>
    <row r="13" spans="1:12">
      <c r="A13" s="77" t="s">
        <v>9</v>
      </c>
      <c r="B13" s="13">
        <v>839</v>
      </c>
      <c r="C13" s="113">
        <f t="shared" si="0"/>
        <v>0.38361300352064376</v>
      </c>
      <c r="D13" s="89">
        <v>137568.9</v>
      </c>
      <c r="E13" s="88">
        <f t="shared" si="1"/>
        <v>3.8005157769630546</v>
      </c>
      <c r="F13" s="26">
        <v>45729.4</v>
      </c>
      <c r="G13" s="88">
        <f t="shared" si="2"/>
        <v>11.770653288837808</v>
      </c>
      <c r="H13" s="26">
        <v>54504.53</v>
      </c>
      <c r="I13" s="13">
        <v>50</v>
      </c>
      <c r="J13" s="87">
        <v>33.24</v>
      </c>
      <c r="K13" s="89">
        <v>7796.4</v>
      </c>
      <c r="L13" s="88">
        <f t="shared" si="3"/>
        <v>3.6482134684981045</v>
      </c>
    </row>
    <row r="14" spans="1:12">
      <c r="A14" s="77" t="s">
        <v>10</v>
      </c>
      <c r="B14" s="13">
        <v>232</v>
      </c>
      <c r="C14" s="113">
        <f t="shared" si="0"/>
        <v>0.10607653971011842</v>
      </c>
      <c r="D14" s="89">
        <v>143935.9</v>
      </c>
      <c r="E14" s="88">
        <f t="shared" si="1"/>
        <v>3.9764122474002224</v>
      </c>
      <c r="F14" s="26">
        <v>50600.9</v>
      </c>
      <c r="G14" s="88">
        <f t="shared" si="2"/>
        <v>13.024567346240124</v>
      </c>
      <c r="H14" s="26">
        <v>218107.32</v>
      </c>
      <c r="I14" s="13">
        <v>60</v>
      </c>
      <c r="J14" s="87">
        <v>35.159999999999997</v>
      </c>
      <c r="K14" s="89">
        <v>30951</v>
      </c>
      <c r="L14" s="88">
        <f t="shared" si="3"/>
        <v>14.483076171500286</v>
      </c>
    </row>
    <row r="15" spans="1:12" s="8" customFormat="1">
      <c r="A15" s="132" t="s">
        <v>53</v>
      </c>
      <c r="B15" s="136">
        <f t="shared" ref="B15:G15" si="4">SUM(B8:B14)</f>
        <v>218710</v>
      </c>
      <c r="C15" s="136">
        <f t="shared" si="4"/>
        <v>99.999999999999986</v>
      </c>
      <c r="D15" s="166">
        <f t="shared" si="4"/>
        <v>3619742.9</v>
      </c>
      <c r="E15" s="136">
        <f t="shared" si="4"/>
        <v>99.999999999999986</v>
      </c>
      <c r="F15" s="166">
        <f t="shared" si="4"/>
        <v>388503.50000000006</v>
      </c>
      <c r="G15" s="136">
        <f t="shared" si="4"/>
        <v>99.999999999999972</v>
      </c>
      <c r="H15" s="180">
        <v>1776.34</v>
      </c>
      <c r="I15" s="72"/>
      <c r="J15" s="72">
        <v>10.95</v>
      </c>
      <c r="K15" s="166">
        <f>SUM(K8:K14)</f>
        <v>213704.59999999998</v>
      </c>
      <c r="L15" s="168">
        <f>SUM(L8:L14)</f>
        <v>99.999999999999986</v>
      </c>
    </row>
    <row r="16" spans="1:12">
      <c r="A16" s="143"/>
      <c r="B16" s="143"/>
      <c r="C16" s="143"/>
      <c r="D16" s="143"/>
      <c r="E16" s="143"/>
      <c r="F16" s="143">
        <f>F15*1000</f>
        <v>388503500.00000006</v>
      </c>
      <c r="G16" s="143"/>
      <c r="H16" s="181"/>
      <c r="I16" s="143"/>
      <c r="J16" s="143"/>
      <c r="K16" s="143"/>
      <c r="L16" s="143"/>
    </row>
    <row r="17" spans="1:12">
      <c r="A17" s="32" t="s">
        <v>78</v>
      </c>
      <c r="B17" s="143"/>
      <c r="C17" s="143"/>
      <c r="D17" s="143"/>
      <c r="E17" s="143"/>
      <c r="F17" s="143"/>
      <c r="G17" s="143"/>
      <c r="H17" s="143"/>
      <c r="I17" s="143"/>
      <c r="J17" s="143"/>
      <c r="K17" s="143"/>
      <c r="L17" s="143"/>
    </row>
    <row r="18" spans="1:12">
      <c r="A18" s="144" t="s">
        <v>79</v>
      </c>
      <c r="B18" s="143"/>
      <c r="C18" s="143"/>
      <c r="D18" s="143"/>
      <c r="E18" s="143"/>
      <c r="F18" s="143"/>
      <c r="G18" s="143"/>
      <c r="H18" s="143"/>
      <c r="I18" s="143"/>
      <c r="J18" s="143"/>
      <c r="K18" s="143"/>
      <c r="L18" s="143"/>
    </row>
    <row r="19" spans="1:12">
      <c r="A19" s="144" t="s">
        <v>108</v>
      </c>
      <c r="B19" s="143"/>
      <c r="C19" s="143"/>
      <c r="D19" s="143"/>
      <c r="E19" s="143"/>
      <c r="F19" s="143"/>
      <c r="G19" s="143"/>
      <c r="H19" s="143"/>
      <c r="I19" s="143"/>
      <c r="J19" s="143"/>
      <c r="K19" s="143"/>
      <c r="L19" s="143"/>
    </row>
    <row r="20" spans="1:12">
      <c r="A20" s="144" t="s">
        <v>18</v>
      </c>
      <c r="B20" s="143"/>
      <c r="C20" s="143"/>
      <c r="D20" s="143"/>
      <c r="E20" s="143"/>
      <c r="F20" s="143"/>
      <c r="G20" s="143"/>
      <c r="H20" s="143"/>
      <c r="I20" s="143"/>
      <c r="J20" s="143"/>
      <c r="K20" s="143"/>
      <c r="L20" s="143"/>
    </row>
    <row r="21" spans="1:12">
      <c r="A21" s="144" t="s">
        <v>71</v>
      </c>
      <c r="B21" s="143"/>
      <c r="C21" s="143"/>
      <c r="D21" s="143"/>
      <c r="E21" s="143"/>
      <c r="F21" s="143"/>
      <c r="G21" s="143"/>
      <c r="H21" s="143"/>
      <c r="I21" s="143"/>
      <c r="J21" s="143"/>
      <c r="K21" s="143"/>
      <c r="L21" s="143"/>
    </row>
    <row r="22" spans="1:12">
      <c r="A22" s="143"/>
      <c r="B22" s="143"/>
      <c r="C22" s="143"/>
      <c r="D22" s="143"/>
      <c r="E22" s="143"/>
      <c r="F22" s="143"/>
      <c r="G22" s="143"/>
      <c r="H22" s="143"/>
      <c r="I22" s="143"/>
      <c r="J22" s="143"/>
      <c r="K22" s="143"/>
      <c r="L22" s="143"/>
    </row>
    <row r="23" spans="1:12">
      <c r="A23" s="143"/>
      <c r="B23" s="143"/>
      <c r="C23" s="143"/>
      <c r="D23" s="143"/>
      <c r="E23" s="143"/>
      <c r="F23" s="143"/>
      <c r="G23" s="143"/>
      <c r="H23" s="143"/>
      <c r="I23" s="143"/>
      <c r="J23" s="143"/>
      <c r="K23" s="143"/>
      <c r="L23" s="143"/>
    </row>
    <row r="24" spans="1:12">
      <c r="A24" s="72" t="s">
        <v>227</v>
      </c>
      <c r="B24" s="72" t="s">
        <v>226</v>
      </c>
      <c r="C24" s="72" t="s">
        <v>239</v>
      </c>
      <c r="D24" s="72" t="s">
        <v>294</v>
      </c>
      <c r="E24" s="72" t="s">
        <v>228</v>
      </c>
      <c r="F24" s="72" t="s">
        <v>229</v>
      </c>
      <c r="G24" s="143"/>
      <c r="H24" s="143"/>
      <c r="I24" s="143"/>
      <c r="J24" s="143"/>
      <c r="K24" s="143"/>
      <c r="L24" s="143"/>
    </row>
    <row r="25" spans="1:12">
      <c r="A25" s="145" t="s">
        <v>241</v>
      </c>
      <c r="B25" s="146">
        <f>SUM(C12:C14)</f>
        <v>2.2161766723057932</v>
      </c>
      <c r="C25" s="147">
        <f>SUM(D12:D14)</f>
        <v>595384.4</v>
      </c>
      <c r="D25" s="206">
        <f>1*C25/B25</f>
        <v>268653.85212296265</v>
      </c>
      <c r="E25" s="147">
        <f>$D$15</f>
        <v>3619742.9</v>
      </c>
      <c r="F25" s="177">
        <f>(100*D25/E25)</f>
        <v>7.4219042496902938</v>
      </c>
      <c r="G25" s="143"/>
      <c r="H25" s="143"/>
      <c r="I25" s="143"/>
      <c r="J25" s="143"/>
      <c r="K25" s="143"/>
      <c r="L25" s="143"/>
    </row>
    <row r="26" spans="1:12">
      <c r="A26" s="208" t="s">
        <v>240</v>
      </c>
      <c r="B26" s="209">
        <f>SUM(C13:C14)</f>
        <v>0.48968954323076219</v>
      </c>
      <c r="C26" s="210">
        <f>SUM(D13:D14)</f>
        <v>281504.8</v>
      </c>
      <c r="D26" s="211">
        <f>1*C26/B26</f>
        <v>574863.81706816063</v>
      </c>
      <c r="E26" s="210">
        <f t="shared" ref="E26" si="5">$D$15</f>
        <v>3619742.9</v>
      </c>
      <c r="F26" s="248">
        <f>100*D26/E26</f>
        <v>15.881343867492927</v>
      </c>
      <c r="G26" s="143"/>
      <c r="H26" s="143"/>
      <c r="I26" s="143"/>
      <c r="J26" s="143"/>
      <c r="K26" s="143"/>
      <c r="L26" s="143"/>
    </row>
    <row r="27" spans="1:12" s="156" customFormat="1">
      <c r="A27" s="212"/>
      <c r="B27" s="213"/>
      <c r="C27" s="214"/>
      <c r="D27" s="215"/>
      <c r="E27" s="216"/>
      <c r="F27" s="217"/>
      <c r="G27" s="218"/>
      <c r="H27" s="218"/>
      <c r="I27" s="218"/>
      <c r="J27" s="218"/>
      <c r="K27" s="218"/>
      <c r="L27" s="218"/>
    </row>
    <row r="28" spans="1:12">
      <c r="A28" s="143"/>
      <c r="B28" s="143"/>
      <c r="C28" s="143"/>
      <c r="D28" s="143"/>
      <c r="E28" s="143"/>
      <c r="F28" s="143"/>
      <c r="G28" s="143"/>
      <c r="H28" s="143"/>
      <c r="I28" s="143"/>
      <c r="J28" s="143"/>
      <c r="K28" s="143"/>
      <c r="L28" s="143"/>
    </row>
    <row r="29" spans="1:12">
      <c r="A29" s="143"/>
      <c r="B29" s="143"/>
      <c r="C29" s="143"/>
      <c r="D29" s="143"/>
      <c r="E29" s="143"/>
      <c r="F29" s="143"/>
      <c r="G29" s="143"/>
      <c r="H29" s="143"/>
      <c r="I29" s="143"/>
      <c r="J29" s="143"/>
      <c r="K29" s="143"/>
      <c r="L29" s="143"/>
    </row>
  </sheetData>
  <mergeCells count="5">
    <mergeCell ref="A6:A7"/>
    <mergeCell ref="B6:C6"/>
    <mergeCell ref="D6:E6"/>
    <mergeCell ref="F6:G6"/>
    <mergeCell ref="I6:J6"/>
  </mergeCells>
  <phoneticPr fontId="8" type="noConversion"/>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29</vt:i4>
      </vt:variant>
    </vt:vector>
  </HeadingPairs>
  <TitlesOfParts>
    <vt:vector size="29" baseType="lpstr">
      <vt:lpstr>tab</vt:lpstr>
      <vt:lpstr>1963</vt:lpstr>
      <vt:lpstr>1964</vt:lpstr>
      <vt:lpstr>1965</vt:lpstr>
      <vt:lpstr>1966</vt:lpstr>
      <vt:lpstr>1966(1)</vt:lpstr>
      <vt:lpstr>1966(2)</vt:lpstr>
      <vt:lpstr>1967</vt:lpstr>
      <vt:lpstr>1967(1)</vt:lpstr>
      <vt:lpstr>1967(2)</vt:lpstr>
      <vt:lpstr>1968</vt:lpstr>
      <vt:lpstr>1968(1)</vt:lpstr>
      <vt:lpstr>1968(2)</vt:lpstr>
      <vt:lpstr>1969</vt:lpstr>
      <vt:lpstr>1969(1)</vt:lpstr>
      <vt:lpstr>1969(2)</vt:lpstr>
      <vt:lpstr>1970</vt:lpstr>
      <vt:lpstr>1970(1)</vt:lpstr>
      <vt:lpstr>1970(2)</vt:lpstr>
      <vt:lpstr>1971</vt:lpstr>
      <vt:lpstr>1971(1)</vt:lpstr>
      <vt:lpstr>1972</vt:lpstr>
      <vt:lpstr>1973</vt:lpstr>
      <vt:lpstr>1974</vt:lpstr>
      <vt:lpstr>1974 (1)</vt:lpstr>
      <vt:lpstr>1979</vt:lpstr>
      <vt:lpstr>1980</vt:lpstr>
      <vt:lpstr>1981</vt:lpstr>
      <vt:lpstr>DATOS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Paulina</dc:creator>
  <cp:lastModifiedBy>ilia tatiana beale olavarría</cp:lastModifiedBy>
  <cp:lastPrinted>2014-01-02T17:17:44Z</cp:lastPrinted>
  <dcterms:created xsi:type="dcterms:W3CDTF">2012-09-26T16:28:50Z</dcterms:created>
  <dcterms:modified xsi:type="dcterms:W3CDTF">2019-03-18T14:24:18Z</dcterms:modified>
</cp:coreProperties>
</file>