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0095"/>
  </bookViews>
  <sheets>
    <sheet name="SCI_2.2012_CEI" sheetId="1" r:id="rId1"/>
  </sheets>
  <definedNames>
    <definedName name="_xlnm._FilterDatabase" localSheetId="0" hidden="1">SCI_2.2012_CEI!$D$12:$AH$129</definedName>
    <definedName name="_xlnm.Print_Titles" localSheetId="0">SCI_2.2012_CEI!$6:$11</definedName>
  </definedNames>
  <calcPr calcId="145621"/>
</workbook>
</file>

<file path=xl/calcChain.xml><?xml version="1.0" encoding="utf-8"?>
<calcChain xmlns="http://schemas.openxmlformats.org/spreadsheetml/2006/main">
  <c r="N96" i="1" l="1"/>
  <c r="Q96" i="1" s="1"/>
  <c r="O100" i="1" l="1"/>
  <c r="AH36" i="1"/>
  <c r="K39" i="1" l="1"/>
  <c r="J84" i="1"/>
  <c r="K84" i="1"/>
  <c r="L29" i="1"/>
  <c r="H39" i="1"/>
  <c r="N43" i="1"/>
  <c r="K42" i="1"/>
  <c r="I91" i="1" l="1"/>
  <c r="I75" i="1"/>
  <c r="K75" i="1"/>
  <c r="I84" i="1"/>
  <c r="N33" i="1"/>
  <c r="Q43" i="1"/>
  <c r="M42" i="1"/>
  <c r="M39" i="1"/>
  <c r="I39" i="1"/>
  <c r="H84" i="1"/>
  <c r="J75" i="1"/>
  <c r="I32" i="1"/>
  <c r="I21" i="1"/>
  <c r="I42" i="1"/>
  <c r="AE43" i="1" l="1"/>
  <c r="AG43" i="1"/>
  <c r="AH43" i="1"/>
  <c r="X43" i="1"/>
  <c r="Y43" i="1"/>
  <c r="Z43" i="1"/>
  <c r="AD43" i="1"/>
  <c r="AA43" i="1"/>
  <c r="AB43" i="1"/>
  <c r="AC43" i="1"/>
  <c r="AE33" i="1"/>
  <c r="AB33" i="1"/>
  <c r="Q33" i="1"/>
  <c r="AD33" i="1"/>
  <c r="AC33" i="1"/>
  <c r="X33" i="1"/>
  <c r="Y33" i="1"/>
  <c r="Z33" i="1"/>
  <c r="AA33" i="1"/>
  <c r="G42" i="1" l="1"/>
  <c r="N94" i="1" l="1"/>
  <c r="G32" i="1"/>
  <c r="Q94" i="1" l="1"/>
  <c r="O94" i="1"/>
  <c r="G75" i="1"/>
  <c r="G91" i="1"/>
  <c r="N62" i="1" l="1"/>
  <c r="N59" i="1"/>
  <c r="AE94" i="1"/>
  <c r="AH94" i="1"/>
  <c r="AB94" i="1"/>
  <c r="AC94" i="1"/>
  <c r="AA94" i="1"/>
  <c r="Y94" i="1"/>
  <c r="AD94" i="1"/>
  <c r="Z94" i="1"/>
  <c r="X94" i="1"/>
  <c r="N73" i="1"/>
  <c r="G84" i="1"/>
  <c r="Q62" i="1" l="1"/>
  <c r="AE62" i="1" l="1"/>
  <c r="AH62" i="1"/>
  <c r="AG62" i="1"/>
  <c r="AA62" i="1"/>
  <c r="AC62" i="1"/>
  <c r="AB62" i="1"/>
  <c r="AD62" i="1"/>
  <c r="Y62" i="1"/>
  <c r="Z62" i="1"/>
  <c r="X62" i="1"/>
  <c r="Q59" i="1" l="1"/>
  <c r="AG59" i="1" s="1"/>
  <c r="AE59" i="1" l="1"/>
  <c r="AH59" i="1"/>
  <c r="AB59" i="1"/>
  <c r="AA59" i="1"/>
  <c r="AC59" i="1"/>
  <c r="AD59" i="1"/>
  <c r="Y59" i="1"/>
  <c r="Z59" i="1"/>
  <c r="X59" i="1"/>
  <c r="Q73" i="1" l="1"/>
  <c r="AG73" i="1" s="1"/>
  <c r="AH73" i="1" l="1"/>
  <c r="AA73" i="1"/>
  <c r="AB73" i="1"/>
  <c r="AC73" i="1"/>
  <c r="Z73" i="1"/>
  <c r="Y73" i="1"/>
  <c r="AD73" i="1"/>
  <c r="X73" i="1"/>
  <c r="AE73" i="1"/>
  <c r="L32" i="1" l="1"/>
  <c r="H42" i="1"/>
  <c r="L42" i="1" l="1"/>
  <c r="N78" i="1" l="1"/>
  <c r="N79" i="1"/>
  <c r="N88" i="1"/>
  <c r="N87" i="1"/>
  <c r="Q87" i="1" l="1"/>
  <c r="Q88" i="1"/>
  <c r="Q79" i="1"/>
  <c r="AE79" i="1" s="1"/>
  <c r="Q78" i="1"/>
  <c r="AE78" i="1" s="1"/>
  <c r="AE88" i="1" l="1"/>
  <c r="AH88" i="1"/>
  <c r="AC88" i="1"/>
  <c r="AB88" i="1"/>
  <c r="AH78" i="1"/>
  <c r="AD78" i="1"/>
  <c r="AC79" i="1"/>
  <c r="AH79" i="1"/>
  <c r="AB79" i="1"/>
  <c r="AE87" i="1"/>
  <c r="AH87" i="1"/>
  <c r="AD87" i="1"/>
  <c r="J32" i="1" l="1"/>
  <c r="K32" i="1"/>
  <c r="L39" i="1" l="1"/>
  <c r="K91" i="1" l="1"/>
  <c r="I27" i="1" l="1"/>
  <c r="M75" i="1" l="1"/>
  <c r="I29" i="1" l="1"/>
  <c r="I36" i="1" l="1"/>
  <c r="J29" i="1"/>
  <c r="J39" i="1" l="1"/>
  <c r="N41" i="1"/>
  <c r="J42" i="1"/>
  <c r="N44" i="1"/>
  <c r="Q44" i="1" l="1"/>
  <c r="Q41" i="1"/>
  <c r="N42" i="1"/>
  <c r="AE44" i="1" l="1"/>
  <c r="AG44" i="1"/>
  <c r="AH44" i="1"/>
  <c r="AB44" i="1"/>
  <c r="Z44" i="1"/>
  <c r="AD44" i="1"/>
  <c r="X44" i="1"/>
  <c r="Y44" i="1"/>
  <c r="AC44" i="1"/>
  <c r="AA44" i="1"/>
  <c r="AE41" i="1"/>
  <c r="AH41" i="1"/>
  <c r="AG41" i="1"/>
  <c r="Y41" i="1"/>
  <c r="AB41" i="1"/>
  <c r="Z41" i="1"/>
  <c r="AD41" i="1"/>
  <c r="X41" i="1"/>
  <c r="AC41" i="1"/>
  <c r="AA41" i="1"/>
  <c r="Q42" i="1"/>
  <c r="AE42" i="1" l="1"/>
  <c r="AG42" i="1"/>
  <c r="AH42" i="1"/>
  <c r="AB42" i="1"/>
  <c r="AD42" i="1"/>
  <c r="Z42" i="1"/>
  <c r="X42" i="1"/>
  <c r="Y42" i="1"/>
  <c r="AC42" i="1"/>
  <c r="AA42" i="1"/>
  <c r="J21" i="1"/>
  <c r="L91" i="1" l="1"/>
  <c r="J27" i="1"/>
  <c r="J36" i="1" l="1"/>
  <c r="G29" i="1" l="1"/>
  <c r="K29" i="1" l="1"/>
  <c r="G21" i="1" l="1"/>
  <c r="N40" i="1"/>
  <c r="G39" i="1"/>
  <c r="N39" i="1" l="1"/>
  <c r="Q40" i="1"/>
  <c r="AE40" i="1" s="1"/>
  <c r="N30" i="1"/>
  <c r="G27" i="1"/>
  <c r="G36" i="1" l="1"/>
  <c r="AG40" i="1"/>
  <c r="AH40" i="1"/>
  <c r="AD40" i="1"/>
  <c r="AA40" i="1"/>
  <c r="Y40" i="1"/>
  <c r="AB40" i="1"/>
  <c r="Z40" i="1"/>
  <c r="AC40" i="1"/>
  <c r="X40" i="1"/>
  <c r="AB30" i="1"/>
  <c r="AD30" i="1"/>
  <c r="AA30" i="1"/>
  <c r="X30" i="1"/>
  <c r="Z30" i="1"/>
  <c r="AE30" i="1"/>
  <c r="Y30" i="1"/>
  <c r="Q30" i="1"/>
  <c r="AC30" i="1"/>
  <c r="AD26" i="1"/>
  <c r="AE26" i="1"/>
  <c r="Z26" i="1"/>
  <c r="AB26" i="1"/>
  <c r="AC26" i="1"/>
  <c r="AA26" i="1"/>
  <c r="Q26" i="1"/>
  <c r="Y26" i="1"/>
  <c r="O26" i="1"/>
  <c r="AF26" i="1" s="1"/>
  <c r="X26" i="1"/>
  <c r="Q39" i="1"/>
  <c r="O14" i="1" l="1"/>
  <c r="AE39" i="1"/>
  <c r="AG39" i="1"/>
  <c r="AH39" i="1"/>
  <c r="AB39" i="1"/>
  <c r="Y39" i="1"/>
  <c r="Z39" i="1"/>
  <c r="AD39" i="1"/>
  <c r="AC39" i="1"/>
  <c r="AA39" i="1"/>
  <c r="X39" i="1"/>
  <c r="O17" i="1"/>
  <c r="P16" i="1"/>
  <c r="O13" i="1"/>
  <c r="P12" i="1"/>
  <c r="O15" i="1"/>
  <c r="H75" i="1"/>
  <c r="N76" i="1"/>
  <c r="O19" i="1"/>
  <c r="O18" i="1"/>
  <c r="Q19" i="1" l="1"/>
  <c r="AF19" i="1" s="1"/>
  <c r="O76" i="1"/>
  <c r="Q76" i="1"/>
  <c r="AE76" i="1" s="1"/>
  <c r="Q15" i="1"/>
  <c r="Q13" i="1"/>
  <c r="AF13" i="1" s="1"/>
  <c r="O12" i="1"/>
  <c r="M91" i="1"/>
  <c r="Q17" i="1"/>
  <c r="AF17" i="1" s="1"/>
  <c r="O16" i="1"/>
  <c r="Q18" i="1"/>
  <c r="P20" i="1"/>
  <c r="Q14" i="1"/>
  <c r="AF14" i="1" s="1"/>
  <c r="AH14" i="1" l="1"/>
  <c r="AG14" i="1"/>
  <c r="AG17" i="1"/>
  <c r="AH17" i="1"/>
  <c r="AF15" i="1"/>
  <c r="AH15" i="1"/>
  <c r="AG15" i="1"/>
  <c r="O20" i="1"/>
  <c r="Q12" i="1"/>
  <c r="AH76" i="1"/>
  <c r="AD76" i="1"/>
  <c r="AC76" i="1"/>
  <c r="Y76" i="1"/>
  <c r="AH13" i="1"/>
  <c r="AG13" i="1"/>
  <c r="AG19" i="1"/>
  <c r="AH19" i="1"/>
  <c r="AF18" i="1"/>
  <c r="AH18" i="1"/>
  <c r="AG18" i="1"/>
  <c r="Q16" i="1"/>
  <c r="AH16" i="1" l="1"/>
  <c r="AG16" i="1"/>
  <c r="M32" i="1"/>
  <c r="L21" i="1"/>
  <c r="AF12" i="1"/>
  <c r="AH12" i="1"/>
  <c r="AG12" i="1"/>
  <c r="AF16" i="1"/>
  <c r="N77" i="1" l="1"/>
  <c r="L75" i="1"/>
  <c r="L27" i="1"/>
  <c r="L36" i="1" l="1"/>
  <c r="N75" i="1"/>
  <c r="L84" i="1"/>
  <c r="N86" i="1"/>
  <c r="Q77" i="1"/>
  <c r="AE77" i="1" s="1"/>
  <c r="O77" i="1"/>
  <c r="J91" i="1" l="1"/>
  <c r="Q86" i="1"/>
  <c r="Q75" i="1"/>
  <c r="O75" i="1"/>
  <c r="AH77" i="1"/>
  <c r="AD86" i="1" l="1"/>
  <c r="AH86" i="1"/>
  <c r="AC86" i="1"/>
  <c r="AE75" i="1"/>
  <c r="AH75" i="1"/>
  <c r="AB75" i="1"/>
  <c r="Z75" i="1"/>
  <c r="AA75" i="1"/>
  <c r="X75" i="1"/>
  <c r="AD75" i="1"/>
  <c r="Y75" i="1"/>
  <c r="AC75" i="1"/>
  <c r="AE86" i="1"/>
  <c r="N92" i="1"/>
  <c r="Q92" i="1" l="1"/>
  <c r="AE92" i="1" s="1"/>
  <c r="O92" i="1"/>
  <c r="AH92" i="1" l="1"/>
  <c r="Z92" i="1"/>
  <c r="X92" i="1"/>
  <c r="AB92" i="1"/>
  <c r="AC92" i="1"/>
  <c r="AD92" i="1"/>
  <c r="AA92" i="1"/>
  <c r="Y92" i="1"/>
  <c r="N35" i="1" l="1"/>
  <c r="Z35" i="1" l="1"/>
  <c r="M37" i="1"/>
  <c r="Q35" i="1"/>
  <c r="AE35" i="1"/>
  <c r="AA35" i="1"/>
  <c r="AC35" i="1"/>
  <c r="X35" i="1"/>
  <c r="AB35" i="1"/>
  <c r="Y35" i="1"/>
  <c r="M29" i="1"/>
  <c r="AD35" i="1"/>
  <c r="N37" i="1" l="1"/>
  <c r="N70" i="1" l="1"/>
  <c r="Q37" i="1"/>
  <c r="AE37" i="1" s="1"/>
  <c r="AH37" i="1" s="1"/>
  <c r="AD37" i="1" l="1"/>
  <c r="Q70" i="1"/>
  <c r="AE70" i="1" s="1"/>
  <c r="AH70" i="1" l="1"/>
  <c r="AB70" i="1"/>
  <c r="AA70" i="1"/>
  <c r="AD70" i="1"/>
  <c r="Y70" i="1"/>
  <c r="Z70" i="1"/>
  <c r="X70" i="1"/>
  <c r="AG70" i="1"/>
  <c r="AC70" i="1"/>
  <c r="H32" i="1" l="1"/>
  <c r="N34" i="1"/>
  <c r="AE34" i="1" l="1"/>
  <c r="Q34" i="1"/>
  <c r="Z34" i="1"/>
  <c r="N32" i="1"/>
  <c r="X34" i="1"/>
  <c r="AC34" i="1"/>
  <c r="AB34" i="1"/>
  <c r="AA34" i="1"/>
  <c r="AD34" i="1"/>
  <c r="Y34" i="1"/>
  <c r="Y32" i="1"/>
  <c r="AE32" i="1" l="1"/>
  <c r="Q32" i="1"/>
  <c r="Z32" i="1"/>
  <c r="X32" i="1"/>
  <c r="AC32" i="1"/>
  <c r="AA32" i="1"/>
  <c r="AB32" i="1"/>
  <c r="AD32" i="1"/>
  <c r="H29" i="1" l="1"/>
  <c r="N31" i="1"/>
  <c r="Y31" i="1" s="1"/>
  <c r="AB31" i="1" l="1"/>
  <c r="Q31" i="1"/>
  <c r="AE31" i="1"/>
  <c r="AC31" i="1"/>
  <c r="Z31" i="1"/>
  <c r="AA31" i="1"/>
  <c r="X31" i="1"/>
  <c r="N29" i="1"/>
  <c r="AD31" i="1"/>
  <c r="Y29" i="1" l="1"/>
  <c r="Q29" i="1"/>
  <c r="AE29" i="1"/>
  <c r="AC29" i="1"/>
  <c r="Z29" i="1"/>
  <c r="AA29" i="1"/>
  <c r="X29" i="1"/>
  <c r="AB29" i="1"/>
  <c r="AD29" i="1"/>
  <c r="N28" i="1"/>
  <c r="Y28" i="1" l="1"/>
  <c r="AE28" i="1"/>
  <c r="Q28" i="1"/>
  <c r="M38" i="1"/>
  <c r="Z28" i="1"/>
  <c r="AA28" i="1"/>
  <c r="AB28" i="1"/>
  <c r="X28" i="1"/>
  <c r="AC28" i="1"/>
  <c r="AD28" i="1"/>
  <c r="N23" i="1"/>
  <c r="Y23" i="1" s="1"/>
  <c r="H21" i="1"/>
  <c r="N38" i="1" l="1"/>
  <c r="N93" i="1"/>
  <c r="H91" i="1"/>
  <c r="O23" i="1"/>
  <c r="AF23" i="1" s="1"/>
  <c r="Q23" i="1"/>
  <c r="AE23" i="1"/>
  <c r="AA23" i="1"/>
  <c r="AB23" i="1"/>
  <c r="Z23" i="1"/>
  <c r="AC23" i="1"/>
  <c r="X23" i="1"/>
  <c r="AD23" i="1"/>
  <c r="N24" i="1"/>
  <c r="M21" i="1"/>
  <c r="M27" i="1" l="1"/>
  <c r="AA24" i="1"/>
  <c r="O24" i="1"/>
  <c r="AF24" i="1" s="1"/>
  <c r="Q24" i="1"/>
  <c r="AE24" i="1"/>
  <c r="Z24" i="1"/>
  <c r="AB24" i="1"/>
  <c r="X24" i="1"/>
  <c r="Y24" i="1"/>
  <c r="AC24" i="1"/>
  <c r="AD24" i="1"/>
  <c r="N91" i="1"/>
  <c r="Q38" i="1"/>
  <c r="AE38" i="1" s="1"/>
  <c r="AH38" i="1" s="1"/>
  <c r="Q93" i="1"/>
  <c r="O93" i="1"/>
  <c r="AD38" i="1" l="1"/>
  <c r="AE93" i="1"/>
  <c r="AH93" i="1"/>
  <c r="Z93" i="1"/>
  <c r="AA93" i="1"/>
  <c r="AB93" i="1"/>
  <c r="AD93" i="1"/>
  <c r="X93" i="1"/>
  <c r="AC93" i="1"/>
  <c r="Y93" i="1"/>
  <c r="Q91" i="1"/>
  <c r="O91" i="1"/>
  <c r="M36" i="1"/>
  <c r="AE91" i="1" l="1"/>
  <c r="AH91" i="1"/>
  <c r="Z91" i="1"/>
  <c r="X91" i="1"/>
  <c r="AB91" i="1"/>
  <c r="AC91" i="1"/>
  <c r="AD91" i="1"/>
  <c r="AA91" i="1"/>
  <c r="Y91" i="1"/>
  <c r="N113" i="1" l="1"/>
  <c r="Q113" i="1" l="1"/>
  <c r="N106" i="1" l="1"/>
  <c r="Q106" i="1" l="1"/>
  <c r="AE106" i="1" l="1"/>
  <c r="AH106" i="1"/>
  <c r="AG106" i="1"/>
  <c r="AA106" i="1"/>
  <c r="AD106" i="1"/>
  <c r="Z106" i="1"/>
  <c r="X106" i="1"/>
  <c r="Y106" i="1"/>
  <c r="AC106" i="1"/>
  <c r="AB106" i="1"/>
  <c r="N104" i="1" l="1"/>
  <c r="Q104" i="1" s="1"/>
  <c r="AB104" i="1" s="1"/>
  <c r="AE104" i="1" l="1"/>
  <c r="AH104" i="1"/>
  <c r="Z104" i="1"/>
  <c r="AA104" i="1"/>
  <c r="AC104" i="1"/>
  <c r="AD104" i="1"/>
  <c r="X104" i="1"/>
  <c r="AG104" i="1"/>
  <c r="Y104" i="1"/>
  <c r="P102" i="1" l="1"/>
  <c r="I102" i="1"/>
  <c r="G102" i="1" l="1"/>
  <c r="L102" i="1"/>
  <c r="K102" i="1"/>
  <c r="J102" i="1" l="1"/>
  <c r="M102" i="1" l="1"/>
  <c r="H102" i="1" l="1"/>
  <c r="N103" i="1"/>
  <c r="N102" i="1" l="1"/>
  <c r="Q103" i="1"/>
  <c r="AH103" i="1" l="1"/>
  <c r="AG103" i="1"/>
  <c r="Z103" i="1"/>
  <c r="X103" i="1"/>
  <c r="AB103" i="1"/>
  <c r="AC103" i="1"/>
  <c r="AA103" i="1"/>
  <c r="AD103" i="1"/>
  <c r="Y103" i="1"/>
  <c r="Q102" i="1"/>
  <c r="AE102" i="1" s="1"/>
  <c r="AE103" i="1"/>
  <c r="AH102" i="1" l="1"/>
  <c r="Z102" i="1"/>
  <c r="AG102" i="1"/>
  <c r="AB102" i="1"/>
  <c r="AC102" i="1"/>
  <c r="X102" i="1"/>
  <c r="AA102" i="1"/>
  <c r="AD102" i="1"/>
  <c r="Y102" i="1"/>
  <c r="N101" i="1" l="1"/>
  <c r="Q101" i="1" l="1"/>
  <c r="N95" i="1" l="1"/>
  <c r="Q95" i="1" l="1"/>
  <c r="N72" i="1" l="1"/>
  <c r="Q72" i="1" s="1"/>
  <c r="AE72" i="1" s="1"/>
  <c r="Y72" i="1" l="1"/>
  <c r="AD72" i="1"/>
  <c r="AC72" i="1"/>
  <c r="AH72" i="1"/>
  <c r="AA72" i="1"/>
  <c r="AB72" i="1"/>
  <c r="AG72" i="1"/>
  <c r="Z72" i="1"/>
  <c r="X72" i="1"/>
  <c r="N110" i="1" l="1"/>
  <c r="Q110" i="1" l="1"/>
  <c r="AG110" i="1" s="1"/>
  <c r="AE110" i="1" l="1"/>
  <c r="AH110" i="1"/>
  <c r="AC110" i="1"/>
  <c r="AD110" i="1"/>
  <c r="Z110" i="1"/>
  <c r="Y110" i="1"/>
  <c r="X110" i="1"/>
  <c r="AB110" i="1"/>
  <c r="AA110" i="1"/>
  <c r="M108" i="1" l="1"/>
  <c r="K108" i="1" l="1"/>
  <c r="I108" i="1"/>
  <c r="L108" i="1"/>
  <c r="P108" i="1"/>
  <c r="G108" i="1"/>
  <c r="N109" i="1"/>
  <c r="H108" i="1"/>
  <c r="J108" i="1"/>
  <c r="Q109" i="1" l="1"/>
  <c r="N108" i="1"/>
  <c r="Q108" i="1" l="1"/>
  <c r="Y108" i="1" s="1"/>
  <c r="AE109" i="1"/>
  <c r="AH109" i="1"/>
  <c r="AD109" i="1"/>
  <c r="AB109" i="1"/>
  <c r="AG109" i="1"/>
  <c r="AA109" i="1"/>
  <c r="AC109" i="1"/>
  <c r="X109" i="1"/>
  <c r="Z109" i="1"/>
  <c r="Y109" i="1"/>
  <c r="AB108" i="1" l="1"/>
  <c r="Z108" i="1"/>
  <c r="AC108" i="1"/>
  <c r="AH108" i="1"/>
  <c r="AG108" i="1"/>
  <c r="X108" i="1"/>
  <c r="AE108" i="1"/>
  <c r="AD108" i="1"/>
  <c r="AA108" i="1"/>
  <c r="M105" i="1" l="1"/>
  <c r="I105" i="1" l="1"/>
  <c r="L105" i="1"/>
  <c r="H105" i="1"/>
  <c r="G105" i="1"/>
  <c r="K105" i="1" l="1"/>
  <c r="J105" i="1"/>
  <c r="N107" i="1"/>
  <c r="P105" i="1"/>
  <c r="N105" i="1" l="1"/>
  <c r="Q107" i="1"/>
  <c r="AE107" i="1" l="1"/>
  <c r="AH107" i="1"/>
  <c r="AD107" i="1"/>
  <c r="X107" i="1"/>
  <c r="Z107" i="1"/>
  <c r="Y107" i="1"/>
  <c r="AC107" i="1"/>
  <c r="AG107" i="1"/>
  <c r="AB107" i="1"/>
  <c r="AA107" i="1"/>
  <c r="Q105" i="1"/>
  <c r="AE105" i="1" s="1"/>
  <c r="Z105" i="1" l="1"/>
  <c r="AH105" i="1"/>
  <c r="AD105" i="1"/>
  <c r="Y105" i="1"/>
  <c r="AC105" i="1"/>
  <c r="X105" i="1"/>
  <c r="AA105" i="1"/>
  <c r="AG105" i="1"/>
  <c r="AB105" i="1"/>
  <c r="N82" i="1" l="1"/>
  <c r="Q82" i="1" l="1"/>
  <c r="AC82" i="1" s="1"/>
  <c r="Y82" i="1" l="1"/>
  <c r="AH82" i="1"/>
  <c r="AE82" i="1"/>
  <c r="N66" i="1" l="1"/>
  <c r="Q66" i="1" s="1"/>
  <c r="Y66" i="1" s="1"/>
  <c r="AH66" i="1" l="1"/>
  <c r="AG66" i="1"/>
  <c r="AC66" i="1"/>
  <c r="Z66" i="1"/>
  <c r="AD66" i="1"/>
  <c r="AA66" i="1"/>
  <c r="AB66" i="1"/>
  <c r="X66" i="1"/>
  <c r="AE66" i="1"/>
  <c r="K64" i="1" l="1"/>
  <c r="I64" i="1"/>
  <c r="J64" i="1"/>
  <c r="H64" i="1"/>
  <c r="G64" i="1"/>
  <c r="P64" i="1"/>
  <c r="L64" i="1" l="1"/>
  <c r="M64" i="1" l="1"/>
  <c r="N65" i="1"/>
  <c r="Q65" i="1" l="1"/>
  <c r="AE65" i="1" s="1"/>
  <c r="N64" i="1"/>
  <c r="Q64" i="1" l="1"/>
  <c r="AE64" i="1" s="1"/>
  <c r="AH65" i="1"/>
  <c r="Y65" i="1"/>
  <c r="Z65" i="1"/>
  <c r="AB65" i="1"/>
  <c r="AA65" i="1"/>
  <c r="X65" i="1"/>
  <c r="AG65" i="1"/>
  <c r="AC65" i="1"/>
  <c r="AD65" i="1"/>
  <c r="AH64" i="1" l="1"/>
  <c r="AG64" i="1"/>
  <c r="X64" i="1"/>
  <c r="AA64" i="1"/>
  <c r="AB64" i="1"/>
  <c r="Y64" i="1"/>
  <c r="Z64" i="1"/>
  <c r="AC64" i="1"/>
  <c r="AD64" i="1"/>
  <c r="N63" i="1" l="1"/>
  <c r="Q63" i="1" l="1"/>
  <c r="AE63" i="1" l="1"/>
  <c r="AH63" i="1"/>
  <c r="Z63" i="1"/>
  <c r="AG63" i="1"/>
  <c r="AA63" i="1"/>
  <c r="AB63" i="1"/>
  <c r="X63" i="1"/>
  <c r="AC63" i="1"/>
  <c r="AD63" i="1"/>
  <c r="Y63" i="1"/>
  <c r="N111" i="1" l="1"/>
  <c r="Q111" i="1" l="1"/>
  <c r="AE111" i="1" l="1"/>
  <c r="AH111" i="1"/>
  <c r="Z111" i="1"/>
  <c r="X111" i="1"/>
  <c r="AC111" i="1"/>
  <c r="AG111" i="1"/>
  <c r="Y111" i="1"/>
  <c r="AD111" i="1"/>
  <c r="AA111" i="1"/>
  <c r="AB111" i="1"/>
  <c r="N49" i="1" l="1"/>
  <c r="Q49" i="1" l="1"/>
  <c r="AE49" i="1" l="1"/>
  <c r="AH49" i="1"/>
  <c r="Z49" i="1"/>
  <c r="AG49" i="1"/>
  <c r="AB49" i="1"/>
  <c r="AC49" i="1"/>
  <c r="AD49" i="1"/>
  <c r="Y49" i="1"/>
  <c r="AA49" i="1"/>
  <c r="X49" i="1"/>
  <c r="N71" i="1" l="1"/>
  <c r="Q71" i="1" l="1"/>
  <c r="AE71" i="1" l="1"/>
  <c r="AH71" i="1"/>
  <c r="AB71" i="1"/>
  <c r="AA71" i="1"/>
  <c r="Z71" i="1"/>
  <c r="Y71" i="1"/>
  <c r="AD71" i="1"/>
  <c r="X71" i="1"/>
  <c r="AC71" i="1"/>
  <c r="AG71" i="1"/>
  <c r="N128" i="1" l="1"/>
  <c r="Q128" i="1" l="1"/>
  <c r="N121" i="1" l="1"/>
  <c r="Q121" i="1" l="1"/>
  <c r="AE121" i="1" l="1"/>
  <c r="AH121" i="1"/>
  <c r="AD121" i="1"/>
  <c r="AG121" i="1"/>
  <c r="Z121" i="1"/>
  <c r="AB121" i="1"/>
  <c r="AA121" i="1"/>
  <c r="AC121" i="1"/>
  <c r="X121" i="1"/>
  <c r="Y121" i="1"/>
  <c r="N119" i="1" l="1"/>
  <c r="Q119" i="1" l="1"/>
  <c r="AE119" i="1" s="1"/>
  <c r="AG119" i="1" l="1"/>
  <c r="AC119" i="1"/>
  <c r="AH119" i="1"/>
  <c r="X119" i="1"/>
  <c r="AD119" i="1"/>
  <c r="Z119" i="1"/>
  <c r="Y119" i="1"/>
  <c r="AB119" i="1"/>
  <c r="AA119" i="1"/>
  <c r="G117" i="1" l="1"/>
  <c r="L117" i="1"/>
  <c r="P117" i="1" l="1"/>
  <c r="H117" i="1"/>
  <c r="M117" i="1"/>
  <c r="K117" i="1" l="1"/>
  <c r="J117" i="1"/>
  <c r="I117" i="1" l="1"/>
  <c r="N118" i="1"/>
  <c r="Q118" i="1" l="1"/>
  <c r="AE118" i="1" s="1"/>
  <c r="N117" i="1"/>
  <c r="Q117" i="1" l="1"/>
  <c r="AE117" i="1" s="1"/>
  <c r="AC118" i="1"/>
  <c r="AH118" i="1"/>
  <c r="X118" i="1"/>
  <c r="AD118" i="1"/>
  <c r="AG118" i="1"/>
  <c r="Y118" i="1"/>
  <c r="AA118" i="1"/>
  <c r="AB118" i="1"/>
  <c r="Z118" i="1"/>
  <c r="AH117" i="1" l="1"/>
  <c r="AC117" i="1"/>
  <c r="X117" i="1"/>
  <c r="Y117" i="1"/>
  <c r="AG117" i="1"/>
  <c r="AD117" i="1"/>
  <c r="AA117" i="1"/>
  <c r="AB117" i="1"/>
  <c r="Z117" i="1"/>
  <c r="N116" i="1" l="1"/>
  <c r="Q116" i="1" l="1"/>
  <c r="N97" i="1" l="1"/>
  <c r="Q97" i="1" s="1"/>
  <c r="Q98" i="1" l="1"/>
  <c r="N61" i="1" l="1"/>
  <c r="Q61" i="1" l="1"/>
  <c r="AE61" i="1" l="1"/>
  <c r="AH61" i="1"/>
  <c r="AB61" i="1"/>
  <c r="Z61" i="1"/>
  <c r="AA61" i="1"/>
  <c r="Y61" i="1"/>
  <c r="AG61" i="1"/>
  <c r="AD61" i="1"/>
  <c r="AC61" i="1"/>
  <c r="X61" i="1"/>
  <c r="N126" i="1" l="1"/>
  <c r="Q126" i="1" l="1"/>
  <c r="AE126" i="1" s="1"/>
  <c r="AD126" i="1" l="1"/>
  <c r="AH126" i="1"/>
  <c r="X126" i="1"/>
  <c r="AC126" i="1"/>
  <c r="AB126" i="1"/>
  <c r="AA126" i="1"/>
  <c r="Z126" i="1"/>
  <c r="AG126" i="1"/>
  <c r="Y126" i="1"/>
  <c r="N125" i="1" l="1"/>
  <c r="Q125" i="1" l="1"/>
  <c r="AE125" i="1" l="1"/>
  <c r="AH125" i="1"/>
  <c r="AB125" i="1"/>
  <c r="AD125" i="1"/>
  <c r="AC125" i="1"/>
  <c r="AA125" i="1"/>
  <c r="Z125" i="1"/>
  <c r="AG125" i="1"/>
  <c r="Y125" i="1"/>
  <c r="X125" i="1"/>
  <c r="J123" i="1" l="1"/>
  <c r="G123" i="1" l="1"/>
  <c r="N124" i="1"/>
  <c r="K123" i="1"/>
  <c r="P123" i="1"/>
  <c r="M123" i="1"/>
  <c r="L123" i="1"/>
  <c r="I123" i="1"/>
  <c r="H123" i="1"/>
  <c r="Q124" i="1" l="1"/>
  <c r="N123" i="1"/>
  <c r="AE124" i="1" l="1"/>
  <c r="AH124" i="1"/>
  <c r="AA124" i="1"/>
  <c r="AB124" i="1"/>
  <c r="AG124" i="1"/>
  <c r="AC124" i="1"/>
  <c r="Y124" i="1"/>
  <c r="X124" i="1"/>
  <c r="AD124" i="1"/>
  <c r="Z124" i="1"/>
  <c r="Q123" i="1"/>
  <c r="AE123" i="1" s="1"/>
  <c r="AD123" i="1" l="1"/>
  <c r="AH123" i="1"/>
  <c r="AA123" i="1"/>
  <c r="AG123" i="1"/>
  <c r="AB123" i="1"/>
  <c r="AC123" i="1"/>
  <c r="X123" i="1"/>
  <c r="Z123" i="1"/>
  <c r="Y123" i="1"/>
  <c r="M120" i="1"/>
  <c r="K120" i="1" l="1"/>
  <c r="J120" i="1"/>
  <c r="H120" i="1" l="1"/>
  <c r="L120" i="1"/>
  <c r="N122" i="1"/>
  <c r="G120" i="1"/>
  <c r="P120" i="1"/>
  <c r="I120" i="1"/>
  <c r="Q122" i="1" l="1"/>
  <c r="AE122" i="1" s="1"/>
  <c r="N120" i="1"/>
  <c r="Q120" i="1" l="1"/>
  <c r="Y122" i="1"/>
  <c r="AH122" i="1"/>
  <c r="AD122" i="1"/>
  <c r="AA122" i="1"/>
  <c r="AB122" i="1"/>
  <c r="X122" i="1"/>
  <c r="AG122" i="1"/>
  <c r="AC122" i="1"/>
  <c r="Z122" i="1"/>
  <c r="AE120" i="1" l="1"/>
  <c r="AH120" i="1"/>
  <c r="AD120" i="1"/>
  <c r="AA120" i="1"/>
  <c r="AB120" i="1"/>
  <c r="Z120" i="1"/>
  <c r="X120" i="1"/>
  <c r="Y120" i="1"/>
  <c r="AC120" i="1"/>
  <c r="AG120" i="1"/>
  <c r="N81" i="1" l="1"/>
  <c r="Q81" i="1" l="1"/>
  <c r="M84" i="1"/>
  <c r="N85" i="1"/>
  <c r="N84" i="1" l="1"/>
  <c r="AH81" i="1"/>
  <c r="AD81" i="1"/>
  <c r="Q85" i="1"/>
  <c r="AE85" i="1" s="1"/>
  <c r="AE81" i="1"/>
  <c r="Q84" i="1" l="1"/>
  <c r="AE84" i="1" s="1"/>
  <c r="AD85" i="1"/>
  <c r="AH85" i="1"/>
  <c r="AC85" i="1"/>
  <c r="AC84" i="1" l="1"/>
  <c r="AH84" i="1"/>
  <c r="AD84" i="1"/>
  <c r="N55" i="1" l="1"/>
  <c r="Q55" i="1" l="1"/>
  <c r="AE55" i="1" l="1"/>
  <c r="AH55" i="1"/>
  <c r="AC55" i="1"/>
  <c r="AB55" i="1"/>
  <c r="Z55" i="1"/>
  <c r="AA55" i="1"/>
  <c r="X55" i="1"/>
  <c r="Y55" i="1"/>
  <c r="AG55" i="1"/>
  <c r="AD55" i="1"/>
  <c r="P53" i="1" l="1"/>
  <c r="L53" i="1" l="1"/>
  <c r="I53" i="1" l="1"/>
  <c r="M53" i="1" l="1"/>
  <c r="J53" i="1" l="1"/>
  <c r="K53" i="1"/>
  <c r="G53" i="1" l="1"/>
  <c r="H53" i="1" l="1"/>
  <c r="N54" i="1"/>
  <c r="Q54" i="1" l="1"/>
  <c r="N53" i="1"/>
  <c r="Q53" i="1" l="1"/>
  <c r="Y53" i="1" s="1"/>
  <c r="AE54" i="1"/>
  <c r="AH54" i="1"/>
  <c r="AG54" i="1"/>
  <c r="AC54" i="1"/>
  <c r="Z54" i="1"/>
  <c r="AD54" i="1"/>
  <c r="AB54" i="1"/>
  <c r="AA54" i="1"/>
  <c r="X54" i="1"/>
  <c r="Y54" i="1"/>
  <c r="AG53" i="1" l="1"/>
  <c r="AH53" i="1"/>
  <c r="AB53" i="1"/>
  <c r="AA53" i="1"/>
  <c r="Z53" i="1"/>
  <c r="X53" i="1"/>
  <c r="AE53" i="1"/>
  <c r="AD53" i="1"/>
  <c r="AC53" i="1"/>
  <c r="N52" i="1" l="1"/>
  <c r="Q52" i="1" l="1"/>
  <c r="AE52" i="1" l="1"/>
  <c r="AH52" i="1"/>
  <c r="Z52" i="1"/>
  <c r="AB52" i="1"/>
  <c r="Y52" i="1"/>
  <c r="AA52" i="1"/>
  <c r="AG52" i="1"/>
  <c r="AD52" i="1"/>
  <c r="X52" i="1"/>
  <c r="AC52" i="1"/>
  <c r="N46" i="1" l="1"/>
  <c r="Q46" i="1" l="1"/>
  <c r="AE46" i="1" l="1"/>
  <c r="AH46" i="1"/>
  <c r="Z46" i="1"/>
  <c r="AD46" i="1"/>
  <c r="AA46" i="1"/>
  <c r="X46" i="1"/>
  <c r="AC46" i="1"/>
  <c r="Y46" i="1"/>
  <c r="AG46" i="1"/>
  <c r="AB46" i="1"/>
  <c r="N60" i="1" l="1"/>
  <c r="Q60" i="1" l="1"/>
  <c r="AE60" i="1" l="1"/>
  <c r="AH60" i="1"/>
  <c r="Z60" i="1"/>
  <c r="AB60" i="1"/>
  <c r="Y60" i="1"/>
  <c r="AA60" i="1"/>
  <c r="AD60" i="1"/>
  <c r="X60" i="1"/>
  <c r="AC60" i="1"/>
  <c r="AG60" i="1"/>
  <c r="K21" i="1" l="1"/>
  <c r="N22" i="1"/>
  <c r="AD22" i="1" l="1"/>
  <c r="AE22" i="1"/>
  <c r="O22" i="1"/>
  <c r="AF22" i="1" s="1"/>
  <c r="Q22" i="1"/>
  <c r="Z22" i="1"/>
  <c r="AC22" i="1"/>
  <c r="AA22" i="1"/>
  <c r="X22" i="1"/>
  <c r="Y22" i="1"/>
  <c r="AB22" i="1"/>
  <c r="K27" i="1"/>
  <c r="K36" i="1" s="1"/>
  <c r="N21" i="1"/>
  <c r="AB21" i="1" s="1"/>
  <c r="X21" i="1" l="1"/>
  <c r="AE21" i="1"/>
  <c r="Q21" i="1"/>
  <c r="O21" i="1"/>
  <c r="Z21" i="1"/>
  <c r="AA21" i="1"/>
  <c r="AC21" i="1"/>
  <c r="Y21" i="1"/>
  <c r="AD21" i="1"/>
  <c r="AF21" i="1" l="1"/>
  <c r="N127" i="1" l="1"/>
  <c r="Q127" i="1" s="1"/>
  <c r="AE127" i="1" s="1"/>
  <c r="AB127" i="1" l="1"/>
  <c r="AH127" i="1"/>
  <c r="Z127" i="1"/>
  <c r="AG127" i="1"/>
  <c r="X127" i="1"/>
  <c r="AD127" i="1"/>
  <c r="Y127" i="1"/>
  <c r="AC127" i="1"/>
  <c r="AA127" i="1"/>
  <c r="N112" i="1"/>
  <c r="Q112" i="1" l="1"/>
  <c r="AE112" i="1" l="1"/>
  <c r="AH112" i="1"/>
  <c r="AC112" i="1"/>
  <c r="Z112" i="1"/>
  <c r="AA112" i="1"/>
  <c r="X112" i="1"/>
  <c r="AB112" i="1"/>
  <c r="AG112" i="1"/>
  <c r="Y112" i="1"/>
  <c r="AD112" i="1"/>
  <c r="I115" i="1" l="1"/>
  <c r="K100" i="1" l="1"/>
  <c r="G100" i="1"/>
  <c r="P115" i="1"/>
  <c r="P100" i="1"/>
  <c r="J100" i="1"/>
  <c r="K115" i="1"/>
  <c r="L100" i="1"/>
  <c r="J115" i="1"/>
  <c r="I100" i="1"/>
  <c r="I99" i="1" s="1"/>
  <c r="L115" i="1"/>
  <c r="M115" i="1"/>
  <c r="M100" i="1"/>
  <c r="H115" i="1" l="1"/>
  <c r="M99" i="1"/>
  <c r="L99" i="1"/>
  <c r="N129" i="1"/>
  <c r="G115" i="1"/>
  <c r="G99" i="1" s="1"/>
  <c r="J99" i="1"/>
  <c r="P99" i="1"/>
  <c r="K99" i="1"/>
  <c r="H100" i="1" l="1"/>
  <c r="N114" i="1"/>
  <c r="Q129" i="1"/>
  <c r="N115" i="1"/>
  <c r="AE129" i="1" l="1"/>
  <c r="AH129" i="1"/>
  <c r="Q115" i="1"/>
  <c r="Z129" i="1"/>
  <c r="AG129" i="1"/>
  <c r="AA129" i="1"/>
  <c r="AB129" i="1"/>
  <c r="AC129" i="1"/>
  <c r="AD129" i="1"/>
  <c r="Y129" i="1"/>
  <c r="X129" i="1"/>
  <c r="Q114" i="1"/>
  <c r="N100" i="1"/>
  <c r="H99" i="1"/>
  <c r="AE114" i="1" l="1"/>
  <c r="AH114" i="1"/>
  <c r="Q100" i="1"/>
  <c r="AE100" i="1" s="1"/>
  <c r="X114" i="1"/>
  <c r="AG114" i="1"/>
  <c r="AA114" i="1"/>
  <c r="AC114" i="1"/>
  <c r="AD114" i="1"/>
  <c r="AB114" i="1"/>
  <c r="Z114" i="1"/>
  <c r="Y114" i="1"/>
  <c r="AE115" i="1"/>
  <c r="AH115" i="1"/>
  <c r="Z115" i="1"/>
  <c r="AB115" i="1"/>
  <c r="AA115" i="1"/>
  <c r="AG115" i="1"/>
  <c r="AC115" i="1"/>
  <c r="AD115" i="1"/>
  <c r="X115" i="1"/>
  <c r="Y115" i="1"/>
  <c r="N99" i="1"/>
  <c r="Z100" i="1" l="1"/>
  <c r="Q99" i="1"/>
  <c r="AH100" i="1"/>
  <c r="AG100" i="1"/>
  <c r="AB100" i="1"/>
  <c r="AC100" i="1"/>
  <c r="AA100" i="1"/>
  <c r="X100" i="1"/>
  <c r="AD100" i="1"/>
  <c r="Y100" i="1"/>
  <c r="P48" i="1" l="1"/>
  <c r="I48" i="1" l="1"/>
  <c r="M48" i="1" l="1"/>
  <c r="I45" i="1" l="1"/>
  <c r="L45" i="1"/>
  <c r="P45" i="1"/>
  <c r="K45" i="1" l="1"/>
  <c r="H48" i="1"/>
  <c r="J45" i="1"/>
  <c r="K48" i="1"/>
  <c r="L48" i="1"/>
  <c r="L51" i="1" s="1"/>
  <c r="I51" i="1"/>
  <c r="G48" i="1" l="1"/>
  <c r="M45" i="1"/>
  <c r="G45" i="1"/>
  <c r="H45" i="1"/>
  <c r="J48" i="1"/>
  <c r="K51" i="1"/>
  <c r="N50" i="1"/>
  <c r="P51" i="1"/>
  <c r="N47" i="1"/>
  <c r="J51" i="1" l="1"/>
  <c r="G51" i="1"/>
  <c r="Q50" i="1"/>
  <c r="N45" i="1"/>
  <c r="M51" i="1"/>
  <c r="Q47" i="1"/>
  <c r="AE47" i="1" s="1"/>
  <c r="N48" i="1"/>
  <c r="Q48" i="1" s="1"/>
  <c r="X48" i="1" s="1"/>
  <c r="Q45" i="1" l="1"/>
  <c r="AD45" i="1" s="1"/>
  <c r="AE48" i="1"/>
  <c r="AH48" i="1"/>
  <c r="Z48" i="1"/>
  <c r="AG48" i="1"/>
  <c r="AD48" i="1"/>
  <c r="Y48" i="1"/>
  <c r="AB48" i="1"/>
  <c r="AC48" i="1"/>
  <c r="AH47" i="1"/>
  <c r="Z47" i="1"/>
  <c r="AC47" i="1"/>
  <c r="AB47" i="1"/>
  <c r="AA47" i="1"/>
  <c r="AG47" i="1"/>
  <c r="Y47" i="1"/>
  <c r="AD47" i="1"/>
  <c r="X47" i="1"/>
  <c r="AA48" i="1"/>
  <c r="AE50" i="1"/>
  <c r="AH50" i="1"/>
  <c r="Z50" i="1"/>
  <c r="AG50" i="1"/>
  <c r="AD50" i="1"/>
  <c r="AB50" i="1"/>
  <c r="AC50" i="1"/>
  <c r="Y50" i="1"/>
  <c r="X50" i="1"/>
  <c r="AA50" i="1"/>
  <c r="AG45" i="1" l="1"/>
  <c r="AB45" i="1"/>
  <c r="AA45" i="1"/>
  <c r="Z45" i="1"/>
  <c r="AC45" i="1"/>
  <c r="AE45" i="1"/>
  <c r="AH45" i="1"/>
  <c r="X45" i="1"/>
  <c r="Y45" i="1"/>
  <c r="N58" i="1" l="1"/>
  <c r="N69" i="1"/>
  <c r="Q69" i="1" l="1"/>
  <c r="AE69" i="1" s="1"/>
  <c r="Q58" i="1"/>
  <c r="AG58" i="1" s="1"/>
  <c r="AE58" i="1" l="1"/>
  <c r="AH58" i="1"/>
  <c r="Z58" i="1"/>
  <c r="AD58" i="1"/>
  <c r="AC58" i="1"/>
  <c r="X58" i="1"/>
  <c r="AA58" i="1"/>
  <c r="Y58" i="1"/>
  <c r="AB58" i="1"/>
  <c r="AH69" i="1"/>
  <c r="AD69" i="1"/>
  <c r="AG69" i="1"/>
  <c r="AC69" i="1"/>
  <c r="Z69" i="1"/>
  <c r="Y69" i="1"/>
  <c r="X69" i="1"/>
  <c r="AB69" i="1"/>
  <c r="AA69" i="1"/>
  <c r="L56" i="1" l="1"/>
  <c r="I56" i="1"/>
  <c r="M56" i="1"/>
  <c r="H56" i="1" l="1"/>
  <c r="G56" i="1"/>
  <c r="P67" i="1" l="1"/>
  <c r="M67" i="1"/>
  <c r="K67" i="1"/>
  <c r="M74" i="1" l="1"/>
  <c r="H67" i="1"/>
  <c r="K56" i="1"/>
  <c r="J67" i="1"/>
  <c r="I67" i="1"/>
  <c r="L67" i="1"/>
  <c r="P56" i="1"/>
  <c r="P74" i="1" l="1"/>
  <c r="L74" i="1"/>
  <c r="G67" i="1"/>
  <c r="N68" i="1"/>
  <c r="M83" i="1"/>
  <c r="M80" i="1"/>
  <c r="I74" i="1"/>
  <c r="K74" i="1"/>
  <c r="J56" i="1"/>
  <c r="N57" i="1"/>
  <c r="Q57" i="1" l="1"/>
  <c r="AE57" i="1" s="1"/>
  <c r="M89" i="1"/>
  <c r="Q68" i="1"/>
  <c r="J74" i="1"/>
  <c r="N56" i="1"/>
  <c r="K80" i="1"/>
  <c r="K83" i="1"/>
  <c r="L83" i="1"/>
  <c r="L80" i="1"/>
  <c r="P90" i="1"/>
  <c r="I80" i="1"/>
  <c r="I83" i="1"/>
  <c r="N67" i="1"/>
  <c r="G74" i="1"/>
  <c r="M98" i="1" l="1"/>
  <c r="P98" i="1"/>
  <c r="Q67" i="1"/>
  <c r="AE67" i="1" s="1"/>
  <c r="K89" i="1"/>
  <c r="J80" i="1"/>
  <c r="J83" i="1"/>
  <c r="L89" i="1"/>
  <c r="G83" i="1"/>
  <c r="G80" i="1"/>
  <c r="AE68" i="1"/>
  <c r="AH68" i="1"/>
  <c r="AD68" i="1"/>
  <c r="AB68" i="1"/>
  <c r="AG68" i="1"/>
  <c r="AA68" i="1"/>
  <c r="Y68" i="1"/>
  <c r="Z68" i="1"/>
  <c r="AC68" i="1"/>
  <c r="X68" i="1"/>
  <c r="AH57" i="1"/>
  <c r="Z57" i="1"/>
  <c r="AD57" i="1"/>
  <c r="AC57" i="1"/>
  <c r="Y57" i="1"/>
  <c r="X57" i="1"/>
  <c r="AG57" i="1"/>
  <c r="AB57" i="1"/>
  <c r="AA57" i="1"/>
  <c r="I89" i="1"/>
  <c r="Q56" i="1"/>
  <c r="AE56" i="1" s="1"/>
  <c r="L98" i="1" l="1"/>
  <c r="I98" i="1"/>
  <c r="K98" i="1"/>
  <c r="AH56" i="1"/>
  <c r="AD56" i="1"/>
  <c r="Z56" i="1"/>
  <c r="AC56" i="1"/>
  <c r="Y56" i="1"/>
  <c r="X56" i="1"/>
  <c r="AG56" i="1"/>
  <c r="AB56" i="1"/>
  <c r="AA56" i="1"/>
  <c r="AH67" i="1"/>
  <c r="AB67" i="1"/>
  <c r="AD67" i="1"/>
  <c r="AG67" i="1"/>
  <c r="AC67" i="1"/>
  <c r="Y67" i="1"/>
  <c r="AA67" i="1"/>
  <c r="Z67" i="1"/>
  <c r="X67" i="1"/>
  <c r="G89" i="1"/>
  <c r="G98" i="1" s="1"/>
  <c r="J89" i="1"/>
  <c r="J98" i="1" l="1"/>
  <c r="N25" i="1" l="1"/>
  <c r="H27" i="1"/>
  <c r="H36" i="1" l="1"/>
  <c r="X25" i="1"/>
  <c r="AE25" i="1"/>
  <c r="O25" i="1"/>
  <c r="Q25" i="1"/>
  <c r="Z25" i="1"/>
  <c r="AA25" i="1"/>
  <c r="AC25" i="1"/>
  <c r="AB25" i="1"/>
  <c r="AD25" i="1"/>
  <c r="N27" i="1"/>
  <c r="Y27" i="1" s="1"/>
  <c r="Y25" i="1"/>
  <c r="Q27" i="1" l="1"/>
  <c r="Q36" i="1" s="1"/>
  <c r="Q51" i="1" s="1"/>
  <c r="H51" i="1"/>
  <c r="AF25" i="1"/>
  <c r="AB27" i="1"/>
  <c r="N36" i="1"/>
  <c r="AE27" i="1"/>
  <c r="AF27" i="1"/>
  <c r="Z27" i="1"/>
  <c r="AA27" i="1"/>
  <c r="X27" i="1"/>
  <c r="AC27" i="1"/>
  <c r="AD27" i="1"/>
  <c r="Y36" i="1" l="1"/>
  <c r="AD36" i="1"/>
  <c r="AE36" i="1"/>
  <c r="N51" i="1"/>
  <c r="Z36" i="1"/>
  <c r="AA36" i="1"/>
  <c r="X36" i="1"/>
  <c r="AC36" i="1"/>
  <c r="AB36" i="1"/>
  <c r="H74" i="1"/>
  <c r="Y51" i="1"/>
  <c r="Q74" i="1"/>
  <c r="AH51" i="1"/>
  <c r="Z51" i="1"/>
  <c r="AC51" i="1"/>
  <c r="AA51" i="1"/>
  <c r="AB51" i="1"/>
  <c r="AG51" i="1"/>
  <c r="AD51" i="1"/>
  <c r="X51" i="1"/>
  <c r="H80" i="1" l="1"/>
  <c r="H83" i="1"/>
  <c r="Y74" i="1"/>
  <c r="AH74" i="1"/>
  <c r="Q80" i="1"/>
  <c r="AD74" i="1"/>
  <c r="AC74" i="1"/>
  <c r="AB74" i="1"/>
  <c r="Z74" i="1"/>
  <c r="AG74" i="1"/>
  <c r="X74" i="1"/>
  <c r="AA74" i="1"/>
  <c r="AE51" i="1"/>
  <c r="N74" i="1"/>
  <c r="N83" i="1" l="1"/>
  <c r="N80" i="1"/>
  <c r="AE74" i="1"/>
  <c r="H89" i="1"/>
  <c r="H98" i="1" s="1"/>
  <c r="Y80" i="1"/>
  <c r="AH80" i="1"/>
  <c r="Q83" i="1"/>
  <c r="AD80" i="1"/>
  <c r="Z80" i="1"/>
  <c r="AB80" i="1"/>
  <c r="AC80" i="1"/>
  <c r="X80" i="1"/>
  <c r="AA80" i="1"/>
  <c r="AE80" i="1" l="1"/>
  <c r="AH83" i="1"/>
  <c r="AD83" i="1"/>
  <c r="AC83" i="1"/>
  <c r="AB83" i="1"/>
  <c r="Z83" i="1"/>
  <c r="AA83" i="1"/>
  <c r="X83" i="1"/>
  <c r="Y83" i="1"/>
  <c r="AE83" i="1"/>
  <c r="N89" i="1"/>
  <c r="N98" i="1" l="1"/>
</calcChain>
</file>

<file path=xl/sharedStrings.xml><?xml version="1.0" encoding="utf-8"?>
<sst xmlns="http://schemas.openxmlformats.org/spreadsheetml/2006/main" count="338" uniqueCount="212">
  <si>
    <t>Año 2012</t>
  </si>
  <si>
    <t>Estructura horizontal en %</t>
  </si>
  <si>
    <t>Cuenta</t>
  </si>
  <si>
    <t>Código</t>
  </si>
  <si>
    <t xml:space="preserve">Transacciones </t>
  </si>
  <si>
    <t>S.1101</t>
  </si>
  <si>
    <t>S.1R02</t>
  </si>
  <si>
    <t>S.1211</t>
  </si>
  <si>
    <t>S.12R1</t>
  </si>
  <si>
    <t>S.12R2</t>
  </si>
  <si>
    <t>S.1301</t>
  </si>
  <si>
    <t>S.1402</t>
  </si>
  <si>
    <t>S.1</t>
  </si>
  <si>
    <t>Cuenta de Bienes y Servicios</t>
  </si>
  <si>
    <t>S.2000</t>
  </si>
  <si>
    <t xml:space="preserve">Total </t>
  </si>
  <si>
    <t>Sociedades no financieras públicas</t>
  </si>
  <si>
    <t>Sociedades no financieras y resto privado</t>
  </si>
  <si>
    <t>Banco Central</t>
  </si>
  <si>
    <t>Sociedades financieras públicas</t>
  </si>
  <si>
    <t xml:space="preserve">Sociedades financieras privadas </t>
  </si>
  <si>
    <t>Gobierno general</t>
  </si>
  <si>
    <t>Hogares</t>
  </si>
  <si>
    <t>Total de la Economía</t>
  </si>
  <si>
    <t>Resto del mundo</t>
  </si>
  <si>
    <t>Mas</t>
  </si>
  <si>
    <t>P.6</t>
  </si>
  <si>
    <t>Exportaciones de bienes y servicios</t>
  </si>
  <si>
    <t>P.61</t>
  </si>
  <si>
    <t>Exportaciones de bienes</t>
  </si>
  <si>
    <t>P.62</t>
  </si>
  <si>
    <t xml:space="preserve">Exportaciones de servicios </t>
  </si>
  <si>
    <t>P.63</t>
  </si>
  <si>
    <t>Compras directas en el mercado interno por no residentes</t>
  </si>
  <si>
    <t>P.7</t>
  </si>
  <si>
    <t>Importaciones de bienes y servicios</t>
  </si>
  <si>
    <t>P.71</t>
  </si>
  <si>
    <t>Importaciones de bienes</t>
  </si>
  <si>
    <t>P.72</t>
  </si>
  <si>
    <t>Importaciones de servicios</t>
  </si>
  <si>
    <t>P.73</t>
  </si>
  <si>
    <t>Compras directas en el exterior por residentes</t>
  </si>
  <si>
    <t>Saldo</t>
  </si>
  <si>
    <t>B.11</t>
  </si>
  <si>
    <t>Saldo de bienes y servicios con el exterior</t>
  </si>
  <si>
    <t>1.Cuenta de Producción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</si>
  <si>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</si>
  <si>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</si>
  <si>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</si>
  <si>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</si>
  <si>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</si>
  <si>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</si>
  <si>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</si>
  <si>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</si>
  <si>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</si>
  <si>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</si>
  <si>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</si>
  <si>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D.21-D.31</t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</si>
  <si>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</si>
  <si>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</si>
  <si>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</si>
  <si>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</si>
  <si>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</si>
  <si>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</si>
  <si>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</si>
  <si>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</si>
  <si>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</si>
  <si>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</si>
  <si>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</si>
  <si>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</si>
  <si>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</si>
  <si>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</si>
  <si>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</si>
  <si>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</si>
  <si>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</si>
  <si>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</si>
  <si>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</si>
  <si>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</si>
  <si>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</si>
  <si>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</si>
  <si>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</si>
  <si>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</si>
  <si>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</si>
  <si>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</si>
  <si>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 xml:space="preserve">Mas 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</si>
  <si>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</si>
  <si>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</si>
  <si>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</si>
  <si>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</si>
  <si>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</si>
  <si>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</si>
  <si>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</si>
  <si>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</si>
  <si>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</si>
  <si>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</si>
  <si>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</si>
  <si>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</si>
  <si>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</si>
  <si>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</si>
  <si>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</si>
  <si>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</si>
  <si>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</si>
  <si>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</si>
  <si>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</si>
  <si>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</si>
  <si>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</si>
  <si>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</si>
  <si>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</si>
  <si>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</si>
  <si>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</si>
  <si>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</si>
  <si>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</si>
  <si>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</si>
  <si>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</si>
  <si>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</si>
  <si>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</si>
  <si>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</si>
  <si>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</si>
  <si>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</si>
  <si>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</si>
  <si>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</si>
  <si>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</si>
  <si>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</si>
  <si>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</si>
  <si>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</si>
  <si>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</si>
  <si>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</si>
  <si>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</si>
  <si>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</si>
  <si>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</si>
  <si>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</si>
  <si>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</si>
  <si>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</si>
  <si>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</si>
  <si>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</si>
  <si>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</si>
  <si>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</si>
  <si>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</si>
  <si>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</si>
  <si>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</si>
  <si>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</si>
  <si>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</si>
  <si>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</si>
  <si>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</si>
  <si>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</si>
  <si>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</si>
  <si>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</si>
  <si>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</si>
  <si>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</si>
  <si>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</si>
  <si>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</si>
  <si>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</si>
  <si>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</si>
  <si>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</si>
  <si>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</si>
  <si>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</si>
  <si>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</si>
  <si>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</si>
  <si>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</si>
  <si>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</si>
  <si>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</si>
  <si>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</si>
  <si>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</si>
  <si>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</si>
  <si>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</si>
  <si>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</si>
  <si>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</si>
  <si>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</si>
  <si>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</si>
  <si>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</si>
  <si>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</si>
  <si>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</si>
  <si>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</si>
  <si>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</si>
  <si>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</si>
  <si>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</si>
  <si>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</si>
  <si>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</si>
  <si>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</si>
  <si>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</si>
  <si>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</si>
  <si>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</si>
  <si>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</si>
  <si>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</si>
  <si>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</si>
  <si>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</si>
  <si>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</si>
  <si>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</si>
  <si>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</si>
  <si>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</si>
  <si>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</si>
  <si>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</si>
  <si>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</si>
  <si>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</si>
  <si>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</si>
  <si>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</si>
  <si>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</si>
  <si>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</si>
  <si>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</si>
  <si>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</si>
  <si>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</si>
  <si>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</si>
  <si>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</si>
  <si>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</si>
  <si>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</si>
  <si>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</si>
  <si>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Cuentas Económicas Integradas (CEI)</t>
  </si>
  <si>
    <t>0. Cuenta externa de bienes y servicios</t>
  </si>
  <si>
    <t>En millones de pesos a precios corrientes</t>
  </si>
  <si>
    <t>Intereses SCN por cobrar</t>
  </si>
  <si>
    <t>Intereses SCN por pagar</t>
  </si>
  <si>
    <r>
      <t xml:space="preserve">Impuestos netos de subvenciones sobre los productos </t>
    </r>
    <r>
      <rPr>
        <b/>
        <i/>
        <sz val="10"/>
        <color indexed="8"/>
        <rFont val="sans-serif"/>
      </rPr>
      <t xml:space="preserve"> </t>
    </r>
    <r>
      <rPr>
        <i/>
        <sz val="10"/>
        <color theme="4" tint="-0.499984740745262"/>
        <rFont val="sans-serif"/>
      </rPr>
      <t>(solo Total de la Economía)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</si>
</sst>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</numFmts>
  <fonts count="4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b/>
      <sz val="18"/>
      <name val="sans-serif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indexed="8"/>
      <name val="sans-serif"/>
    </font>
    <font>
      <b/>
      <sz val="10"/>
      <color indexed="8"/>
      <name val="sans-serif"/>
    </font>
    <font>
      <b/>
      <sz val="8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theme="0"/>
      <name val="sans-serif"/>
    </font>
    <font>
      <b/>
      <i/>
      <sz val="8"/>
      <color indexed="8"/>
      <name val="sans-serif"/>
    </font>
    <font>
      <b/>
      <i/>
      <sz val="10"/>
      <color indexed="8"/>
      <name val="sans-serif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2"/>
      <name val="sans-serif"/>
    </font>
    <font>
      <sz val="8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theme="0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sz val="16"/>
      <color theme="0"/>
      <name val="Le Monde Sans Std"/>
      <family val="3"/>
    </font>
    <font>
      <sz val="14"/>
      <color theme="0"/>
      <name val="Le Monde Sans Std"/>
      <family val="3"/>
    </font>
    <font>
      <sz val="12"/>
      <color theme="0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1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b/>
      <sz val="10"/>
      <color theme="3" tint="-0.249977111117893"/>
      <name val="sans-serif"/>
    </font>
    <font>
      <b/>
      <sz val="12"/>
      <color theme="3" tint="-0.249977111117893"/>
      <name val="sans-serif"/>
    </font>
    <font>
      <sz val="10"/>
      <color indexed="8"/>
      <name val="Calibri"/>
      <family val="2"/>
      <scheme val="minor"/>
    </font>
    <font>
      <i/>
      <sz val="10"/>
      <color theme="4" tint="-0.499984740745262"/>
      <name val="sans-serif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sans-serif"/>
    </font>
    <font>
      <i/>
      <sz val="8"/>
      <color indexed="8"/>
      <name val="sans-serif"/>
    </font>
    <font>
      <b/>
      <sz val="14"/>
      <color theme="3" tint="-0.249977111117893"/>
      <name val="Le Monde Sans Std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</fills>
  <borders count="5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thin">
        <color theme="1" tint="0.499984740745262"/>
      </left>
      <right style="medium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medium">
        <color theme="1" tint="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1" tint="0.499984740745262"/>
      </top>
      <bottom/>
      <diagonal/>
    </border>
    <border>
      <left/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1" tint="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499984740745262"/>
      </left>
      <right/>
      <top/>
      <bottom style="medium">
        <color theme="1" tint="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  <border>
      <left style="thin">
        <color theme="1" tint="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60">
    <xf numFmtId="0" fontId="0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4" borderId="0" applyNumberFormat="0" applyBorder="0" applyAlignment="0" applyProtection="0"/>
    <xf numFmtId="0" fontId="24" fillId="19" borderId="0"/>
    <xf numFmtId="0" fontId="25" fillId="0" borderId="0"/>
    <xf numFmtId="0" fontId="26" fillId="0" borderId="9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7" fillId="0" borderId="0"/>
    <xf numFmtId="0" fontId="27" fillId="0" borderId="0">
      <alignment vertic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2" borderId="1" applyNumberFormat="0" applyFont="0" applyAlignment="0" applyProtection="0"/>
    <xf numFmtId="0" fontId="28" fillId="0" borderId="0" applyAlignment="0">
      <alignment horizontal="left" vertical="top" wrapText="1"/>
    </xf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9" fillId="0" borderId="0">
      <alignment horizontal="left" indent="1"/>
    </xf>
    <xf numFmtId="0" fontId="30" fillId="20" borderId="0">
      <alignment horizontal="center" vertical="center"/>
    </xf>
    <xf numFmtId="17" fontId="31" fillId="20" borderId="0"/>
    <xf numFmtId="0" fontId="26" fillId="19" borderId="0">
      <alignment horizontal="left"/>
    </xf>
  </cellStyleXfs>
  <cellXfs count="225">
    <xf numFmtId="0" fontId="0" fillId="0" borderId="0" xfId="0"/>
    <xf numFmtId="0" fontId="1" fillId="15" borderId="0" xfId="3" applyFill="1"/>
    <xf numFmtId="0" fontId="2" fillId="15" borderId="0" xfId="3" applyFont="1" applyFill="1"/>
    <xf numFmtId="0" fontId="1" fillId="0" borderId="0" xfId="3"/>
    <xf numFmtId="0" fontId="1" fillId="15" borderId="0" xfId="3" applyFill="1" applyAlignment="1">
      <alignment vertical="center"/>
    </xf>
    <xf numFmtId="0" fontId="2" fillId="15" borderId="0" xfId="3" applyFont="1" applyFill="1" applyAlignment="1">
      <alignment vertical="center"/>
    </xf>
    <xf numFmtId="0" fontId="1" fillId="0" borderId="0" xfId="3" applyAlignment="1">
      <alignment vertical="center"/>
    </xf>
    <xf numFmtId="3" fontId="10" fillId="17" borderId="7" xfId="1" applyNumberFormat="1" applyFont="1" applyFill="1" applyBorder="1" applyAlignment="1" applyProtection="1">
      <alignment horizontal="right" vertical="center" wrapText="1" indent="1"/>
    </xf>
    <xf numFmtId="3" fontId="10" fillId="17" borderId="3" xfId="1" applyNumberFormat="1" applyFont="1" applyFill="1" applyBorder="1" applyAlignment="1" applyProtection="1">
      <alignment horizontal="right" vertical="center" wrapText="1" indent="1"/>
    </xf>
    <xf numFmtId="9" fontId="10" fillId="16" borderId="6" xfId="2" applyFont="1" applyFill="1" applyBorder="1" applyAlignment="1" applyProtection="1">
      <alignment horizontal="right" vertical="center" wrapText="1" indent="1"/>
    </xf>
    <xf numFmtId="0" fontId="11" fillId="15" borderId="0" xfId="3" applyNumberFormat="1" applyFont="1" applyFill="1" applyBorder="1" applyAlignment="1" applyProtection="1">
      <alignment horizontal="left" vertical="center" wrapText="1" indent="2"/>
    </xf>
    <xf numFmtId="3" fontId="12" fillId="17" borderId="8" xfId="1" applyNumberFormat="1" applyFont="1" applyFill="1" applyBorder="1" applyAlignment="1" applyProtection="1">
      <alignment horizontal="right" vertical="center" wrapText="1" indent="1"/>
    </xf>
    <xf numFmtId="3" fontId="12" fillId="17" borderId="6" xfId="1" applyNumberFormat="1" applyFont="1" applyFill="1" applyBorder="1" applyAlignment="1" applyProtection="1">
      <alignment horizontal="right" vertical="center" wrapText="1" indent="1"/>
    </xf>
    <xf numFmtId="3" fontId="12" fillId="16" borderId="6" xfId="1" applyNumberFormat="1" applyFont="1" applyFill="1" applyBorder="1" applyAlignment="1" applyProtection="1">
      <alignment horizontal="right" vertical="center" wrapText="1" indent="1"/>
    </xf>
    <xf numFmtId="9" fontId="12" fillId="15" borderId="6" xfId="2" applyFont="1" applyFill="1" applyBorder="1" applyAlignment="1" applyProtection="1">
      <alignment horizontal="right" vertical="center" wrapText="1" indent="1"/>
    </xf>
    <xf numFmtId="9" fontId="12" fillId="16" borderId="6" xfId="2" applyFont="1" applyFill="1" applyBorder="1" applyAlignment="1" applyProtection="1">
      <alignment horizontal="right" vertical="center" wrapText="1" indent="1"/>
    </xf>
    <xf numFmtId="3" fontId="10" fillId="17" borderId="8" xfId="1" applyNumberFormat="1" applyFont="1" applyFill="1" applyBorder="1" applyAlignment="1" applyProtection="1">
      <alignment horizontal="right" vertical="center" wrapText="1" indent="1"/>
    </xf>
    <xf numFmtId="3" fontId="10" fillId="17" borderId="6" xfId="1" applyNumberFormat="1" applyFont="1" applyFill="1" applyBorder="1" applyAlignment="1" applyProtection="1">
      <alignment horizontal="right" vertical="center" wrapText="1" indent="1"/>
    </xf>
    <xf numFmtId="9" fontId="12" fillId="17" borderId="6" xfId="2" applyFont="1" applyFill="1" applyBorder="1" applyAlignment="1" applyProtection="1">
      <alignment horizontal="right" vertical="center" wrapText="1" indent="1"/>
    </xf>
    <xf numFmtId="9" fontId="10" fillId="17" borderId="6" xfId="2" applyFont="1" applyFill="1" applyBorder="1" applyAlignment="1" applyProtection="1">
      <alignment horizontal="right" vertical="center" wrapText="1" indent="1"/>
    </xf>
    <xf numFmtId="0" fontId="14" fillId="15" borderId="0" xfId="3" applyNumberFormat="1" applyFont="1" applyFill="1" applyBorder="1" applyAlignment="1" applyProtection="1">
      <alignment horizontal="left" vertical="center" wrapText="1"/>
    </xf>
    <xf numFmtId="3" fontId="16" fillId="17" borderId="6" xfId="1" applyNumberFormat="1" applyFont="1" applyFill="1" applyBorder="1" applyAlignment="1" applyProtection="1">
      <alignment horizontal="right" vertical="center" wrapText="1" indent="1"/>
    </xf>
    <xf numFmtId="0" fontId="9" fillId="15" borderId="0" xfId="3" applyNumberFormat="1" applyFont="1" applyFill="1" applyBorder="1" applyAlignment="1" applyProtection="1">
      <alignment horizontal="left" vertical="center" wrapText="1"/>
    </xf>
    <xf numFmtId="3" fontId="1" fillId="0" borderId="0" xfId="3" applyNumberFormat="1"/>
    <xf numFmtId="0" fontId="17" fillId="15" borderId="0" xfId="3" applyNumberFormat="1" applyFont="1" applyFill="1" applyBorder="1" applyAlignment="1" applyProtection="1">
      <alignment horizontal="center" vertical="top" wrapText="1"/>
    </xf>
    <xf numFmtId="9" fontId="16" fillId="17" borderId="6" xfId="2" applyFont="1" applyFill="1" applyBorder="1" applyAlignment="1" applyProtection="1">
      <alignment horizontal="right" vertical="center" wrapText="1" indent="1"/>
    </xf>
    <xf numFmtId="9" fontId="10" fillId="17" borderId="3" xfId="2" applyFont="1" applyFill="1" applyBorder="1" applyAlignment="1" applyProtection="1">
      <alignment horizontal="right" vertical="center" wrapText="1" indent="1"/>
    </xf>
    <xf numFmtId="0" fontId="17" fillId="15" borderId="0" xfId="3" applyNumberFormat="1" applyFont="1" applyFill="1" applyBorder="1" applyAlignment="1" applyProtection="1">
      <alignment horizontal="left" vertical="top" wrapText="1"/>
    </xf>
    <xf numFmtId="9" fontId="10" fillId="16" borderId="3" xfId="2" applyFont="1" applyFill="1" applyBorder="1" applyAlignment="1" applyProtection="1">
      <alignment horizontal="right" vertical="center" wrapText="1" indent="1"/>
    </xf>
    <xf numFmtId="0" fontId="19" fillId="15" borderId="0" xfId="3" applyFont="1" applyFill="1" applyAlignment="1">
      <alignment vertical="center"/>
    </xf>
    <xf numFmtId="0" fontId="19" fillId="0" borderId="0" xfId="3" applyFont="1" applyAlignment="1">
      <alignment vertical="center"/>
    </xf>
    <xf numFmtId="0" fontId="21" fillId="0" borderId="0" xfId="3" applyFont="1"/>
    <xf numFmtId="0" fontId="1" fillId="15" borderId="0" xfId="3" applyFill="1" applyBorder="1"/>
    <xf numFmtId="0" fontId="21" fillId="15" borderId="0" xfId="3" applyFont="1" applyFill="1" applyBorder="1"/>
    <xf numFmtId="3" fontId="10" fillId="15" borderId="0" xfId="1" applyNumberFormat="1" applyFont="1" applyFill="1" applyBorder="1" applyAlignment="1" applyProtection="1">
      <alignment horizontal="right" vertical="center" wrapText="1" indent="1"/>
    </xf>
    <xf numFmtId="0" fontId="3" fillId="15" borderId="0" xfId="3" applyNumberFormat="1" applyFont="1" applyFill="1" applyBorder="1" applyAlignment="1" applyProtection="1">
      <alignment horizontal="center" vertical="center" wrapText="1"/>
    </xf>
    <xf numFmtId="0" fontId="5" fillId="15" borderId="0" xfId="3" applyNumberFormat="1" applyFont="1" applyFill="1" applyBorder="1" applyAlignment="1" applyProtection="1">
      <alignment horizontal="center" vertical="center" wrapText="1"/>
    </xf>
    <xf numFmtId="0" fontId="6" fillId="15" borderId="0" xfId="3" applyNumberFormat="1" applyFont="1" applyFill="1" applyBorder="1" applyAlignment="1" applyProtection="1">
      <alignment horizontal="center" vertical="center" wrapText="1"/>
    </xf>
    <xf numFmtId="3" fontId="12" fillId="15" borderId="0" xfId="1" applyNumberFormat="1" applyFont="1" applyFill="1" applyBorder="1" applyAlignment="1" applyProtection="1">
      <alignment horizontal="right" vertical="center" wrapText="1" indent="1"/>
    </xf>
    <xf numFmtId="3" fontId="13" fillId="15" borderId="0" xfId="1" applyNumberFormat="1" applyFont="1" applyFill="1" applyBorder="1" applyAlignment="1" applyProtection="1">
      <alignment horizontal="right" vertical="center" wrapText="1" indent="1"/>
    </xf>
    <xf numFmtId="3" fontId="20" fillId="15" borderId="0" xfId="1" applyNumberFormat="1" applyFont="1" applyFill="1" applyBorder="1" applyAlignment="1" applyProtection="1">
      <alignment horizontal="right" vertical="center" wrapText="1" indent="1"/>
    </xf>
    <xf numFmtId="0" fontId="7" fillId="15" borderId="0" xfId="0" applyFont="1" applyFill="1" applyBorder="1" applyAlignment="1">
      <alignment horizontal="center" vertical="center" wrapText="1"/>
    </xf>
    <xf numFmtId="0" fontId="8" fillId="15" borderId="0" xfId="0" applyFont="1" applyFill="1" applyBorder="1" applyAlignment="1">
      <alignment horizontal="center" vertical="top" wrapText="1"/>
    </xf>
    <xf numFmtId="3" fontId="1" fillId="15" borderId="0" xfId="3" applyNumberFormat="1" applyFill="1" applyBorder="1"/>
    <xf numFmtId="3" fontId="22" fillId="15" borderId="0" xfId="3" applyNumberFormat="1" applyFont="1" applyFill="1" applyBorder="1" applyAlignment="1">
      <alignment vertical="center"/>
    </xf>
    <xf numFmtId="3" fontId="23" fillId="15" borderId="0" xfId="3" applyNumberFormat="1" applyFont="1" applyFill="1" applyBorder="1" applyAlignment="1">
      <alignment vertical="center"/>
    </xf>
    <xf numFmtId="0" fontId="2" fillId="15" borderId="13" xfId="3" applyFont="1" applyFill="1" applyBorder="1" applyAlignment="1">
      <alignment vertical="center"/>
    </xf>
    <xf numFmtId="0" fontId="2" fillId="15" borderId="13" xfId="3" applyFont="1" applyFill="1" applyBorder="1"/>
    <xf numFmtId="3" fontId="10" fillId="16" borderId="18" xfId="1" applyNumberFormat="1" applyFont="1" applyFill="1" applyBorder="1" applyAlignment="1" applyProtection="1">
      <alignment horizontal="right" vertical="center" wrapText="1" indent="1"/>
    </xf>
    <xf numFmtId="3" fontId="12" fillId="16" borderId="18" xfId="1" applyNumberFormat="1" applyFont="1" applyFill="1" applyBorder="1" applyAlignment="1" applyProtection="1">
      <alignment horizontal="right" vertical="center" wrapText="1" indent="1"/>
    </xf>
    <xf numFmtId="3" fontId="10" fillId="16" borderId="5" xfId="1" applyNumberFormat="1" applyFont="1" applyFill="1" applyBorder="1" applyAlignment="1" applyProtection="1">
      <alignment horizontal="right" vertical="center" wrapText="1" indent="1"/>
    </xf>
    <xf numFmtId="3" fontId="12" fillId="16" borderId="25" xfId="1" applyNumberFormat="1" applyFont="1" applyFill="1" applyBorder="1" applyAlignment="1" applyProtection="1">
      <alignment horizontal="right" vertical="center" wrapText="1" indent="1"/>
    </xf>
    <xf numFmtId="3" fontId="10" fillId="17" borderId="2" xfId="1" applyNumberFormat="1" applyFont="1" applyFill="1" applyBorder="1" applyAlignment="1" applyProtection="1">
      <alignment horizontal="right" vertical="center" wrapText="1" indent="1"/>
    </xf>
    <xf numFmtId="3" fontId="10" fillId="17" borderId="5" xfId="1" applyNumberFormat="1" applyFont="1" applyFill="1" applyBorder="1" applyAlignment="1" applyProtection="1">
      <alignment horizontal="right" vertical="center" wrapText="1" indent="1"/>
    </xf>
    <xf numFmtId="3" fontId="10" fillId="17" borderId="20" xfId="1" applyNumberFormat="1" applyFont="1" applyFill="1" applyBorder="1" applyAlignment="1" applyProtection="1">
      <alignment horizontal="right" vertical="center" wrapText="1" indent="1"/>
    </xf>
    <xf numFmtId="3" fontId="10" fillId="17" borderId="26" xfId="1" applyNumberFormat="1" applyFont="1" applyFill="1" applyBorder="1" applyAlignment="1" applyProtection="1">
      <alignment horizontal="right" vertical="center" wrapText="1" indent="1"/>
    </xf>
    <xf numFmtId="3" fontId="10" fillId="17" borderId="25" xfId="1" applyNumberFormat="1" applyFont="1" applyFill="1" applyBorder="1" applyAlignment="1" applyProtection="1">
      <alignment horizontal="right" vertical="center" wrapText="1" indent="1"/>
    </xf>
    <xf numFmtId="3" fontId="10" fillId="17" borderId="23" xfId="1" applyNumberFormat="1" applyFont="1" applyFill="1" applyBorder="1" applyAlignment="1" applyProtection="1">
      <alignment horizontal="right" vertical="center" wrapText="1" indent="1"/>
    </xf>
    <xf numFmtId="3" fontId="10" fillId="17" borderId="21" xfId="1" applyNumberFormat="1" applyFont="1" applyFill="1" applyBorder="1" applyAlignment="1" applyProtection="1">
      <alignment horizontal="right" vertical="center" wrapText="1" indent="1"/>
    </xf>
    <xf numFmtId="3" fontId="12" fillId="17" borderId="5" xfId="1" applyNumberFormat="1" applyFont="1" applyFill="1" applyBorder="1" applyAlignment="1" applyProtection="1">
      <alignment horizontal="right" vertical="center" wrapText="1" indent="1"/>
    </xf>
    <xf numFmtId="3" fontId="16" fillId="17" borderId="5" xfId="1" applyNumberFormat="1" applyFont="1" applyFill="1" applyBorder="1" applyAlignment="1" applyProtection="1">
      <alignment horizontal="right" vertical="center" wrapText="1" indent="1"/>
    </xf>
    <xf numFmtId="3" fontId="12" fillId="17" borderId="22" xfId="1" applyNumberFormat="1" applyFont="1" applyFill="1" applyBorder="1" applyAlignment="1" applyProtection="1">
      <alignment horizontal="right" vertical="center" wrapText="1" indent="1"/>
    </xf>
    <xf numFmtId="3" fontId="16" fillId="17" borderId="22" xfId="1" applyNumberFormat="1" applyFont="1" applyFill="1" applyBorder="1" applyAlignment="1" applyProtection="1">
      <alignment horizontal="right" vertical="center" wrapText="1" indent="1"/>
    </xf>
    <xf numFmtId="3" fontId="10" fillId="17" borderId="22" xfId="1" applyNumberFormat="1" applyFont="1" applyFill="1" applyBorder="1" applyAlignment="1" applyProtection="1">
      <alignment horizontal="right" vertical="center" wrapText="1" indent="1"/>
    </xf>
    <xf numFmtId="3" fontId="10" fillId="17" borderId="29" xfId="1" applyNumberFormat="1" applyFont="1" applyFill="1" applyBorder="1" applyAlignment="1" applyProtection="1">
      <alignment horizontal="right" vertical="center" wrapText="1" indent="1"/>
    </xf>
    <xf numFmtId="0" fontId="35" fillId="19" borderId="30" xfId="0" applyFont="1" applyFill="1" applyBorder="1" applyAlignment="1">
      <alignment horizontal="center" vertical="center"/>
    </xf>
    <xf numFmtId="0" fontId="35" fillId="19" borderId="33" xfId="0" applyFont="1" applyFill="1" applyBorder="1" applyAlignment="1">
      <alignment horizontal="center" vertical="center"/>
    </xf>
    <xf numFmtId="0" fontId="35" fillId="19" borderId="33" xfId="0" applyFont="1" applyFill="1" applyBorder="1" applyAlignment="1">
      <alignment horizontal="center" vertical="center" wrapText="1"/>
    </xf>
    <xf numFmtId="0" fontId="17" fillId="15" borderId="14" xfId="3" applyNumberFormat="1" applyFont="1" applyFill="1" applyBorder="1" applyAlignment="1" applyProtection="1">
      <alignment horizontal="left" vertical="top" wrapText="1"/>
    </xf>
    <xf numFmtId="0" fontId="17" fillId="15" borderId="14" xfId="3" applyNumberFormat="1" applyFont="1" applyFill="1" applyBorder="1" applyAlignment="1" applyProtection="1">
      <alignment horizontal="center" vertical="top" wrapText="1"/>
    </xf>
    <xf numFmtId="0" fontId="18" fillId="15" borderId="14" xfId="3" applyNumberFormat="1" applyFont="1" applyFill="1" applyBorder="1" applyAlignment="1" applyProtection="1">
      <alignment horizontal="left" vertical="center" wrapText="1" indent="2"/>
    </xf>
    <xf numFmtId="0" fontId="12" fillId="15" borderId="14" xfId="3" applyNumberFormat="1" applyFont="1" applyFill="1" applyBorder="1" applyAlignment="1" applyProtection="1">
      <alignment horizontal="left" vertical="center" wrapText="1" indent="2"/>
    </xf>
    <xf numFmtId="0" fontId="38" fillId="16" borderId="0" xfId="3" applyNumberFormat="1" applyFont="1" applyFill="1" applyBorder="1" applyAlignment="1" applyProtection="1">
      <alignment horizontal="left" vertical="center" wrapText="1"/>
    </xf>
    <xf numFmtId="0" fontId="37" fillId="16" borderId="0" xfId="3" applyNumberFormat="1" applyFont="1" applyFill="1" applyBorder="1" applyAlignment="1" applyProtection="1">
      <alignment horizontal="left" vertical="center" wrapText="1"/>
    </xf>
    <xf numFmtId="0" fontId="37" fillId="16" borderId="0" xfId="3" applyNumberFormat="1" applyFont="1" applyFill="1" applyBorder="1" applyAlignment="1" applyProtection="1">
      <alignment vertical="center" wrapText="1"/>
    </xf>
    <xf numFmtId="3" fontId="39" fillId="16" borderId="34" xfId="1" applyNumberFormat="1" applyFont="1" applyFill="1" applyBorder="1" applyAlignment="1" applyProtection="1">
      <alignment horizontal="right" vertical="center" wrapText="1" indent="1"/>
    </xf>
    <xf numFmtId="3" fontId="10" fillId="17" borderId="44" xfId="1" applyNumberFormat="1" applyFont="1" applyFill="1" applyBorder="1" applyAlignment="1" applyProtection="1">
      <alignment horizontal="right" vertical="center" wrapText="1" indent="1"/>
    </xf>
    <xf numFmtId="3" fontId="39" fillId="16" borderId="25" xfId="1" applyNumberFormat="1" applyFont="1" applyFill="1" applyBorder="1" applyAlignment="1" applyProtection="1">
      <alignment horizontal="right" vertical="center" wrapText="1" indent="1"/>
    </xf>
    <xf numFmtId="0" fontId="41" fillId="15" borderId="0" xfId="3" applyNumberFormat="1" applyFont="1" applyFill="1" applyBorder="1" applyAlignment="1" applyProtection="1">
      <alignment horizontal="left" vertical="center" wrapText="1" indent="2"/>
    </xf>
    <xf numFmtId="3" fontId="41" fillId="15" borderId="6" xfId="1" applyNumberFormat="1" applyFont="1" applyFill="1" applyBorder="1" applyAlignment="1" applyProtection="1">
      <alignment horizontal="right" vertical="center" wrapText="1" indent="1"/>
    </xf>
    <xf numFmtId="0" fontId="34" fillId="20" borderId="14" xfId="0" applyFont="1" applyFill="1" applyBorder="1" applyAlignment="1">
      <alignment horizontal="center" vertical="center"/>
    </xf>
    <xf numFmtId="0" fontId="34" fillId="20" borderId="0" xfId="0" applyFont="1" applyFill="1" applyBorder="1" applyAlignment="1">
      <alignment horizontal="center" vertical="center"/>
    </xf>
    <xf numFmtId="0" fontId="34" fillId="20" borderId="13" xfId="0" applyFont="1" applyFill="1" applyBorder="1" applyAlignment="1">
      <alignment horizontal="left" vertical="center"/>
    </xf>
    <xf numFmtId="3" fontId="13" fillId="20" borderId="14" xfId="0" applyNumberFormat="1" applyFont="1" applyFill="1" applyBorder="1" applyAlignment="1">
      <alignment horizontal="right" vertical="center" wrapText="1"/>
    </xf>
    <xf numFmtId="3" fontId="13" fillId="20" borderId="45" xfId="0" applyNumberFormat="1" applyFont="1" applyFill="1" applyBorder="1" applyAlignment="1">
      <alignment horizontal="right" vertical="center" wrapText="1"/>
    </xf>
    <xf numFmtId="3" fontId="13" fillId="20" borderId="46" xfId="0" applyNumberFormat="1" applyFont="1" applyFill="1" applyBorder="1" applyAlignment="1">
      <alignment horizontal="right" vertical="center" wrapText="1"/>
    </xf>
    <xf numFmtId="3" fontId="13" fillId="20" borderId="24" xfId="0" applyNumberFormat="1" applyFont="1" applyFill="1" applyBorder="1" applyAlignment="1">
      <alignment horizontal="right" vertical="center" wrapText="1"/>
    </xf>
    <xf numFmtId="3" fontId="13" fillId="20" borderId="0" xfId="0" applyNumberFormat="1" applyFont="1" applyFill="1" applyBorder="1" applyAlignment="1">
      <alignment horizontal="right" vertical="center" wrapText="1"/>
    </xf>
    <xf numFmtId="3" fontId="13" fillId="20" borderId="25" xfId="0" applyNumberFormat="1" applyFont="1" applyFill="1" applyBorder="1" applyAlignment="1">
      <alignment horizontal="right" vertical="center" wrapText="1"/>
    </xf>
    <xf numFmtId="3" fontId="39" fillId="16" borderId="47" xfId="1" applyNumberFormat="1" applyFont="1" applyFill="1" applyBorder="1" applyAlignment="1" applyProtection="1">
      <alignment horizontal="right" vertical="center" wrapText="1" indent="1"/>
    </xf>
    <xf numFmtId="3" fontId="39" fillId="16" borderId="46" xfId="1" applyNumberFormat="1" applyFont="1" applyFill="1" applyBorder="1" applyAlignment="1" applyProtection="1">
      <alignment horizontal="right" vertical="center" wrapText="1" indent="1"/>
    </xf>
    <xf numFmtId="3" fontId="39" fillId="16" borderId="35" xfId="1" applyNumberFormat="1" applyFont="1" applyFill="1" applyBorder="1" applyAlignment="1" applyProtection="1">
      <alignment horizontal="right" vertical="center" wrapText="1" indent="1"/>
    </xf>
    <xf numFmtId="3" fontId="41" fillId="15" borderId="20" xfId="1" applyNumberFormat="1" applyFont="1" applyFill="1" applyBorder="1" applyAlignment="1" applyProtection="1">
      <alignment horizontal="right" vertical="center" wrapText="1" indent="1"/>
    </xf>
    <xf numFmtId="3" fontId="41" fillId="15" borderId="21" xfId="1" applyNumberFormat="1" applyFont="1" applyFill="1" applyBorder="1" applyAlignment="1" applyProtection="1">
      <alignment horizontal="right" vertical="center" wrapText="1" indent="1"/>
    </xf>
    <xf numFmtId="3" fontId="41" fillId="15" borderId="5" xfId="1" applyNumberFormat="1" applyFont="1" applyFill="1" applyBorder="1" applyAlignment="1" applyProtection="1">
      <alignment horizontal="right" vertical="center" wrapText="1" indent="1"/>
    </xf>
    <xf numFmtId="0" fontId="43" fillId="15" borderId="0" xfId="3" applyNumberFormat="1" applyFont="1" applyFill="1" applyBorder="1" applyAlignment="1" applyProtection="1">
      <alignment horizontal="left" vertical="center" wrapText="1" indent="2"/>
    </xf>
    <xf numFmtId="3" fontId="43" fillId="15" borderId="20" xfId="1" applyNumberFormat="1" applyFont="1" applyFill="1" applyBorder="1" applyAlignment="1" applyProtection="1">
      <alignment horizontal="right" vertical="center" wrapText="1" indent="1"/>
    </xf>
    <xf numFmtId="3" fontId="43" fillId="15" borderId="21" xfId="1" applyNumberFormat="1" applyFont="1" applyFill="1" applyBorder="1" applyAlignment="1" applyProtection="1">
      <alignment horizontal="right" vertical="center" wrapText="1" indent="1"/>
    </xf>
    <xf numFmtId="3" fontId="43" fillId="15" borderId="25" xfId="1" applyNumberFormat="1" applyFont="1" applyFill="1" applyBorder="1" applyAlignment="1" applyProtection="1">
      <alignment horizontal="right" vertical="center" wrapText="1" indent="1"/>
    </xf>
    <xf numFmtId="3" fontId="43" fillId="15" borderId="5" xfId="1" applyNumberFormat="1" applyFont="1" applyFill="1" applyBorder="1" applyAlignment="1" applyProtection="1">
      <alignment horizontal="right" vertical="center" wrapText="1" indent="1"/>
    </xf>
    <xf numFmtId="3" fontId="39" fillId="16" borderId="21" xfId="1" applyNumberFormat="1" applyFont="1" applyFill="1" applyBorder="1" applyAlignment="1" applyProtection="1">
      <alignment horizontal="right" vertical="center" wrapText="1" indent="1"/>
    </xf>
    <xf numFmtId="3" fontId="39" fillId="16" borderId="12" xfId="1" applyNumberFormat="1" applyFont="1" applyFill="1" applyBorder="1" applyAlignment="1" applyProtection="1">
      <alignment horizontal="right" vertical="center" wrapText="1" indent="1"/>
    </xf>
    <xf numFmtId="0" fontId="41" fillId="15" borderId="13" xfId="3" applyNumberFormat="1" applyFont="1" applyFill="1" applyBorder="1" applyAlignment="1" applyProtection="1">
      <alignment horizontal="left" vertical="center" wrapText="1" indent="2"/>
    </xf>
    <xf numFmtId="0" fontId="37" fillId="16" borderId="13" xfId="3" applyNumberFormat="1" applyFont="1" applyFill="1" applyBorder="1" applyAlignment="1" applyProtection="1">
      <alignment vertical="center" wrapText="1"/>
    </xf>
    <xf numFmtId="0" fontId="43" fillId="15" borderId="13" xfId="3" applyNumberFormat="1" applyFont="1" applyFill="1" applyBorder="1" applyAlignment="1" applyProtection="1">
      <alignment horizontal="left" vertical="center" wrapText="1" indent="2"/>
    </xf>
    <xf numFmtId="3" fontId="41" fillId="15" borderId="25" xfId="1" applyNumberFormat="1" applyFont="1" applyFill="1" applyBorder="1" applyAlignment="1" applyProtection="1">
      <alignment horizontal="right" vertical="center" wrapText="1" indent="1"/>
    </xf>
    <xf numFmtId="0" fontId="44" fillId="15" borderId="0" xfId="3" applyNumberFormat="1" applyFont="1" applyFill="1" applyBorder="1" applyAlignment="1" applyProtection="1">
      <alignment horizontal="left" vertical="center" wrapText="1" indent="2"/>
    </xf>
    <xf numFmtId="0" fontId="45" fillId="15" borderId="0" xfId="3" applyNumberFormat="1" applyFont="1" applyFill="1" applyBorder="1" applyAlignment="1" applyProtection="1">
      <alignment horizontal="left" vertical="center" wrapText="1"/>
    </xf>
    <xf numFmtId="0" fontId="46" fillId="15" borderId="0" xfId="3" applyNumberFormat="1" applyFont="1" applyFill="1" applyBorder="1" applyAlignment="1" applyProtection="1">
      <alignment horizontal="left" vertical="center" wrapText="1"/>
    </xf>
    <xf numFmtId="0" fontId="38" fillId="16" borderId="14" xfId="3" applyNumberFormat="1" applyFont="1" applyFill="1" applyBorder="1" applyAlignment="1" applyProtection="1">
      <alignment horizontal="left" vertical="center" wrapText="1"/>
    </xf>
    <xf numFmtId="0" fontId="34" fillId="20" borderId="15" xfId="0" applyFont="1" applyFill="1" applyBorder="1" applyAlignment="1">
      <alignment horizontal="center" vertical="center"/>
    </xf>
    <xf numFmtId="0" fontId="34" fillId="20" borderId="10" xfId="0" applyFont="1" applyFill="1" applyBorder="1" applyAlignment="1">
      <alignment horizontal="center" vertical="center"/>
    </xf>
    <xf numFmtId="0" fontId="34" fillId="20" borderId="16" xfId="0" applyFont="1" applyFill="1" applyBorder="1" applyAlignment="1">
      <alignment horizontal="left" vertical="center"/>
    </xf>
    <xf numFmtId="3" fontId="13" fillId="20" borderId="27" xfId="0" applyNumberFormat="1" applyFont="1" applyFill="1" applyBorder="1" applyAlignment="1">
      <alignment horizontal="right" vertical="center" wrapText="1"/>
    </xf>
    <xf numFmtId="3" fontId="39" fillId="16" borderId="0" xfId="1" applyNumberFormat="1" applyFont="1" applyFill="1" applyBorder="1" applyAlignment="1" applyProtection="1">
      <alignment horizontal="right" vertical="center" wrapText="1" indent="1"/>
    </xf>
    <xf numFmtId="3" fontId="13" fillId="20" borderId="10" xfId="0" applyNumberFormat="1" applyFont="1" applyFill="1" applyBorder="1" applyAlignment="1">
      <alignment horizontal="right" vertical="center" wrapText="1"/>
    </xf>
    <xf numFmtId="3" fontId="13" fillId="20" borderId="28" xfId="0" applyNumberFormat="1" applyFont="1" applyFill="1" applyBorder="1" applyAlignment="1">
      <alignment horizontal="right" vertical="center" wrapText="1"/>
    </xf>
    <xf numFmtId="3" fontId="13" fillId="20" borderId="49" xfId="0" applyNumberFormat="1" applyFont="1" applyFill="1" applyBorder="1" applyAlignment="1">
      <alignment horizontal="right" vertical="center" wrapText="1"/>
    </xf>
    <xf numFmtId="0" fontId="38" fillId="18" borderId="14" xfId="3" applyNumberFormat="1" applyFont="1" applyFill="1" applyBorder="1" applyAlignment="1" applyProtection="1">
      <alignment horizontal="left" vertical="center" wrapText="1"/>
    </xf>
    <xf numFmtId="3" fontId="40" fillId="18" borderId="20" xfId="1" applyNumberFormat="1" applyFont="1" applyFill="1" applyBorder="1" applyAlignment="1" applyProtection="1">
      <alignment horizontal="right" vertical="center" wrapText="1" indent="1"/>
    </xf>
    <xf numFmtId="3" fontId="40" fillId="18" borderId="0" xfId="1" applyNumberFormat="1" applyFont="1" applyFill="1" applyBorder="1" applyAlignment="1" applyProtection="1">
      <alignment horizontal="right" vertical="center" wrapText="1" indent="1"/>
    </xf>
    <xf numFmtId="3" fontId="40" fillId="18" borderId="46" xfId="1" applyNumberFormat="1" applyFont="1" applyFill="1" applyBorder="1" applyAlignment="1" applyProtection="1">
      <alignment horizontal="right" vertical="center" wrapText="1" indent="1"/>
    </xf>
    <xf numFmtId="3" fontId="40" fillId="18" borderId="25" xfId="1" applyNumberFormat="1" applyFont="1" applyFill="1" applyBorder="1" applyAlignment="1" applyProtection="1">
      <alignment horizontal="right" vertical="center" wrapText="1" indent="1"/>
    </xf>
    <xf numFmtId="3" fontId="40" fillId="18" borderId="35" xfId="1" applyNumberFormat="1" applyFont="1" applyFill="1" applyBorder="1" applyAlignment="1" applyProtection="1">
      <alignment horizontal="right" vertical="center" wrapText="1" indent="1"/>
    </xf>
    <xf numFmtId="3" fontId="13" fillId="20" borderId="36" xfId="0" applyNumberFormat="1" applyFont="1" applyFill="1" applyBorder="1" applyAlignment="1">
      <alignment horizontal="right" vertical="center" wrapText="1"/>
    </xf>
    <xf numFmtId="3" fontId="13" fillId="20" borderId="35" xfId="0" applyNumberFormat="1" applyFont="1" applyFill="1" applyBorder="1" applyAlignment="1">
      <alignment horizontal="right" vertical="center" wrapText="1"/>
    </xf>
    <xf numFmtId="0" fontId="38" fillId="16" borderId="15" xfId="3" applyNumberFormat="1" applyFont="1" applyFill="1" applyBorder="1" applyAlignment="1" applyProtection="1">
      <alignment horizontal="left" vertical="center" wrapText="1"/>
    </xf>
    <xf numFmtId="0" fontId="37" fillId="16" borderId="10" xfId="3" applyNumberFormat="1" applyFont="1" applyFill="1" applyBorder="1" applyAlignment="1" applyProtection="1">
      <alignment horizontal="left" vertical="center" wrapText="1"/>
    </xf>
    <xf numFmtId="0" fontId="37" fillId="16" borderId="16" xfId="3" applyNumberFormat="1" applyFont="1" applyFill="1" applyBorder="1" applyAlignment="1" applyProtection="1">
      <alignment vertical="center" wrapText="1"/>
    </xf>
    <xf numFmtId="3" fontId="39" fillId="16" borderId="27" xfId="1" applyNumberFormat="1" applyFont="1" applyFill="1" applyBorder="1" applyAlignment="1" applyProtection="1">
      <alignment horizontal="right" vertical="center" wrapText="1" indent="1"/>
    </xf>
    <xf numFmtId="3" fontId="39" fillId="16" borderId="28" xfId="1" applyNumberFormat="1" applyFont="1" applyFill="1" applyBorder="1" applyAlignment="1" applyProtection="1">
      <alignment horizontal="right" vertical="center" wrapText="1" indent="1"/>
    </xf>
    <xf numFmtId="3" fontId="39" fillId="16" borderId="36" xfId="1" applyNumberFormat="1" applyFont="1" applyFill="1" applyBorder="1" applyAlignment="1" applyProtection="1">
      <alignment horizontal="right" vertical="center" wrapText="1" indent="1"/>
    </xf>
    <xf numFmtId="9" fontId="10" fillId="16" borderId="18" xfId="2" applyFont="1" applyFill="1" applyBorder="1" applyAlignment="1" applyProtection="1">
      <alignment horizontal="right" vertical="center" wrapText="1" indent="1"/>
    </xf>
    <xf numFmtId="9" fontId="12" fillId="16" borderId="18" xfId="2" applyFont="1" applyFill="1" applyBorder="1" applyAlignment="1" applyProtection="1">
      <alignment horizontal="right" vertical="center" wrapText="1" indent="1"/>
    </xf>
    <xf numFmtId="9" fontId="10" fillId="16" borderId="5" xfId="2" applyFont="1" applyFill="1" applyBorder="1" applyAlignment="1" applyProtection="1">
      <alignment horizontal="right" vertical="center" wrapText="1" indent="1"/>
    </xf>
    <xf numFmtId="9" fontId="12" fillId="15" borderId="5" xfId="2" applyFont="1" applyFill="1" applyBorder="1" applyAlignment="1" applyProtection="1">
      <alignment horizontal="right" vertical="center" wrapText="1" indent="1"/>
    </xf>
    <xf numFmtId="9" fontId="39" fillId="16" borderId="47" xfId="2" applyFont="1" applyFill="1" applyBorder="1" applyAlignment="1" applyProtection="1">
      <alignment horizontal="right" vertical="center" wrapText="1" indent="1"/>
    </xf>
    <xf numFmtId="9" fontId="39" fillId="16" borderId="34" xfId="2" applyFont="1" applyFill="1" applyBorder="1" applyAlignment="1" applyProtection="1">
      <alignment horizontal="right" vertical="center" wrapText="1" indent="1"/>
    </xf>
    <xf numFmtId="9" fontId="41" fillId="15" borderId="6" xfId="2" applyFont="1" applyFill="1" applyBorder="1" applyAlignment="1" applyProtection="1">
      <alignment horizontal="right" vertical="center" wrapText="1" indent="1"/>
    </xf>
    <xf numFmtId="9" fontId="13" fillId="20" borderId="46" xfId="2" applyFont="1" applyFill="1" applyBorder="1" applyAlignment="1">
      <alignment horizontal="right" vertical="center" wrapText="1"/>
    </xf>
    <xf numFmtId="9" fontId="13" fillId="20" borderId="0" xfId="2" applyFont="1" applyFill="1" applyBorder="1" applyAlignment="1">
      <alignment horizontal="right" vertical="center" wrapText="1"/>
    </xf>
    <xf numFmtId="9" fontId="13" fillId="20" borderId="25" xfId="2" applyFont="1" applyFill="1" applyBorder="1" applyAlignment="1">
      <alignment horizontal="right" vertical="center" wrapText="1"/>
    </xf>
    <xf numFmtId="9" fontId="39" fillId="16" borderId="46" xfId="2" applyFont="1" applyFill="1" applyBorder="1" applyAlignment="1" applyProtection="1">
      <alignment horizontal="right" vertical="center" wrapText="1" indent="1"/>
    </xf>
    <xf numFmtId="9" fontId="39" fillId="16" borderId="35" xfId="2" applyFont="1" applyFill="1" applyBorder="1" applyAlignment="1" applyProtection="1">
      <alignment horizontal="right" vertical="center" wrapText="1" indent="1"/>
    </xf>
    <xf numFmtId="9" fontId="41" fillId="15" borderId="5" xfId="2" applyFont="1" applyFill="1" applyBorder="1" applyAlignment="1" applyProtection="1">
      <alignment horizontal="right" vertical="center" wrapText="1" indent="1"/>
    </xf>
    <xf numFmtId="9" fontId="41" fillId="15" borderId="21" xfId="2" applyFont="1" applyFill="1" applyBorder="1" applyAlignment="1" applyProtection="1">
      <alignment horizontal="right" vertical="center" wrapText="1" indent="1"/>
    </xf>
    <xf numFmtId="9" fontId="39" fillId="16" borderId="0" xfId="2" applyFont="1" applyFill="1" applyBorder="1" applyAlignment="1" applyProtection="1">
      <alignment horizontal="right" vertical="center" wrapText="1" indent="1"/>
    </xf>
    <xf numFmtId="9" fontId="39" fillId="16" borderId="25" xfId="2" applyFont="1" applyFill="1" applyBorder="1" applyAlignment="1" applyProtection="1">
      <alignment horizontal="right" vertical="center" wrapText="1" indent="1"/>
    </xf>
    <xf numFmtId="9" fontId="41" fillId="15" borderId="25" xfId="2" applyFont="1" applyFill="1" applyBorder="1" applyAlignment="1" applyProtection="1">
      <alignment horizontal="right" vertical="center" wrapText="1" indent="1"/>
    </xf>
    <xf numFmtId="9" fontId="39" fillId="16" borderId="21" xfId="2" applyFont="1" applyFill="1" applyBorder="1" applyAlignment="1" applyProtection="1">
      <alignment horizontal="right" vertical="center" wrapText="1" indent="1"/>
    </xf>
    <xf numFmtId="9" fontId="13" fillId="20" borderId="49" xfId="2" applyFont="1" applyFill="1" applyBorder="1" applyAlignment="1">
      <alignment horizontal="right" vertical="center" wrapText="1"/>
    </xf>
    <xf numFmtId="9" fontId="13" fillId="20" borderId="28" xfId="2" applyFont="1" applyFill="1" applyBorder="1" applyAlignment="1">
      <alignment horizontal="right" vertical="center" wrapText="1"/>
    </xf>
    <xf numFmtId="9" fontId="13" fillId="20" borderId="10" xfId="2" applyFont="1" applyFill="1" applyBorder="1" applyAlignment="1">
      <alignment horizontal="right" vertical="center" wrapText="1"/>
    </xf>
    <xf numFmtId="9" fontId="13" fillId="20" borderId="27" xfId="2" applyFont="1" applyFill="1" applyBorder="1" applyAlignment="1">
      <alignment horizontal="right" vertical="center" wrapText="1"/>
    </xf>
    <xf numFmtId="9" fontId="10" fillId="17" borderId="22" xfId="2" applyFont="1" applyFill="1" applyBorder="1" applyAlignment="1" applyProtection="1">
      <alignment horizontal="right" vertical="center" wrapText="1" indent="1"/>
    </xf>
    <xf numFmtId="9" fontId="12" fillId="17" borderId="22" xfId="2" applyFont="1" applyFill="1" applyBorder="1" applyAlignment="1" applyProtection="1">
      <alignment horizontal="right" vertical="center" wrapText="1" indent="1"/>
    </xf>
    <xf numFmtId="9" fontId="13" fillId="20" borderId="21" xfId="2" applyFont="1" applyFill="1" applyBorder="1" applyAlignment="1">
      <alignment horizontal="right" vertical="center" wrapText="1"/>
    </xf>
    <xf numFmtId="9" fontId="40" fillId="18" borderId="0" xfId="2" applyFont="1" applyFill="1" applyBorder="1" applyAlignment="1" applyProtection="1">
      <alignment horizontal="right" vertical="center" wrapText="1" indent="1"/>
    </xf>
    <xf numFmtId="9" fontId="40" fillId="18" borderId="46" xfId="2" applyFont="1" applyFill="1" applyBorder="1" applyAlignment="1" applyProtection="1">
      <alignment horizontal="right" vertical="center" wrapText="1" indent="1"/>
    </xf>
    <xf numFmtId="9" fontId="40" fillId="18" borderId="25" xfId="2" applyFont="1" applyFill="1" applyBorder="1" applyAlignment="1" applyProtection="1">
      <alignment horizontal="right" vertical="center" wrapText="1" indent="1"/>
    </xf>
    <xf numFmtId="9" fontId="40" fillId="18" borderId="35" xfId="2" applyFont="1" applyFill="1" applyBorder="1" applyAlignment="1" applyProtection="1">
      <alignment horizontal="right" vertical="center" wrapText="1" indent="1"/>
    </xf>
    <xf numFmtId="9" fontId="39" fillId="16" borderId="15" xfId="2" applyFont="1" applyFill="1" applyBorder="1" applyAlignment="1" applyProtection="1">
      <alignment horizontal="right" vertical="center" wrapText="1" indent="1"/>
    </xf>
    <xf numFmtId="9" fontId="39" fillId="16" borderId="49" xfId="2" applyFont="1" applyFill="1" applyBorder="1" applyAlignment="1" applyProtection="1">
      <alignment horizontal="right" vertical="center" wrapText="1" indent="1"/>
    </xf>
    <xf numFmtId="9" fontId="39" fillId="16" borderId="28" xfId="2" applyFont="1" applyFill="1" applyBorder="1" applyAlignment="1" applyProtection="1">
      <alignment horizontal="right" vertical="center" wrapText="1" indent="1"/>
    </xf>
    <xf numFmtId="9" fontId="39" fillId="16" borderId="10" xfId="2" applyFont="1" applyFill="1" applyBorder="1" applyAlignment="1" applyProtection="1">
      <alignment horizontal="right" vertical="center" wrapText="1" indent="1"/>
    </xf>
    <xf numFmtId="9" fontId="10" fillId="17" borderId="19" xfId="2" applyFont="1" applyFill="1" applyBorder="1" applyAlignment="1" applyProtection="1">
      <alignment horizontal="right" vertical="center" wrapText="1" indent="1"/>
    </xf>
    <xf numFmtId="9" fontId="39" fillId="16" borderId="36" xfId="2" applyFont="1" applyFill="1" applyBorder="1" applyAlignment="1" applyProtection="1">
      <alignment horizontal="right" vertical="center" wrapText="1" indent="1"/>
    </xf>
    <xf numFmtId="3" fontId="10" fillId="17" borderId="50" xfId="1" applyNumberFormat="1" applyFont="1" applyFill="1" applyBorder="1" applyAlignment="1" applyProtection="1">
      <alignment horizontal="right" vertical="center" wrapText="1" indent="1"/>
    </xf>
    <xf numFmtId="3" fontId="13" fillId="20" borderId="48" xfId="0" applyNumberFormat="1" applyFont="1" applyFill="1" applyBorder="1" applyAlignment="1">
      <alignment horizontal="right" vertical="center" wrapText="1"/>
    </xf>
    <xf numFmtId="3" fontId="13" fillId="20" borderId="51" xfId="0" applyNumberFormat="1" applyFont="1" applyFill="1" applyBorder="1" applyAlignment="1">
      <alignment horizontal="right" vertical="center" wrapText="1"/>
    </xf>
    <xf numFmtId="3" fontId="13" fillId="20" borderId="52" xfId="0" applyNumberFormat="1" applyFont="1" applyFill="1" applyBorder="1" applyAlignment="1">
      <alignment horizontal="right" vertical="center" wrapText="1"/>
    </xf>
    <xf numFmtId="3" fontId="13" fillId="20" borderId="15" xfId="0" applyNumberFormat="1" applyFont="1" applyFill="1" applyBorder="1" applyAlignment="1">
      <alignment horizontal="right" vertical="center" wrapText="1"/>
    </xf>
    <xf numFmtId="0" fontId="32" fillId="20" borderId="12" xfId="0" applyFont="1" applyFill="1" applyBorder="1" applyAlignment="1">
      <alignment horizontal="center" vertical="center"/>
    </xf>
    <xf numFmtId="0" fontId="32" fillId="20" borderId="17" xfId="0" applyFont="1" applyFill="1" applyBorder="1" applyAlignment="1">
      <alignment horizontal="center" vertical="center"/>
    </xf>
    <xf numFmtId="0" fontId="35" fillId="19" borderId="34" xfId="0" applyFont="1" applyFill="1" applyBorder="1" applyAlignment="1">
      <alignment horizontal="center" vertical="top" wrapText="1"/>
    </xf>
    <xf numFmtId="0" fontId="35" fillId="19" borderId="35" xfId="0" applyFont="1" applyFill="1" applyBorder="1" applyAlignment="1">
      <alignment horizontal="center" vertical="top" wrapText="1"/>
    </xf>
    <xf numFmtId="0" fontId="35" fillId="19" borderId="36" xfId="0" applyFont="1" applyFill="1" applyBorder="1" applyAlignment="1">
      <alignment horizontal="center" vertical="top" wrapText="1"/>
    </xf>
    <xf numFmtId="0" fontId="33" fillId="20" borderId="0" xfId="0" applyFont="1" applyFill="1" applyBorder="1" applyAlignment="1">
      <alignment horizontal="center" vertical="center"/>
    </xf>
    <xf numFmtId="0" fontId="33" fillId="20" borderId="13" xfId="0" applyFont="1" applyFill="1" applyBorder="1" applyAlignment="1">
      <alignment horizontal="center" vertical="center"/>
    </xf>
    <xf numFmtId="0" fontId="34" fillId="20" borderId="10" xfId="0" applyFont="1" applyFill="1" applyBorder="1" applyAlignment="1">
      <alignment horizontal="center" vertical="center"/>
    </xf>
    <xf numFmtId="0" fontId="34" fillId="20" borderId="16" xfId="0" applyFont="1" applyFill="1" applyBorder="1" applyAlignment="1">
      <alignment horizontal="center" vertical="center"/>
    </xf>
    <xf numFmtId="0" fontId="35" fillId="19" borderId="33" xfId="0" applyFont="1" applyFill="1" applyBorder="1" applyAlignment="1">
      <alignment horizontal="center" vertical="top" wrapText="1"/>
    </xf>
    <xf numFmtId="0" fontId="35" fillId="19" borderId="25" xfId="0" applyFont="1" applyFill="1" applyBorder="1" applyAlignment="1">
      <alignment horizontal="center" vertical="top" wrapText="1"/>
    </xf>
    <xf numFmtId="0" fontId="35" fillId="19" borderId="28" xfId="0" applyFont="1" applyFill="1" applyBorder="1" applyAlignment="1">
      <alignment horizontal="center" vertical="top" wrapText="1"/>
    </xf>
    <xf numFmtId="0" fontId="35" fillId="19" borderId="31" xfId="0" applyFont="1" applyFill="1" applyBorder="1" applyAlignment="1">
      <alignment horizontal="center" vertical="top" wrapText="1"/>
    </xf>
    <xf numFmtId="0" fontId="35" fillId="19" borderId="32" xfId="0" applyFont="1" applyFill="1" applyBorder="1" applyAlignment="1">
      <alignment horizontal="center" vertical="top" wrapText="1"/>
    </xf>
    <xf numFmtId="0" fontId="3" fillId="0" borderId="11" xfId="3" applyNumberFormat="1" applyFont="1" applyFill="1" applyBorder="1" applyAlignment="1" applyProtection="1">
      <alignment horizontal="center" vertical="center" wrapText="1"/>
    </xf>
    <xf numFmtId="0" fontId="3" fillId="0" borderId="12" xfId="3" applyNumberFormat="1" applyFont="1" applyFill="1" applyBorder="1" applyAlignment="1" applyProtection="1">
      <alignment horizontal="center" vertical="center" wrapText="1"/>
    </xf>
    <xf numFmtId="0" fontId="3" fillId="0" borderId="17" xfId="3" applyNumberFormat="1" applyFont="1" applyFill="1" applyBorder="1" applyAlignment="1" applyProtection="1">
      <alignment horizontal="center" vertical="center" wrapText="1"/>
    </xf>
    <xf numFmtId="0" fontId="3" fillId="0" borderId="14" xfId="3" applyNumberFormat="1" applyFont="1" applyFill="1" applyBorder="1" applyAlignment="1" applyProtection="1">
      <alignment horizontal="center" vertical="center" wrapText="1"/>
    </xf>
    <xf numFmtId="0" fontId="3" fillId="0" borderId="0" xfId="3" applyNumberFormat="1" applyFont="1" applyFill="1" applyBorder="1" applyAlignment="1" applyProtection="1">
      <alignment horizontal="center" vertical="center" wrapText="1"/>
    </xf>
    <xf numFmtId="0" fontId="3" fillId="0" borderId="13" xfId="3" applyNumberFormat="1" applyFont="1" applyFill="1" applyBorder="1" applyAlignment="1" applyProtection="1">
      <alignment horizontal="center" vertical="center" wrapText="1"/>
    </xf>
    <xf numFmtId="0" fontId="3" fillId="0" borderId="15" xfId="3" applyNumberFormat="1" applyFont="1" applyFill="1" applyBorder="1" applyAlignment="1" applyProtection="1">
      <alignment horizontal="center" vertical="center" wrapText="1"/>
    </xf>
    <xf numFmtId="0" fontId="3" fillId="0" borderId="10" xfId="3" applyNumberFormat="1" applyFont="1" applyFill="1" applyBorder="1" applyAlignment="1" applyProtection="1">
      <alignment horizontal="center" vertical="center" wrapText="1"/>
    </xf>
    <xf numFmtId="0" fontId="3" fillId="0" borderId="16" xfId="3" applyNumberFormat="1" applyFont="1" applyFill="1" applyBorder="1" applyAlignment="1" applyProtection="1">
      <alignment horizontal="center" vertical="center" wrapText="1"/>
    </xf>
    <xf numFmtId="0" fontId="35" fillId="19" borderId="37" xfId="0" applyFont="1" applyFill="1" applyBorder="1" applyAlignment="1">
      <alignment horizontal="center" vertical="center" wrapText="1"/>
    </xf>
    <xf numFmtId="0" fontId="35" fillId="19" borderId="38" xfId="0" applyFont="1" applyFill="1" applyBorder="1" applyAlignment="1">
      <alignment horizontal="center" vertical="center" wrapText="1"/>
    </xf>
    <xf numFmtId="0" fontId="35" fillId="19" borderId="39" xfId="0" applyFont="1" applyFill="1" applyBorder="1" applyAlignment="1">
      <alignment horizontal="center" vertical="center" wrapText="1"/>
    </xf>
    <xf numFmtId="0" fontId="36" fillId="16" borderId="12" xfId="3" applyNumberFormat="1" applyFont="1" applyFill="1" applyBorder="1" applyAlignment="1" applyProtection="1">
      <alignment horizontal="center" vertical="center" wrapText="1"/>
    </xf>
    <xf numFmtId="0" fontId="36" fillId="16" borderId="0" xfId="3" applyNumberFormat="1" applyFont="1" applyFill="1" applyBorder="1" applyAlignment="1" applyProtection="1">
      <alignment horizontal="center" vertical="center" wrapText="1"/>
    </xf>
    <xf numFmtId="0" fontId="36" fillId="16" borderId="10" xfId="3" applyNumberFormat="1" applyFont="1" applyFill="1" applyBorder="1" applyAlignment="1" applyProtection="1">
      <alignment horizontal="center" vertical="center" wrapText="1"/>
    </xf>
    <xf numFmtId="0" fontId="35" fillId="19" borderId="12" xfId="0" applyFont="1" applyFill="1" applyBorder="1" applyAlignment="1">
      <alignment horizontal="center" vertical="center" wrapText="1"/>
    </xf>
    <xf numFmtId="0" fontId="35" fillId="19" borderId="0" xfId="0" applyFont="1" applyFill="1" applyBorder="1" applyAlignment="1">
      <alignment horizontal="center" vertical="center" wrapText="1"/>
    </xf>
    <xf numFmtId="0" fontId="35" fillId="19" borderId="10" xfId="0" applyFont="1" applyFill="1" applyBorder="1" applyAlignment="1">
      <alignment horizontal="center" vertical="center" wrapText="1"/>
    </xf>
    <xf numFmtId="0" fontId="35" fillId="19" borderId="17" xfId="0" applyFont="1" applyFill="1" applyBorder="1" applyAlignment="1">
      <alignment horizontal="center" vertical="center" wrapText="1"/>
    </xf>
    <xf numFmtId="0" fontId="35" fillId="19" borderId="13" xfId="0" applyFont="1" applyFill="1" applyBorder="1" applyAlignment="1">
      <alignment horizontal="center" vertical="center" wrapText="1"/>
    </xf>
    <xf numFmtId="0" fontId="35" fillId="19" borderId="16" xfId="0" applyFont="1" applyFill="1" applyBorder="1" applyAlignment="1">
      <alignment horizontal="center" vertical="center" wrapText="1"/>
    </xf>
    <xf numFmtId="0" fontId="37" fillId="19" borderId="38" xfId="0" applyFont="1" applyFill="1" applyBorder="1" applyAlignment="1">
      <alignment horizontal="center" vertical="center" wrapText="1"/>
    </xf>
    <xf numFmtId="0" fontId="37" fillId="19" borderId="39" xfId="0" applyFont="1" applyFill="1" applyBorder="1" applyAlignment="1">
      <alignment horizontal="center" vertical="center" wrapText="1"/>
    </xf>
    <xf numFmtId="0" fontId="37" fillId="19" borderId="37" xfId="0" applyFont="1" applyFill="1" applyBorder="1" applyAlignment="1">
      <alignment horizontal="center" vertical="center" wrapText="1"/>
    </xf>
    <xf numFmtId="0" fontId="37" fillId="19" borderId="41" xfId="0" applyFont="1" applyFill="1" applyBorder="1" applyAlignment="1">
      <alignment horizontal="center" vertical="center" wrapText="1"/>
    </xf>
    <xf numFmtId="0" fontId="37" fillId="19" borderId="42" xfId="0" applyFont="1" applyFill="1" applyBorder="1" applyAlignment="1">
      <alignment horizontal="center" vertical="center" wrapText="1"/>
    </xf>
    <xf numFmtId="0" fontId="37" fillId="19" borderId="43" xfId="0" applyFont="1" applyFill="1" applyBorder="1" applyAlignment="1">
      <alignment horizontal="center" vertical="center" wrapText="1"/>
    </xf>
    <xf numFmtId="0" fontId="37" fillId="19" borderId="14" xfId="0" applyFont="1" applyFill="1" applyBorder="1" applyAlignment="1">
      <alignment horizontal="center" vertical="center" wrapText="1"/>
    </xf>
    <xf numFmtId="0" fontId="37" fillId="19" borderId="40" xfId="0" applyFont="1" applyFill="1" applyBorder="1" applyAlignment="1">
      <alignment horizontal="center" vertical="center" wrapText="1"/>
    </xf>
    <xf numFmtId="0" fontId="37" fillId="19" borderId="15" xfId="0" applyFont="1" applyFill="1" applyBorder="1" applyAlignment="1">
      <alignment horizontal="center" vertical="center" wrapText="1"/>
    </xf>
    <xf numFmtId="0" fontId="47" fillId="18" borderId="0" xfId="3" applyNumberFormat="1" applyFont="1" applyFill="1" applyBorder="1" applyAlignment="1" applyProtection="1">
      <alignment horizontal="center" vertical="center" wrapText="1"/>
    </xf>
    <xf numFmtId="0" fontId="47" fillId="18" borderId="4" xfId="3" applyNumberFormat="1" applyFont="1" applyFill="1" applyBorder="1" applyAlignment="1" applyProtection="1">
      <alignment horizontal="center" vertical="center" wrapText="1"/>
    </xf>
    <xf numFmtId="0" fontId="32" fillId="20" borderId="11" xfId="0" applyFont="1" applyFill="1" applyBorder="1" applyAlignment="1">
      <alignment horizontal="center" vertical="center"/>
    </xf>
    <xf numFmtId="0" fontId="32" fillId="20" borderId="15" xfId="0" applyFont="1" applyFill="1" applyBorder="1" applyAlignment="1">
      <alignment horizontal="center" vertical="center"/>
    </xf>
    <xf numFmtId="0" fontId="32" fillId="20" borderId="10" xfId="0" applyFont="1" applyFill="1" applyBorder="1" applyAlignment="1">
      <alignment horizontal="center" vertical="center"/>
    </xf>
    <xf numFmtId="0" fontId="32" fillId="20" borderId="16" xfId="0" applyFont="1" applyFill="1" applyBorder="1" applyAlignment="1">
      <alignment horizontal="center" vertical="center"/>
    </xf>
    <xf numFmtId="0" fontId="0" fillId="0" borderId="13" xfId="0" applyBorder="1"/>
    <xf numFmtId="3" fontId="13" fillId="15" borderId="14" xfId="1" applyNumberFormat="1" applyFont="1" applyFill="1" applyBorder="1" applyAlignment="1" applyProtection="1">
      <alignment horizontal="right" vertical="center" wrapText="1" indent="1"/>
    </xf>
    <xf numFmtId="9" fontId="40" fillId="18" borderId="21" xfId="2" applyFont="1" applyFill="1" applyBorder="1" applyAlignment="1" applyProtection="1">
      <alignment horizontal="right" vertical="center" wrapText="1" indent="1"/>
    </xf>
  </cellXfs>
  <cellStyles count="60">
    <cellStyle name="20% - Énfasis1 2" xfId="4"/>
    <cellStyle name="20% - Énfasis2 2" xfId="5"/>
    <cellStyle name="20% - Énfasis3 2" xfId="6"/>
    <cellStyle name="20% - Énfasis4 2" xfId="7"/>
    <cellStyle name="20% - Énfasis5 2" xfId="8"/>
    <cellStyle name="20% - Énfasis6 2" xfId="9"/>
    <cellStyle name="40% - Énfasis1 2" xfId="10"/>
    <cellStyle name="40% - Énfasis2 2" xfId="11"/>
    <cellStyle name="40% - Énfasis3 2" xfId="12"/>
    <cellStyle name="40% - Énfasis4 2" xfId="13"/>
    <cellStyle name="40% - Énfasis5 2" xfId="14"/>
    <cellStyle name="40% - Énfasis6 2" xfId="15"/>
    <cellStyle name="datos principales" xfId="16"/>
    <cellStyle name="datos secundarios" xfId="17"/>
    <cellStyle name="linea de totales" xfId="18"/>
    <cellStyle name="Millares" xfId="1" builtinId="3"/>
    <cellStyle name="Millares 2" xfId="19"/>
    <cellStyle name="Millares 2 2" xfId="20"/>
    <cellStyle name="Millares 2 3" xfId="21"/>
    <cellStyle name="Millares 3" xfId="22"/>
    <cellStyle name="Millares 4" xfId="23"/>
    <cellStyle name="Millares 5" xfId="24"/>
    <cellStyle name="Normal" xfId="0" builtinId="0"/>
    <cellStyle name="Normal 10" xfId="25"/>
    <cellStyle name="Normal 11" xfId="26"/>
    <cellStyle name="Normal 12" xfId="27"/>
    <cellStyle name="Normal 13" xfId="28"/>
    <cellStyle name="Normal 14" xfId="29"/>
    <cellStyle name="Normal 15" xfId="30"/>
    <cellStyle name="Normal 15 2" xfId="31"/>
    <cellStyle name="Normal 15 2 2" xfId="32"/>
    <cellStyle name="Normal 16" xfId="33"/>
    <cellStyle name="Normal 17" xfId="34"/>
    <cellStyle name="Normal 18" xfId="35"/>
    <cellStyle name="Normal 2" xfId="36"/>
    <cellStyle name="Normal 2 2" xfId="37"/>
    <cellStyle name="Normal 2 2 2" xfId="38"/>
    <cellStyle name="Normal 2 2 2 2" xfId="39"/>
    <cellStyle name="Normal 2 3" xfId="40"/>
    <cellStyle name="Normal 2 3 2" xfId="41"/>
    <cellStyle name="Normal 2 4" xfId="42"/>
    <cellStyle name="Normal 2 4 2" xfId="43"/>
    <cellStyle name="Normal 3" xfId="44"/>
    <cellStyle name="Normal 4" xfId="3"/>
    <cellStyle name="Normal 5" xfId="45"/>
    <cellStyle name="Normal 6" xfId="46"/>
    <cellStyle name="Normal 6 2" xfId="47"/>
    <cellStyle name="Normal 7" xfId="48"/>
    <cellStyle name="Normal 8" xfId="49"/>
    <cellStyle name="Normal 9" xfId="50"/>
    <cellStyle name="Notas 2" xfId="51"/>
    <cellStyle name="Notas 3" xfId="52"/>
    <cellStyle name="Notas al pie" xfId="53"/>
    <cellStyle name="Porcentaje" xfId="2" builtinId="5"/>
    <cellStyle name="Porcentaje 2" xfId="54"/>
    <cellStyle name="Porcentaje 2 2" xfId="55"/>
    <cellStyle name="subtitulos de las filas" xfId="56"/>
    <cellStyle name="titulo del informe" xfId="57"/>
    <cellStyle name="titulos de las columnas" xfId="58"/>
    <cellStyle name="titulos de las filas" xfId="59"/>
  </cellStyles>
  <dxfs count="3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5</xdr:row>
      <xdr:rowOff>76200</xdr:rowOff>
    </xdr:from>
    <xdr:to>
      <xdr:col>4</xdr:col>
      <xdr:colOff>426915</xdr:colOff>
      <xdr:row>7</xdr:row>
      <xdr:rowOff>186171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1085850"/>
          <a:ext cx="1941390" cy="710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41"/>
  <sheetViews>
    <sheetView showGridLines="0" tabSelected="1" workbookViewId="0">
      <selection activeCell="C5" sqref="C5"/>
    </sheetView>
  </sheetViews>
  <sheetFormatPr baseColWidth="10" defaultColWidth="11.42578125" defaultRowHeight="15"/>
  <cols>
    <col min="1" max="1" width="2.42578125" style="1" customWidth="1"/>
    <col min="2" max="2" width="4.28515625" style="2" customWidth="1"/>
    <col min="3" max="3" width="15.28515625" style="3" customWidth="1"/>
    <col min="4" max="4" width="8.28515625" style="31" customWidth="1"/>
    <col min="5" max="5" width="12.7109375" style="3" customWidth="1"/>
    <col min="6" max="6" width="53.140625" style="3" customWidth="1"/>
    <col min="7" max="17" width="14.140625" style="3" customWidth="1"/>
    <col min="18" max="20" width="14.140625" style="32" customWidth="1"/>
    <col min="21" max="21" width="21.28515625" customWidth="1"/>
    <col min="22" max="22" width="13.85546875" customWidth="1"/>
    <col min="23" max="23" width="20.5703125" customWidth="1"/>
    <col min="24" max="34" width="14.140625" style="3" customWidth="1"/>
    <col min="35" max="16384" width="11.42578125" style="3"/>
  </cols>
  <sheetData>
    <row r="1" spans="1:34">
      <c r="C1" s="32"/>
      <c r="D1" s="33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34">
      <c r="C2" s="32"/>
      <c r="D2" s="33"/>
      <c r="E2" s="32"/>
      <c r="F2" s="32"/>
      <c r="G2" s="34"/>
      <c r="H2" s="34"/>
      <c r="I2" s="34"/>
      <c r="J2" s="34"/>
      <c r="K2" s="34"/>
      <c r="L2" s="34"/>
      <c r="M2" s="34"/>
      <c r="N2" s="34"/>
      <c r="O2" s="32"/>
      <c r="P2" s="32"/>
      <c r="Q2" s="32"/>
    </row>
    <row r="3" spans="1:34">
      <c r="C3" s="32"/>
      <c r="D3" s="33"/>
      <c r="E3" s="32"/>
      <c r="F3" s="32"/>
      <c r="G3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1:34">
      <c r="C4" s="32"/>
      <c r="D4" s="33"/>
      <c r="E4" s="32"/>
      <c r="F4" s="32"/>
      <c r="G4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34" ht="15.75" thickBot="1">
      <c r="C5" s="32"/>
      <c r="D5" s="33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</row>
    <row r="6" spans="1:34" ht="27" customHeight="1" thickBot="1">
      <c r="C6" s="186"/>
      <c r="D6" s="187"/>
      <c r="E6" s="188"/>
      <c r="F6" s="172" t="s">
        <v>206</v>
      </c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3"/>
      <c r="R6" s="35"/>
      <c r="S6" s="35"/>
      <c r="T6" s="35"/>
    </row>
    <row r="7" spans="1:34" ht="20.25" customHeight="1">
      <c r="C7" s="189"/>
      <c r="D7" s="190"/>
      <c r="E7" s="191"/>
      <c r="F7" s="177" t="s">
        <v>0</v>
      </c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8"/>
      <c r="R7" s="36"/>
      <c r="S7" s="36"/>
      <c r="T7" s="36"/>
      <c r="X7" s="218" t="s">
        <v>1</v>
      </c>
      <c r="Y7" s="172"/>
      <c r="Z7" s="172"/>
      <c r="AA7" s="172"/>
      <c r="AB7" s="172"/>
      <c r="AC7" s="172"/>
      <c r="AD7" s="172"/>
      <c r="AE7" s="172"/>
      <c r="AF7" s="172"/>
      <c r="AG7" s="172"/>
      <c r="AH7" s="173"/>
    </row>
    <row r="8" spans="1:34" ht="20.25" customHeight="1" thickBot="1">
      <c r="C8" s="192"/>
      <c r="D8" s="193"/>
      <c r="E8" s="194"/>
      <c r="F8" s="179" t="s">
        <v>208</v>
      </c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80"/>
      <c r="R8" s="37"/>
      <c r="S8" s="37"/>
      <c r="T8" s="37"/>
      <c r="X8" s="219"/>
      <c r="Y8" s="220"/>
      <c r="Z8" s="220"/>
      <c r="AA8" s="220"/>
      <c r="AB8" s="220"/>
      <c r="AC8" s="220"/>
      <c r="AD8" s="220"/>
      <c r="AE8" s="220"/>
      <c r="AF8" s="220"/>
      <c r="AG8" s="220"/>
      <c r="AH8" s="221"/>
    </row>
    <row r="9" spans="1:34" s="6" customFormat="1" ht="18.75" customHeight="1">
      <c r="A9" s="4"/>
      <c r="B9" s="46"/>
      <c r="C9" s="195" t="s">
        <v>2</v>
      </c>
      <c r="D9" s="198"/>
      <c r="E9" s="201" t="s">
        <v>3</v>
      </c>
      <c r="F9" s="204" t="s">
        <v>4</v>
      </c>
      <c r="G9" s="65" t="s">
        <v>5</v>
      </c>
      <c r="H9" s="66" t="s">
        <v>6</v>
      </c>
      <c r="I9" s="66" t="s">
        <v>7</v>
      </c>
      <c r="J9" s="66" t="s">
        <v>8</v>
      </c>
      <c r="K9" s="66" t="s">
        <v>9</v>
      </c>
      <c r="L9" s="66" t="s">
        <v>10</v>
      </c>
      <c r="M9" s="66" t="s">
        <v>11</v>
      </c>
      <c r="N9" s="66" t="s">
        <v>12</v>
      </c>
      <c r="O9" s="181" t="s">
        <v>13</v>
      </c>
      <c r="P9" s="67" t="s">
        <v>14</v>
      </c>
      <c r="Q9" s="174" t="s">
        <v>15</v>
      </c>
      <c r="R9" s="41"/>
      <c r="S9" s="41"/>
      <c r="T9" s="41"/>
      <c r="U9"/>
      <c r="V9"/>
      <c r="W9"/>
      <c r="X9" s="65" t="s">
        <v>5</v>
      </c>
      <c r="Y9" s="66" t="s">
        <v>6</v>
      </c>
      <c r="Z9" s="66" t="s">
        <v>7</v>
      </c>
      <c r="AA9" s="66" t="s">
        <v>8</v>
      </c>
      <c r="AB9" s="66" t="s">
        <v>9</v>
      </c>
      <c r="AC9" s="66" t="s">
        <v>10</v>
      </c>
      <c r="AD9" s="66" t="s">
        <v>11</v>
      </c>
      <c r="AE9" s="66" t="s">
        <v>12</v>
      </c>
      <c r="AF9" s="181" t="s">
        <v>13</v>
      </c>
      <c r="AG9" s="67" t="s">
        <v>14</v>
      </c>
      <c r="AH9" s="174" t="s">
        <v>15</v>
      </c>
    </row>
    <row r="10" spans="1:34" ht="18.75" customHeight="1">
      <c r="B10" s="47"/>
      <c r="C10" s="196"/>
      <c r="D10" s="199"/>
      <c r="E10" s="202"/>
      <c r="F10" s="205"/>
      <c r="G10" s="184" t="s">
        <v>16</v>
      </c>
      <c r="H10" s="182" t="s">
        <v>17</v>
      </c>
      <c r="I10" s="182" t="s">
        <v>18</v>
      </c>
      <c r="J10" s="182" t="s">
        <v>19</v>
      </c>
      <c r="K10" s="182" t="s">
        <v>20</v>
      </c>
      <c r="L10" s="182" t="s">
        <v>21</v>
      </c>
      <c r="M10" s="182" t="s">
        <v>22</v>
      </c>
      <c r="N10" s="182" t="s">
        <v>23</v>
      </c>
      <c r="O10" s="182"/>
      <c r="P10" s="182" t="s">
        <v>24</v>
      </c>
      <c r="Q10" s="175"/>
      <c r="R10" s="42"/>
      <c r="S10" s="42"/>
      <c r="T10" s="42"/>
      <c r="X10" s="184" t="s">
        <v>16</v>
      </c>
      <c r="Y10" s="182" t="s">
        <v>17</v>
      </c>
      <c r="Z10" s="182" t="s">
        <v>18</v>
      </c>
      <c r="AA10" s="182" t="s">
        <v>19</v>
      </c>
      <c r="AB10" s="182" t="s">
        <v>20</v>
      </c>
      <c r="AC10" s="182" t="s">
        <v>21</v>
      </c>
      <c r="AD10" s="182" t="s">
        <v>22</v>
      </c>
      <c r="AE10" s="182" t="s">
        <v>23</v>
      </c>
      <c r="AF10" s="182"/>
      <c r="AG10" s="182" t="s">
        <v>24</v>
      </c>
      <c r="AH10" s="175"/>
    </row>
    <row r="11" spans="1:34" ht="52.5" customHeight="1" thickBot="1">
      <c r="B11" s="47"/>
      <c r="C11" s="197"/>
      <c r="D11" s="200"/>
      <c r="E11" s="203"/>
      <c r="F11" s="206"/>
      <c r="G11" s="185"/>
      <c r="H11" s="183"/>
      <c r="I11" s="183"/>
      <c r="J11" s="183"/>
      <c r="K11" s="183"/>
      <c r="L11" s="183"/>
      <c r="M11" s="183"/>
      <c r="N11" s="183"/>
      <c r="O11" s="183"/>
      <c r="P11" s="183"/>
      <c r="Q11" s="176"/>
      <c r="R11" s="42"/>
      <c r="S11" s="42"/>
      <c r="T11" s="42"/>
      <c r="X11" s="185"/>
      <c r="Y11" s="183"/>
      <c r="Z11" s="183"/>
      <c r="AA11" s="183"/>
      <c r="AB11" s="183"/>
      <c r="AC11" s="183"/>
      <c r="AD11" s="183"/>
      <c r="AE11" s="183"/>
      <c r="AF11" s="183"/>
      <c r="AG11" s="183"/>
      <c r="AH11" s="176"/>
    </row>
    <row r="12" spans="1:34" ht="26.25" customHeight="1">
      <c r="B12" s="47"/>
      <c r="C12" s="209" t="s">
        <v>207</v>
      </c>
      <c r="D12" s="72" t="s">
        <v>25</v>
      </c>
      <c r="E12" s="73" t="s">
        <v>26</v>
      </c>
      <c r="F12" s="74" t="s">
        <v>27</v>
      </c>
      <c r="G12" s="16"/>
      <c r="H12" s="17"/>
      <c r="I12" s="17"/>
      <c r="J12" s="17"/>
      <c r="K12" s="17"/>
      <c r="L12" s="17"/>
      <c r="M12" s="17"/>
      <c r="N12" s="76"/>
      <c r="O12" s="89">
        <f>SUM(O13:O15)</f>
        <v>374019.79170122923</v>
      </c>
      <c r="P12" s="89">
        <f>SUM(P13:P15)</f>
        <v>-374019.79170122923</v>
      </c>
      <c r="Q12" s="75">
        <f>+O12</f>
        <v>374019.79170122923</v>
      </c>
      <c r="R12" s="34"/>
      <c r="S12" s="34"/>
      <c r="T12" s="34"/>
      <c r="X12" s="7"/>
      <c r="Y12" s="8"/>
      <c r="Z12" s="8"/>
      <c r="AA12" s="8"/>
      <c r="AB12" s="8"/>
      <c r="AC12" s="8"/>
      <c r="AD12" s="8"/>
      <c r="AE12" s="8"/>
      <c r="AF12" s="136">
        <f t="shared" ref="AF12:AH13" si="0">+O12/$Q12</f>
        <v>1</v>
      </c>
      <c r="AG12" s="136">
        <f t="shared" si="0"/>
        <v>-1</v>
      </c>
      <c r="AH12" s="137">
        <f t="shared" si="0"/>
        <v>1</v>
      </c>
    </row>
    <row r="13" spans="1:34" ht="19.5" customHeight="1">
      <c r="B13" s="47"/>
      <c r="C13" s="207"/>
      <c r="D13" s="10"/>
      <c r="E13" s="78" t="s">
        <v>28</v>
      </c>
      <c r="F13" s="78" t="s">
        <v>29</v>
      </c>
      <c r="G13" s="11"/>
      <c r="H13" s="12"/>
      <c r="I13" s="12"/>
      <c r="J13" s="12"/>
      <c r="K13" s="12"/>
      <c r="L13" s="12"/>
      <c r="M13" s="12"/>
      <c r="N13" s="12"/>
      <c r="O13" s="79">
        <f t="shared" ref="O13:O14" si="1">-P13</f>
        <v>267211.62394369557</v>
      </c>
      <c r="P13" s="79">
        <v>-267211.62394369557</v>
      </c>
      <c r="Q13" s="49">
        <f t="shared" ref="Q13:Q19" si="2">+O13</f>
        <v>267211.62394369557</v>
      </c>
      <c r="R13" s="38"/>
      <c r="S13" s="38"/>
      <c r="T13" s="38"/>
      <c r="X13" s="11"/>
      <c r="Y13" s="12"/>
      <c r="Z13" s="12"/>
      <c r="AA13" s="12"/>
      <c r="AB13" s="12"/>
      <c r="AC13" s="12"/>
      <c r="AD13" s="12"/>
      <c r="AE13" s="12"/>
      <c r="AF13" s="138">
        <f t="shared" si="0"/>
        <v>1</v>
      </c>
      <c r="AG13" s="138">
        <f t="shared" si="0"/>
        <v>-1</v>
      </c>
      <c r="AH13" s="133">
        <f t="shared" si="0"/>
        <v>1</v>
      </c>
    </row>
    <row r="14" spans="1:34" ht="19.5" customHeight="1">
      <c r="B14" s="47"/>
      <c r="C14" s="207"/>
      <c r="D14" s="10"/>
      <c r="E14" s="78" t="s">
        <v>30</v>
      </c>
      <c r="F14" s="78" t="s">
        <v>31</v>
      </c>
      <c r="G14" s="11"/>
      <c r="H14" s="12"/>
      <c r="I14" s="12"/>
      <c r="J14" s="12"/>
      <c r="K14" s="12"/>
      <c r="L14" s="12"/>
      <c r="M14" s="12"/>
      <c r="N14" s="12"/>
      <c r="O14" s="79">
        <f t="shared" si="1"/>
        <v>55168.829855212767</v>
      </c>
      <c r="P14" s="79">
        <v>-55168.829855212767</v>
      </c>
      <c r="Q14" s="49">
        <f t="shared" si="2"/>
        <v>55168.829855212767</v>
      </c>
      <c r="R14" s="38"/>
      <c r="S14" s="38"/>
      <c r="T14" s="38"/>
      <c r="X14" s="11"/>
      <c r="Y14" s="12"/>
      <c r="Z14" s="12"/>
      <c r="AA14" s="12"/>
      <c r="AB14" s="12"/>
      <c r="AC14" s="12"/>
      <c r="AD14" s="12"/>
      <c r="AE14" s="12"/>
      <c r="AF14" s="138">
        <f t="shared" ref="AF14:AF19" si="3">+O14/$Q14</f>
        <v>1</v>
      </c>
      <c r="AG14" s="138">
        <f t="shared" ref="AG14:AH19" si="4">+P14/$Q14</f>
        <v>-1</v>
      </c>
      <c r="AH14" s="133">
        <f t="shared" si="4"/>
        <v>1</v>
      </c>
    </row>
    <row r="15" spans="1:34" ht="19.5" customHeight="1">
      <c r="B15" s="47"/>
      <c r="C15" s="207"/>
      <c r="D15" s="10"/>
      <c r="E15" s="78" t="s">
        <v>32</v>
      </c>
      <c r="F15" s="78" t="s">
        <v>33</v>
      </c>
      <c r="G15" s="11"/>
      <c r="H15" s="12"/>
      <c r="I15" s="12"/>
      <c r="J15" s="12"/>
      <c r="K15" s="12"/>
      <c r="L15" s="12"/>
      <c r="M15" s="12"/>
      <c r="N15" s="12"/>
      <c r="O15" s="79">
        <f>-P15</f>
        <v>51639.337902320876</v>
      </c>
      <c r="P15" s="79">
        <v>-51639.337902320876</v>
      </c>
      <c r="Q15" s="49">
        <f t="shared" si="2"/>
        <v>51639.337902320876</v>
      </c>
      <c r="R15" s="38"/>
      <c r="S15" s="38"/>
      <c r="T15" s="38"/>
      <c r="X15" s="11"/>
      <c r="Y15" s="12"/>
      <c r="Z15" s="12"/>
      <c r="AA15" s="12"/>
      <c r="AB15" s="12"/>
      <c r="AC15" s="12"/>
      <c r="AD15" s="12"/>
      <c r="AE15" s="12"/>
      <c r="AF15" s="138">
        <f t="shared" si="3"/>
        <v>1</v>
      </c>
      <c r="AG15" s="138">
        <f t="shared" si="4"/>
        <v>-1</v>
      </c>
      <c r="AH15" s="133">
        <f t="shared" si="4"/>
        <v>1</v>
      </c>
    </row>
    <row r="16" spans="1:34" ht="26.25" customHeight="1">
      <c r="B16" s="47"/>
      <c r="C16" s="207"/>
      <c r="D16" s="72" t="s">
        <v>25</v>
      </c>
      <c r="E16" s="73" t="s">
        <v>34</v>
      </c>
      <c r="F16" s="74" t="s">
        <v>35</v>
      </c>
      <c r="G16" s="16"/>
      <c r="H16" s="17"/>
      <c r="I16" s="17"/>
      <c r="J16" s="17"/>
      <c r="K16" s="17"/>
      <c r="L16" s="17"/>
      <c r="M16" s="17"/>
      <c r="N16" s="76"/>
      <c r="O16" s="77">
        <f>SUM(O17:O19)</f>
        <v>-338674.52832093945</v>
      </c>
      <c r="P16" s="90">
        <f>SUM(P17:P19)</f>
        <v>338674.52832093945</v>
      </c>
      <c r="Q16" s="91">
        <f t="shared" si="2"/>
        <v>-338674.52832093945</v>
      </c>
      <c r="R16" s="34"/>
      <c r="S16" s="34"/>
      <c r="T16" s="34"/>
      <c r="X16" s="16"/>
      <c r="Y16" s="17"/>
      <c r="Z16" s="17"/>
      <c r="AA16" s="17"/>
      <c r="AB16" s="17"/>
      <c r="AC16" s="17"/>
      <c r="AD16" s="17"/>
      <c r="AE16" s="17"/>
      <c r="AF16" s="142">
        <f t="shared" si="3"/>
        <v>1</v>
      </c>
      <c r="AG16" s="142">
        <f t="shared" si="4"/>
        <v>-1</v>
      </c>
      <c r="AH16" s="143">
        <f t="shared" si="4"/>
        <v>1</v>
      </c>
    </row>
    <row r="17" spans="2:34" ht="19.5" customHeight="1">
      <c r="B17" s="47"/>
      <c r="C17" s="207"/>
      <c r="D17" s="10"/>
      <c r="E17" s="78" t="s">
        <v>36</v>
      </c>
      <c r="F17" s="78" t="s">
        <v>37</v>
      </c>
      <c r="G17" s="11"/>
      <c r="H17" s="12"/>
      <c r="I17" s="12"/>
      <c r="J17" s="12"/>
      <c r="K17" s="12"/>
      <c r="L17" s="12"/>
      <c r="M17" s="12"/>
      <c r="N17" s="12"/>
      <c r="O17" s="79">
        <f>-P17</f>
        <v>-270932.05806590588</v>
      </c>
      <c r="P17" s="79">
        <v>270932.05806590588</v>
      </c>
      <c r="Q17" s="49">
        <f t="shared" si="2"/>
        <v>-270932.05806590588</v>
      </c>
      <c r="R17" s="38"/>
      <c r="S17" s="38"/>
      <c r="T17" s="38"/>
      <c r="X17" s="11"/>
      <c r="Y17" s="12"/>
      <c r="Z17" s="12"/>
      <c r="AA17" s="12"/>
      <c r="AB17" s="12"/>
      <c r="AC17" s="12"/>
      <c r="AD17" s="12"/>
      <c r="AE17" s="12"/>
      <c r="AF17" s="138">
        <f t="shared" si="3"/>
        <v>1</v>
      </c>
      <c r="AG17" s="138">
        <f t="shared" si="4"/>
        <v>-1</v>
      </c>
      <c r="AH17" s="133">
        <f t="shared" si="4"/>
        <v>1</v>
      </c>
    </row>
    <row r="18" spans="2:34" ht="19.5" customHeight="1">
      <c r="B18" s="47"/>
      <c r="C18" s="207"/>
      <c r="D18" s="10"/>
      <c r="E18" s="78" t="s">
        <v>38</v>
      </c>
      <c r="F18" s="78" t="s">
        <v>39</v>
      </c>
      <c r="G18" s="11"/>
      <c r="H18" s="12"/>
      <c r="I18" s="12"/>
      <c r="J18" s="12"/>
      <c r="K18" s="12"/>
      <c r="L18" s="12"/>
      <c r="M18" s="12"/>
      <c r="N18" s="12"/>
      <c r="O18" s="79">
        <f t="shared" ref="O18:O19" si="5">-P18</f>
        <v>-49241.292255033579</v>
      </c>
      <c r="P18" s="79">
        <v>49241.292255033579</v>
      </c>
      <c r="Q18" s="49">
        <f t="shared" si="2"/>
        <v>-49241.292255033579</v>
      </c>
      <c r="R18" s="38"/>
      <c r="S18" s="38"/>
      <c r="T18" s="38"/>
      <c r="X18" s="11"/>
      <c r="Y18" s="12"/>
      <c r="Z18" s="12"/>
      <c r="AA18" s="12"/>
      <c r="AB18" s="12"/>
      <c r="AC18" s="12"/>
      <c r="AD18" s="12"/>
      <c r="AE18" s="12"/>
      <c r="AF18" s="138">
        <f t="shared" si="3"/>
        <v>1</v>
      </c>
      <c r="AG18" s="138">
        <f t="shared" si="4"/>
        <v>-1</v>
      </c>
      <c r="AH18" s="133">
        <f t="shared" si="4"/>
        <v>1</v>
      </c>
    </row>
    <row r="19" spans="2:34" ht="19.5" customHeight="1">
      <c r="B19" s="47"/>
      <c r="C19" s="207"/>
      <c r="D19" s="10"/>
      <c r="E19" s="78" t="s">
        <v>40</v>
      </c>
      <c r="F19" s="78" t="s">
        <v>41</v>
      </c>
      <c r="G19" s="11"/>
      <c r="H19" s="12"/>
      <c r="I19" s="12"/>
      <c r="J19" s="12"/>
      <c r="K19" s="12"/>
      <c r="L19" s="12"/>
      <c r="M19" s="12"/>
      <c r="N19" s="12"/>
      <c r="O19" s="79">
        <f t="shared" si="5"/>
        <v>-18501.178</v>
      </c>
      <c r="P19" s="79">
        <v>18501.178</v>
      </c>
      <c r="Q19" s="49">
        <f t="shared" si="2"/>
        <v>-18501.178</v>
      </c>
      <c r="R19" s="38"/>
      <c r="S19" s="38"/>
      <c r="T19" s="38"/>
      <c r="X19" s="11"/>
      <c r="Y19" s="12"/>
      <c r="Z19" s="12"/>
      <c r="AA19" s="12"/>
      <c r="AB19" s="12"/>
      <c r="AC19" s="12"/>
      <c r="AD19" s="12"/>
      <c r="AE19" s="12"/>
      <c r="AF19" s="138">
        <f t="shared" si="3"/>
        <v>1</v>
      </c>
      <c r="AG19" s="138">
        <f t="shared" si="4"/>
        <v>-1</v>
      </c>
      <c r="AH19" s="133">
        <f t="shared" si="4"/>
        <v>1</v>
      </c>
    </row>
    <row r="20" spans="2:34" ht="30.75" customHeight="1" thickBot="1">
      <c r="B20" s="47"/>
      <c r="C20" s="208"/>
      <c r="D20" s="110" t="s">
        <v>42</v>
      </c>
      <c r="E20" s="111" t="s">
        <v>43</v>
      </c>
      <c r="F20" s="112" t="s">
        <v>44</v>
      </c>
      <c r="G20" s="83"/>
      <c r="H20" s="84"/>
      <c r="I20" s="85"/>
      <c r="J20" s="84"/>
      <c r="K20" s="86"/>
      <c r="L20" s="87"/>
      <c r="M20" s="88"/>
      <c r="N20" s="87"/>
      <c r="O20" s="85">
        <f>+O12+O16</f>
        <v>35345.263380289776</v>
      </c>
      <c r="P20" s="85">
        <f>+P12+P16</f>
        <v>-35345.263380289776</v>
      </c>
      <c r="Q20" s="124"/>
      <c r="R20" s="39"/>
      <c r="S20" s="39"/>
      <c r="T20" s="39"/>
      <c r="W20" s="222"/>
      <c r="X20" s="152"/>
      <c r="Y20" s="150"/>
      <c r="Z20" s="150"/>
      <c r="AA20" s="150"/>
      <c r="AB20" s="151"/>
      <c r="AC20" s="152"/>
      <c r="AD20" s="151"/>
      <c r="AE20" s="152"/>
      <c r="AF20" s="150"/>
      <c r="AG20" s="150"/>
      <c r="AH20" s="150"/>
    </row>
    <row r="21" spans="2:34" ht="26.25" customHeight="1">
      <c r="B21" s="47"/>
      <c r="C21" s="209" t="s">
        <v>45</v>
      </c>
      <c r="D21" s="72" t="s">
        <v>25</v>
      </c>
      <c r="E21" s="73" t="s">
        <v>46</v>
      </c>
      <c r="F21" s="103" t="s">
        <v>47</v>
      </c>
      <c r="G21" s="101">
        <f t="shared" ref="G21:M21" si="6">+G22+G23+G24</f>
        <v>121095.26490769463</v>
      </c>
      <c r="H21" s="89">
        <f t="shared" si="6"/>
        <v>1213912.7523625947</v>
      </c>
      <c r="I21" s="89">
        <f t="shared" si="6"/>
        <v>1480.99575529</v>
      </c>
      <c r="J21" s="89">
        <f t="shared" si="6"/>
        <v>29125.085164750759</v>
      </c>
      <c r="K21" s="89">
        <f t="shared" si="6"/>
        <v>53566.193794551116</v>
      </c>
      <c r="L21" s="89">
        <f t="shared" si="6"/>
        <v>153119.49615211165</v>
      </c>
      <c r="M21" s="89">
        <f t="shared" si="6"/>
        <v>305136.06844630046</v>
      </c>
      <c r="N21" s="89">
        <f>SUM(G21:M21)</f>
        <v>1877435.8565832931</v>
      </c>
      <c r="O21" s="89">
        <f>-N21</f>
        <v>-1877435.8565832931</v>
      </c>
      <c r="P21" s="167"/>
      <c r="Q21" s="75">
        <f>+N21</f>
        <v>1877435.8565832931</v>
      </c>
      <c r="R21" s="34"/>
      <c r="S21" s="34"/>
      <c r="T21" s="34"/>
      <c r="W21" s="222"/>
      <c r="X21" s="146">
        <f t="shared" ref="X21:AF21" si="7">+G21/$N21</f>
        <v>6.45003473663667E-2</v>
      </c>
      <c r="Y21" s="142">
        <f t="shared" si="7"/>
        <v>0.64658014712245326</v>
      </c>
      <c r="Z21" s="147">
        <f t="shared" si="7"/>
        <v>7.8883960274692621E-4</v>
      </c>
      <c r="AA21" s="146">
        <f t="shared" si="7"/>
        <v>1.5513225158996858E-2</v>
      </c>
      <c r="AB21" s="147">
        <f t="shared" si="7"/>
        <v>2.8531570656179506E-2</v>
      </c>
      <c r="AC21" s="147">
        <f t="shared" si="7"/>
        <v>8.1557777654662822E-2</v>
      </c>
      <c r="AD21" s="146">
        <f t="shared" si="7"/>
        <v>0.16252809243859406</v>
      </c>
      <c r="AE21" s="142">
        <f t="shared" si="7"/>
        <v>1</v>
      </c>
      <c r="AF21" s="142">
        <f t="shared" si="7"/>
        <v>-1</v>
      </c>
      <c r="AG21" s="17"/>
      <c r="AH21" s="143"/>
    </row>
    <row r="22" spans="2:34" ht="19.5" customHeight="1">
      <c r="B22" s="47"/>
      <c r="C22" s="207"/>
      <c r="D22" s="10"/>
      <c r="E22" s="78" t="s">
        <v>48</v>
      </c>
      <c r="F22" s="78" t="s">
        <v>49</v>
      </c>
      <c r="G22" s="92">
        <v>120607.18222980463</v>
      </c>
      <c r="H22" s="93">
        <v>1191308.291517348</v>
      </c>
      <c r="I22" s="93">
        <v>0</v>
      </c>
      <c r="J22" s="93">
        <v>29125.085164750759</v>
      </c>
      <c r="K22" s="93">
        <v>53566.193794551116</v>
      </c>
      <c r="L22" s="93">
        <v>14383.74418326215</v>
      </c>
      <c r="M22" s="94">
        <v>184915.16480581585</v>
      </c>
      <c r="N22" s="13">
        <f t="shared" ref="N22:N25" si="8">SUM(G22:M22)</f>
        <v>1593905.6616955323</v>
      </c>
      <c r="O22" s="79">
        <f>-N22</f>
        <v>-1593905.6616955323</v>
      </c>
      <c r="P22" s="12"/>
      <c r="Q22" s="49">
        <f>+N22</f>
        <v>1593905.6616955323</v>
      </c>
      <c r="R22" s="38"/>
      <c r="S22" s="38"/>
      <c r="T22" s="38"/>
      <c r="W22" s="222"/>
      <c r="X22" s="145">
        <f t="shared" ref="X22:X36" si="9">+G22/$N22</f>
        <v>7.566770426143514E-2</v>
      </c>
      <c r="Y22" s="145">
        <f t="shared" ref="Y22:AF27" si="10">+H22/$N22</f>
        <v>0.74741455541984991</v>
      </c>
      <c r="Z22" s="148">
        <f t="shared" si="10"/>
        <v>0</v>
      </c>
      <c r="AA22" s="148">
        <f t="shared" si="10"/>
        <v>1.8272778536822985E-2</v>
      </c>
      <c r="AB22" s="148">
        <f t="shared" si="10"/>
        <v>3.3606878425646323E-2</v>
      </c>
      <c r="AC22" s="148">
        <f t="shared" si="10"/>
        <v>9.0242129938614465E-3</v>
      </c>
      <c r="AD22" s="144">
        <f t="shared" si="10"/>
        <v>0.11601387036238429</v>
      </c>
      <c r="AE22" s="15">
        <f t="shared" si="10"/>
        <v>1</v>
      </c>
      <c r="AF22" s="138">
        <f t="shared" si="10"/>
        <v>-1</v>
      </c>
      <c r="AG22" s="18"/>
      <c r="AH22" s="143"/>
    </row>
    <row r="23" spans="2:34" ht="19.5" customHeight="1">
      <c r="B23" s="47"/>
      <c r="C23" s="207"/>
      <c r="D23" s="10"/>
      <c r="E23" s="78" t="s">
        <v>50</v>
      </c>
      <c r="F23" s="78" t="s">
        <v>51</v>
      </c>
      <c r="G23" s="92">
        <v>488.0826778899999</v>
      </c>
      <c r="H23" s="93">
        <v>17045.11951692657</v>
      </c>
      <c r="I23" s="93">
        <v>0</v>
      </c>
      <c r="J23" s="93">
        <v>0</v>
      </c>
      <c r="K23" s="93">
        <v>0</v>
      </c>
      <c r="L23" s="93">
        <v>3102.1394953522058</v>
      </c>
      <c r="M23" s="94">
        <v>120220.90364048463</v>
      </c>
      <c r="N23" s="13">
        <f t="shared" si="8"/>
        <v>140856.24533065342</v>
      </c>
      <c r="O23" s="79">
        <f>-N23</f>
        <v>-140856.24533065342</v>
      </c>
      <c r="P23" s="12"/>
      <c r="Q23" s="49">
        <f t="shared" ref="Q23:Q26" si="11">+N23</f>
        <v>140856.24533065342</v>
      </c>
      <c r="R23" s="38"/>
      <c r="S23" s="38"/>
      <c r="T23" s="38"/>
      <c r="W23" s="222"/>
      <c r="X23" s="145">
        <f t="shared" si="9"/>
        <v>3.4651120846239283E-3</v>
      </c>
      <c r="Y23" s="145">
        <f t="shared" si="10"/>
        <v>0.12101074735389938</v>
      </c>
      <c r="Z23" s="148">
        <f t="shared" si="10"/>
        <v>0</v>
      </c>
      <c r="AA23" s="148">
        <f t="shared" si="10"/>
        <v>0</v>
      </c>
      <c r="AB23" s="148">
        <f t="shared" si="10"/>
        <v>0</v>
      </c>
      <c r="AC23" s="148">
        <f t="shared" si="10"/>
        <v>2.2023443036338779E-2</v>
      </c>
      <c r="AD23" s="144">
        <f t="shared" si="10"/>
        <v>0.8535006975251378</v>
      </c>
      <c r="AE23" s="15">
        <f t="shared" si="10"/>
        <v>1</v>
      </c>
      <c r="AF23" s="138">
        <f t="shared" si="10"/>
        <v>-1</v>
      </c>
      <c r="AG23" s="18"/>
      <c r="AH23" s="143"/>
    </row>
    <row r="24" spans="2:34" ht="19.5" customHeight="1">
      <c r="B24" s="47"/>
      <c r="C24" s="207"/>
      <c r="D24" s="10"/>
      <c r="E24" s="78" t="s">
        <v>52</v>
      </c>
      <c r="F24" s="102" t="s">
        <v>53</v>
      </c>
      <c r="G24" s="93">
        <v>0</v>
      </c>
      <c r="H24" s="93">
        <v>5559.3413283199916</v>
      </c>
      <c r="I24" s="93">
        <v>1480.99575529</v>
      </c>
      <c r="J24" s="93">
        <v>0</v>
      </c>
      <c r="K24" s="93">
        <v>0</v>
      </c>
      <c r="L24" s="93">
        <v>135633.61247349728</v>
      </c>
      <c r="M24" s="94">
        <v>0</v>
      </c>
      <c r="N24" s="13">
        <f t="shared" si="8"/>
        <v>142673.94955710726</v>
      </c>
      <c r="O24" s="79">
        <f>-N24</f>
        <v>-142673.94955710726</v>
      </c>
      <c r="P24" s="12"/>
      <c r="Q24" s="49">
        <f t="shared" si="11"/>
        <v>142673.94955710726</v>
      </c>
      <c r="R24" s="38"/>
      <c r="S24" s="38"/>
      <c r="T24" s="38"/>
      <c r="W24" s="222"/>
      <c r="X24" s="145">
        <f t="shared" si="9"/>
        <v>0</v>
      </c>
      <c r="Y24" s="145">
        <f t="shared" si="10"/>
        <v>3.8965356644134863E-2</v>
      </c>
      <c r="Z24" s="148">
        <f t="shared" si="10"/>
        <v>1.0380281473158564E-2</v>
      </c>
      <c r="AA24" s="148">
        <f t="shared" si="10"/>
        <v>0</v>
      </c>
      <c r="AB24" s="148">
        <f t="shared" si="10"/>
        <v>0</v>
      </c>
      <c r="AC24" s="148">
        <f t="shared" si="10"/>
        <v>0.95065436188270669</v>
      </c>
      <c r="AD24" s="144">
        <f t="shared" si="10"/>
        <v>0</v>
      </c>
      <c r="AE24" s="15">
        <f t="shared" si="10"/>
        <v>1</v>
      </c>
      <c r="AF24" s="138">
        <f t="shared" si="10"/>
        <v>-1</v>
      </c>
      <c r="AG24" s="18"/>
      <c r="AH24" s="143"/>
    </row>
    <row r="25" spans="2:34" ht="26.25" customHeight="1">
      <c r="B25" s="47"/>
      <c r="C25" s="207"/>
      <c r="D25" s="72" t="s">
        <v>54</v>
      </c>
      <c r="E25" s="73" t="s">
        <v>55</v>
      </c>
      <c r="F25" s="103" t="s">
        <v>56</v>
      </c>
      <c r="G25" s="100">
        <v>86317.219549514572</v>
      </c>
      <c r="H25" s="77">
        <v>628449.14324173029</v>
      </c>
      <c r="I25" s="77">
        <v>275.91226901696427</v>
      </c>
      <c r="J25" s="77">
        <v>7911.9181282292902</v>
      </c>
      <c r="K25" s="77">
        <v>23755.63699161735</v>
      </c>
      <c r="L25" s="77">
        <v>47321.345337592182</v>
      </c>
      <c r="M25" s="77">
        <v>88347.847781457094</v>
      </c>
      <c r="N25" s="77">
        <f t="shared" si="8"/>
        <v>882379.02329915785</v>
      </c>
      <c r="O25" s="77">
        <f>+N25</f>
        <v>882379.02329915785</v>
      </c>
      <c r="P25" s="17"/>
      <c r="Q25" s="91">
        <f t="shared" si="11"/>
        <v>882379.02329915785</v>
      </c>
      <c r="R25" s="34"/>
      <c r="S25" s="34"/>
      <c r="T25" s="34"/>
      <c r="W25" s="222"/>
      <c r="X25" s="149">
        <f t="shared" si="9"/>
        <v>9.7823290525176007E-2</v>
      </c>
      <c r="Y25" s="146">
        <f t="shared" si="10"/>
        <v>0.71222130926458316</v>
      </c>
      <c r="Z25" s="147">
        <f t="shared" si="10"/>
        <v>3.1269132847848788E-4</v>
      </c>
      <c r="AA25" s="147">
        <f t="shared" si="10"/>
        <v>8.9665754956947431E-3</v>
      </c>
      <c r="AB25" s="147">
        <f t="shared" si="10"/>
        <v>2.6922259442202702E-2</v>
      </c>
      <c r="AC25" s="147">
        <f t="shared" si="10"/>
        <v>5.36292727819625E-2</v>
      </c>
      <c r="AD25" s="146">
        <f t="shared" si="10"/>
        <v>0.10012460116190232</v>
      </c>
      <c r="AE25" s="142">
        <f t="shared" si="10"/>
        <v>1</v>
      </c>
      <c r="AF25" s="142">
        <f t="shared" si="10"/>
        <v>1</v>
      </c>
      <c r="AG25" s="19"/>
      <c r="AH25" s="143"/>
    </row>
    <row r="26" spans="2:34" ht="26.25" customHeight="1">
      <c r="B26" s="47"/>
      <c r="C26" s="207"/>
      <c r="D26" s="72" t="s">
        <v>25</v>
      </c>
      <c r="E26" s="73" t="s">
        <v>57</v>
      </c>
      <c r="F26" s="103" t="s">
        <v>211</v>
      </c>
      <c r="G26" s="100"/>
      <c r="H26" s="77"/>
      <c r="I26" s="77"/>
      <c r="J26" s="77"/>
      <c r="K26" s="77"/>
      <c r="L26" s="77"/>
      <c r="M26" s="77"/>
      <c r="N26" s="77">
        <v>129767.59707147078</v>
      </c>
      <c r="O26" s="77">
        <f>-N26</f>
        <v>-129767.59707147078</v>
      </c>
      <c r="P26" s="17"/>
      <c r="Q26" s="91">
        <f t="shared" si="11"/>
        <v>129767.59707147078</v>
      </c>
      <c r="R26" s="34"/>
      <c r="S26" s="34"/>
      <c r="T26" s="34"/>
      <c r="W26" s="222"/>
      <c r="X26" s="146">
        <f t="shared" si="9"/>
        <v>0</v>
      </c>
      <c r="Y26" s="142">
        <f t="shared" si="10"/>
        <v>0</v>
      </c>
      <c r="Z26" s="147">
        <f t="shared" si="10"/>
        <v>0</v>
      </c>
      <c r="AA26" s="147">
        <f t="shared" si="10"/>
        <v>0</v>
      </c>
      <c r="AB26" s="147">
        <f t="shared" si="10"/>
        <v>0</v>
      </c>
      <c r="AC26" s="147">
        <f t="shared" si="10"/>
        <v>0</v>
      </c>
      <c r="AD26" s="146">
        <f t="shared" si="10"/>
        <v>0</v>
      </c>
      <c r="AE26" s="142">
        <f t="shared" si="10"/>
        <v>1</v>
      </c>
      <c r="AF26" s="142">
        <f t="shared" si="10"/>
        <v>-1</v>
      </c>
      <c r="AG26" s="19"/>
      <c r="AH26" s="143"/>
    </row>
    <row r="27" spans="2:34" ht="30.75" customHeight="1" thickBot="1">
      <c r="B27" s="47"/>
      <c r="C27" s="207"/>
      <c r="D27" s="110" t="s">
        <v>42</v>
      </c>
      <c r="E27" s="111" t="s">
        <v>58</v>
      </c>
      <c r="F27" s="112" t="s">
        <v>59</v>
      </c>
      <c r="G27" s="87">
        <f>+G21-G25+G26</f>
        <v>34778.045358180054</v>
      </c>
      <c r="H27" s="84">
        <f t="shared" ref="H27:N27" si="12">+H21-H25+H26</f>
        <v>585463.60912086442</v>
      </c>
      <c r="I27" s="85">
        <f t="shared" si="12"/>
        <v>1205.0834862730358</v>
      </c>
      <c r="J27" s="84">
        <f t="shared" si="12"/>
        <v>21213.167036521467</v>
      </c>
      <c r="K27" s="86">
        <f t="shared" si="12"/>
        <v>29810.556802933766</v>
      </c>
      <c r="L27" s="87">
        <f t="shared" si="12"/>
        <v>105798.15081451947</v>
      </c>
      <c r="M27" s="88">
        <f t="shared" si="12"/>
        <v>216788.22066484336</v>
      </c>
      <c r="N27" s="87">
        <f t="shared" si="12"/>
        <v>1124824.4303556059</v>
      </c>
      <c r="O27" s="117"/>
      <c r="P27" s="116"/>
      <c r="Q27" s="85">
        <f t="shared" ref="Q27" si="13">+Q21-Q25+Q26</f>
        <v>1124824.4303556059</v>
      </c>
      <c r="R27" s="223"/>
      <c r="S27" s="39"/>
      <c r="T27" s="39"/>
      <c r="W27" s="222"/>
      <c r="X27" s="152">
        <f t="shared" si="9"/>
        <v>3.0918643318571238E-2</v>
      </c>
      <c r="Y27" s="150">
        <f t="shared" si="10"/>
        <v>0.520493326176934</v>
      </c>
      <c r="Z27" s="150">
        <f t="shared" si="10"/>
        <v>1.0713525184477513E-3</v>
      </c>
      <c r="AA27" s="150">
        <f t="shared" si="10"/>
        <v>1.8859091662700694E-2</v>
      </c>
      <c r="AB27" s="151">
        <f t="shared" si="10"/>
        <v>2.6502408730142316E-2</v>
      </c>
      <c r="AC27" s="152">
        <f t="shared" si="10"/>
        <v>9.4057479513555795E-2</v>
      </c>
      <c r="AD27" s="151">
        <f t="shared" si="10"/>
        <v>0.19273071851427265</v>
      </c>
      <c r="AE27" s="152">
        <f t="shared" si="10"/>
        <v>1</v>
      </c>
      <c r="AF27" s="150">
        <f t="shared" si="10"/>
        <v>0</v>
      </c>
      <c r="AG27" s="150"/>
      <c r="AH27" s="150"/>
    </row>
    <row r="28" spans="2:34" ht="26.25" customHeight="1">
      <c r="B28" s="47"/>
      <c r="C28" s="209" t="s">
        <v>60</v>
      </c>
      <c r="D28" s="72" t="s">
        <v>54</v>
      </c>
      <c r="E28" s="73" t="s">
        <v>61</v>
      </c>
      <c r="F28" s="103" t="s">
        <v>62</v>
      </c>
      <c r="G28" s="101">
        <v>19551.773340508516</v>
      </c>
      <c r="H28" s="89">
        <v>272508.83004321635</v>
      </c>
      <c r="I28" s="89">
        <v>1198.8207876699998</v>
      </c>
      <c r="J28" s="89">
        <v>9376.9599206646999</v>
      </c>
      <c r="K28" s="89">
        <v>16331.498541320052</v>
      </c>
      <c r="L28" s="89">
        <v>105028.89459944943</v>
      </c>
      <c r="M28" s="89">
        <v>29538.279669929481</v>
      </c>
      <c r="N28" s="89">
        <f t="shared" ref="N28:N35" si="14">SUM(G28:M28)</f>
        <v>453535.05690275849</v>
      </c>
      <c r="O28" s="90"/>
      <c r="P28" s="17"/>
      <c r="Q28" s="75">
        <f t="shared" ref="Q28:Q35" si="15">+N28</f>
        <v>453535.05690275849</v>
      </c>
      <c r="R28" s="34"/>
      <c r="S28" s="34"/>
      <c r="T28" s="34"/>
      <c r="W28" s="222"/>
      <c r="X28" s="146">
        <f t="shared" si="9"/>
        <v>4.3109728879680786E-2</v>
      </c>
      <c r="Y28" s="142">
        <f t="shared" ref="Y28:Y36" si="16">+H28/$N28</f>
        <v>0.60085505165622599</v>
      </c>
      <c r="Z28" s="147">
        <f t="shared" ref="Z28:Z36" si="17">+I28/$N28</f>
        <v>2.6432814165610057E-3</v>
      </c>
      <c r="AA28" s="146">
        <f t="shared" ref="AA28:AA36" si="18">+J28/$N28</f>
        <v>2.0675270363223971E-2</v>
      </c>
      <c r="AB28" s="147">
        <f t="shared" ref="AB28:AB36" si="19">+K28/$N28</f>
        <v>3.6009341048186393E-2</v>
      </c>
      <c r="AC28" s="147">
        <f t="shared" ref="AC28:AC36" si="20">+L28/$N28</f>
        <v>0.23157833777327705</v>
      </c>
      <c r="AD28" s="146">
        <f t="shared" ref="AD28:AD36" si="21">+M28/$N28</f>
        <v>6.5128988862844892E-2</v>
      </c>
      <c r="AE28" s="142">
        <f t="shared" ref="AE28:AE36" si="22">+N28/$N28</f>
        <v>1</v>
      </c>
      <c r="AF28" s="8"/>
      <c r="AG28" s="8"/>
      <c r="AH28" s="48"/>
    </row>
    <row r="29" spans="2:34" ht="26.25" customHeight="1">
      <c r="B29" s="47"/>
      <c r="C29" s="207"/>
      <c r="D29" s="72" t="s">
        <v>54</v>
      </c>
      <c r="E29" s="73" t="s">
        <v>63</v>
      </c>
      <c r="F29" s="103" t="s">
        <v>64</v>
      </c>
      <c r="G29" s="100">
        <f>+G30+G31</f>
        <v>3298.5207604300008</v>
      </c>
      <c r="H29" s="77">
        <f t="shared" ref="H29:M29" si="23">+H30+H31</f>
        <v>3393.1297990231651</v>
      </c>
      <c r="I29" s="77">
        <f t="shared" si="23"/>
        <v>6.2379300000000004</v>
      </c>
      <c r="J29" s="77">
        <f t="shared" si="23"/>
        <v>155.66544916530003</v>
      </c>
      <c r="K29" s="77">
        <f t="shared" si="23"/>
        <v>92.522947402801236</v>
      </c>
      <c r="L29" s="77">
        <f t="shared" si="23"/>
        <v>708.26224999999999</v>
      </c>
      <c r="M29" s="77">
        <f t="shared" si="23"/>
        <v>8572.6369740200007</v>
      </c>
      <c r="N29" s="77">
        <f>+N30+N31</f>
        <v>147366.14510251203</v>
      </c>
      <c r="O29" s="77"/>
      <c r="P29" s="17"/>
      <c r="Q29" s="91">
        <f t="shared" si="15"/>
        <v>147366.14510251203</v>
      </c>
      <c r="R29" s="34"/>
      <c r="S29" s="34"/>
      <c r="T29" s="34"/>
      <c r="W29" s="222"/>
      <c r="X29" s="149">
        <f t="shared" si="9"/>
        <v>2.2383165130196336E-2</v>
      </c>
      <c r="Y29" s="146">
        <f t="shared" si="16"/>
        <v>2.3025164949947007E-2</v>
      </c>
      <c r="Z29" s="147">
        <f t="shared" si="17"/>
        <v>4.2329464448301346E-5</v>
      </c>
      <c r="AA29" s="147">
        <f t="shared" si="18"/>
        <v>1.0563175759060182E-3</v>
      </c>
      <c r="AB29" s="147">
        <f t="shared" si="19"/>
        <v>6.2784398233691786E-4</v>
      </c>
      <c r="AC29" s="147">
        <f t="shared" si="20"/>
        <v>4.806139493621909E-3</v>
      </c>
      <c r="AD29" s="146">
        <f t="shared" si="21"/>
        <v>5.8172363591764129E-2</v>
      </c>
      <c r="AE29" s="142">
        <f t="shared" si="22"/>
        <v>1</v>
      </c>
      <c r="AF29" s="17"/>
      <c r="AG29" s="17"/>
      <c r="AH29" s="48"/>
    </row>
    <row r="30" spans="2:34" ht="19.5" customHeight="1">
      <c r="B30" s="47"/>
      <c r="C30" s="207"/>
      <c r="D30" s="20"/>
      <c r="E30" s="95" t="s">
        <v>65</v>
      </c>
      <c r="F30" s="95" t="s">
        <v>66</v>
      </c>
      <c r="G30" s="96">
        <v>0</v>
      </c>
      <c r="H30" s="97">
        <v>0</v>
      </c>
      <c r="I30" s="97">
        <v>0</v>
      </c>
      <c r="J30" s="98">
        <v>0</v>
      </c>
      <c r="K30" s="97">
        <v>0</v>
      </c>
      <c r="L30" s="97">
        <v>0</v>
      </c>
      <c r="M30" s="99">
        <v>0</v>
      </c>
      <c r="N30" s="13">
        <f>+N40</f>
        <v>131139.16899247078</v>
      </c>
      <c r="O30" s="21"/>
      <c r="P30" s="21"/>
      <c r="Q30" s="49">
        <f t="shared" si="15"/>
        <v>131139.16899247078</v>
      </c>
      <c r="R30" s="38"/>
      <c r="S30" s="38"/>
      <c r="T30" s="38"/>
      <c r="W30" s="222"/>
      <c r="X30" s="145">
        <f t="shared" si="9"/>
        <v>0</v>
      </c>
      <c r="Y30" s="145">
        <f t="shared" si="16"/>
        <v>0</v>
      </c>
      <c r="Z30" s="148">
        <f t="shared" si="17"/>
        <v>0</v>
      </c>
      <c r="AA30" s="148">
        <f t="shared" si="18"/>
        <v>0</v>
      </c>
      <c r="AB30" s="148">
        <f t="shared" si="19"/>
        <v>0</v>
      </c>
      <c r="AC30" s="148">
        <f t="shared" si="20"/>
        <v>0</v>
      </c>
      <c r="AD30" s="144">
        <f t="shared" si="21"/>
        <v>0</v>
      </c>
      <c r="AE30" s="15">
        <f t="shared" si="22"/>
        <v>1</v>
      </c>
      <c r="AF30" s="21"/>
      <c r="AG30" s="21"/>
      <c r="AH30" s="49"/>
    </row>
    <row r="31" spans="2:34" ht="19.5" customHeight="1">
      <c r="B31" s="47"/>
      <c r="C31" s="207"/>
      <c r="D31" s="22"/>
      <c r="E31" s="78" t="s">
        <v>67</v>
      </c>
      <c r="F31" s="78" t="s">
        <v>68</v>
      </c>
      <c r="G31" s="96">
        <v>3298.5207604300008</v>
      </c>
      <c r="H31" s="97">
        <v>3393.1297990231651</v>
      </c>
      <c r="I31" s="97">
        <v>6.2379300000000004</v>
      </c>
      <c r="J31" s="98">
        <v>155.66544916530003</v>
      </c>
      <c r="K31" s="97">
        <v>92.522947402801236</v>
      </c>
      <c r="L31" s="97">
        <v>708.26224999999999</v>
      </c>
      <c r="M31" s="99">
        <v>8572.6369740200007</v>
      </c>
      <c r="N31" s="13">
        <f t="shared" si="14"/>
        <v>16226.976110041269</v>
      </c>
      <c r="O31" s="12"/>
      <c r="P31" s="12"/>
      <c r="Q31" s="49">
        <f t="shared" si="15"/>
        <v>16226.976110041269</v>
      </c>
      <c r="R31" s="38"/>
      <c r="S31" s="38"/>
      <c r="T31" s="38"/>
      <c r="W31" s="222"/>
      <c r="X31" s="145">
        <f t="shared" si="9"/>
        <v>0.20327390254730657</v>
      </c>
      <c r="Y31" s="145">
        <f t="shared" si="16"/>
        <v>0.20910425799687307</v>
      </c>
      <c r="Z31" s="148">
        <f t="shared" si="17"/>
        <v>3.8441727883853621E-4</v>
      </c>
      <c r="AA31" s="148">
        <f t="shared" si="18"/>
        <v>9.5930041499829467E-3</v>
      </c>
      <c r="AB31" s="148">
        <f t="shared" si="19"/>
        <v>5.7017984604998554E-3</v>
      </c>
      <c r="AC31" s="148">
        <f t="shared" si="20"/>
        <v>4.3647210989712776E-2</v>
      </c>
      <c r="AD31" s="144">
        <f t="shared" si="21"/>
        <v>0.52829540857678614</v>
      </c>
      <c r="AE31" s="15">
        <f t="shared" si="22"/>
        <v>1</v>
      </c>
      <c r="AF31" s="12"/>
      <c r="AG31" s="12"/>
      <c r="AH31" s="49"/>
    </row>
    <row r="32" spans="2:34" ht="26.25" customHeight="1">
      <c r="B32" s="47"/>
      <c r="C32" s="207"/>
      <c r="D32" s="72" t="s">
        <v>54</v>
      </c>
      <c r="E32" s="73" t="s">
        <v>69</v>
      </c>
      <c r="F32" s="103" t="s">
        <v>70</v>
      </c>
      <c r="G32" s="100">
        <f>+G33+G34</f>
        <v>-1118.8622531100004</v>
      </c>
      <c r="H32" s="100">
        <f t="shared" ref="H32:M32" si="24">+H33+H34</f>
        <v>-11173.21481065256</v>
      </c>
      <c r="I32" s="77">
        <f t="shared" si="24"/>
        <v>0</v>
      </c>
      <c r="J32" s="77">
        <f t="shared" si="24"/>
        <v>-723.79411588208507</v>
      </c>
      <c r="K32" s="77">
        <f t="shared" si="24"/>
        <v>-9.621415201467034</v>
      </c>
      <c r="L32" s="77">
        <f t="shared" si="24"/>
        <v>0.21409399999902234</v>
      </c>
      <c r="M32" s="77">
        <f t="shared" si="24"/>
        <v>0</v>
      </c>
      <c r="N32" s="77">
        <f>+N33+N34</f>
        <v>-14396.850421846115</v>
      </c>
      <c r="O32" s="77"/>
      <c r="P32" s="17"/>
      <c r="Q32" s="91">
        <f t="shared" si="15"/>
        <v>-14396.850421846115</v>
      </c>
      <c r="R32" s="34"/>
      <c r="S32" s="34"/>
      <c r="T32" s="34"/>
      <c r="W32" s="222"/>
      <c r="X32" s="149">
        <f t="shared" si="9"/>
        <v>7.7715765624140468E-2</v>
      </c>
      <c r="Y32" s="146">
        <f t="shared" si="16"/>
        <v>0.77608744157667042</v>
      </c>
      <c r="Z32" s="147">
        <f t="shared" si="17"/>
        <v>0</v>
      </c>
      <c r="AA32" s="147">
        <f t="shared" si="18"/>
        <v>5.0274476338504084E-2</v>
      </c>
      <c r="AB32" s="147">
        <f t="shared" si="19"/>
        <v>6.6830000448343026E-4</v>
      </c>
      <c r="AC32" s="147">
        <f t="shared" si="20"/>
        <v>-1.4870891460687202E-5</v>
      </c>
      <c r="AD32" s="146">
        <f t="shared" si="21"/>
        <v>0</v>
      </c>
      <c r="AE32" s="142">
        <f t="shared" si="22"/>
        <v>1</v>
      </c>
      <c r="AF32" s="17"/>
      <c r="AG32" s="17"/>
      <c r="AH32" s="48"/>
    </row>
    <row r="33" spans="2:34" ht="19.5" customHeight="1">
      <c r="B33" s="47"/>
      <c r="C33" s="207"/>
      <c r="D33" s="20"/>
      <c r="E33" s="95" t="s">
        <v>71</v>
      </c>
      <c r="F33" s="95" t="s">
        <v>70</v>
      </c>
      <c r="G33" s="96">
        <v>0</v>
      </c>
      <c r="H33" s="97">
        <v>0</v>
      </c>
      <c r="I33" s="97">
        <v>0</v>
      </c>
      <c r="J33" s="98">
        <v>0</v>
      </c>
      <c r="K33" s="97">
        <v>0</v>
      </c>
      <c r="L33" s="97">
        <v>0</v>
      </c>
      <c r="M33" s="99">
        <v>0</v>
      </c>
      <c r="N33" s="13">
        <f>+N43</f>
        <v>-1371.571921</v>
      </c>
      <c r="O33" s="21"/>
      <c r="P33" s="21"/>
      <c r="Q33" s="49">
        <f t="shared" si="15"/>
        <v>-1371.571921</v>
      </c>
      <c r="R33" s="38"/>
      <c r="S33" s="38"/>
      <c r="T33" s="38"/>
      <c r="W33" s="222"/>
      <c r="X33" s="145">
        <f t="shared" si="9"/>
        <v>0</v>
      </c>
      <c r="Y33" s="145">
        <f t="shared" si="16"/>
        <v>0</v>
      </c>
      <c r="Z33" s="148">
        <f t="shared" si="17"/>
        <v>0</v>
      </c>
      <c r="AA33" s="148">
        <f t="shared" si="18"/>
        <v>0</v>
      </c>
      <c r="AB33" s="148">
        <f t="shared" si="19"/>
        <v>0</v>
      </c>
      <c r="AC33" s="148">
        <f t="shared" si="20"/>
        <v>0</v>
      </c>
      <c r="AD33" s="144">
        <f t="shared" si="21"/>
        <v>0</v>
      </c>
      <c r="AE33" s="15">
        <f t="shared" si="22"/>
        <v>1</v>
      </c>
      <c r="AF33" s="21"/>
      <c r="AG33" s="21"/>
      <c r="AH33" s="49"/>
    </row>
    <row r="34" spans="2:34" ht="19.5" customHeight="1">
      <c r="B34" s="47"/>
      <c r="C34" s="207"/>
      <c r="D34" s="22"/>
      <c r="E34" s="95" t="s">
        <v>72</v>
      </c>
      <c r="F34" s="104" t="s">
        <v>73</v>
      </c>
      <c r="G34" s="97">
        <v>-1118.8622531100004</v>
      </c>
      <c r="H34" s="97">
        <v>-11173.21481065256</v>
      </c>
      <c r="I34" s="97">
        <v>0</v>
      </c>
      <c r="J34" s="98">
        <v>-723.79411588208507</v>
      </c>
      <c r="K34" s="97">
        <v>-9.621415201467034</v>
      </c>
      <c r="L34" s="97">
        <v>0.21409399999902234</v>
      </c>
      <c r="M34" s="99">
        <v>0</v>
      </c>
      <c r="N34" s="13">
        <f t="shared" si="14"/>
        <v>-13025.278500846114</v>
      </c>
      <c r="O34" s="21"/>
      <c r="P34" s="21"/>
      <c r="Q34" s="49">
        <f t="shared" si="15"/>
        <v>-13025.278500846114</v>
      </c>
      <c r="R34" s="38"/>
      <c r="S34" s="38"/>
      <c r="T34" s="38"/>
      <c r="W34" s="222"/>
      <c r="X34" s="145">
        <f t="shared" si="9"/>
        <v>8.589929597569218E-2</v>
      </c>
      <c r="Y34" s="145">
        <f t="shared" si="16"/>
        <v>0.85781005065855254</v>
      </c>
      <c r="Z34" s="148">
        <f t="shared" si="17"/>
        <v>0</v>
      </c>
      <c r="AA34" s="148">
        <f t="shared" si="18"/>
        <v>5.556841766071012E-2</v>
      </c>
      <c r="AB34" s="148">
        <f t="shared" si="19"/>
        <v>7.3867251290189555E-4</v>
      </c>
      <c r="AC34" s="148">
        <f t="shared" si="20"/>
        <v>-1.6436807856746779E-5</v>
      </c>
      <c r="AD34" s="144">
        <f t="shared" si="21"/>
        <v>0</v>
      </c>
      <c r="AE34" s="15">
        <f t="shared" si="22"/>
        <v>1</v>
      </c>
      <c r="AF34" s="21"/>
      <c r="AG34" s="21"/>
      <c r="AH34" s="49"/>
    </row>
    <row r="35" spans="2:34" ht="26.25" customHeight="1">
      <c r="B35" s="47"/>
      <c r="C35" s="207"/>
      <c r="D35" s="72" t="s">
        <v>54</v>
      </c>
      <c r="E35" s="73" t="s">
        <v>74</v>
      </c>
      <c r="F35" s="103" t="s">
        <v>75</v>
      </c>
      <c r="G35" s="100">
        <v>0</v>
      </c>
      <c r="H35" s="100">
        <v>0</v>
      </c>
      <c r="I35" s="77">
        <v>0</v>
      </c>
      <c r="J35" s="77">
        <v>0</v>
      </c>
      <c r="K35" s="77">
        <v>0</v>
      </c>
      <c r="L35" s="77">
        <v>0</v>
      </c>
      <c r="M35" s="77">
        <v>96654.601677301645</v>
      </c>
      <c r="N35" s="77">
        <f t="shared" si="14"/>
        <v>96654.601677301645</v>
      </c>
      <c r="O35" s="77"/>
      <c r="P35" s="17"/>
      <c r="Q35" s="91">
        <f t="shared" si="15"/>
        <v>96654.601677301645</v>
      </c>
      <c r="R35" s="34"/>
      <c r="S35" s="34"/>
      <c r="T35" s="34"/>
      <c r="W35" s="222"/>
      <c r="X35" s="149">
        <f t="shared" si="9"/>
        <v>0</v>
      </c>
      <c r="Y35" s="146">
        <f t="shared" si="16"/>
        <v>0</v>
      </c>
      <c r="Z35" s="147">
        <f t="shared" si="17"/>
        <v>0</v>
      </c>
      <c r="AA35" s="147">
        <f t="shared" si="18"/>
        <v>0</v>
      </c>
      <c r="AB35" s="147">
        <f t="shared" si="19"/>
        <v>0</v>
      </c>
      <c r="AC35" s="147">
        <f t="shared" si="20"/>
        <v>0</v>
      </c>
      <c r="AD35" s="146">
        <f t="shared" si="21"/>
        <v>1</v>
      </c>
      <c r="AE35" s="142">
        <f t="shared" si="22"/>
        <v>1</v>
      </c>
      <c r="AF35" s="17"/>
      <c r="AG35" s="12"/>
      <c r="AH35" s="48"/>
    </row>
    <row r="36" spans="2:34" ht="30.75" customHeight="1" thickBot="1">
      <c r="B36" s="47"/>
      <c r="C36" s="210"/>
      <c r="D36" s="110" t="s">
        <v>42</v>
      </c>
      <c r="E36" s="111" t="s">
        <v>76</v>
      </c>
      <c r="F36" s="112" t="s">
        <v>77</v>
      </c>
      <c r="G36" s="113">
        <f>+G27-G28-G29-G32-G35</f>
        <v>13046.613510351537</v>
      </c>
      <c r="H36" s="84">
        <f t="shared" ref="H36:N36" si="25">+H27-H28-H29-H32-H35</f>
        <v>320734.86408927746</v>
      </c>
      <c r="I36" s="85">
        <f t="shared" si="25"/>
        <v>2.4768603035914438E-2</v>
      </c>
      <c r="J36" s="84">
        <f t="shared" si="25"/>
        <v>12404.335782573551</v>
      </c>
      <c r="K36" s="86">
        <f t="shared" si="25"/>
        <v>13396.15672941238</v>
      </c>
      <c r="L36" s="87">
        <f t="shared" si="25"/>
        <v>60.779871070040599</v>
      </c>
      <c r="M36" s="88">
        <f t="shared" si="25"/>
        <v>82022.70234359226</v>
      </c>
      <c r="N36" s="87">
        <f t="shared" si="25"/>
        <v>441665.47709487978</v>
      </c>
      <c r="O36" s="85"/>
      <c r="P36" s="85"/>
      <c r="Q36" s="124">
        <f t="shared" ref="Q36" si="26">+Q27-Q28-Q29-Q32-Q35</f>
        <v>441665.47709487978</v>
      </c>
      <c r="R36" s="39"/>
      <c r="S36" s="39"/>
      <c r="T36" s="39"/>
      <c r="W36" s="222"/>
      <c r="X36" s="153">
        <f t="shared" si="9"/>
        <v>2.9539581848614417E-2</v>
      </c>
      <c r="Y36" s="151">
        <f t="shared" si="16"/>
        <v>0.72619410101726456</v>
      </c>
      <c r="Z36" s="151">
        <f t="shared" si="17"/>
        <v>5.6080006974585381E-8</v>
      </c>
      <c r="AA36" s="151">
        <f t="shared" si="18"/>
        <v>2.8085364208597217E-2</v>
      </c>
      <c r="AB36" s="151">
        <f t="shared" si="19"/>
        <v>3.0331002589397724E-2</v>
      </c>
      <c r="AC36" s="152">
        <f t="shared" si="20"/>
        <v>1.3761517307132363E-4</v>
      </c>
      <c r="AD36" s="151">
        <f t="shared" si="21"/>
        <v>0.18571227908304891</v>
      </c>
      <c r="AE36" s="152">
        <f t="shared" si="22"/>
        <v>1</v>
      </c>
      <c r="AF36" s="150"/>
      <c r="AG36" s="150"/>
      <c r="AH36" s="150">
        <f t="shared" ref="AH36" si="27">+AH27-AH28-AH29-AH32-AH35</f>
        <v>0</v>
      </c>
    </row>
    <row r="37" spans="2:34" ht="26.25" customHeight="1">
      <c r="B37" s="47"/>
      <c r="C37" s="211" t="s">
        <v>78</v>
      </c>
      <c r="D37" s="72" t="s">
        <v>25</v>
      </c>
      <c r="E37" s="73" t="s">
        <v>74</v>
      </c>
      <c r="F37" s="103" t="s">
        <v>79</v>
      </c>
      <c r="G37" s="58"/>
      <c r="H37" s="55"/>
      <c r="I37" s="55"/>
      <c r="J37" s="57"/>
      <c r="K37" s="55"/>
      <c r="L37" s="55"/>
      <c r="M37" s="89">
        <f>+N35</f>
        <v>96654.601677301645</v>
      </c>
      <c r="N37" s="89">
        <f t="shared" ref="N37:N50" si="28">SUM(G37:M37)</f>
        <v>96654.601677301645</v>
      </c>
      <c r="O37" s="8"/>
      <c r="P37" s="8"/>
      <c r="Q37" s="75">
        <f>+N37+P37</f>
        <v>96654.601677301645</v>
      </c>
      <c r="R37" s="34"/>
      <c r="S37" s="34"/>
      <c r="T37" s="34"/>
      <c r="W37" s="222"/>
      <c r="X37" s="57"/>
      <c r="Y37" s="55"/>
      <c r="Z37" s="55"/>
      <c r="AA37" s="55"/>
      <c r="AB37" s="55"/>
      <c r="AC37" s="52"/>
      <c r="AD37" s="146">
        <f>+M37/$Q37</f>
        <v>1</v>
      </c>
      <c r="AE37" s="142">
        <f>+N37/$Q37</f>
        <v>1</v>
      </c>
      <c r="AF37" s="8"/>
      <c r="AG37" s="8"/>
      <c r="AH37" s="143">
        <f>+AE37+AG37</f>
        <v>1</v>
      </c>
    </row>
    <row r="38" spans="2:34" ht="26.25" customHeight="1">
      <c r="B38" s="47"/>
      <c r="C38" s="207"/>
      <c r="D38" s="72" t="s">
        <v>25</v>
      </c>
      <c r="E38" s="73" t="s">
        <v>61</v>
      </c>
      <c r="F38" s="103" t="s">
        <v>80</v>
      </c>
      <c r="G38" s="54"/>
      <c r="H38" s="56"/>
      <c r="I38" s="56"/>
      <c r="J38" s="58"/>
      <c r="K38" s="56"/>
      <c r="L38" s="56"/>
      <c r="M38" s="77">
        <f>+N28</f>
        <v>453535.05690275849</v>
      </c>
      <c r="N38" s="77">
        <f t="shared" si="28"/>
        <v>453535.05690275849</v>
      </c>
      <c r="O38" s="17"/>
      <c r="P38" s="77">
        <v>0</v>
      </c>
      <c r="Q38" s="91">
        <f t="shared" ref="Q38:Q50" si="29">+N38+P38</f>
        <v>453535.05690275849</v>
      </c>
      <c r="R38" s="34"/>
      <c r="S38" s="34"/>
      <c r="T38" s="34"/>
      <c r="W38" s="222"/>
      <c r="X38" s="58"/>
      <c r="Y38" s="56"/>
      <c r="Z38" s="56"/>
      <c r="AA38" s="56"/>
      <c r="AB38" s="56"/>
      <c r="AC38" s="53"/>
      <c r="AD38" s="146">
        <f>+M38/$Q38</f>
        <v>1</v>
      </c>
      <c r="AE38" s="142">
        <f>+N38/$Q38</f>
        <v>1</v>
      </c>
      <c r="AF38" s="17"/>
      <c r="AG38" s="146">
        <v>0</v>
      </c>
      <c r="AH38" s="143">
        <f t="shared" ref="AH38" si="30">+AE38+AG38</f>
        <v>1</v>
      </c>
    </row>
    <row r="39" spans="2:34" ht="26.25" customHeight="1">
      <c r="B39" s="47"/>
      <c r="C39" s="207"/>
      <c r="D39" s="72" t="s">
        <v>25</v>
      </c>
      <c r="E39" s="73" t="s">
        <v>63</v>
      </c>
      <c r="F39" s="103" t="s">
        <v>81</v>
      </c>
      <c r="G39" s="100">
        <f>+G40+G41</f>
        <v>20.742795999999998</v>
      </c>
      <c r="H39" s="100">
        <f t="shared" ref="H39:M39" si="31">+H40+H41</f>
        <v>0</v>
      </c>
      <c r="I39" s="77">
        <f t="shared" si="31"/>
        <v>0</v>
      </c>
      <c r="J39" s="77">
        <f t="shared" si="31"/>
        <v>2539.887033</v>
      </c>
      <c r="K39" s="77">
        <f t="shared" si="31"/>
        <v>0</v>
      </c>
      <c r="L39" s="77">
        <f t="shared" si="31"/>
        <v>144805.51527351205</v>
      </c>
      <c r="M39" s="77">
        <f t="shared" si="31"/>
        <v>0</v>
      </c>
      <c r="N39" s="77">
        <f t="shared" si="28"/>
        <v>147366.14510251206</v>
      </c>
      <c r="O39" s="17"/>
      <c r="P39" s="17"/>
      <c r="Q39" s="91">
        <f t="shared" si="29"/>
        <v>147366.14510251206</v>
      </c>
      <c r="R39" s="34"/>
      <c r="S39" s="34"/>
      <c r="T39" s="34"/>
      <c r="W39" s="222"/>
      <c r="X39" s="149">
        <f>+G39/$Q39</f>
        <v>1.4075686098439179E-4</v>
      </c>
      <c r="Y39" s="147">
        <f t="shared" ref="Y39:AH52" si="32">+H39/$Q39</f>
        <v>0</v>
      </c>
      <c r="Z39" s="147">
        <f t="shared" si="32"/>
        <v>0</v>
      </c>
      <c r="AA39" s="147">
        <f t="shared" si="32"/>
        <v>1.7235213903662762E-2</v>
      </c>
      <c r="AB39" s="147">
        <f t="shared" si="32"/>
        <v>0</v>
      </c>
      <c r="AC39" s="149">
        <f t="shared" si="32"/>
        <v>0.98262402923535275</v>
      </c>
      <c r="AD39" s="146">
        <f t="shared" si="32"/>
        <v>0</v>
      </c>
      <c r="AE39" s="142">
        <f t="shared" si="32"/>
        <v>1</v>
      </c>
      <c r="AF39" s="17"/>
      <c r="AG39" s="146">
        <f t="shared" si="32"/>
        <v>0</v>
      </c>
      <c r="AH39" s="143">
        <f t="shared" si="32"/>
        <v>1</v>
      </c>
    </row>
    <row r="40" spans="2:34" ht="19.5" customHeight="1">
      <c r="B40" s="47"/>
      <c r="C40" s="207"/>
      <c r="D40" s="22"/>
      <c r="E40" s="78" t="s">
        <v>65</v>
      </c>
      <c r="F40" s="78" t="s">
        <v>82</v>
      </c>
      <c r="G40" s="92">
        <v>20.742795999999998</v>
      </c>
      <c r="H40" s="105">
        <v>0</v>
      </c>
      <c r="I40" s="105">
        <v>0</v>
      </c>
      <c r="J40" s="93">
        <v>0</v>
      </c>
      <c r="K40" s="105">
        <v>0</v>
      </c>
      <c r="L40" s="105">
        <v>131118.42619647077</v>
      </c>
      <c r="M40" s="94">
        <v>0</v>
      </c>
      <c r="N40" s="13">
        <f t="shared" si="28"/>
        <v>131139.16899247078</v>
      </c>
      <c r="O40" s="12"/>
      <c r="P40" s="12"/>
      <c r="Q40" s="49">
        <f t="shared" si="29"/>
        <v>131139.16899247078</v>
      </c>
      <c r="R40" s="38"/>
      <c r="S40" s="38"/>
      <c r="T40" s="38"/>
      <c r="W40" s="222"/>
      <c r="X40" s="145">
        <f t="shared" ref="X40:AE92" si="33">+G40/$Q40</f>
        <v>1.5817391675854622E-4</v>
      </c>
      <c r="Y40" s="145">
        <f t="shared" si="32"/>
        <v>0</v>
      </c>
      <c r="Z40" s="148">
        <f t="shared" si="32"/>
        <v>0</v>
      </c>
      <c r="AA40" s="148">
        <f t="shared" si="32"/>
        <v>0</v>
      </c>
      <c r="AB40" s="148">
        <f t="shared" si="32"/>
        <v>0</v>
      </c>
      <c r="AC40" s="148">
        <f t="shared" si="32"/>
        <v>0.99984182608324146</v>
      </c>
      <c r="AD40" s="144">
        <f t="shared" si="32"/>
        <v>0</v>
      </c>
      <c r="AE40" s="15">
        <f t="shared" si="32"/>
        <v>1</v>
      </c>
      <c r="AF40" s="18"/>
      <c r="AG40" s="18">
        <f t="shared" si="32"/>
        <v>0</v>
      </c>
      <c r="AH40" s="133">
        <f t="shared" si="32"/>
        <v>1</v>
      </c>
    </row>
    <row r="41" spans="2:34" ht="19.5" customHeight="1">
      <c r="B41" s="47"/>
      <c r="C41" s="207"/>
      <c r="D41" s="24"/>
      <c r="E41" s="95" t="s">
        <v>67</v>
      </c>
      <c r="F41" s="95" t="s">
        <v>83</v>
      </c>
      <c r="G41" s="92">
        <v>0</v>
      </c>
      <c r="H41" s="105">
        <v>0</v>
      </c>
      <c r="I41" s="105">
        <v>0</v>
      </c>
      <c r="J41" s="93">
        <v>2539.887033</v>
      </c>
      <c r="K41" s="105">
        <v>0</v>
      </c>
      <c r="L41" s="105">
        <v>13687.089077041268</v>
      </c>
      <c r="M41" s="94">
        <v>0</v>
      </c>
      <c r="N41" s="13">
        <f t="shared" si="28"/>
        <v>16226.976110041269</v>
      </c>
      <c r="O41" s="21"/>
      <c r="P41" s="21"/>
      <c r="Q41" s="49">
        <f t="shared" si="29"/>
        <v>16226.976110041269</v>
      </c>
      <c r="R41" s="38"/>
      <c r="S41" s="38"/>
      <c r="T41" s="38"/>
      <c r="W41" s="222"/>
      <c r="X41" s="145">
        <f t="shared" si="33"/>
        <v>0</v>
      </c>
      <c r="Y41" s="145">
        <f t="shared" si="32"/>
        <v>0</v>
      </c>
      <c r="Z41" s="148">
        <f t="shared" si="32"/>
        <v>0</v>
      </c>
      <c r="AA41" s="148">
        <f t="shared" si="32"/>
        <v>0.15652251015691798</v>
      </c>
      <c r="AB41" s="148">
        <f t="shared" si="32"/>
        <v>0</v>
      </c>
      <c r="AC41" s="148">
        <f t="shared" si="32"/>
        <v>0.84347748984308191</v>
      </c>
      <c r="AD41" s="144">
        <f t="shared" si="32"/>
        <v>0</v>
      </c>
      <c r="AE41" s="15">
        <f t="shared" si="32"/>
        <v>1</v>
      </c>
      <c r="AF41" s="25"/>
      <c r="AG41" s="25">
        <f t="shared" si="32"/>
        <v>0</v>
      </c>
      <c r="AH41" s="133">
        <f t="shared" si="32"/>
        <v>1</v>
      </c>
    </row>
    <row r="42" spans="2:34" ht="26.25" customHeight="1">
      <c r="B42" s="47"/>
      <c r="C42" s="207"/>
      <c r="D42" s="72" t="s">
        <v>84</v>
      </c>
      <c r="E42" s="73" t="s">
        <v>69</v>
      </c>
      <c r="F42" s="103" t="s">
        <v>85</v>
      </c>
      <c r="G42" s="100">
        <f>+G43+G44</f>
        <v>0</v>
      </c>
      <c r="H42" s="100">
        <f t="shared" ref="H42:M42" si="34">+H43+H44</f>
        <v>0.46398835324362125</v>
      </c>
      <c r="I42" s="77">
        <f t="shared" si="34"/>
        <v>0</v>
      </c>
      <c r="J42" s="77">
        <f t="shared" si="34"/>
        <v>-2613.8348980000001</v>
      </c>
      <c r="K42" s="77">
        <f t="shared" si="34"/>
        <v>0</v>
      </c>
      <c r="L42" s="77">
        <f t="shared" si="34"/>
        <v>-11783.479512199359</v>
      </c>
      <c r="M42" s="77">
        <f t="shared" si="34"/>
        <v>0</v>
      </c>
      <c r="N42" s="77">
        <f t="shared" si="28"/>
        <v>-14396.850421846117</v>
      </c>
      <c r="O42" s="17"/>
      <c r="P42" s="17"/>
      <c r="Q42" s="91">
        <f t="shared" si="29"/>
        <v>-14396.850421846117</v>
      </c>
      <c r="R42" s="34"/>
      <c r="S42" s="34"/>
      <c r="T42" s="34"/>
      <c r="W42" s="222"/>
      <c r="X42" s="149">
        <f t="shared" si="33"/>
        <v>0</v>
      </c>
      <c r="Y42" s="146">
        <f t="shared" si="32"/>
        <v>-3.2228462451728642E-5</v>
      </c>
      <c r="Z42" s="147">
        <f t="shared" si="32"/>
        <v>0</v>
      </c>
      <c r="AA42" s="147">
        <f t="shared" si="32"/>
        <v>0.18155602242235608</v>
      </c>
      <c r="AB42" s="147">
        <f t="shared" si="32"/>
        <v>0</v>
      </c>
      <c r="AC42" s="147">
        <f t="shared" si="32"/>
        <v>0.81847620604009563</v>
      </c>
      <c r="AD42" s="146">
        <f t="shared" si="32"/>
        <v>0</v>
      </c>
      <c r="AE42" s="142">
        <f t="shared" si="32"/>
        <v>1</v>
      </c>
      <c r="AF42" s="19"/>
      <c r="AG42" s="19">
        <f t="shared" si="32"/>
        <v>0</v>
      </c>
      <c r="AH42" s="132">
        <f t="shared" si="32"/>
        <v>1</v>
      </c>
    </row>
    <row r="43" spans="2:34" ht="19.5" customHeight="1">
      <c r="B43" s="47"/>
      <c r="C43" s="207"/>
      <c r="D43" s="22"/>
      <c r="E43" s="78" t="s">
        <v>71</v>
      </c>
      <c r="F43" s="78" t="s">
        <v>86</v>
      </c>
      <c r="G43" s="92">
        <v>0</v>
      </c>
      <c r="H43" s="105">
        <v>0</v>
      </c>
      <c r="I43" s="105">
        <v>0</v>
      </c>
      <c r="J43" s="93">
        <v>0</v>
      </c>
      <c r="K43" s="105">
        <v>0</v>
      </c>
      <c r="L43" s="105">
        <v>-1371.571921</v>
      </c>
      <c r="M43" s="94">
        <v>0</v>
      </c>
      <c r="N43" s="13">
        <f t="shared" si="28"/>
        <v>-1371.571921</v>
      </c>
      <c r="O43" s="61"/>
      <c r="P43" s="59"/>
      <c r="Q43" s="49">
        <f t="shared" si="29"/>
        <v>-1371.571921</v>
      </c>
      <c r="R43" s="38"/>
      <c r="S43" s="38"/>
      <c r="T43" s="38"/>
      <c r="W43" s="222"/>
      <c r="X43" s="145">
        <f t="shared" si="33"/>
        <v>0</v>
      </c>
      <c r="Y43" s="145">
        <f t="shared" si="32"/>
        <v>0</v>
      </c>
      <c r="Z43" s="148">
        <f t="shared" si="32"/>
        <v>0</v>
      </c>
      <c r="AA43" s="148">
        <f t="shared" si="32"/>
        <v>0</v>
      </c>
      <c r="AB43" s="148">
        <f t="shared" si="32"/>
        <v>0</v>
      </c>
      <c r="AC43" s="148">
        <f t="shared" si="32"/>
        <v>1</v>
      </c>
      <c r="AD43" s="144">
        <f t="shared" si="32"/>
        <v>0</v>
      </c>
      <c r="AE43" s="15">
        <f t="shared" si="32"/>
        <v>1</v>
      </c>
      <c r="AF43" s="18"/>
      <c r="AG43" s="18">
        <f t="shared" si="32"/>
        <v>0</v>
      </c>
      <c r="AH43" s="133">
        <f t="shared" si="32"/>
        <v>1</v>
      </c>
    </row>
    <row r="44" spans="2:34" ht="19.5" customHeight="1">
      <c r="B44" s="47"/>
      <c r="C44" s="207"/>
      <c r="D44" s="24"/>
      <c r="E44" s="95" t="s">
        <v>72</v>
      </c>
      <c r="F44" s="95" t="s">
        <v>87</v>
      </c>
      <c r="G44" s="92">
        <v>0</v>
      </c>
      <c r="H44" s="105">
        <v>0.46398835324362125</v>
      </c>
      <c r="I44" s="105">
        <v>0</v>
      </c>
      <c r="J44" s="93">
        <v>-2613.8348980000001</v>
      </c>
      <c r="K44" s="105">
        <v>0</v>
      </c>
      <c r="L44" s="105">
        <v>-10411.907591199359</v>
      </c>
      <c r="M44" s="94">
        <v>0</v>
      </c>
      <c r="N44" s="13">
        <f t="shared" si="28"/>
        <v>-13025.278500846114</v>
      </c>
      <c r="O44" s="62"/>
      <c r="P44" s="60"/>
      <c r="Q44" s="49">
        <f t="shared" si="29"/>
        <v>-13025.278500846114</v>
      </c>
      <c r="R44" s="38"/>
      <c r="S44" s="38"/>
      <c r="T44" s="38"/>
      <c r="W44" s="222"/>
      <c r="X44" s="145">
        <f t="shared" si="33"/>
        <v>0</v>
      </c>
      <c r="Y44" s="145">
        <f t="shared" si="32"/>
        <v>-3.5622144525622304E-5</v>
      </c>
      <c r="Z44" s="148">
        <f t="shared" si="32"/>
        <v>0</v>
      </c>
      <c r="AA44" s="148">
        <f t="shared" si="32"/>
        <v>0.20067401229311196</v>
      </c>
      <c r="AB44" s="148">
        <f t="shared" si="32"/>
        <v>0</v>
      </c>
      <c r="AC44" s="148">
        <f t="shared" si="32"/>
        <v>0.79936160985141369</v>
      </c>
      <c r="AD44" s="144">
        <f t="shared" si="32"/>
        <v>0</v>
      </c>
      <c r="AE44" s="15">
        <f t="shared" si="32"/>
        <v>1</v>
      </c>
      <c r="AF44" s="25"/>
      <c r="AG44" s="25">
        <f t="shared" si="32"/>
        <v>0</v>
      </c>
      <c r="AH44" s="133">
        <f t="shared" si="32"/>
        <v>1</v>
      </c>
    </row>
    <row r="45" spans="2:34" ht="26.25" customHeight="1">
      <c r="B45" s="47"/>
      <c r="C45" s="207"/>
      <c r="D45" s="72" t="s">
        <v>25</v>
      </c>
      <c r="E45" s="73" t="s">
        <v>88</v>
      </c>
      <c r="F45" s="103" t="s">
        <v>89</v>
      </c>
      <c r="G45" s="100">
        <f>+G46+G47</f>
        <v>1671.565816550637</v>
      </c>
      <c r="H45" s="100">
        <f t="shared" ref="H45:M45" si="35">+H46+H47</f>
        <v>25941.754208210172</v>
      </c>
      <c r="I45" s="77">
        <f t="shared" si="35"/>
        <v>6618.960703250289</v>
      </c>
      <c r="J45" s="77">
        <f t="shared" si="35"/>
        <v>12337.100344204659</v>
      </c>
      <c r="K45" s="77">
        <f t="shared" si="35"/>
        <v>34351.378190886462</v>
      </c>
      <c r="L45" s="77">
        <f t="shared" si="35"/>
        <v>14467.93763786124</v>
      </c>
      <c r="M45" s="77">
        <f t="shared" si="35"/>
        <v>130484.87722586078</v>
      </c>
      <c r="N45" s="77">
        <f t="shared" si="28"/>
        <v>225873.57412682421</v>
      </c>
      <c r="O45" s="63"/>
      <c r="P45" s="77">
        <f>P46+P47</f>
        <v>105254.84066842962</v>
      </c>
      <c r="Q45" s="91">
        <f t="shared" si="29"/>
        <v>331128.41479525383</v>
      </c>
      <c r="R45" s="34"/>
      <c r="S45" s="34"/>
      <c r="T45" s="34"/>
      <c r="W45" s="222"/>
      <c r="X45" s="149">
        <f t="shared" si="33"/>
        <v>5.0480893268679888E-3</v>
      </c>
      <c r="Y45" s="146">
        <f t="shared" si="32"/>
        <v>7.834348563608079E-2</v>
      </c>
      <c r="Z45" s="147">
        <f t="shared" si="32"/>
        <v>1.9989105155300495E-2</v>
      </c>
      <c r="AA45" s="147">
        <f t="shared" si="32"/>
        <v>3.725775195654242E-2</v>
      </c>
      <c r="AB45" s="147">
        <f t="shared" si="32"/>
        <v>0.10374035164613372</v>
      </c>
      <c r="AC45" s="147">
        <f t="shared" si="32"/>
        <v>4.3692830308166633E-2</v>
      </c>
      <c r="AD45" s="146">
        <f t="shared" si="32"/>
        <v>0.39406125054699187</v>
      </c>
      <c r="AE45" s="142">
        <f t="shared" si="32"/>
        <v>0.68213286457608391</v>
      </c>
      <c r="AF45" s="154"/>
      <c r="AG45" s="146">
        <f t="shared" si="32"/>
        <v>0.31786713542391615</v>
      </c>
      <c r="AH45" s="143">
        <f t="shared" si="32"/>
        <v>1</v>
      </c>
    </row>
    <row r="46" spans="2:34" ht="19.5" customHeight="1">
      <c r="B46" s="47"/>
      <c r="C46" s="207"/>
      <c r="D46" s="24"/>
      <c r="E46" s="106" t="s">
        <v>90</v>
      </c>
      <c r="F46" s="106" t="s">
        <v>209</v>
      </c>
      <c r="G46" s="92">
        <v>1340.1291542336189</v>
      </c>
      <c r="H46" s="105">
        <v>13259.946277908144</v>
      </c>
      <c r="I46" s="105">
        <v>6194.959882091659</v>
      </c>
      <c r="J46" s="93">
        <v>11974.990626844934</v>
      </c>
      <c r="K46" s="105">
        <v>21884.163939690239</v>
      </c>
      <c r="L46" s="105">
        <v>4584.0084504716342</v>
      </c>
      <c r="M46" s="94">
        <v>8729.3104436174508</v>
      </c>
      <c r="N46" s="13">
        <f t="shared" si="28"/>
        <v>67967.508774857677</v>
      </c>
      <c r="O46" s="61"/>
      <c r="P46" s="94">
        <v>20118.629433262515</v>
      </c>
      <c r="Q46" s="49">
        <f t="shared" si="29"/>
        <v>88086.138208120188</v>
      </c>
      <c r="R46" s="38"/>
      <c r="S46" s="38"/>
      <c r="T46" s="38"/>
      <c r="W46" s="222"/>
      <c r="X46" s="145">
        <f t="shared" si="33"/>
        <v>1.5213848415823497E-2</v>
      </c>
      <c r="Y46" s="145">
        <f t="shared" si="32"/>
        <v>0.15053385864844035</v>
      </c>
      <c r="Z46" s="148">
        <f t="shared" si="32"/>
        <v>7.0328430875864864E-2</v>
      </c>
      <c r="AA46" s="148">
        <f t="shared" si="32"/>
        <v>0.13594636875272872</v>
      </c>
      <c r="AB46" s="148">
        <f t="shared" si="32"/>
        <v>0.2484404968235156</v>
      </c>
      <c r="AC46" s="148">
        <f t="shared" si="32"/>
        <v>5.2040066050359088E-2</v>
      </c>
      <c r="AD46" s="144">
        <f t="shared" si="32"/>
        <v>9.9099706505384549E-2</v>
      </c>
      <c r="AE46" s="15">
        <f t="shared" si="32"/>
        <v>0.77160277607211658</v>
      </c>
      <c r="AF46" s="155"/>
      <c r="AG46" s="144">
        <f t="shared" si="32"/>
        <v>0.22839722392788342</v>
      </c>
      <c r="AH46" s="133">
        <f t="shared" si="32"/>
        <v>1</v>
      </c>
    </row>
    <row r="47" spans="2:34" ht="19.5" customHeight="1">
      <c r="B47" s="47"/>
      <c r="C47" s="207"/>
      <c r="D47" s="24"/>
      <c r="E47" s="106" t="s">
        <v>91</v>
      </c>
      <c r="F47" s="78" t="s">
        <v>92</v>
      </c>
      <c r="G47" s="92">
        <v>331.4366623170182</v>
      </c>
      <c r="H47" s="105">
        <v>12681.807930302028</v>
      </c>
      <c r="I47" s="105">
        <v>424.00082115863017</v>
      </c>
      <c r="J47" s="93">
        <v>362.10971735972521</v>
      </c>
      <c r="K47" s="105">
        <v>12467.214251196223</v>
      </c>
      <c r="L47" s="105">
        <v>9883.9291873896054</v>
      </c>
      <c r="M47" s="94">
        <v>121755.56678224333</v>
      </c>
      <c r="N47" s="13">
        <f t="shared" si="28"/>
        <v>157906.06535196656</v>
      </c>
      <c r="O47" s="61"/>
      <c r="P47" s="94">
        <v>85136.211235167109</v>
      </c>
      <c r="Q47" s="49">
        <f t="shared" si="29"/>
        <v>243042.27658713367</v>
      </c>
      <c r="R47" s="38"/>
      <c r="S47" s="38"/>
      <c r="T47" s="38"/>
      <c r="W47" s="222"/>
      <c r="X47" s="145">
        <f t="shared" si="33"/>
        <v>1.363699628604302E-3</v>
      </c>
      <c r="Y47" s="145">
        <f t="shared" si="32"/>
        <v>5.2179431942390657E-2</v>
      </c>
      <c r="Z47" s="148">
        <f t="shared" si="32"/>
        <v>1.7445558324772382E-3</v>
      </c>
      <c r="AA47" s="148">
        <f t="shared" si="32"/>
        <v>1.4899042357756403E-3</v>
      </c>
      <c r="AB47" s="148">
        <f t="shared" si="32"/>
        <v>5.1296483995559396E-2</v>
      </c>
      <c r="AC47" s="148">
        <f t="shared" si="32"/>
        <v>4.0667530464997492E-2</v>
      </c>
      <c r="AD47" s="144">
        <f t="shared" si="32"/>
        <v>0.5009645584791601</v>
      </c>
      <c r="AE47" s="15">
        <f t="shared" si="32"/>
        <v>0.6497061645789648</v>
      </c>
      <c r="AF47" s="155"/>
      <c r="AG47" s="144">
        <f t="shared" si="32"/>
        <v>0.35029383542103515</v>
      </c>
      <c r="AH47" s="133">
        <f t="shared" si="32"/>
        <v>1</v>
      </c>
    </row>
    <row r="48" spans="2:34" ht="26.25" customHeight="1">
      <c r="B48" s="47"/>
      <c r="C48" s="207"/>
      <c r="D48" s="72" t="s">
        <v>54</v>
      </c>
      <c r="E48" s="73" t="s">
        <v>88</v>
      </c>
      <c r="F48" s="103" t="s">
        <v>93</v>
      </c>
      <c r="G48" s="100">
        <f>+G49+G50</f>
        <v>5941.9154415306066</v>
      </c>
      <c r="H48" s="100">
        <f t="shared" ref="H48:M48" si="36">+H49+H50</f>
        <v>194701.08832172924</v>
      </c>
      <c r="I48" s="77">
        <f t="shared" si="36"/>
        <v>9209.4319356722463</v>
      </c>
      <c r="J48" s="77">
        <f t="shared" si="36"/>
        <v>17227.713776419369</v>
      </c>
      <c r="K48" s="77">
        <f t="shared" si="36"/>
        <v>40555.096374288405</v>
      </c>
      <c r="L48" s="77">
        <f t="shared" si="36"/>
        <v>27098.602755683747</v>
      </c>
      <c r="M48" s="77">
        <f t="shared" si="36"/>
        <v>9118.8121561048029</v>
      </c>
      <c r="N48" s="77">
        <f t="shared" si="28"/>
        <v>303852.66076142841</v>
      </c>
      <c r="O48" s="63"/>
      <c r="P48" s="77">
        <f>P49+P50</f>
        <v>27275.754033825448</v>
      </c>
      <c r="Q48" s="91">
        <f t="shared" si="29"/>
        <v>331128.41479525389</v>
      </c>
      <c r="R48" s="34"/>
      <c r="S48" s="34"/>
      <c r="T48" s="34"/>
      <c r="W48" s="222"/>
      <c r="X48" s="149">
        <f t="shared" si="33"/>
        <v>1.7944444439190341E-2</v>
      </c>
      <c r="Y48" s="146">
        <f t="shared" si="32"/>
        <v>0.58799269293189005</v>
      </c>
      <c r="Z48" s="147">
        <f t="shared" si="32"/>
        <v>2.7812267157340451E-2</v>
      </c>
      <c r="AA48" s="147">
        <f t="shared" si="32"/>
        <v>5.202728913213852E-2</v>
      </c>
      <c r="AB48" s="147">
        <f t="shared" si="32"/>
        <v>0.12247543418877167</v>
      </c>
      <c r="AC48" s="147">
        <f t="shared" si="32"/>
        <v>8.1837140954634124E-2</v>
      </c>
      <c r="AD48" s="146">
        <f t="shared" si="32"/>
        <v>2.7538597561140212E-2</v>
      </c>
      <c r="AE48" s="142">
        <f t="shared" si="32"/>
        <v>0.9176278663651054</v>
      </c>
      <c r="AF48" s="154"/>
      <c r="AG48" s="146">
        <f t="shared" si="32"/>
        <v>8.2372133634894554E-2</v>
      </c>
      <c r="AH48" s="143">
        <f t="shared" si="32"/>
        <v>1</v>
      </c>
    </row>
    <row r="49" spans="1:34" ht="19.5" customHeight="1">
      <c r="B49" s="47"/>
      <c r="C49" s="207"/>
      <c r="D49" s="24"/>
      <c r="E49" s="106" t="s">
        <v>90</v>
      </c>
      <c r="F49" s="78" t="s">
        <v>210</v>
      </c>
      <c r="G49" s="92">
        <v>1101.0499879198071</v>
      </c>
      <c r="H49" s="105">
        <v>9774.0241191138412</v>
      </c>
      <c r="I49" s="105">
        <v>9209.4319356722463</v>
      </c>
      <c r="J49" s="93">
        <v>10639.170826332751</v>
      </c>
      <c r="K49" s="105">
        <v>9711.1948277690426</v>
      </c>
      <c r="L49" s="105">
        <v>27098.318407683746</v>
      </c>
      <c r="M49" s="94">
        <v>9114.8168651048036</v>
      </c>
      <c r="N49" s="13">
        <f t="shared" si="28"/>
        <v>76648.006969596245</v>
      </c>
      <c r="O49" s="61"/>
      <c r="P49" s="94">
        <v>11438.131238523956</v>
      </c>
      <c r="Q49" s="49">
        <f t="shared" si="29"/>
        <v>88086.138208120203</v>
      </c>
      <c r="R49" s="38"/>
      <c r="S49" s="38"/>
      <c r="T49" s="38"/>
      <c r="W49" s="222"/>
      <c r="X49" s="145">
        <f t="shared" si="33"/>
        <v>1.2499696437121215E-2</v>
      </c>
      <c r="Y49" s="145">
        <f t="shared" si="32"/>
        <v>0.11095984360241626</v>
      </c>
      <c r="Z49" s="148">
        <f t="shared" si="32"/>
        <v>0.10455029727734479</v>
      </c>
      <c r="AA49" s="148">
        <f t="shared" si="32"/>
        <v>0.12078144237854647</v>
      </c>
      <c r="AB49" s="148">
        <f t="shared" si="32"/>
        <v>0.1102465725631484</v>
      </c>
      <c r="AC49" s="148">
        <f t="shared" si="32"/>
        <v>0.30763431067506708</v>
      </c>
      <c r="AD49" s="144">
        <f t="shared" si="32"/>
        <v>0.10347617741589853</v>
      </c>
      <c r="AE49" s="15">
        <f t="shared" si="32"/>
        <v>0.8701483403495428</v>
      </c>
      <c r="AF49" s="155"/>
      <c r="AG49" s="144">
        <f t="shared" si="32"/>
        <v>0.12985165965045717</v>
      </c>
      <c r="AH49" s="133">
        <f t="shared" si="32"/>
        <v>1</v>
      </c>
    </row>
    <row r="50" spans="1:34" ht="19.5" customHeight="1">
      <c r="B50" s="47"/>
      <c r="C50" s="207"/>
      <c r="D50" s="24"/>
      <c r="E50" s="106" t="s">
        <v>91</v>
      </c>
      <c r="F50" s="78" t="s">
        <v>94</v>
      </c>
      <c r="G50" s="92">
        <v>4840.8654536107997</v>
      </c>
      <c r="H50" s="105">
        <v>184927.06420261541</v>
      </c>
      <c r="I50" s="105">
        <v>0</v>
      </c>
      <c r="J50" s="93">
        <v>6588.5429500866176</v>
      </c>
      <c r="K50" s="105">
        <v>30843.901546519359</v>
      </c>
      <c r="L50" s="105">
        <v>0.28434800000104599</v>
      </c>
      <c r="M50" s="94">
        <v>3.9952910000000088</v>
      </c>
      <c r="N50" s="13">
        <f t="shared" si="28"/>
        <v>227204.65379183221</v>
      </c>
      <c r="O50" s="61"/>
      <c r="P50" s="94">
        <v>15837.622795301493</v>
      </c>
      <c r="Q50" s="49">
        <f t="shared" si="29"/>
        <v>243042.2765871337</v>
      </c>
      <c r="R50" s="38"/>
      <c r="S50" s="38"/>
      <c r="T50" s="38"/>
      <c r="W50" s="222"/>
      <c r="X50" s="145">
        <f t="shared" si="33"/>
        <v>1.9917791758650223E-2</v>
      </c>
      <c r="Y50" s="145">
        <f t="shared" si="32"/>
        <v>0.76088434818588746</v>
      </c>
      <c r="Z50" s="148">
        <f t="shared" si="32"/>
        <v>0</v>
      </c>
      <c r="AA50" s="148">
        <f t="shared" si="32"/>
        <v>2.710862917598018E-2</v>
      </c>
      <c r="AB50" s="148">
        <f t="shared" si="32"/>
        <v>0.12690755690589259</v>
      </c>
      <c r="AC50" s="148">
        <f t="shared" si="32"/>
        <v>1.1699528328731057E-6</v>
      </c>
      <c r="AD50" s="144">
        <f t="shared" si="32"/>
        <v>1.6438666787124366E-5</v>
      </c>
      <c r="AE50" s="15">
        <f t="shared" si="32"/>
        <v>0.93483593464603054</v>
      </c>
      <c r="AF50" s="155"/>
      <c r="AG50" s="144">
        <f t="shared" si="32"/>
        <v>6.5164065353969416E-2</v>
      </c>
      <c r="AH50" s="133">
        <f t="shared" si="32"/>
        <v>1</v>
      </c>
    </row>
    <row r="51" spans="1:34" ht="30.75" customHeight="1" thickBot="1">
      <c r="B51" s="47"/>
      <c r="C51" s="208"/>
      <c r="D51" s="110" t="s">
        <v>42</v>
      </c>
      <c r="E51" s="111" t="s">
        <v>95</v>
      </c>
      <c r="F51" s="112" t="s">
        <v>96</v>
      </c>
      <c r="G51" s="87">
        <f t="shared" ref="G51:N51" si="37">+G36+G37+G38+G39+G42+G45-G48</f>
        <v>8797.0066813715675</v>
      </c>
      <c r="H51" s="84">
        <f t="shared" si="37"/>
        <v>151975.99396411164</v>
      </c>
      <c r="I51" s="85">
        <f t="shared" si="37"/>
        <v>-2590.4464638189211</v>
      </c>
      <c r="J51" s="84">
        <f t="shared" si="37"/>
        <v>7439.7744853588374</v>
      </c>
      <c r="K51" s="116">
        <f t="shared" si="37"/>
        <v>7192.4385460104386</v>
      </c>
      <c r="L51" s="115">
        <f t="shared" si="37"/>
        <v>120452.15051456021</v>
      </c>
      <c r="M51" s="116">
        <f t="shared" si="37"/>
        <v>753578.42599340843</v>
      </c>
      <c r="N51" s="115">
        <f t="shared" si="37"/>
        <v>1046845.3437210018</v>
      </c>
      <c r="O51" s="117"/>
      <c r="P51" s="117">
        <f>+P36+P37+P38+P39+P42+P45-P48</f>
        <v>77979.086634604173</v>
      </c>
      <c r="Q51" s="117">
        <f>+Q36+Q37+Q38+Q39+Q42+Q45-Q48</f>
        <v>1124824.4303556059</v>
      </c>
      <c r="R51" s="223"/>
      <c r="S51" s="39"/>
      <c r="T51" s="39"/>
      <c r="W51" s="222"/>
      <c r="X51" s="153">
        <f t="shared" si="33"/>
        <v>7.8207820207020669E-3</v>
      </c>
      <c r="Y51" s="151">
        <f t="shared" si="32"/>
        <v>0.13511085807059278</v>
      </c>
      <c r="Z51" s="151">
        <f t="shared" si="32"/>
        <v>-2.3029784861624747E-3</v>
      </c>
      <c r="AA51" s="151">
        <f t="shared" si="32"/>
        <v>6.6141650950867076E-3</v>
      </c>
      <c r="AB51" s="151">
        <f t="shared" si="32"/>
        <v>6.3942766105609889E-3</v>
      </c>
      <c r="AC51" s="152">
        <f t="shared" si="32"/>
        <v>0.10708529016966679</v>
      </c>
      <c r="AD51" s="151">
        <f t="shared" si="32"/>
        <v>0.66995204376488293</v>
      </c>
      <c r="AE51" s="152">
        <f t="shared" si="32"/>
        <v>0.93067443724532939</v>
      </c>
      <c r="AF51" s="150"/>
      <c r="AG51" s="150">
        <f t="shared" si="32"/>
        <v>6.9325562754670611E-2</v>
      </c>
      <c r="AH51" s="150">
        <f t="shared" si="32"/>
        <v>1</v>
      </c>
    </row>
    <row r="52" spans="1:34" ht="26.25" customHeight="1">
      <c r="B52" s="47"/>
      <c r="C52" s="207" t="s">
        <v>97</v>
      </c>
      <c r="D52" s="72" t="s">
        <v>25</v>
      </c>
      <c r="E52" s="73" t="s">
        <v>98</v>
      </c>
      <c r="F52" s="103" t="s">
        <v>99</v>
      </c>
      <c r="G52" s="101">
        <v>0</v>
      </c>
      <c r="H52" s="89">
        <v>0</v>
      </c>
      <c r="I52" s="89">
        <v>0</v>
      </c>
      <c r="J52" s="89">
        <v>0</v>
      </c>
      <c r="K52" s="90">
        <v>0</v>
      </c>
      <c r="L52" s="90">
        <v>67190.882680009279</v>
      </c>
      <c r="M52" s="90">
        <v>0</v>
      </c>
      <c r="N52" s="90">
        <f t="shared" ref="N52:N73" si="38">SUM(G52:M52)</f>
        <v>67190.882680009279</v>
      </c>
      <c r="O52" s="63"/>
      <c r="P52" s="77">
        <v>0</v>
      </c>
      <c r="Q52" s="91">
        <f t="shared" ref="Q52:Q73" si="39">+N52+P52</f>
        <v>67190.882680009279</v>
      </c>
      <c r="R52" s="34"/>
      <c r="S52" s="34"/>
      <c r="T52" s="34"/>
      <c r="W52" s="222"/>
      <c r="X52" s="146">
        <f t="shared" si="33"/>
        <v>0</v>
      </c>
      <c r="Y52" s="142">
        <f t="shared" si="32"/>
        <v>0</v>
      </c>
      <c r="Z52" s="147">
        <f t="shared" si="32"/>
        <v>0</v>
      </c>
      <c r="AA52" s="146">
        <f t="shared" si="32"/>
        <v>0</v>
      </c>
      <c r="AB52" s="147">
        <f t="shared" si="32"/>
        <v>0</v>
      </c>
      <c r="AC52" s="147">
        <f t="shared" si="32"/>
        <v>1</v>
      </c>
      <c r="AD52" s="146">
        <f t="shared" si="32"/>
        <v>0</v>
      </c>
      <c r="AE52" s="142">
        <f t="shared" si="32"/>
        <v>1</v>
      </c>
      <c r="AF52" s="26"/>
      <c r="AG52" s="136">
        <f t="shared" si="32"/>
        <v>0</v>
      </c>
      <c r="AH52" s="143">
        <f t="shared" si="32"/>
        <v>1</v>
      </c>
    </row>
    <row r="53" spans="1:34" s="6" customFormat="1" ht="26.25" customHeight="1">
      <c r="A53" s="4"/>
      <c r="B53" s="46"/>
      <c r="C53" s="207"/>
      <c r="D53" s="72" t="s">
        <v>25</v>
      </c>
      <c r="E53" s="73" t="s">
        <v>100</v>
      </c>
      <c r="F53" s="103" t="s">
        <v>101</v>
      </c>
      <c r="G53" s="100">
        <f>+G54+G55</f>
        <v>839.27277693345968</v>
      </c>
      <c r="H53" s="100">
        <f t="shared" ref="H53:M53" si="40">+H54+H55</f>
        <v>1213.5681718553756</v>
      </c>
      <c r="I53" s="77">
        <f t="shared" si="40"/>
        <v>48.174481</v>
      </c>
      <c r="J53" s="77">
        <f t="shared" si="40"/>
        <v>421.83798400469999</v>
      </c>
      <c r="K53" s="77">
        <f t="shared" si="40"/>
        <v>21083.909352590123</v>
      </c>
      <c r="L53" s="77">
        <f t="shared" si="40"/>
        <v>113976.0975413</v>
      </c>
      <c r="M53" s="77">
        <f t="shared" si="40"/>
        <v>138479.86840971353</v>
      </c>
      <c r="N53" s="77">
        <f t="shared" si="38"/>
        <v>276062.7287173972</v>
      </c>
      <c r="O53" s="63"/>
      <c r="P53" s="77">
        <f t="shared" ref="P53" si="41">+P54+P55</f>
        <v>708.07373372999996</v>
      </c>
      <c r="Q53" s="91">
        <f t="shared" si="39"/>
        <v>276770.80245112721</v>
      </c>
      <c r="R53" s="34"/>
      <c r="S53" s="34"/>
      <c r="T53" s="34"/>
      <c r="U53"/>
      <c r="V53"/>
      <c r="W53" s="222"/>
      <c r="X53" s="149">
        <f t="shared" si="33"/>
        <v>3.032374692347327E-3</v>
      </c>
      <c r="Y53" s="146">
        <f t="shared" si="33"/>
        <v>4.3847405907986633E-3</v>
      </c>
      <c r="Z53" s="147">
        <f t="shared" si="33"/>
        <v>1.7405911524394542E-4</v>
      </c>
      <c r="AA53" s="147">
        <f t="shared" si="33"/>
        <v>1.5241419263478453E-3</v>
      </c>
      <c r="AB53" s="147">
        <f t="shared" si="33"/>
        <v>7.6178228215792981E-2</v>
      </c>
      <c r="AC53" s="147">
        <f t="shared" si="33"/>
        <v>0.41180679656925206</v>
      </c>
      <c r="AD53" s="146">
        <f t="shared" si="33"/>
        <v>0.50034131918292435</v>
      </c>
      <c r="AE53" s="142">
        <f t="shared" si="33"/>
        <v>0.9974416602927072</v>
      </c>
      <c r="AF53" s="154"/>
      <c r="AG53" s="146">
        <f t="shared" ref="AG53:AH100" si="42">+P53/$Q53</f>
        <v>2.5583397072927632E-3</v>
      </c>
      <c r="AH53" s="143">
        <f t="shared" si="42"/>
        <v>1</v>
      </c>
    </row>
    <row r="54" spans="1:34" s="6" customFormat="1" ht="19.5" customHeight="1">
      <c r="A54" s="4"/>
      <c r="B54" s="46"/>
      <c r="C54" s="207"/>
      <c r="D54" s="27"/>
      <c r="E54" s="78" t="s">
        <v>102</v>
      </c>
      <c r="F54" s="78" t="s">
        <v>103</v>
      </c>
      <c r="G54" s="92">
        <v>839.27277693345968</v>
      </c>
      <c r="H54" s="93">
        <v>1213.5681718553756</v>
      </c>
      <c r="I54" s="93">
        <v>48.174481</v>
      </c>
      <c r="J54" s="93">
        <v>421.83798400469999</v>
      </c>
      <c r="K54" s="105">
        <v>21083.909352590123</v>
      </c>
      <c r="L54" s="105">
        <v>113976.0975413</v>
      </c>
      <c r="M54" s="94">
        <v>0</v>
      </c>
      <c r="N54" s="13">
        <f t="shared" si="38"/>
        <v>137582.86030768364</v>
      </c>
      <c r="O54" s="61"/>
      <c r="P54" s="94">
        <v>0</v>
      </c>
      <c r="Q54" s="49">
        <f t="shared" si="39"/>
        <v>137582.86030768364</v>
      </c>
      <c r="R54" s="38"/>
      <c r="S54" s="38"/>
      <c r="T54" s="38"/>
      <c r="U54"/>
      <c r="V54"/>
      <c r="W54" s="222"/>
      <c r="X54" s="145">
        <f t="shared" si="33"/>
        <v>6.1001259536002574E-3</v>
      </c>
      <c r="Y54" s="145">
        <f t="shared" si="33"/>
        <v>8.8206348460950039E-3</v>
      </c>
      <c r="Z54" s="148">
        <f t="shared" si="33"/>
        <v>3.501488549683073E-4</v>
      </c>
      <c r="AA54" s="148">
        <f t="shared" si="33"/>
        <v>3.0660649376043061E-3</v>
      </c>
      <c r="AB54" s="148">
        <f t="shared" si="33"/>
        <v>0.15324517389331119</v>
      </c>
      <c r="AC54" s="148">
        <f t="shared" si="33"/>
        <v>0.82841785151442104</v>
      </c>
      <c r="AD54" s="144">
        <f t="shared" si="33"/>
        <v>0</v>
      </c>
      <c r="AE54" s="15">
        <f t="shared" si="33"/>
        <v>1</v>
      </c>
      <c r="AF54" s="155"/>
      <c r="AG54" s="144">
        <f t="shared" si="42"/>
        <v>0</v>
      </c>
      <c r="AH54" s="133">
        <f t="shared" si="42"/>
        <v>1</v>
      </c>
    </row>
    <row r="55" spans="1:34" s="6" customFormat="1" ht="19.5" customHeight="1">
      <c r="A55" s="4"/>
      <c r="B55" s="46"/>
      <c r="C55" s="207"/>
      <c r="D55" s="27"/>
      <c r="E55" s="78" t="s">
        <v>104</v>
      </c>
      <c r="F55" s="78" t="s">
        <v>105</v>
      </c>
      <c r="G55" s="92">
        <v>0</v>
      </c>
      <c r="H55" s="93">
        <v>0</v>
      </c>
      <c r="I55" s="93">
        <v>0</v>
      </c>
      <c r="J55" s="93">
        <v>0</v>
      </c>
      <c r="K55" s="105">
        <v>0</v>
      </c>
      <c r="L55" s="105">
        <v>0</v>
      </c>
      <c r="M55" s="94">
        <v>138479.86840971353</v>
      </c>
      <c r="N55" s="13">
        <f t="shared" si="38"/>
        <v>138479.86840971353</v>
      </c>
      <c r="O55" s="61"/>
      <c r="P55" s="94">
        <v>708.07373372999996</v>
      </c>
      <c r="Q55" s="49">
        <f t="shared" si="39"/>
        <v>139187.94214344354</v>
      </c>
      <c r="R55" s="38"/>
      <c r="S55" s="38"/>
      <c r="T55" s="38"/>
      <c r="U55"/>
      <c r="V55"/>
      <c r="W55" s="222"/>
      <c r="X55" s="145">
        <f t="shared" si="33"/>
        <v>0</v>
      </c>
      <c r="Y55" s="145">
        <f t="shared" si="33"/>
        <v>0</v>
      </c>
      <c r="Z55" s="148">
        <f t="shared" si="33"/>
        <v>0</v>
      </c>
      <c r="AA55" s="148">
        <f t="shared" si="33"/>
        <v>0</v>
      </c>
      <c r="AB55" s="148">
        <f t="shared" si="33"/>
        <v>0</v>
      </c>
      <c r="AC55" s="148">
        <f t="shared" si="33"/>
        <v>0</v>
      </c>
      <c r="AD55" s="144">
        <f t="shared" si="33"/>
        <v>0.99491282274293358</v>
      </c>
      <c r="AE55" s="15">
        <f t="shared" si="33"/>
        <v>0.99491282274293358</v>
      </c>
      <c r="AF55" s="155"/>
      <c r="AG55" s="144">
        <f t="shared" si="42"/>
        <v>5.0871772570664003E-3</v>
      </c>
      <c r="AH55" s="133">
        <f t="shared" si="42"/>
        <v>1</v>
      </c>
    </row>
    <row r="56" spans="1:34" ht="26.25" customHeight="1">
      <c r="B56" s="47"/>
      <c r="C56" s="207"/>
      <c r="D56" s="72" t="s">
        <v>25</v>
      </c>
      <c r="E56" s="73" t="s">
        <v>106</v>
      </c>
      <c r="F56" s="103" t="s">
        <v>107</v>
      </c>
      <c r="G56" s="100">
        <f>SUM(G57:G62)</f>
        <v>1886.8128185522141</v>
      </c>
      <c r="H56" s="100">
        <f t="shared" ref="H56:M56" si="43">SUM(H57:H62)</f>
        <v>9296.8298016186254</v>
      </c>
      <c r="I56" s="77">
        <f t="shared" si="43"/>
        <v>37.448872750000007</v>
      </c>
      <c r="J56" s="77">
        <f t="shared" si="43"/>
        <v>5345.5768726519718</v>
      </c>
      <c r="K56" s="77">
        <f t="shared" si="43"/>
        <v>3751.0599051164722</v>
      </c>
      <c r="L56" s="77">
        <f t="shared" si="43"/>
        <v>84855.988661911746</v>
      </c>
      <c r="M56" s="77">
        <f t="shared" si="43"/>
        <v>29542.306303063917</v>
      </c>
      <c r="N56" s="77">
        <f t="shared" si="38"/>
        <v>134716.02323566494</v>
      </c>
      <c r="O56" s="63"/>
      <c r="P56" s="77">
        <f t="shared" ref="P56" si="44">SUM(P57:P62)</f>
        <v>2128.9819248528393</v>
      </c>
      <c r="Q56" s="91">
        <f t="shared" si="39"/>
        <v>136845.00516051779</v>
      </c>
      <c r="R56" s="34"/>
      <c r="S56" s="34"/>
      <c r="T56" s="34"/>
      <c r="W56" s="222"/>
      <c r="X56" s="146">
        <f t="shared" si="33"/>
        <v>1.3787955331939241E-2</v>
      </c>
      <c r="Y56" s="142">
        <f t="shared" si="33"/>
        <v>6.7936931937804673E-2</v>
      </c>
      <c r="Z56" s="147">
        <f t="shared" si="33"/>
        <v>2.7365904006560463E-4</v>
      </c>
      <c r="AA56" s="146">
        <f t="shared" si="33"/>
        <v>3.9063003186573492E-2</v>
      </c>
      <c r="AB56" s="147">
        <f t="shared" si="33"/>
        <v>2.7411010732299051E-2</v>
      </c>
      <c r="AC56" s="147">
        <f t="shared" si="33"/>
        <v>0.62008831496901584</v>
      </c>
      <c r="AD56" s="146">
        <f t="shared" si="33"/>
        <v>0.21588150965693703</v>
      </c>
      <c r="AE56" s="142">
        <f t="shared" si="33"/>
        <v>0.98444238485463476</v>
      </c>
      <c r="AF56" s="19"/>
      <c r="AG56" s="142">
        <f t="shared" si="42"/>
        <v>1.5557615145365118E-2</v>
      </c>
      <c r="AH56" s="143">
        <f t="shared" si="42"/>
        <v>1</v>
      </c>
    </row>
    <row r="57" spans="1:34" ht="19.5" customHeight="1">
      <c r="B57" s="47"/>
      <c r="C57" s="207"/>
      <c r="D57" s="27"/>
      <c r="E57" s="78" t="s">
        <v>108</v>
      </c>
      <c r="F57" s="78" t="s">
        <v>109</v>
      </c>
      <c r="G57" s="92">
        <v>0</v>
      </c>
      <c r="H57" s="93">
        <v>0</v>
      </c>
      <c r="I57" s="93">
        <v>0</v>
      </c>
      <c r="J57" s="93">
        <v>4314.0743989807706</v>
      </c>
      <c r="K57" s="105">
        <v>3262.7541142275431</v>
      </c>
      <c r="L57" s="105">
        <v>0</v>
      </c>
      <c r="M57" s="94">
        <v>0</v>
      </c>
      <c r="N57" s="13">
        <f t="shared" si="38"/>
        <v>7576.8285132083138</v>
      </c>
      <c r="O57" s="61"/>
      <c r="P57" s="94">
        <v>0</v>
      </c>
      <c r="Q57" s="49">
        <f t="shared" si="39"/>
        <v>7576.8285132083138</v>
      </c>
      <c r="R57" s="38"/>
      <c r="S57" s="38"/>
      <c r="T57" s="38"/>
      <c r="W57" s="222"/>
      <c r="X57" s="145">
        <f t="shared" si="33"/>
        <v>0</v>
      </c>
      <c r="Y57" s="145">
        <f t="shared" si="33"/>
        <v>0</v>
      </c>
      <c r="Z57" s="148">
        <f t="shared" si="33"/>
        <v>0</v>
      </c>
      <c r="AA57" s="148">
        <f t="shared" si="33"/>
        <v>0.56937733135443891</v>
      </c>
      <c r="AB57" s="148">
        <f t="shared" si="33"/>
        <v>0.43062266864556109</v>
      </c>
      <c r="AC57" s="148">
        <f t="shared" si="33"/>
        <v>0</v>
      </c>
      <c r="AD57" s="144">
        <f t="shared" si="33"/>
        <v>0</v>
      </c>
      <c r="AE57" s="15">
        <f t="shared" si="33"/>
        <v>1</v>
      </c>
      <c r="AF57" s="155"/>
      <c r="AG57" s="144">
        <f t="shared" si="42"/>
        <v>0</v>
      </c>
      <c r="AH57" s="133">
        <f t="shared" si="42"/>
        <v>1</v>
      </c>
    </row>
    <row r="58" spans="1:34" ht="19.5" customHeight="1">
      <c r="B58" s="47"/>
      <c r="C58" s="207"/>
      <c r="D58" s="27"/>
      <c r="E58" s="78" t="s">
        <v>110</v>
      </c>
      <c r="F58" s="78" t="s">
        <v>111</v>
      </c>
      <c r="G58" s="92">
        <v>105.84244005904577</v>
      </c>
      <c r="H58" s="93">
        <v>1818.573180222096</v>
      </c>
      <c r="I58" s="93">
        <v>0</v>
      </c>
      <c r="J58" s="93">
        <v>1.0317656602952487</v>
      </c>
      <c r="K58" s="105">
        <v>22.488961616067581</v>
      </c>
      <c r="L58" s="105">
        <v>139.25457138336981</v>
      </c>
      <c r="M58" s="94">
        <v>4878.6942951900401</v>
      </c>
      <c r="N58" s="13">
        <f t="shared" si="38"/>
        <v>6965.8852141309144</v>
      </c>
      <c r="O58" s="61"/>
      <c r="P58" s="94">
        <v>610.943299077402</v>
      </c>
      <c r="Q58" s="49">
        <f t="shared" si="39"/>
        <v>7576.8285132083165</v>
      </c>
      <c r="R58" s="38"/>
      <c r="S58" s="38"/>
      <c r="T58" s="38"/>
      <c r="W58" s="222"/>
      <c r="X58" s="145">
        <f t="shared" si="33"/>
        <v>1.3969227345522707E-2</v>
      </c>
      <c r="Y58" s="145">
        <f t="shared" si="33"/>
        <v>0.24001772998450022</v>
      </c>
      <c r="Z58" s="148">
        <f t="shared" si="33"/>
        <v>0</v>
      </c>
      <c r="AA58" s="148">
        <f t="shared" si="33"/>
        <v>1.3617381711841859E-4</v>
      </c>
      <c r="AB58" s="148">
        <f t="shared" si="33"/>
        <v>2.9681233482932428E-3</v>
      </c>
      <c r="AC58" s="148">
        <f t="shared" si="33"/>
        <v>1.8379005297614177E-2</v>
      </c>
      <c r="AD58" s="144">
        <f t="shared" si="33"/>
        <v>0.64389662332798603</v>
      </c>
      <c r="AE58" s="15">
        <f t="shared" si="33"/>
        <v>0.91936688312103487</v>
      </c>
      <c r="AF58" s="155"/>
      <c r="AG58" s="144">
        <f t="shared" si="42"/>
        <v>8.0633116878965155E-2</v>
      </c>
      <c r="AH58" s="133">
        <f t="shared" si="42"/>
        <v>1</v>
      </c>
    </row>
    <row r="59" spans="1:34" ht="19.5" customHeight="1">
      <c r="B59" s="47"/>
      <c r="C59" s="207"/>
      <c r="D59" s="27"/>
      <c r="E59" s="78" t="s">
        <v>112</v>
      </c>
      <c r="F59" s="78" t="s">
        <v>113</v>
      </c>
      <c r="G59" s="92">
        <v>0</v>
      </c>
      <c r="H59" s="93">
        <v>0</v>
      </c>
      <c r="I59" s="93">
        <v>0</v>
      </c>
      <c r="J59" s="93">
        <v>0</v>
      </c>
      <c r="K59" s="105">
        <v>0</v>
      </c>
      <c r="L59" s="105">
        <v>79482.446760280014</v>
      </c>
      <c r="M59" s="94">
        <v>0</v>
      </c>
      <c r="N59" s="13">
        <f t="shared" si="38"/>
        <v>79482.446760280014</v>
      </c>
      <c r="O59" s="61"/>
      <c r="P59" s="94">
        <v>0</v>
      </c>
      <c r="Q59" s="49">
        <f t="shared" si="39"/>
        <v>79482.446760280014</v>
      </c>
      <c r="R59" s="38"/>
      <c r="S59" s="38"/>
      <c r="T59" s="38"/>
      <c r="W59" s="222"/>
      <c r="X59" s="145">
        <f t="shared" si="33"/>
        <v>0</v>
      </c>
      <c r="Y59" s="145">
        <f t="shared" si="33"/>
        <v>0</v>
      </c>
      <c r="Z59" s="148">
        <f t="shared" si="33"/>
        <v>0</v>
      </c>
      <c r="AA59" s="148">
        <f t="shared" si="33"/>
        <v>0</v>
      </c>
      <c r="AB59" s="148">
        <f t="shared" si="33"/>
        <v>0</v>
      </c>
      <c r="AC59" s="148">
        <f t="shared" si="33"/>
        <v>1</v>
      </c>
      <c r="AD59" s="144">
        <f t="shared" si="33"/>
        <v>0</v>
      </c>
      <c r="AE59" s="15">
        <f t="shared" si="33"/>
        <v>1</v>
      </c>
      <c r="AF59" s="155"/>
      <c r="AG59" s="144">
        <f t="shared" si="42"/>
        <v>0</v>
      </c>
      <c r="AH59" s="133">
        <f t="shared" si="42"/>
        <v>1</v>
      </c>
    </row>
    <row r="60" spans="1:34" ht="19.5" customHeight="1">
      <c r="B60" s="47"/>
      <c r="C60" s="207"/>
      <c r="D60" s="27"/>
      <c r="E60" s="78" t="s">
        <v>114</v>
      </c>
      <c r="F60" s="78" t="s">
        <v>115</v>
      </c>
      <c r="G60" s="92">
        <v>0</v>
      </c>
      <c r="H60" s="93">
        <v>0</v>
      </c>
      <c r="I60" s="93">
        <v>0</v>
      </c>
      <c r="J60" s="93">
        <v>0</v>
      </c>
      <c r="K60" s="105">
        <v>0</v>
      </c>
      <c r="L60" s="105">
        <v>52.210965000000002</v>
      </c>
      <c r="M60" s="94">
        <v>0</v>
      </c>
      <c r="N60" s="13">
        <f t="shared" si="38"/>
        <v>52.210965000000002</v>
      </c>
      <c r="O60" s="61"/>
      <c r="P60" s="94">
        <v>476.41603700000002</v>
      </c>
      <c r="Q60" s="49">
        <f t="shared" si="39"/>
        <v>528.62700200000006</v>
      </c>
      <c r="R60" s="38"/>
      <c r="S60" s="38"/>
      <c r="T60" s="38"/>
      <c r="W60" s="222"/>
      <c r="X60" s="145">
        <f t="shared" si="33"/>
        <v>0</v>
      </c>
      <c r="Y60" s="145">
        <f t="shared" si="33"/>
        <v>0</v>
      </c>
      <c r="Z60" s="148">
        <f t="shared" si="33"/>
        <v>0</v>
      </c>
      <c r="AA60" s="148">
        <f t="shared" si="33"/>
        <v>0</v>
      </c>
      <c r="AB60" s="148">
        <f t="shared" si="33"/>
        <v>0</v>
      </c>
      <c r="AC60" s="148">
        <f t="shared" si="33"/>
        <v>9.8767117083436454E-2</v>
      </c>
      <c r="AD60" s="144">
        <f t="shared" si="33"/>
        <v>0</v>
      </c>
      <c r="AE60" s="15">
        <f t="shared" si="33"/>
        <v>9.8767117083436454E-2</v>
      </c>
      <c r="AF60" s="155"/>
      <c r="AG60" s="144">
        <f t="shared" si="42"/>
        <v>0.90123288291656345</v>
      </c>
      <c r="AH60" s="133">
        <f t="shared" si="42"/>
        <v>1</v>
      </c>
    </row>
    <row r="61" spans="1:34" ht="19.5" customHeight="1">
      <c r="B61" s="47"/>
      <c r="C61" s="207"/>
      <c r="D61" s="27"/>
      <c r="E61" s="78" t="s">
        <v>116</v>
      </c>
      <c r="F61" s="78" t="s">
        <v>117</v>
      </c>
      <c r="G61" s="92">
        <v>1780.9703784931685</v>
      </c>
      <c r="H61" s="93">
        <v>7478.2566213965292</v>
      </c>
      <c r="I61" s="93">
        <v>37.448872750000007</v>
      </c>
      <c r="J61" s="93">
        <v>1030.4707080109056</v>
      </c>
      <c r="K61" s="105">
        <v>465.8168292728613</v>
      </c>
      <c r="L61" s="105">
        <v>4255.4957000683698</v>
      </c>
      <c r="M61" s="94">
        <v>24663.612007873875</v>
      </c>
      <c r="N61" s="13">
        <f t="shared" si="38"/>
        <v>39712.071117865707</v>
      </c>
      <c r="O61" s="61"/>
      <c r="P61" s="94">
        <v>1041.622588775437</v>
      </c>
      <c r="Q61" s="49">
        <f t="shared" si="39"/>
        <v>40753.693706641141</v>
      </c>
      <c r="R61" s="38"/>
      <c r="S61" s="38"/>
      <c r="T61" s="38"/>
      <c r="W61" s="222"/>
      <c r="X61" s="145">
        <f t="shared" si="33"/>
        <v>4.3700833384899912E-2</v>
      </c>
      <c r="Y61" s="145">
        <f t="shared" si="33"/>
        <v>0.18349886700399595</v>
      </c>
      <c r="Z61" s="148">
        <f t="shared" si="33"/>
        <v>9.1890744970430532E-4</v>
      </c>
      <c r="AA61" s="148">
        <f t="shared" si="33"/>
        <v>2.5285332795318676E-2</v>
      </c>
      <c r="AB61" s="148">
        <f t="shared" si="33"/>
        <v>1.1430051779501712E-2</v>
      </c>
      <c r="AC61" s="148">
        <f t="shared" si="33"/>
        <v>0.10441987739076772</v>
      </c>
      <c r="AD61" s="144">
        <f t="shared" si="33"/>
        <v>0.60518715641852949</v>
      </c>
      <c r="AE61" s="15">
        <f t="shared" si="33"/>
        <v>0.97444102622271778</v>
      </c>
      <c r="AF61" s="155"/>
      <c r="AG61" s="144">
        <f t="shared" si="42"/>
        <v>2.5558973777282331E-2</v>
      </c>
      <c r="AH61" s="133">
        <f t="shared" si="42"/>
        <v>1</v>
      </c>
    </row>
    <row r="62" spans="1:34" ht="19.5" customHeight="1">
      <c r="B62" s="47"/>
      <c r="C62" s="207"/>
      <c r="D62" s="27"/>
      <c r="E62" s="78" t="s">
        <v>118</v>
      </c>
      <c r="F62" s="78" t="s">
        <v>119</v>
      </c>
      <c r="G62" s="92">
        <v>0</v>
      </c>
      <c r="H62" s="93">
        <v>0</v>
      </c>
      <c r="I62" s="93">
        <v>0</v>
      </c>
      <c r="J62" s="93">
        <v>0</v>
      </c>
      <c r="K62" s="105">
        <v>0</v>
      </c>
      <c r="L62" s="105">
        <v>926.5806651800001</v>
      </c>
      <c r="M62" s="94">
        <v>0</v>
      </c>
      <c r="N62" s="13">
        <f t="shared" si="38"/>
        <v>926.5806651800001</v>
      </c>
      <c r="O62" s="61"/>
      <c r="P62" s="94">
        <v>0</v>
      </c>
      <c r="Q62" s="49">
        <f t="shared" si="39"/>
        <v>926.5806651800001</v>
      </c>
      <c r="R62" s="38"/>
      <c r="S62" s="38"/>
      <c r="T62" s="38"/>
      <c r="W62" s="222"/>
      <c r="X62" s="145">
        <f t="shared" si="33"/>
        <v>0</v>
      </c>
      <c r="Y62" s="145">
        <f t="shared" si="33"/>
        <v>0</v>
      </c>
      <c r="Z62" s="148">
        <f t="shared" si="33"/>
        <v>0</v>
      </c>
      <c r="AA62" s="148">
        <f t="shared" si="33"/>
        <v>0</v>
      </c>
      <c r="AB62" s="148">
        <f t="shared" si="33"/>
        <v>0</v>
      </c>
      <c r="AC62" s="148">
        <f t="shared" si="33"/>
        <v>1</v>
      </c>
      <c r="AD62" s="144">
        <f t="shared" si="33"/>
        <v>0</v>
      </c>
      <c r="AE62" s="15">
        <f t="shared" si="33"/>
        <v>1</v>
      </c>
      <c r="AF62" s="155"/>
      <c r="AG62" s="144">
        <f t="shared" si="42"/>
        <v>0</v>
      </c>
      <c r="AH62" s="133">
        <f t="shared" si="42"/>
        <v>1</v>
      </c>
    </row>
    <row r="63" spans="1:34" ht="26.25" customHeight="1">
      <c r="B63" s="47"/>
      <c r="C63" s="207"/>
      <c r="D63" s="72" t="s">
        <v>54</v>
      </c>
      <c r="E63" s="73" t="s">
        <v>98</v>
      </c>
      <c r="F63" s="103" t="s">
        <v>120</v>
      </c>
      <c r="G63" s="100">
        <v>4270.0168443700004</v>
      </c>
      <c r="H63" s="100">
        <v>20145.024592523387</v>
      </c>
      <c r="I63" s="77">
        <v>0</v>
      </c>
      <c r="J63" s="77">
        <v>3794.2642638389998</v>
      </c>
      <c r="K63" s="77">
        <v>3364.6724329268945</v>
      </c>
      <c r="L63" s="77">
        <v>0</v>
      </c>
      <c r="M63" s="77">
        <v>33564.485546349999</v>
      </c>
      <c r="N63" s="77">
        <f t="shared" si="38"/>
        <v>65138.463680009278</v>
      </c>
      <c r="O63" s="63"/>
      <c r="P63" s="77">
        <v>2052.4189999999999</v>
      </c>
      <c r="Q63" s="91">
        <f t="shared" si="39"/>
        <v>67190.882680009279</v>
      </c>
      <c r="R63" s="34"/>
      <c r="S63" s="34"/>
      <c r="T63" s="34"/>
      <c r="W63" s="222"/>
      <c r="X63" s="146">
        <f t="shared" si="33"/>
        <v>6.3550539508545875E-2</v>
      </c>
      <c r="Y63" s="142">
        <f t="shared" si="33"/>
        <v>0.29981782927993833</v>
      </c>
      <c r="Z63" s="147">
        <f t="shared" si="33"/>
        <v>0</v>
      </c>
      <c r="AA63" s="146">
        <f t="shared" si="33"/>
        <v>5.64699273547105E-2</v>
      </c>
      <c r="AB63" s="147">
        <f t="shared" si="33"/>
        <v>5.0076324327377179E-2</v>
      </c>
      <c r="AC63" s="147">
        <f t="shared" si="33"/>
        <v>0</v>
      </c>
      <c r="AD63" s="146">
        <f t="shared" si="33"/>
        <v>0.49953928580158613</v>
      </c>
      <c r="AE63" s="142">
        <f t="shared" si="33"/>
        <v>0.96945390627215799</v>
      </c>
      <c r="AF63" s="19"/>
      <c r="AG63" s="142">
        <f t="shared" si="42"/>
        <v>3.0546093727842012E-2</v>
      </c>
      <c r="AH63" s="143">
        <f t="shared" si="42"/>
        <v>1</v>
      </c>
    </row>
    <row r="64" spans="1:34" s="6" customFormat="1" ht="26.25" customHeight="1">
      <c r="A64" s="4"/>
      <c r="B64" s="46"/>
      <c r="C64" s="207"/>
      <c r="D64" s="72" t="s">
        <v>54</v>
      </c>
      <c r="E64" s="73" t="s">
        <v>100</v>
      </c>
      <c r="F64" s="103" t="s">
        <v>121</v>
      </c>
      <c r="G64" s="100">
        <f>+G65+G66</f>
        <v>839.27277693345968</v>
      </c>
      <c r="H64" s="100">
        <f t="shared" ref="H64:M64" si="45">+H65+H66</f>
        <v>1213.5681718553756</v>
      </c>
      <c r="I64" s="77">
        <f t="shared" si="45"/>
        <v>48.174481</v>
      </c>
      <c r="J64" s="77">
        <f t="shared" si="45"/>
        <v>421.83798400469999</v>
      </c>
      <c r="K64" s="77">
        <f t="shared" si="45"/>
        <v>1738.9720645000007</v>
      </c>
      <c r="L64" s="77">
        <f t="shared" si="45"/>
        <v>134926.11666515001</v>
      </c>
      <c r="M64" s="77">
        <f t="shared" si="45"/>
        <v>137582.86030768364</v>
      </c>
      <c r="N64" s="77">
        <f t="shared" si="38"/>
        <v>276770.80245112721</v>
      </c>
      <c r="O64" s="63"/>
      <c r="P64" s="77">
        <f t="shared" ref="P64" si="46">+P65+P66</f>
        <v>0</v>
      </c>
      <c r="Q64" s="91">
        <f t="shared" si="39"/>
        <v>276770.80245112721</v>
      </c>
      <c r="R64" s="34"/>
      <c r="S64" s="34"/>
      <c r="T64" s="34"/>
      <c r="U64"/>
      <c r="V64"/>
      <c r="W64" s="222"/>
      <c r="X64" s="146">
        <f t="shared" si="33"/>
        <v>3.032374692347327E-3</v>
      </c>
      <c r="Y64" s="142">
        <f t="shared" si="33"/>
        <v>4.3847405907986633E-3</v>
      </c>
      <c r="Z64" s="147">
        <f t="shared" si="33"/>
        <v>1.7405911524394542E-4</v>
      </c>
      <c r="AA64" s="146">
        <f t="shared" si="33"/>
        <v>1.5241419263478453E-3</v>
      </c>
      <c r="AB64" s="147">
        <f t="shared" si="33"/>
        <v>6.2830762822500838E-3</v>
      </c>
      <c r="AC64" s="147">
        <f t="shared" si="33"/>
        <v>0.48750126628322926</v>
      </c>
      <c r="AD64" s="146">
        <f t="shared" si="33"/>
        <v>0.4971003411097828</v>
      </c>
      <c r="AE64" s="142">
        <f t="shared" si="33"/>
        <v>1</v>
      </c>
      <c r="AF64" s="19"/>
      <c r="AG64" s="142">
        <f t="shared" si="42"/>
        <v>0</v>
      </c>
      <c r="AH64" s="143">
        <f t="shared" si="42"/>
        <v>1</v>
      </c>
    </row>
    <row r="65" spans="1:34" s="6" customFormat="1" ht="19.5" customHeight="1">
      <c r="A65" s="4"/>
      <c r="B65" s="46"/>
      <c r="C65" s="207"/>
      <c r="D65" s="27"/>
      <c r="E65" s="78" t="s">
        <v>102</v>
      </c>
      <c r="F65" s="78" t="s">
        <v>122</v>
      </c>
      <c r="G65" s="92">
        <v>0</v>
      </c>
      <c r="H65" s="93">
        <v>0</v>
      </c>
      <c r="I65" s="93">
        <v>0</v>
      </c>
      <c r="J65" s="93">
        <v>0</v>
      </c>
      <c r="K65" s="105">
        <v>0</v>
      </c>
      <c r="L65" s="93">
        <v>0</v>
      </c>
      <c r="M65" s="94">
        <v>137582.86030768364</v>
      </c>
      <c r="N65" s="13">
        <f t="shared" si="38"/>
        <v>137582.86030768364</v>
      </c>
      <c r="O65" s="61"/>
      <c r="P65" s="94">
        <v>0</v>
      </c>
      <c r="Q65" s="49">
        <f t="shared" si="39"/>
        <v>137582.86030768364</v>
      </c>
      <c r="R65" s="38"/>
      <c r="S65" s="38"/>
      <c r="T65" s="38"/>
      <c r="U65"/>
      <c r="V65"/>
      <c r="W65" s="222"/>
      <c r="X65" s="145">
        <f t="shared" si="33"/>
        <v>0</v>
      </c>
      <c r="Y65" s="145">
        <f t="shared" si="33"/>
        <v>0</v>
      </c>
      <c r="Z65" s="148">
        <f t="shared" si="33"/>
        <v>0</v>
      </c>
      <c r="AA65" s="148">
        <f t="shared" si="33"/>
        <v>0</v>
      </c>
      <c r="AB65" s="148">
        <f t="shared" si="33"/>
        <v>0</v>
      </c>
      <c r="AC65" s="148">
        <f t="shared" si="33"/>
        <v>0</v>
      </c>
      <c r="AD65" s="144">
        <f t="shared" si="33"/>
        <v>1</v>
      </c>
      <c r="AE65" s="15">
        <f t="shared" si="33"/>
        <v>1</v>
      </c>
      <c r="AF65" s="155"/>
      <c r="AG65" s="144">
        <f t="shared" si="42"/>
        <v>0</v>
      </c>
      <c r="AH65" s="133">
        <f t="shared" si="42"/>
        <v>1</v>
      </c>
    </row>
    <row r="66" spans="1:34" s="6" customFormat="1" ht="19.5" customHeight="1">
      <c r="A66" s="4"/>
      <c r="B66" s="46"/>
      <c r="C66" s="207"/>
      <c r="D66" s="27"/>
      <c r="E66" s="78" t="s">
        <v>104</v>
      </c>
      <c r="F66" s="78" t="s">
        <v>123</v>
      </c>
      <c r="G66" s="92">
        <v>839.27277693345968</v>
      </c>
      <c r="H66" s="93">
        <v>1213.5681718553756</v>
      </c>
      <c r="I66" s="93">
        <v>48.174481</v>
      </c>
      <c r="J66" s="93">
        <v>421.83798400469999</v>
      </c>
      <c r="K66" s="105">
        <v>1738.9720645000007</v>
      </c>
      <c r="L66" s="93">
        <v>134926.11666515001</v>
      </c>
      <c r="M66" s="94">
        <v>0</v>
      </c>
      <c r="N66" s="13">
        <f t="shared" si="38"/>
        <v>139187.94214344354</v>
      </c>
      <c r="O66" s="61"/>
      <c r="P66" s="94">
        <v>0</v>
      </c>
      <c r="Q66" s="49">
        <f t="shared" si="39"/>
        <v>139187.94214344354</v>
      </c>
      <c r="R66" s="38"/>
      <c r="S66" s="38"/>
      <c r="T66" s="38"/>
      <c r="U66"/>
      <c r="V66"/>
      <c r="W66" s="222"/>
      <c r="X66" s="145">
        <f t="shared" si="33"/>
        <v>6.0297807698638621E-3</v>
      </c>
      <c r="Y66" s="145">
        <f t="shared" si="33"/>
        <v>8.71891740884209E-3</v>
      </c>
      <c r="Z66" s="148">
        <f t="shared" si="33"/>
        <v>3.461110226800581E-4</v>
      </c>
      <c r="AA66" s="148">
        <f t="shared" si="33"/>
        <v>3.030707814976994E-3</v>
      </c>
      <c r="AB66" s="148">
        <f t="shared" si="33"/>
        <v>1.249369764162373E-2</v>
      </c>
      <c r="AC66" s="148">
        <f t="shared" si="33"/>
        <v>0.96938078534201333</v>
      </c>
      <c r="AD66" s="144">
        <f t="shared" si="33"/>
        <v>0</v>
      </c>
      <c r="AE66" s="15">
        <f t="shared" si="33"/>
        <v>1</v>
      </c>
      <c r="AF66" s="155"/>
      <c r="AG66" s="144">
        <f t="shared" si="42"/>
        <v>0</v>
      </c>
      <c r="AH66" s="133">
        <f t="shared" si="42"/>
        <v>1</v>
      </c>
    </row>
    <row r="67" spans="1:34" ht="26.25" customHeight="1">
      <c r="B67" s="47"/>
      <c r="C67" s="207"/>
      <c r="D67" s="72" t="s">
        <v>54</v>
      </c>
      <c r="E67" s="73" t="s">
        <v>106</v>
      </c>
      <c r="F67" s="103" t="s">
        <v>124</v>
      </c>
      <c r="G67" s="100">
        <f>SUM(G68:G73)</f>
        <v>681.58550242115689</v>
      </c>
      <c r="H67" s="100">
        <f t="shared" ref="H67:M67" si="47">SUM(H68:H73)</f>
        <v>5567.3649293394046</v>
      </c>
      <c r="I67" s="77">
        <f t="shared" si="47"/>
        <v>940.04931947509203</v>
      </c>
      <c r="J67" s="77">
        <f t="shared" si="47"/>
        <v>5064.330147658181</v>
      </c>
      <c r="K67" s="77">
        <f t="shared" si="47"/>
        <v>4770.7653133123094</v>
      </c>
      <c r="L67" s="77">
        <f t="shared" si="47"/>
        <v>88704.449418142467</v>
      </c>
      <c r="M67" s="77">
        <f t="shared" si="47"/>
        <v>28037.992007624984</v>
      </c>
      <c r="N67" s="77">
        <f t="shared" si="38"/>
        <v>133766.53663797359</v>
      </c>
      <c r="O67" s="63"/>
      <c r="P67" s="77">
        <f t="shared" ref="P67" si="48">SUM(P68:P73)</f>
        <v>3078.4685225442063</v>
      </c>
      <c r="Q67" s="91">
        <f t="shared" si="39"/>
        <v>136845.00516051779</v>
      </c>
      <c r="R67" s="34"/>
      <c r="S67" s="34"/>
      <c r="T67" s="34"/>
      <c r="W67" s="222"/>
      <c r="X67" s="146">
        <f t="shared" si="33"/>
        <v>4.9807115840411137E-3</v>
      </c>
      <c r="Y67" s="142">
        <f t="shared" si="33"/>
        <v>4.0683727716688982E-2</v>
      </c>
      <c r="Z67" s="147">
        <f t="shared" si="33"/>
        <v>6.8694456065270621E-3</v>
      </c>
      <c r="AA67" s="146">
        <f t="shared" si="33"/>
        <v>3.7007782211106455E-2</v>
      </c>
      <c r="AB67" s="147">
        <f t="shared" si="33"/>
        <v>3.4862546190240928E-2</v>
      </c>
      <c r="AC67" s="147">
        <f t="shared" si="33"/>
        <v>0.64821108606845435</v>
      </c>
      <c r="AD67" s="146">
        <f t="shared" si="33"/>
        <v>0.20488867660706145</v>
      </c>
      <c r="AE67" s="142">
        <f t="shared" si="33"/>
        <v>0.97750397598412031</v>
      </c>
      <c r="AF67" s="19"/>
      <c r="AG67" s="142">
        <f t="shared" si="42"/>
        <v>2.2496024015879822E-2</v>
      </c>
      <c r="AH67" s="143">
        <f t="shared" si="42"/>
        <v>1</v>
      </c>
    </row>
    <row r="68" spans="1:34" ht="19.5" customHeight="1">
      <c r="B68" s="47"/>
      <c r="C68" s="207"/>
      <c r="D68" s="27"/>
      <c r="E68" s="78" t="s">
        <v>108</v>
      </c>
      <c r="F68" s="78" t="s">
        <v>125</v>
      </c>
      <c r="G68" s="92">
        <v>135.56722444322153</v>
      </c>
      <c r="H68" s="93">
        <v>2843.0409725354334</v>
      </c>
      <c r="I68" s="93">
        <v>0.45613645509188711</v>
      </c>
      <c r="J68" s="93">
        <v>9.143334004088473</v>
      </c>
      <c r="K68" s="105">
        <v>87.577097587234306</v>
      </c>
      <c r="L68" s="93">
        <v>178.36281668244214</v>
      </c>
      <c r="M68" s="94">
        <v>3711.7376324234001</v>
      </c>
      <c r="N68" s="13">
        <f t="shared" si="38"/>
        <v>6965.8852141309117</v>
      </c>
      <c r="O68" s="61"/>
      <c r="P68" s="94">
        <v>610.943299077402</v>
      </c>
      <c r="Q68" s="49">
        <f t="shared" si="39"/>
        <v>7576.8285132083138</v>
      </c>
      <c r="R68" s="38"/>
      <c r="S68" s="38"/>
      <c r="T68" s="38"/>
      <c r="W68" s="222"/>
      <c r="X68" s="145">
        <f t="shared" si="33"/>
        <v>1.7892344297735369E-2</v>
      </c>
      <c r="Y68" s="145">
        <f t="shared" si="33"/>
        <v>0.37522836468837845</v>
      </c>
      <c r="Z68" s="148">
        <f t="shared" si="33"/>
        <v>6.0201501762475788E-5</v>
      </c>
      <c r="AA68" s="148">
        <f t="shared" si="33"/>
        <v>1.2067494979131899E-3</v>
      </c>
      <c r="AB68" s="148">
        <f t="shared" si="33"/>
        <v>1.1558542922618011E-2</v>
      </c>
      <c r="AC68" s="148">
        <f t="shared" si="33"/>
        <v>2.3540564019828479E-2</v>
      </c>
      <c r="AD68" s="144">
        <f t="shared" si="33"/>
        <v>0.48988011619279886</v>
      </c>
      <c r="AE68" s="15">
        <f t="shared" si="33"/>
        <v>0.91936688312103476</v>
      </c>
      <c r="AF68" s="155"/>
      <c r="AG68" s="144">
        <f t="shared" si="42"/>
        <v>8.0633116878965183E-2</v>
      </c>
      <c r="AH68" s="133">
        <f t="shared" si="42"/>
        <v>1</v>
      </c>
    </row>
    <row r="69" spans="1:34" ht="19.5" customHeight="1">
      <c r="B69" s="47"/>
      <c r="C69" s="207"/>
      <c r="D69" s="27"/>
      <c r="E69" s="78" t="s">
        <v>110</v>
      </c>
      <c r="F69" s="78" t="s">
        <v>126</v>
      </c>
      <c r="G69" s="92">
        <v>0</v>
      </c>
      <c r="H69" s="93">
        <v>0</v>
      </c>
      <c r="I69" s="93">
        <v>0</v>
      </c>
      <c r="J69" s="93">
        <v>4314.0704542300027</v>
      </c>
      <c r="K69" s="105">
        <v>3262.7580589783138</v>
      </c>
      <c r="L69" s="93">
        <v>0</v>
      </c>
      <c r="M69" s="94">
        <v>0</v>
      </c>
      <c r="N69" s="13">
        <f t="shared" si="38"/>
        <v>7576.8285132083165</v>
      </c>
      <c r="O69" s="61"/>
      <c r="P69" s="94">
        <v>0</v>
      </c>
      <c r="Q69" s="49">
        <f t="shared" si="39"/>
        <v>7576.8285132083165</v>
      </c>
      <c r="R69" s="38"/>
      <c r="S69" s="38"/>
      <c r="T69" s="38"/>
      <c r="W69" s="222"/>
      <c r="X69" s="145">
        <f t="shared" si="33"/>
        <v>0</v>
      </c>
      <c r="Y69" s="145">
        <f t="shared" si="33"/>
        <v>0</v>
      </c>
      <c r="Z69" s="148">
        <f t="shared" si="33"/>
        <v>0</v>
      </c>
      <c r="AA69" s="148">
        <f t="shared" si="33"/>
        <v>0.56937681072093604</v>
      </c>
      <c r="AB69" s="148">
        <f t="shared" si="33"/>
        <v>0.43062318927906396</v>
      </c>
      <c r="AC69" s="148">
        <f t="shared" si="33"/>
        <v>0</v>
      </c>
      <c r="AD69" s="144">
        <f t="shared" si="33"/>
        <v>0</v>
      </c>
      <c r="AE69" s="15">
        <f t="shared" si="33"/>
        <v>1</v>
      </c>
      <c r="AF69" s="155"/>
      <c r="AG69" s="144">
        <f t="shared" si="42"/>
        <v>0</v>
      </c>
      <c r="AH69" s="133">
        <f t="shared" si="42"/>
        <v>1</v>
      </c>
    </row>
    <row r="70" spans="1:34" ht="19.5" customHeight="1">
      <c r="B70" s="47"/>
      <c r="C70" s="207"/>
      <c r="D70" s="27"/>
      <c r="E70" s="78" t="s">
        <v>112</v>
      </c>
      <c r="F70" s="78" t="s">
        <v>127</v>
      </c>
      <c r="G70" s="92">
        <v>0</v>
      </c>
      <c r="H70" s="93">
        <v>0</v>
      </c>
      <c r="I70" s="93">
        <v>0</v>
      </c>
      <c r="J70" s="93">
        <v>0</v>
      </c>
      <c r="K70" s="105">
        <v>0</v>
      </c>
      <c r="L70" s="93">
        <v>79482.446760280014</v>
      </c>
      <c r="M70" s="94">
        <v>0</v>
      </c>
      <c r="N70" s="13">
        <f t="shared" si="38"/>
        <v>79482.446760280014</v>
      </c>
      <c r="O70" s="61"/>
      <c r="P70" s="94">
        <v>0</v>
      </c>
      <c r="Q70" s="49">
        <f t="shared" si="39"/>
        <v>79482.446760280014</v>
      </c>
      <c r="R70" s="38"/>
      <c r="S70" s="38"/>
      <c r="T70" s="38"/>
      <c r="W70" s="222"/>
      <c r="X70" s="145">
        <f t="shared" si="33"/>
        <v>0</v>
      </c>
      <c r="Y70" s="145">
        <f t="shared" si="33"/>
        <v>0</v>
      </c>
      <c r="Z70" s="148">
        <f t="shared" si="33"/>
        <v>0</v>
      </c>
      <c r="AA70" s="148">
        <f t="shared" si="33"/>
        <v>0</v>
      </c>
      <c r="AB70" s="148">
        <f t="shared" si="33"/>
        <v>0</v>
      </c>
      <c r="AC70" s="148">
        <f t="shared" si="33"/>
        <v>1</v>
      </c>
      <c r="AD70" s="144">
        <f t="shared" si="33"/>
        <v>0</v>
      </c>
      <c r="AE70" s="15">
        <f t="shared" si="33"/>
        <v>1</v>
      </c>
      <c r="AF70" s="155"/>
      <c r="AG70" s="144">
        <f t="shared" si="42"/>
        <v>0</v>
      </c>
      <c r="AH70" s="133">
        <f t="shared" si="42"/>
        <v>1</v>
      </c>
    </row>
    <row r="71" spans="1:34" ht="19.5" customHeight="1">
      <c r="B71" s="47"/>
      <c r="C71" s="207"/>
      <c r="D71" s="27"/>
      <c r="E71" s="78" t="s">
        <v>114</v>
      </c>
      <c r="F71" s="78" t="s">
        <v>128</v>
      </c>
      <c r="G71" s="92">
        <v>0</v>
      </c>
      <c r="H71" s="93">
        <v>0</v>
      </c>
      <c r="I71" s="93">
        <v>0</v>
      </c>
      <c r="J71" s="93">
        <v>0</v>
      </c>
      <c r="K71" s="105">
        <v>0</v>
      </c>
      <c r="L71" s="93">
        <v>476.41603700000002</v>
      </c>
      <c r="M71" s="94">
        <v>0</v>
      </c>
      <c r="N71" s="13">
        <f t="shared" si="38"/>
        <v>476.41603700000002</v>
      </c>
      <c r="O71" s="61"/>
      <c r="P71" s="94">
        <v>52.210965000000002</v>
      </c>
      <c r="Q71" s="49">
        <f t="shared" si="39"/>
        <v>528.62700200000006</v>
      </c>
      <c r="R71" s="38"/>
      <c r="S71" s="38"/>
      <c r="T71" s="38"/>
      <c r="W71" s="222"/>
      <c r="X71" s="145">
        <f t="shared" si="33"/>
        <v>0</v>
      </c>
      <c r="Y71" s="145">
        <f t="shared" si="33"/>
        <v>0</v>
      </c>
      <c r="Z71" s="148">
        <f t="shared" si="33"/>
        <v>0</v>
      </c>
      <c r="AA71" s="148">
        <f t="shared" si="33"/>
        <v>0</v>
      </c>
      <c r="AB71" s="148">
        <f t="shared" si="33"/>
        <v>0</v>
      </c>
      <c r="AC71" s="148">
        <f t="shared" si="33"/>
        <v>0.90123288291656345</v>
      </c>
      <c r="AD71" s="144">
        <f t="shared" si="33"/>
        <v>0</v>
      </c>
      <c r="AE71" s="15">
        <f t="shared" si="33"/>
        <v>0.90123288291656345</v>
      </c>
      <c r="AF71" s="155"/>
      <c r="AG71" s="144">
        <f t="shared" si="42"/>
        <v>9.8767117083436454E-2</v>
      </c>
      <c r="AH71" s="133">
        <f t="shared" si="42"/>
        <v>1</v>
      </c>
    </row>
    <row r="72" spans="1:34" ht="19.5" customHeight="1">
      <c r="B72" s="47"/>
      <c r="C72" s="207"/>
      <c r="D72" s="27"/>
      <c r="E72" s="78" t="s">
        <v>116</v>
      </c>
      <c r="F72" s="78" t="s">
        <v>129</v>
      </c>
      <c r="G72" s="92">
        <v>546.01827797793533</v>
      </c>
      <c r="H72" s="93">
        <v>2724.3239568039708</v>
      </c>
      <c r="I72" s="93">
        <v>13.012517840000001</v>
      </c>
      <c r="J72" s="93">
        <v>741.11635942408975</v>
      </c>
      <c r="K72" s="105">
        <v>1420.4301567467614</v>
      </c>
      <c r="L72" s="93">
        <v>8567.2238041799974</v>
      </c>
      <c r="M72" s="94">
        <v>24326.254375201584</v>
      </c>
      <c r="N72" s="13">
        <f t="shared" si="38"/>
        <v>38338.379448174339</v>
      </c>
      <c r="O72" s="61"/>
      <c r="P72" s="94">
        <v>2415.3142584668044</v>
      </c>
      <c r="Q72" s="49">
        <f t="shared" si="39"/>
        <v>40753.693706641141</v>
      </c>
      <c r="R72" s="38"/>
      <c r="S72" s="38"/>
      <c r="T72" s="38"/>
      <c r="W72" s="222"/>
      <c r="X72" s="145">
        <f t="shared" si="33"/>
        <v>1.3398007108468729E-2</v>
      </c>
      <c r="Y72" s="145">
        <f t="shared" si="33"/>
        <v>6.6848516269827588E-2</v>
      </c>
      <c r="Z72" s="148">
        <f t="shared" si="33"/>
        <v>3.1929664912507075E-4</v>
      </c>
      <c r="AA72" s="148">
        <f t="shared" si="33"/>
        <v>1.8185256157611032E-2</v>
      </c>
      <c r="AB72" s="148">
        <f t="shared" si="33"/>
        <v>3.4854022483740928E-2</v>
      </c>
      <c r="AC72" s="148">
        <f t="shared" si="33"/>
        <v>0.21021956600669792</v>
      </c>
      <c r="AD72" s="144">
        <f t="shared" si="33"/>
        <v>0.59690919184676083</v>
      </c>
      <c r="AE72" s="15">
        <f t="shared" si="33"/>
        <v>0.94073385652223207</v>
      </c>
      <c r="AF72" s="155"/>
      <c r="AG72" s="144">
        <f t="shared" si="42"/>
        <v>5.9266143477767992E-2</v>
      </c>
      <c r="AH72" s="133">
        <f t="shared" si="42"/>
        <v>1</v>
      </c>
    </row>
    <row r="73" spans="1:34" ht="19.5" customHeight="1" thickBot="1">
      <c r="B73" s="47"/>
      <c r="C73" s="207"/>
      <c r="D73" s="27"/>
      <c r="E73" s="78" t="s">
        <v>118</v>
      </c>
      <c r="F73" s="78" t="s">
        <v>130</v>
      </c>
      <c r="G73" s="92">
        <v>0</v>
      </c>
      <c r="H73" s="93">
        <v>0</v>
      </c>
      <c r="I73" s="93">
        <v>926.5806651800001</v>
      </c>
      <c r="J73" s="93">
        <v>0</v>
      </c>
      <c r="K73" s="105">
        <v>0</v>
      </c>
      <c r="L73" s="93">
        <v>0</v>
      </c>
      <c r="M73" s="94">
        <v>0</v>
      </c>
      <c r="N73" s="13">
        <f t="shared" si="38"/>
        <v>926.5806651800001</v>
      </c>
      <c r="O73" s="61"/>
      <c r="P73" s="94">
        <v>0</v>
      </c>
      <c r="Q73" s="49">
        <f t="shared" si="39"/>
        <v>926.5806651800001</v>
      </c>
      <c r="R73" s="38"/>
      <c r="S73" s="38"/>
      <c r="T73" s="38"/>
      <c r="W73" s="222"/>
      <c r="X73" s="145">
        <f t="shared" si="33"/>
        <v>0</v>
      </c>
      <c r="Y73" s="145">
        <f t="shared" si="33"/>
        <v>0</v>
      </c>
      <c r="Z73" s="148">
        <f t="shared" si="33"/>
        <v>1</v>
      </c>
      <c r="AA73" s="148">
        <f t="shared" si="33"/>
        <v>0</v>
      </c>
      <c r="AB73" s="148">
        <f t="shared" si="33"/>
        <v>0</v>
      </c>
      <c r="AC73" s="148">
        <f t="shared" si="33"/>
        <v>0</v>
      </c>
      <c r="AD73" s="144">
        <f t="shared" si="33"/>
        <v>0</v>
      </c>
      <c r="AE73" s="15">
        <f t="shared" si="33"/>
        <v>1</v>
      </c>
      <c r="AF73" s="155"/>
      <c r="AG73" s="144">
        <f t="shared" si="42"/>
        <v>0</v>
      </c>
      <c r="AH73" s="133">
        <f t="shared" si="42"/>
        <v>1</v>
      </c>
    </row>
    <row r="74" spans="1:34" ht="30.75" customHeight="1" thickBot="1">
      <c r="B74" s="47"/>
      <c r="C74" s="208"/>
      <c r="D74" s="110" t="s">
        <v>42</v>
      </c>
      <c r="E74" s="111" t="s">
        <v>131</v>
      </c>
      <c r="F74" s="112" t="s">
        <v>132</v>
      </c>
      <c r="G74" s="87">
        <f>+G51+G52+G53+G56-G63-G64-G67</f>
        <v>5732.2171531326248</v>
      </c>
      <c r="H74" s="84">
        <f t="shared" ref="H74:N74" si="49">+H51+H52+H53+H56-H63-H64-H67</f>
        <v>135560.43424386746</v>
      </c>
      <c r="I74" s="85">
        <f t="shared" si="49"/>
        <v>-3493.0469105440129</v>
      </c>
      <c r="J74" s="84">
        <f t="shared" si="49"/>
        <v>3926.7569465136303</v>
      </c>
      <c r="K74" s="86">
        <f t="shared" si="49"/>
        <v>22152.997992977827</v>
      </c>
      <c r="L74" s="87">
        <f t="shared" si="49"/>
        <v>162844.55331448879</v>
      </c>
      <c r="M74" s="85">
        <f t="shared" si="49"/>
        <v>722415.26284452726</v>
      </c>
      <c r="N74" s="168">
        <f t="shared" si="49"/>
        <v>1049139.1755849631</v>
      </c>
      <c r="O74" s="169"/>
      <c r="P74" s="169">
        <f t="shared" ref="P74:Q74" si="50">+P51+P52+P53+P56-P63-P64-P67</f>
        <v>75685.254770642801</v>
      </c>
      <c r="Q74" s="170">
        <f t="shared" si="50"/>
        <v>1124824.4303556059</v>
      </c>
      <c r="R74" s="39"/>
      <c r="S74" s="39"/>
      <c r="T74" s="39"/>
      <c r="W74" s="222"/>
      <c r="X74" s="153">
        <f t="shared" si="33"/>
        <v>5.0960994431107987E-3</v>
      </c>
      <c r="Y74" s="151">
        <f t="shared" si="33"/>
        <v>0.12051697188067911</v>
      </c>
      <c r="Z74" s="151">
        <f t="shared" si="33"/>
        <v>-3.1054152241694367E-3</v>
      </c>
      <c r="AA74" s="151">
        <f t="shared" si="33"/>
        <v>3.4909954305243989E-3</v>
      </c>
      <c r="AB74" s="151">
        <f t="shared" si="33"/>
        <v>1.969462735262098E-2</v>
      </c>
      <c r="AC74" s="152">
        <f t="shared" si="33"/>
        <v>0.14477330765567259</v>
      </c>
      <c r="AD74" s="151">
        <f t="shared" si="33"/>
        <v>0.64224713061765593</v>
      </c>
      <c r="AE74" s="152">
        <f t="shared" si="33"/>
        <v>0.93271371715609386</v>
      </c>
      <c r="AF74" s="150"/>
      <c r="AG74" s="150">
        <f t="shared" si="42"/>
        <v>6.7286282843906045E-2</v>
      </c>
      <c r="AH74" s="150">
        <f t="shared" si="42"/>
        <v>1</v>
      </c>
    </row>
    <row r="75" spans="1:34" ht="26.25" customHeight="1">
      <c r="B75" s="47"/>
      <c r="C75" s="207" t="s">
        <v>133</v>
      </c>
      <c r="D75" s="72" t="s">
        <v>54</v>
      </c>
      <c r="E75" s="73" t="s">
        <v>134</v>
      </c>
      <c r="F75" s="103" t="s">
        <v>135</v>
      </c>
      <c r="G75" s="101">
        <f>+G76+G77</f>
        <v>0</v>
      </c>
      <c r="H75" s="89">
        <f t="shared" ref="H75:M75" si="51">+H76+H77</f>
        <v>5559.3413283199898</v>
      </c>
      <c r="I75" s="89">
        <f t="shared" si="51"/>
        <v>0</v>
      </c>
      <c r="J75" s="89">
        <f t="shared" si="51"/>
        <v>0</v>
      </c>
      <c r="K75" s="89">
        <f t="shared" si="51"/>
        <v>0</v>
      </c>
      <c r="L75" s="89">
        <f t="shared" si="51"/>
        <v>165904.61021580495</v>
      </c>
      <c r="M75" s="89">
        <f t="shared" si="51"/>
        <v>676837.00353289465</v>
      </c>
      <c r="N75" s="90">
        <f t="shared" ref="N75:N79" si="52">SUM(G75:M75)</f>
        <v>848300.95507701952</v>
      </c>
      <c r="O75" s="77">
        <f>+N75</f>
        <v>848300.95507701952</v>
      </c>
      <c r="P75" s="12"/>
      <c r="Q75" s="91">
        <f t="shared" ref="Q75:Q79" si="53">+N75+P75</f>
        <v>848300.95507701952</v>
      </c>
      <c r="R75" s="34"/>
      <c r="S75" s="34"/>
      <c r="T75" s="34"/>
      <c r="W75" s="222"/>
      <c r="X75" s="146">
        <f t="shared" si="33"/>
        <v>0</v>
      </c>
      <c r="Y75" s="142">
        <f t="shared" si="33"/>
        <v>6.5535012014872034E-3</v>
      </c>
      <c r="Z75" s="147">
        <f t="shared" si="33"/>
        <v>0</v>
      </c>
      <c r="AA75" s="146">
        <f t="shared" si="33"/>
        <v>0</v>
      </c>
      <c r="AB75" s="147">
        <f t="shared" si="33"/>
        <v>0</v>
      </c>
      <c r="AC75" s="147">
        <f t="shared" si="33"/>
        <v>0.19557282026252348</v>
      </c>
      <c r="AD75" s="146">
        <f t="shared" si="33"/>
        <v>0.79787367853598945</v>
      </c>
      <c r="AE75" s="142">
        <f t="shared" si="33"/>
        <v>1</v>
      </c>
      <c r="AF75" s="26"/>
      <c r="AG75" s="136"/>
      <c r="AH75" s="143">
        <f t="shared" si="42"/>
        <v>1</v>
      </c>
    </row>
    <row r="76" spans="1:34" ht="19.5" customHeight="1">
      <c r="B76" s="47"/>
      <c r="C76" s="207"/>
      <c r="D76" s="27"/>
      <c r="E76" s="78" t="s">
        <v>136</v>
      </c>
      <c r="F76" s="78" t="s">
        <v>137</v>
      </c>
      <c r="G76" s="92">
        <v>0</v>
      </c>
      <c r="H76" s="105">
        <v>5559.3413283199898</v>
      </c>
      <c r="I76" s="105">
        <v>0</v>
      </c>
      <c r="J76" s="93">
        <v>0</v>
      </c>
      <c r="K76" s="105">
        <v>0</v>
      </c>
      <c r="L76" s="93">
        <v>91183.095035927123</v>
      </c>
      <c r="M76" s="94">
        <v>676837.00353289465</v>
      </c>
      <c r="N76" s="13">
        <f t="shared" si="52"/>
        <v>773579.43989714177</v>
      </c>
      <c r="O76" s="79">
        <f>+N76</f>
        <v>773579.43989714177</v>
      </c>
      <c r="P76" s="12"/>
      <c r="Q76" s="49">
        <f t="shared" si="53"/>
        <v>773579.43989714177</v>
      </c>
      <c r="R76" s="38"/>
      <c r="S76" s="38"/>
      <c r="T76" s="38"/>
      <c r="W76" s="222"/>
      <c r="X76" s="145"/>
      <c r="Y76" s="145">
        <f t="shared" si="33"/>
        <v>7.1865163958586883E-3</v>
      </c>
      <c r="Z76" s="148"/>
      <c r="AA76" s="148"/>
      <c r="AB76" s="148"/>
      <c r="AC76" s="148">
        <f t="shared" si="33"/>
        <v>0.11787166299048898</v>
      </c>
      <c r="AD76" s="144">
        <f t="shared" si="33"/>
        <v>0.87494182061365233</v>
      </c>
      <c r="AE76" s="15">
        <f t="shared" si="33"/>
        <v>1</v>
      </c>
      <c r="AF76" s="144"/>
      <c r="AG76" s="19"/>
      <c r="AH76" s="133">
        <f t="shared" si="42"/>
        <v>1</v>
      </c>
    </row>
    <row r="77" spans="1:34" ht="19.5" customHeight="1">
      <c r="B77" s="47"/>
      <c r="C77" s="207"/>
      <c r="D77" s="27"/>
      <c r="E77" s="78" t="s">
        <v>138</v>
      </c>
      <c r="F77" s="78" t="s">
        <v>139</v>
      </c>
      <c r="G77" s="92">
        <v>0</v>
      </c>
      <c r="H77" s="105">
        <v>0</v>
      </c>
      <c r="I77" s="105">
        <v>0</v>
      </c>
      <c r="J77" s="93">
        <v>0</v>
      </c>
      <c r="K77" s="105">
        <v>0</v>
      </c>
      <c r="L77" s="93">
        <v>74721.51517987781</v>
      </c>
      <c r="M77" s="94">
        <v>0</v>
      </c>
      <c r="N77" s="13">
        <f t="shared" si="52"/>
        <v>74721.51517987781</v>
      </c>
      <c r="O77" s="79">
        <f>+N77</f>
        <v>74721.51517987781</v>
      </c>
      <c r="P77" s="12"/>
      <c r="Q77" s="49">
        <f t="shared" si="53"/>
        <v>74721.51517987781</v>
      </c>
      <c r="R77" s="38"/>
      <c r="S77" s="38"/>
      <c r="T77" s="38"/>
      <c r="W77" s="222"/>
      <c r="X77" s="145"/>
      <c r="Y77" s="145"/>
      <c r="Z77" s="148"/>
      <c r="AA77" s="148"/>
      <c r="AB77" s="148"/>
      <c r="AC77" s="148"/>
      <c r="AD77" s="144"/>
      <c r="AE77" s="15">
        <f t="shared" si="33"/>
        <v>1</v>
      </c>
      <c r="AF77" s="144"/>
      <c r="AG77" s="19"/>
      <c r="AH77" s="133">
        <f t="shared" si="42"/>
        <v>1</v>
      </c>
    </row>
    <row r="78" spans="1:34" ht="26.25" customHeight="1">
      <c r="B78" s="47"/>
      <c r="C78" s="207"/>
      <c r="D78" s="72" t="s">
        <v>25</v>
      </c>
      <c r="E78" s="73" t="s">
        <v>140</v>
      </c>
      <c r="F78" s="103" t="s">
        <v>141</v>
      </c>
      <c r="G78" s="100">
        <v>0</v>
      </c>
      <c r="H78" s="100">
        <v>0</v>
      </c>
      <c r="I78" s="77">
        <v>0</v>
      </c>
      <c r="J78" s="77">
        <v>0</v>
      </c>
      <c r="K78" s="77">
        <v>0</v>
      </c>
      <c r="L78" s="77">
        <v>0</v>
      </c>
      <c r="M78" s="77">
        <v>19549.755386090121</v>
      </c>
      <c r="N78" s="77">
        <f t="shared" si="52"/>
        <v>19549.755386090121</v>
      </c>
      <c r="O78" s="77"/>
      <c r="P78" s="17"/>
      <c r="Q78" s="91">
        <f t="shared" si="53"/>
        <v>19549.755386090121</v>
      </c>
      <c r="R78" s="34"/>
      <c r="S78" s="34"/>
      <c r="T78" s="34"/>
      <c r="W78" s="222"/>
      <c r="X78" s="146"/>
      <c r="Y78" s="142"/>
      <c r="Z78" s="142"/>
      <c r="AA78" s="147"/>
      <c r="AB78" s="146"/>
      <c r="AC78" s="147"/>
      <c r="AD78" s="147">
        <f t="shared" si="33"/>
        <v>1</v>
      </c>
      <c r="AE78" s="146">
        <f t="shared" si="33"/>
        <v>1</v>
      </c>
      <c r="AF78" s="9"/>
      <c r="AG78" s="19"/>
      <c r="AH78" s="143">
        <f t="shared" si="42"/>
        <v>1</v>
      </c>
    </row>
    <row r="79" spans="1:34" ht="26.25" customHeight="1">
      <c r="B79" s="47"/>
      <c r="C79" s="207"/>
      <c r="D79" s="72" t="s">
        <v>54</v>
      </c>
      <c r="E79" s="73" t="s">
        <v>140</v>
      </c>
      <c r="F79" s="103" t="s">
        <v>142</v>
      </c>
      <c r="G79" s="100">
        <v>0</v>
      </c>
      <c r="H79" s="100">
        <v>0</v>
      </c>
      <c r="I79" s="77">
        <v>0</v>
      </c>
      <c r="J79" s="77">
        <v>0</v>
      </c>
      <c r="K79" s="77">
        <v>19344.937288090128</v>
      </c>
      <c r="L79" s="77">
        <v>204.81809799999999</v>
      </c>
      <c r="M79" s="77">
        <v>0</v>
      </c>
      <c r="N79" s="77">
        <f t="shared" si="52"/>
        <v>19549.755386090128</v>
      </c>
      <c r="O79" s="77"/>
      <c r="P79" s="17"/>
      <c r="Q79" s="91">
        <f t="shared" si="53"/>
        <v>19549.755386090128</v>
      </c>
      <c r="R79" s="34"/>
      <c r="S79" s="34"/>
      <c r="T79" s="34"/>
      <c r="W79" s="222"/>
      <c r="X79" s="146"/>
      <c r="Y79" s="142"/>
      <c r="Z79" s="142"/>
      <c r="AA79" s="147"/>
      <c r="AB79" s="146">
        <f t="shared" si="33"/>
        <v>0.98952323985875901</v>
      </c>
      <c r="AC79" s="147">
        <f t="shared" si="33"/>
        <v>1.0476760141240968E-2</v>
      </c>
      <c r="AD79" s="147"/>
      <c r="AE79" s="146">
        <f t="shared" si="33"/>
        <v>1</v>
      </c>
      <c r="AF79" s="9"/>
      <c r="AG79" s="19"/>
      <c r="AH79" s="143">
        <f t="shared" si="42"/>
        <v>1</v>
      </c>
    </row>
    <row r="80" spans="1:34" ht="30.75" customHeight="1" thickBot="1">
      <c r="B80" s="47"/>
      <c r="C80" s="208"/>
      <c r="D80" s="110" t="s">
        <v>42</v>
      </c>
      <c r="E80" s="111" t="s">
        <v>143</v>
      </c>
      <c r="F80" s="112" t="s">
        <v>144</v>
      </c>
      <c r="G80" s="115">
        <f>+G74-G75+G78-G79</f>
        <v>5732.2171531326248</v>
      </c>
      <c r="H80" s="117">
        <f>+H74-H75+H78-H79</f>
        <v>130001.09291554747</v>
      </c>
      <c r="I80" s="117">
        <f t="shared" ref="I80:N80" si="54">+I74-I75+I78-I79</f>
        <v>-3493.0469105440129</v>
      </c>
      <c r="J80" s="117">
        <f t="shared" si="54"/>
        <v>3926.7569465136303</v>
      </c>
      <c r="K80" s="116">
        <f t="shared" si="54"/>
        <v>2808.0607048876991</v>
      </c>
      <c r="L80" s="115">
        <f t="shared" si="54"/>
        <v>-3264.8749993161587</v>
      </c>
      <c r="M80" s="116">
        <f t="shared" si="54"/>
        <v>65128.014697722727</v>
      </c>
      <c r="N80" s="115">
        <f t="shared" si="54"/>
        <v>200838.22050794351</v>
      </c>
      <c r="O80" s="117"/>
      <c r="P80" s="117"/>
      <c r="Q80" s="117">
        <f t="shared" ref="Q80" si="55">+Q74-Q75+Q78-Q79</f>
        <v>276523.47527858638</v>
      </c>
      <c r="R80" s="39"/>
      <c r="S80" s="39"/>
      <c r="T80" s="39"/>
      <c r="W80" s="222"/>
      <c r="X80" s="153">
        <f t="shared" si="33"/>
        <v>2.0729585968633023E-2</v>
      </c>
      <c r="Y80" s="153">
        <f t="shared" si="33"/>
        <v>0.47012678682913467</v>
      </c>
      <c r="Z80" s="151">
        <f t="shared" si="33"/>
        <v>-1.2632008573684052E-2</v>
      </c>
      <c r="AA80" s="151">
        <f t="shared" si="33"/>
        <v>1.4200446969493564E-2</v>
      </c>
      <c r="AB80" s="151">
        <f t="shared" si="33"/>
        <v>1.0154872753782259E-2</v>
      </c>
      <c r="AC80" s="152">
        <f t="shared" si="33"/>
        <v>-1.1806863760940828E-2</v>
      </c>
      <c r="AD80" s="151">
        <f t="shared" si="33"/>
        <v>0.23552436057050435</v>
      </c>
      <c r="AE80" s="152">
        <f t="shared" si="33"/>
        <v>0.72629718075692129</v>
      </c>
      <c r="AF80" s="150"/>
      <c r="AG80" s="150"/>
      <c r="AH80" s="150">
        <f t="shared" si="42"/>
        <v>1</v>
      </c>
    </row>
    <row r="81" spans="2:34" ht="19.5" customHeight="1">
      <c r="B81" s="47"/>
      <c r="C81" s="209" t="s">
        <v>145</v>
      </c>
      <c r="D81" s="107" t="s">
        <v>25</v>
      </c>
      <c r="E81" s="78" t="s">
        <v>146</v>
      </c>
      <c r="F81" s="78" t="s">
        <v>147</v>
      </c>
      <c r="G81" s="92">
        <v>0</v>
      </c>
      <c r="H81" s="105">
        <v>0</v>
      </c>
      <c r="I81" s="105">
        <v>0</v>
      </c>
      <c r="J81" s="93">
        <v>0</v>
      </c>
      <c r="K81" s="105">
        <v>0</v>
      </c>
      <c r="L81" s="93">
        <v>0</v>
      </c>
      <c r="M81" s="94">
        <v>96742.436364247114</v>
      </c>
      <c r="N81" s="13">
        <f t="shared" ref="N81:N82" si="56">SUM(G81:M81)</f>
        <v>96742.436364247114</v>
      </c>
      <c r="O81" s="12"/>
      <c r="P81" s="12"/>
      <c r="Q81" s="49">
        <f t="shared" ref="Q81:Q82" si="57">+N81+P81</f>
        <v>96742.436364247114</v>
      </c>
      <c r="R81" s="38"/>
      <c r="S81" s="38"/>
      <c r="T81" s="38"/>
      <c r="W81" s="222"/>
      <c r="X81" s="145"/>
      <c r="Y81" s="145"/>
      <c r="Z81" s="148"/>
      <c r="AA81" s="148"/>
      <c r="AB81" s="148"/>
      <c r="AC81" s="148"/>
      <c r="AD81" s="144">
        <f t="shared" si="33"/>
        <v>1</v>
      </c>
      <c r="AE81" s="15">
        <f t="shared" si="33"/>
        <v>1</v>
      </c>
      <c r="AF81" s="18"/>
      <c r="AG81" s="18"/>
      <c r="AH81" s="133">
        <f t="shared" si="42"/>
        <v>1</v>
      </c>
    </row>
    <row r="82" spans="2:34" ht="19.5" customHeight="1">
      <c r="B82" s="47"/>
      <c r="C82" s="207"/>
      <c r="D82" s="108" t="s">
        <v>54</v>
      </c>
      <c r="E82" s="78" t="s">
        <v>146</v>
      </c>
      <c r="F82" s="78" t="s">
        <v>148</v>
      </c>
      <c r="G82" s="92">
        <v>0</v>
      </c>
      <c r="H82" s="105">
        <v>5559.3413283199898</v>
      </c>
      <c r="I82" s="105">
        <v>0</v>
      </c>
      <c r="J82" s="93">
        <v>0</v>
      </c>
      <c r="K82" s="105">
        <v>0</v>
      </c>
      <c r="L82" s="93">
        <v>91183.095035927123</v>
      </c>
      <c r="M82" s="94">
        <v>0</v>
      </c>
      <c r="N82" s="13">
        <f t="shared" si="56"/>
        <v>96742.436364247114</v>
      </c>
      <c r="O82" s="12"/>
      <c r="P82" s="12"/>
      <c r="Q82" s="49">
        <f t="shared" si="57"/>
        <v>96742.436364247114</v>
      </c>
      <c r="R82" s="38"/>
      <c r="S82" s="38"/>
      <c r="T82" s="38"/>
      <c r="W82" s="222"/>
      <c r="X82" s="145"/>
      <c r="Y82" s="145">
        <f t="shared" si="33"/>
        <v>5.7465384760296806E-2</v>
      </c>
      <c r="Z82" s="148"/>
      <c r="AA82" s="148"/>
      <c r="AB82" s="148"/>
      <c r="AC82" s="148">
        <f t="shared" si="33"/>
        <v>0.94253461523970317</v>
      </c>
      <c r="AD82" s="144"/>
      <c r="AE82" s="15">
        <f t="shared" si="33"/>
        <v>1</v>
      </c>
      <c r="AF82" s="18"/>
      <c r="AG82" s="18"/>
      <c r="AH82" s="133">
        <f t="shared" si="42"/>
        <v>1</v>
      </c>
    </row>
    <row r="83" spans="2:34" ht="30.75" customHeight="1" thickBot="1">
      <c r="B83" s="47"/>
      <c r="C83" s="210"/>
      <c r="D83" s="110" t="s">
        <v>42</v>
      </c>
      <c r="E83" s="111" t="s">
        <v>149</v>
      </c>
      <c r="F83" s="112" t="s">
        <v>150</v>
      </c>
      <c r="G83" s="171">
        <f>+G74+G81-G82</f>
        <v>5732.2171531326248</v>
      </c>
      <c r="H83" s="117">
        <f>+H74+H81-H82</f>
        <v>130001.09291554747</v>
      </c>
      <c r="I83" s="117">
        <f t="shared" ref="I83:N83" si="58">+I74+I81-I82</f>
        <v>-3493.0469105440129</v>
      </c>
      <c r="J83" s="117">
        <f t="shared" si="58"/>
        <v>3926.7569465136303</v>
      </c>
      <c r="K83" s="116">
        <f t="shared" si="58"/>
        <v>22152.997992977827</v>
      </c>
      <c r="L83" s="115">
        <f t="shared" si="58"/>
        <v>71661.458278561666</v>
      </c>
      <c r="M83" s="116">
        <f t="shared" si="58"/>
        <v>819157.69920877437</v>
      </c>
      <c r="N83" s="115">
        <f t="shared" si="58"/>
        <v>1049139.1755849631</v>
      </c>
      <c r="O83" s="117"/>
      <c r="P83" s="117"/>
      <c r="Q83" s="117">
        <f t="shared" ref="Q83" si="59">+Q80+Q81-Q82</f>
        <v>276523.47527858638</v>
      </c>
      <c r="R83" s="223"/>
      <c r="S83" s="39"/>
      <c r="T83" s="39"/>
      <c r="W83" s="222"/>
      <c r="X83" s="153">
        <f t="shared" si="33"/>
        <v>2.0729585968633023E-2</v>
      </c>
      <c r="Y83" s="153">
        <f t="shared" si="33"/>
        <v>0.47012678682913467</v>
      </c>
      <c r="Z83" s="151">
        <f t="shared" si="33"/>
        <v>-1.2632008573684052E-2</v>
      </c>
      <c r="AA83" s="151">
        <f t="shared" si="33"/>
        <v>1.4200446969493564E-2</v>
      </c>
      <c r="AB83" s="151">
        <f t="shared" si="33"/>
        <v>8.0112540067925744E-2</v>
      </c>
      <c r="AC83" s="152">
        <f t="shared" si="33"/>
        <v>0.25915144530266593</v>
      </c>
      <c r="AD83" s="151">
        <f t="shared" si="33"/>
        <v>2.9623441495645375</v>
      </c>
      <c r="AE83" s="152">
        <f t="shared" si="33"/>
        <v>3.7940329461287043</v>
      </c>
      <c r="AF83" s="150"/>
      <c r="AG83" s="150"/>
      <c r="AH83" s="150">
        <f t="shared" si="42"/>
        <v>1</v>
      </c>
    </row>
    <row r="84" spans="2:34" ht="26.25" customHeight="1">
      <c r="B84" s="47"/>
      <c r="C84" s="212" t="s">
        <v>151</v>
      </c>
      <c r="D84" s="109" t="s">
        <v>54</v>
      </c>
      <c r="E84" s="73" t="s">
        <v>152</v>
      </c>
      <c r="F84" s="103" t="s">
        <v>153</v>
      </c>
      <c r="G84" s="114">
        <f>+G85+G86</f>
        <v>0</v>
      </c>
      <c r="H84" s="90">
        <f t="shared" ref="H84:M84" si="60">+H85+H86</f>
        <v>0</v>
      </c>
      <c r="I84" s="90">
        <f t="shared" si="60"/>
        <v>0</v>
      </c>
      <c r="J84" s="90">
        <f t="shared" si="60"/>
        <v>0</v>
      </c>
      <c r="K84" s="90">
        <f t="shared" si="60"/>
        <v>0</v>
      </c>
      <c r="L84" s="90">
        <f t="shared" si="60"/>
        <v>74721.51517987781</v>
      </c>
      <c r="M84" s="90">
        <f t="shared" si="60"/>
        <v>773579.43989714177</v>
      </c>
      <c r="N84" s="90">
        <f t="shared" ref="N84:N88" si="61">SUM(G84:M84)</f>
        <v>848300.95507701952</v>
      </c>
      <c r="O84" s="17"/>
      <c r="P84" s="17"/>
      <c r="Q84" s="91">
        <f t="shared" ref="Q84:Q88" si="62">+N84+P84</f>
        <v>848300.95507701952</v>
      </c>
      <c r="R84" s="34"/>
      <c r="S84" s="34"/>
      <c r="T84" s="34"/>
      <c r="W84" s="222"/>
      <c r="X84" s="146"/>
      <c r="Y84" s="142"/>
      <c r="Z84" s="142"/>
      <c r="AA84" s="147"/>
      <c r="AB84" s="146"/>
      <c r="AC84" s="147">
        <f t="shared" si="33"/>
        <v>8.8083733411680104E-2</v>
      </c>
      <c r="AD84" s="147">
        <f t="shared" si="33"/>
        <v>0.91191626658831992</v>
      </c>
      <c r="AE84" s="146">
        <f t="shared" si="33"/>
        <v>1</v>
      </c>
      <c r="AF84" s="26"/>
      <c r="AG84" s="26"/>
      <c r="AH84" s="143">
        <f t="shared" si="42"/>
        <v>1</v>
      </c>
    </row>
    <row r="85" spans="2:34" ht="19.5" customHeight="1">
      <c r="B85" s="47"/>
      <c r="C85" s="213"/>
      <c r="D85" s="68"/>
      <c r="E85" s="78" t="s">
        <v>154</v>
      </c>
      <c r="F85" s="78" t="s">
        <v>155</v>
      </c>
      <c r="G85" s="92">
        <v>0</v>
      </c>
      <c r="H85" s="105">
        <v>0</v>
      </c>
      <c r="I85" s="93">
        <v>0</v>
      </c>
      <c r="J85" s="105">
        <v>0</v>
      </c>
      <c r="K85" s="105">
        <v>0</v>
      </c>
      <c r="L85" s="105">
        <v>0</v>
      </c>
      <c r="M85" s="94">
        <v>773579.43989714177</v>
      </c>
      <c r="N85" s="13">
        <f t="shared" si="61"/>
        <v>773579.43989714177</v>
      </c>
      <c r="O85" s="12"/>
      <c r="P85" s="12"/>
      <c r="Q85" s="49">
        <f t="shared" si="62"/>
        <v>773579.43989714177</v>
      </c>
      <c r="R85" s="38"/>
      <c r="S85" s="38"/>
      <c r="T85" s="38"/>
      <c r="W85" s="222"/>
      <c r="X85" s="145"/>
      <c r="Y85" s="145"/>
      <c r="Z85" s="148"/>
      <c r="AA85" s="148"/>
      <c r="AB85" s="148"/>
      <c r="AC85" s="148">
        <f t="shared" si="33"/>
        <v>0</v>
      </c>
      <c r="AD85" s="144">
        <f t="shared" si="33"/>
        <v>1</v>
      </c>
      <c r="AE85" s="15">
        <f t="shared" si="33"/>
        <v>1</v>
      </c>
      <c r="AF85" s="18"/>
      <c r="AG85" s="18"/>
      <c r="AH85" s="133">
        <f t="shared" si="42"/>
        <v>1</v>
      </c>
    </row>
    <row r="86" spans="2:34" ht="19.5" customHeight="1">
      <c r="B86" s="47"/>
      <c r="C86" s="213"/>
      <c r="D86" s="68"/>
      <c r="E86" s="78" t="s">
        <v>156</v>
      </c>
      <c r="F86" s="78" t="s">
        <v>157</v>
      </c>
      <c r="G86" s="92">
        <v>0</v>
      </c>
      <c r="H86" s="105">
        <v>0</v>
      </c>
      <c r="I86" s="93">
        <v>0</v>
      </c>
      <c r="J86" s="105">
        <v>0</v>
      </c>
      <c r="K86" s="105">
        <v>0</v>
      </c>
      <c r="L86" s="105">
        <v>74721.51517987781</v>
      </c>
      <c r="M86" s="94">
        <v>0</v>
      </c>
      <c r="N86" s="13">
        <f t="shared" si="61"/>
        <v>74721.51517987781</v>
      </c>
      <c r="O86" s="12"/>
      <c r="P86" s="12"/>
      <c r="Q86" s="49">
        <f t="shared" si="62"/>
        <v>74721.51517987781</v>
      </c>
      <c r="R86" s="38"/>
      <c r="S86" s="38"/>
      <c r="T86" s="38"/>
      <c r="W86" s="222"/>
      <c r="X86" s="145"/>
      <c r="Y86" s="145"/>
      <c r="Z86" s="148"/>
      <c r="AA86" s="148"/>
      <c r="AB86" s="148"/>
      <c r="AC86" s="148">
        <f t="shared" si="33"/>
        <v>1</v>
      </c>
      <c r="AD86" s="144">
        <f t="shared" si="33"/>
        <v>0</v>
      </c>
      <c r="AE86" s="15">
        <f t="shared" si="33"/>
        <v>1</v>
      </c>
      <c r="AF86" s="18"/>
      <c r="AG86" s="18"/>
      <c r="AH86" s="133">
        <f t="shared" si="42"/>
        <v>1</v>
      </c>
    </row>
    <row r="87" spans="2:34" ht="26.25" customHeight="1">
      <c r="B87" s="47"/>
      <c r="C87" s="213"/>
      <c r="D87" s="109" t="s">
        <v>25</v>
      </c>
      <c r="E87" s="73" t="s">
        <v>140</v>
      </c>
      <c r="F87" s="103" t="s">
        <v>141</v>
      </c>
      <c r="G87" s="100">
        <v>0</v>
      </c>
      <c r="H87" s="100">
        <v>0</v>
      </c>
      <c r="I87" s="77">
        <v>0</v>
      </c>
      <c r="J87" s="77">
        <v>0</v>
      </c>
      <c r="K87" s="77">
        <v>0</v>
      </c>
      <c r="L87" s="77">
        <v>0</v>
      </c>
      <c r="M87" s="77">
        <v>19549.755386090121</v>
      </c>
      <c r="N87" s="77">
        <f t="shared" si="61"/>
        <v>19549.755386090121</v>
      </c>
      <c r="O87" s="17"/>
      <c r="P87" s="17"/>
      <c r="Q87" s="91">
        <f t="shared" si="62"/>
        <v>19549.755386090121</v>
      </c>
      <c r="R87" s="34"/>
      <c r="S87" s="34"/>
      <c r="T87" s="34"/>
      <c r="W87" s="222"/>
      <c r="X87" s="146"/>
      <c r="Y87" s="142"/>
      <c r="Z87" s="142"/>
      <c r="AA87" s="147"/>
      <c r="AB87" s="146"/>
      <c r="AC87" s="147"/>
      <c r="AD87" s="147">
        <f t="shared" si="33"/>
        <v>1</v>
      </c>
      <c r="AE87" s="146">
        <f t="shared" si="33"/>
        <v>1</v>
      </c>
      <c r="AF87" s="19"/>
      <c r="AG87" s="19"/>
      <c r="AH87" s="143">
        <f t="shared" si="42"/>
        <v>1</v>
      </c>
    </row>
    <row r="88" spans="2:34" ht="26.25" customHeight="1">
      <c r="B88" s="47"/>
      <c r="C88" s="213"/>
      <c r="D88" s="109" t="s">
        <v>54</v>
      </c>
      <c r="E88" s="73" t="s">
        <v>140</v>
      </c>
      <c r="F88" s="103" t="s">
        <v>142</v>
      </c>
      <c r="G88" s="100">
        <v>0</v>
      </c>
      <c r="H88" s="100">
        <v>0</v>
      </c>
      <c r="I88" s="77">
        <v>0</v>
      </c>
      <c r="J88" s="77">
        <v>0</v>
      </c>
      <c r="K88" s="77">
        <v>19344.937288090128</v>
      </c>
      <c r="L88" s="77">
        <v>204.81809799999999</v>
      </c>
      <c r="M88" s="77">
        <v>0</v>
      </c>
      <c r="N88" s="77">
        <f t="shared" si="61"/>
        <v>19549.755386090128</v>
      </c>
      <c r="O88" s="77"/>
      <c r="P88" s="17"/>
      <c r="Q88" s="91">
        <f t="shared" si="62"/>
        <v>19549.755386090128</v>
      </c>
      <c r="R88" s="34"/>
      <c r="S88" s="34"/>
      <c r="T88" s="34"/>
      <c r="W88" s="222"/>
      <c r="X88" s="146"/>
      <c r="Y88" s="142"/>
      <c r="Z88" s="142"/>
      <c r="AA88" s="147"/>
      <c r="AB88" s="146">
        <f t="shared" si="33"/>
        <v>0.98952323985875901</v>
      </c>
      <c r="AC88" s="147">
        <f t="shared" si="33"/>
        <v>1.0476760141240968E-2</v>
      </c>
      <c r="AD88" s="147"/>
      <c r="AE88" s="146">
        <f t="shared" si="33"/>
        <v>1</v>
      </c>
      <c r="AF88" s="19"/>
      <c r="AG88" s="19"/>
      <c r="AH88" s="143">
        <f t="shared" si="42"/>
        <v>1</v>
      </c>
    </row>
    <row r="89" spans="2:34" ht="30.75" customHeight="1">
      <c r="B89" s="47"/>
      <c r="C89" s="213"/>
      <c r="D89" s="80" t="s">
        <v>42</v>
      </c>
      <c r="E89" s="81" t="s">
        <v>143</v>
      </c>
      <c r="F89" s="82" t="s">
        <v>144</v>
      </c>
      <c r="G89" s="87">
        <f>+G83-G84+G87-G88</f>
        <v>5732.2171531326248</v>
      </c>
      <c r="H89" s="88">
        <f>+H83-H84+H87-H88</f>
        <v>130001.09291554747</v>
      </c>
      <c r="I89" s="85">
        <f t="shared" ref="I89:N89" si="63">+I83-I84+I87-I88</f>
        <v>-3493.0469105440129</v>
      </c>
      <c r="J89" s="85">
        <f t="shared" si="63"/>
        <v>3926.7569465136303</v>
      </c>
      <c r="K89" s="88">
        <f>+K83-K84+K87-K88</f>
        <v>2808.0607048876991</v>
      </c>
      <c r="L89" s="87">
        <f t="shared" si="63"/>
        <v>-3264.8749993161441</v>
      </c>
      <c r="M89" s="88">
        <f t="shared" si="63"/>
        <v>65128.014697722727</v>
      </c>
      <c r="N89" s="87">
        <f t="shared" si="63"/>
        <v>200838.22050794351</v>
      </c>
      <c r="O89" s="85"/>
      <c r="P89" s="85"/>
      <c r="Q89" s="125"/>
      <c r="R89" s="39"/>
      <c r="S89" s="39"/>
      <c r="T89" s="39"/>
      <c r="W89" s="222"/>
      <c r="X89" s="156"/>
      <c r="Y89" s="156"/>
      <c r="Z89" s="141"/>
      <c r="AA89" s="141"/>
      <c r="AB89" s="141"/>
      <c r="AC89" s="140"/>
      <c r="AD89" s="141"/>
      <c r="AE89" s="140"/>
      <c r="AF89" s="139"/>
      <c r="AG89" s="139"/>
      <c r="AH89" s="139"/>
    </row>
    <row r="90" spans="2:34" ht="30.75" customHeight="1" thickBot="1">
      <c r="B90" s="47"/>
      <c r="C90" s="214"/>
      <c r="D90" s="110" t="s">
        <v>42</v>
      </c>
      <c r="E90" s="111" t="s">
        <v>158</v>
      </c>
      <c r="F90" s="112" t="s">
        <v>159</v>
      </c>
      <c r="G90" s="171"/>
      <c r="H90" s="117"/>
      <c r="I90" s="117"/>
      <c r="J90" s="117"/>
      <c r="K90" s="116"/>
      <c r="L90" s="115"/>
      <c r="M90" s="116"/>
      <c r="N90" s="115"/>
      <c r="O90" s="117"/>
      <c r="P90" s="117">
        <f>P20+P74</f>
        <v>40339.991390353025</v>
      </c>
      <c r="Q90" s="124"/>
      <c r="R90" s="39"/>
      <c r="S90" s="39"/>
      <c r="T90" s="39"/>
      <c r="W90" s="222"/>
      <c r="X90" s="153"/>
      <c r="Y90" s="153"/>
      <c r="Z90" s="151"/>
      <c r="AA90" s="151"/>
      <c r="AB90" s="151"/>
      <c r="AC90" s="152"/>
      <c r="AD90" s="151"/>
      <c r="AE90" s="152"/>
      <c r="AF90" s="150"/>
      <c r="AG90" s="150"/>
      <c r="AH90" s="150"/>
    </row>
    <row r="91" spans="2:34" ht="26.25" customHeight="1">
      <c r="B91" s="47"/>
      <c r="C91" s="212" t="s">
        <v>160</v>
      </c>
      <c r="D91" s="109" t="s">
        <v>54</v>
      </c>
      <c r="E91" s="73" t="s">
        <v>161</v>
      </c>
      <c r="F91" s="103" t="s">
        <v>162</v>
      </c>
      <c r="G91" s="114">
        <f>+G92+G93+G94</f>
        <v>21638.523912890116</v>
      </c>
      <c r="H91" s="90">
        <f>+H92+H93+H94</f>
        <v>150656.46857582926</v>
      </c>
      <c r="I91" s="90">
        <f t="shared" ref="I91:M91" si="64">+I92+I93+I94</f>
        <v>47.380901720000004</v>
      </c>
      <c r="J91" s="90">
        <f t="shared" si="64"/>
        <v>1348.4132319891362</v>
      </c>
      <c r="K91" s="90">
        <f t="shared" si="64"/>
        <v>2365.3775268278309</v>
      </c>
      <c r="L91" s="90">
        <f t="shared" si="64"/>
        <v>16336.686787299461</v>
      </c>
      <c r="M91" s="90">
        <f t="shared" si="64"/>
        <v>48785.360959438112</v>
      </c>
      <c r="N91" s="90">
        <f t="shared" ref="N91:N95" si="65">SUM(G91:M91)</f>
        <v>241178.21189599391</v>
      </c>
      <c r="O91" s="90">
        <f>+N91</f>
        <v>241178.21189599391</v>
      </c>
      <c r="P91" s="53"/>
      <c r="Q91" s="91">
        <f t="shared" ref="Q91:Q95" si="66">+N91+P91</f>
        <v>241178.21189599391</v>
      </c>
      <c r="R91" s="34"/>
      <c r="S91" s="34"/>
      <c r="T91" s="34"/>
      <c r="W91" s="222"/>
      <c r="X91" s="146">
        <f t="shared" si="33"/>
        <v>8.9720061123189476E-2</v>
      </c>
      <c r="Y91" s="142">
        <f t="shared" si="33"/>
        <v>0.62466865224458423</v>
      </c>
      <c r="Z91" s="142">
        <f t="shared" si="33"/>
        <v>1.9645597895233017E-4</v>
      </c>
      <c r="AA91" s="147">
        <f t="shared" si="33"/>
        <v>5.5909413267008889E-3</v>
      </c>
      <c r="AB91" s="146">
        <f t="shared" si="33"/>
        <v>9.8075921047456813E-3</v>
      </c>
      <c r="AC91" s="147">
        <f t="shared" si="33"/>
        <v>6.7736992736078999E-2</v>
      </c>
      <c r="AD91" s="147">
        <f t="shared" si="33"/>
        <v>0.20227930448574846</v>
      </c>
      <c r="AE91" s="146">
        <f t="shared" si="33"/>
        <v>1</v>
      </c>
      <c r="AF91" s="28"/>
      <c r="AG91" s="26"/>
      <c r="AH91" s="143">
        <f t="shared" si="42"/>
        <v>1</v>
      </c>
    </row>
    <row r="92" spans="2:34" ht="19.5" customHeight="1">
      <c r="B92" s="47"/>
      <c r="C92" s="213"/>
      <c r="D92" s="69"/>
      <c r="E92" s="78" t="s">
        <v>163</v>
      </c>
      <c r="F92" s="78" t="s">
        <v>164</v>
      </c>
      <c r="G92" s="92">
        <v>17902.845869504836</v>
      </c>
      <c r="H92" s="105">
        <v>134527.16482555243</v>
      </c>
      <c r="I92" s="105">
        <v>41.674100029999991</v>
      </c>
      <c r="J92" s="105">
        <v>1350.2082841591364</v>
      </c>
      <c r="K92" s="105">
        <v>2325.5255616978311</v>
      </c>
      <c r="L92" s="105">
        <v>16407.50818123946</v>
      </c>
      <c r="M92" s="105">
        <v>48785.360959438112</v>
      </c>
      <c r="N92" s="51">
        <f t="shared" si="65"/>
        <v>221340.28778162182</v>
      </c>
      <c r="O92" s="105">
        <f>+N92</f>
        <v>221340.28778162182</v>
      </c>
      <c r="P92" s="59"/>
      <c r="Q92" s="49">
        <f t="shared" si="66"/>
        <v>221340.28778162182</v>
      </c>
      <c r="R92" s="38"/>
      <c r="S92" s="38"/>
      <c r="T92" s="38"/>
      <c r="W92" s="222"/>
      <c r="X92" s="145">
        <f t="shared" si="33"/>
        <v>8.0883810394102737E-2</v>
      </c>
      <c r="Y92" s="145">
        <f t="shared" si="33"/>
        <v>0.60778435852708057</v>
      </c>
      <c r="Z92" s="148">
        <f t="shared" si="33"/>
        <v>1.8828068061028447E-4</v>
      </c>
      <c r="AA92" s="148">
        <f t="shared" ref="AA92:AE100" si="67">+J92/$Q92</f>
        <v>6.100146962360848E-3</v>
      </c>
      <c r="AB92" s="148">
        <f t="shared" si="67"/>
        <v>1.0506562474483791E-2</v>
      </c>
      <c r="AC92" s="148">
        <f t="shared" si="67"/>
        <v>7.4127978894774876E-2</v>
      </c>
      <c r="AD92" s="144">
        <f t="shared" si="67"/>
        <v>0.2204088620665868</v>
      </c>
      <c r="AE92" s="15">
        <f t="shared" si="67"/>
        <v>1</v>
      </c>
      <c r="AF92" s="14"/>
      <c r="AG92" s="18"/>
      <c r="AH92" s="133">
        <f t="shared" si="42"/>
        <v>1</v>
      </c>
    </row>
    <row r="93" spans="2:34" ht="19.5" customHeight="1">
      <c r="B93" s="47"/>
      <c r="C93" s="213"/>
      <c r="D93" s="69"/>
      <c r="E93" s="78" t="s">
        <v>165</v>
      </c>
      <c r="F93" s="78" t="s">
        <v>166</v>
      </c>
      <c r="G93" s="92">
        <v>3735.6780433652771</v>
      </c>
      <c r="H93" s="105">
        <v>16129.303750276817</v>
      </c>
      <c r="I93" s="105">
        <v>0</v>
      </c>
      <c r="J93" s="105">
        <v>-16.893194999999999</v>
      </c>
      <c r="K93" s="105">
        <v>4.1725099999999999</v>
      </c>
      <c r="L93" s="105">
        <v>-70.821393939999979</v>
      </c>
      <c r="M93" s="105">
        <v>0</v>
      </c>
      <c r="N93" s="51">
        <f t="shared" si="65"/>
        <v>19781.439714702094</v>
      </c>
      <c r="O93" s="105">
        <f>+N93</f>
        <v>19781.439714702094</v>
      </c>
      <c r="P93" s="59"/>
      <c r="Q93" s="49">
        <f t="shared" si="66"/>
        <v>19781.439714702094</v>
      </c>
      <c r="R93" s="38"/>
      <c r="S93" s="38"/>
      <c r="T93" s="38"/>
      <c r="W93" s="222"/>
      <c r="X93" s="145">
        <f t="shared" ref="X93:Z100" si="68">+G93/$Q93</f>
        <v>0.18884763178227224</v>
      </c>
      <c r="Y93" s="145">
        <f t="shared" si="68"/>
        <v>0.81537562396376473</v>
      </c>
      <c r="Z93" s="148">
        <f t="shared" si="68"/>
        <v>0</v>
      </c>
      <c r="AA93" s="148">
        <f t="shared" si="67"/>
        <v>-8.5399218882155098E-4</v>
      </c>
      <c r="AB93" s="148">
        <f t="shared" si="67"/>
        <v>2.1093055208205495E-4</v>
      </c>
      <c r="AC93" s="148">
        <f t="shared" si="67"/>
        <v>-3.5801941092974961E-3</v>
      </c>
      <c r="AD93" s="144">
        <f t="shared" si="67"/>
        <v>0</v>
      </c>
      <c r="AE93" s="15">
        <f t="shared" si="67"/>
        <v>1</v>
      </c>
      <c r="AF93" s="14"/>
      <c r="AG93" s="18"/>
      <c r="AH93" s="133">
        <f t="shared" si="42"/>
        <v>1</v>
      </c>
    </row>
    <row r="94" spans="2:34" ht="19.5" customHeight="1">
      <c r="B94" s="47"/>
      <c r="C94" s="213"/>
      <c r="D94" s="69"/>
      <c r="E94" s="78" t="s">
        <v>167</v>
      </c>
      <c r="F94" s="78" t="s">
        <v>168</v>
      </c>
      <c r="G94" s="92">
        <v>2.0000000000436557E-8</v>
      </c>
      <c r="H94" s="105">
        <v>0</v>
      </c>
      <c r="I94" s="105">
        <v>5.706801690000014</v>
      </c>
      <c r="J94" s="105">
        <v>15.098142830000013</v>
      </c>
      <c r="K94" s="105">
        <v>35.679455130000001</v>
      </c>
      <c r="L94" s="105">
        <v>0</v>
      </c>
      <c r="M94" s="105">
        <v>0</v>
      </c>
      <c r="N94" s="51">
        <f t="shared" si="65"/>
        <v>56.48439967000003</v>
      </c>
      <c r="O94" s="105">
        <f>+N94</f>
        <v>56.48439967000003</v>
      </c>
      <c r="P94" s="59"/>
      <c r="Q94" s="49">
        <f t="shared" si="66"/>
        <v>56.48439967000003</v>
      </c>
      <c r="R94" s="38"/>
      <c r="S94" s="38"/>
      <c r="T94" s="38"/>
      <c r="W94" s="222"/>
      <c r="X94" s="145">
        <f t="shared" si="68"/>
        <v>3.5408006666058184E-10</v>
      </c>
      <c r="Y94" s="145">
        <f t="shared" si="68"/>
        <v>0</v>
      </c>
      <c r="Z94" s="148">
        <f t="shared" si="68"/>
        <v>0.10103323613849097</v>
      </c>
      <c r="AA94" s="148">
        <f t="shared" si="67"/>
        <v>0.26729757097903495</v>
      </c>
      <c r="AB94" s="148">
        <f t="shared" si="67"/>
        <v>0.63166919252839393</v>
      </c>
      <c r="AC94" s="148">
        <f t="shared" si="67"/>
        <v>0</v>
      </c>
      <c r="AD94" s="144">
        <f t="shared" si="67"/>
        <v>0</v>
      </c>
      <c r="AE94" s="15">
        <f t="shared" si="67"/>
        <v>1</v>
      </c>
      <c r="AF94" s="14"/>
      <c r="AG94" s="18"/>
      <c r="AH94" s="133">
        <f t="shared" si="42"/>
        <v>1</v>
      </c>
    </row>
    <row r="95" spans="2:34" ht="26.25" customHeight="1">
      <c r="B95" s="47"/>
      <c r="C95" s="213"/>
      <c r="D95" s="109" t="s">
        <v>54</v>
      </c>
      <c r="E95" s="73" t="s">
        <v>169</v>
      </c>
      <c r="F95" s="103" t="s">
        <v>170</v>
      </c>
      <c r="G95" s="100">
        <v>-1.7160685487658358</v>
      </c>
      <c r="H95" s="100">
        <v>4831.587995093827</v>
      </c>
      <c r="I95" s="77">
        <v>0</v>
      </c>
      <c r="J95" s="77">
        <v>2.8107510000000002</v>
      </c>
      <c r="K95" s="77">
        <v>-1.1455268849525175</v>
      </c>
      <c r="L95" s="77">
        <v>1077.5438627001224</v>
      </c>
      <c r="M95" s="77">
        <v>-5909.0810133602308</v>
      </c>
      <c r="N95" s="77">
        <f t="shared" si="65"/>
        <v>0</v>
      </c>
      <c r="O95" s="56"/>
      <c r="P95" s="59"/>
      <c r="Q95" s="91">
        <f t="shared" si="66"/>
        <v>0</v>
      </c>
      <c r="R95" s="34"/>
      <c r="S95" s="34"/>
      <c r="T95" s="34"/>
      <c r="W95" s="222"/>
      <c r="X95" s="146"/>
      <c r="Y95" s="142"/>
      <c r="Z95" s="142"/>
      <c r="AA95" s="147"/>
      <c r="AB95" s="146"/>
      <c r="AC95" s="147"/>
      <c r="AD95" s="147"/>
      <c r="AE95" s="146"/>
      <c r="AF95" s="19"/>
      <c r="AG95" s="18"/>
      <c r="AH95" s="143"/>
    </row>
    <row r="96" spans="2:34" ht="26.25" customHeight="1">
      <c r="B96" s="47"/>
      <c r="C96" s="213"/>
      <c r="D96" s="109" t="s">
        <v>25</v>
      </c>
      <c r="E96" s="73" t="s">
        <v>171</v>
      </c>
      <c r="F96" s="103" t="s">
        <v>172</v>
      </c>
      <c r="G96" s="100">
        <v>1402.8337754065503</v>
      </c>
      <c r="H96" s="100">
        <v>2429.3852929999998</v>
      </c>
      <c r="I96" s="77">
        <v>0</v>
      </c>
      <c r="J96" s="77">
        <v>12.458311978499999</v>
      </c>
      <c r="K96" s="77">
        <v>0</v>
      </c>
      <c r="L96" s="77">
        <v>3510.6715193861005</v>
      </c>
      <c r="M96" s="77">
        <v>3203.4760670000001</v>
      </c>
      <c r="N96" s="77">
        <f>SUM(G96:M96)</f>
        <v>10558.82496677115</v>
      </c>
      <c r="O96" s="56"/>
      <c r="P96" s="50"/>
      <c r="Q96" s="91">
        <f>+N96+P96</f>
        <v>10558.82496677115</v>
      </c>
      <c r="R96" s="34"/>
      <c r="S96" s="34"/>
      <c r="T96" s="34"/>
      <c r="W96" s="222"/>
      <c r="X96" s="146"/>
      <c r="Y96" s="142"/>
      <c r="Z96" s="142"/>
      <c r="AA96" s="147"/>
      <c r="AB96" s="146"/>
      <c r="AC96" s="147"/>
      <c r="AD96" s="147"/>
      <c r="AE96" s="146"/>
      <c r="AF96" s="154"/>
      <c r="AG96" s="134"/>
      <c r="AH96" s="143"/>
    </row>
    <row r="97" spans="1:35" ht="26.25" customHeight="1">
      <c r="B97" s="47"/>
      <c r="C97" s="213"/>
      <c r="D97" s="109" t="s">
        <v>25</v>
      </c>
      <c r="E97" s="73" t="s">
        <v>171</v>
      </c>
      <c r="F97" s="103" t="s">
        <v>173</v>
      </c>
      <c r="G97" s="100"/>
      <c r="H97" s="100">
        <v>-11.173712999999999</v>
      </c>
      <c r="I97" s="77">
        <v>0</v>
      </c>
      <c r="J97" s="77">
        <v>-106.861096</v>
      </c>
      <c r="K97" s="77">
        <v>0</v>
      </c>
      <c r="L97" s="77">
        <v>-7979.1177449999996</v>
      </c>
      <c r="M97" s="77">
        <v>-8.4572199999999995</v>
      </c>
      <c r="N97" s="77">
        <f>SUM(G97:M97)</f>
        <v>-8105.6097739999996</v>
      </c>
      <c r="O97" s="56"/>
      <c r="P97" s="77">
        <v>-2453.2151927711502</v>
      </c>
      <c r="Q97" s="91">
        <f>+N97+P97</f>
        <v>-10558.82496677115</v>
      </c>
      <c r="R97" s="34"/>
      <c r="S97" s="34"/>
      <c r="T97" s="34"/>
      <c r="W97" s="222"/>
      <c r="X97" s="146"/>
      <c r="Y97" s="142"/>
      <c r="Z97" s="142"/>
      <c r="AA97" s="147"/>
      <c r="AB97" s="146"/>
      <c r="AC97" s="147"/>
      <c r="AD97" s="147"/>
      <c r="AE97" s="146"/>
      <c r="AF97" s="154"/>
      <c r="AG97" s="134"/>
      <c r="AH97" s="143"/>
    </row>
    <row r="98" spans="1:35" s="30" customFormat="1" ht="30.75" customHeight="1" thickBot="1">
      <c r="A98" s="29"/>
      <c r="B98" s="47"/>
      <c r="C98" s="214"/>
      <c r="D98" s="110" t="s">
        <v>42</v>
      </c>
      <c r="E98" s="111" t="s">
        <v>174</v>
      </c>
      <c r="F98" s="112" t="s">
        <v>175</v>
      </c>
      <c r="G98" s="115">
        <f>+G89-G91-G95+G96+G97</f>
        <v>-14501.756915802176</v>
      </c>
      <c r="H98" s="116">
        <f>+H89-H91-H95+H96+H97</f>
        <v>-23068.752075375614</v>
      </c>
      <c r="I98" s="117">
        <f t="shared" ref="I98:N98" si="69">+I89-I91-I95+I96+I97</f>
        <v>-3540.427812264013</v>
      </c>
      <c r="J98" s="117">
        <f t="shared" si="69"/>
        <v>2481.1301795029945</v>
      </c>
      <c r="K98" s="116">
        <f t="shared" si="69"/>
        <v>443.82870494482069</v>
      </c>
      <c r="L98" s="115">
        <f t="shared" si="69"/>
        <v>-25147.551874929628</v>
      </c>
      <c r="M98" s="116">
        <f t="shared" si="69"/>
        <v>25446.753598644846</v>
      </c>
      <c r="N98" s="115">
        <f t="shared" si="69"/>
        <v>-37886.77619527925</v>
      </c>
      <c r="O98" s="117"/>
      <c r="P98" s="117">
        <f>+P90+P96+P97</f>
        <v>37886.776197581872</v>
      </c>
      <c r="Q98" s="124">
        <f>+Q90+Q96+Q97</f>
        <v>0</v>
      </c>
      <c r="R98" s="39"/>
      <c r="S98" s="39"/>
      <c r="T98" s="39"/>
      <c r="U98"/>
      <c r="V98"/>
      <c r="W98" s="222"/>
      <c r="X98" s="115"/>
      <c r="Y98" s="116"/>
      <c r="Z98" s="117"/>
      <c r="AA98" s="117"/>
      <c r="AB98" s="116"/>
      <c r="AC98" s="115"/>
      <c r="AD98" s="116"/>
      <c r="AE98" s="115"/>
      <c r="AF98" s="117"/>
      <c r="AG98" s="117"/>
      <c r="AH98" s="124"/>
    </row>
    <row r="99" spans="1:35" s="6" customFormat="1" ht="30.75" customHeight="1">
      <c r="A99" s="4"/>
      <c r="B99" s="47"/>
      <c r="C99" s="212" t="s">
        <v>176</v>
      </c>
      <c r="D99" s="80" t="s">
        <v>42</v>
      </c>
      <c r="E99" s="81" t="s">
        <v>174</v>
      </c>
      <c r="F99" s="82" t="s">
        <v>175</v>
      </c>
      <c r="G99" s="87">
        <f t="shared" ref="G99:N99" si="70">+G100-G115</f>
        <v>-14501.756915802176</v>
      </c>
      <c r="H99" s="88">
        <f t="shared" si="70"/>
        <v>-23068.752075285738</v>
      </c>
      <c r="I99" s="85">
        <f t="shared" si="70"/>
        <v>-3540.4278122640098</v>
      </c>
      <c r="J99" s="85">
        <f t="shared" si="70"/>
        <v>2481.1301795030049</v>
      </c>
      <c r="K99" s="88">
        <f t="shared" si="70"/>
        <v>443.82870494482631</v>
      </c>
      <c r="L99" s="87">
        <f t="shared" si="70"/>
        <v>-25147.551874929632</v>
      </c>
      <c r="M99" s="88">
        <f t="shared" si="70"/>
        <v>25446.753598644722</v>
      </c>
      <c r="N99" s="87">
        <f t="shared" si="70"/>
        <v>-37886.776195188984</v>
      </c>
      <c r="O99" s="85"/>
      <c r="P99" s="85">
        <f>+P100-P115</f>
        <v>37886.776197581872</v>
      </c>
      <c r="Q99" s="125">
        <f>+Q100-Q115</f>
        <v>2.3929169401526451E-6</v>
      </c>
      <c r="R99" s="39"/>
      <c r="S99" s="39"/>
      <c r="T99" s="39"/>
      <c r="U99"/>
      <c r="V99"/>
      <c r="W99" s="222"/>
      <c r="X99" s="87"/>
      <c r="Y99" s="88"/>
      <c r="Z99" s="85"/>
      <c r="AA99" s="85"/>
      <c r="AB99" s="88"/>
      <c r="AC99" s="87"/>
      <c r="AD99" s="88"/>
      <c r="AE99" s="87"/>
      <c r="AF99" s="85"/>
      <c r="AG99" s="85"/>
      <c r="AH99" s="125"/>
    </row>
    <row r="100" spans="1:35" s="6" customFormat="1" ht="29.25" customHeight="1">
      <c r="A100" s="4"/>
      <c r="B100" s="47"/>
      <c r="C100" s="213"/>
      <c r="D100" s="118" t="s">
        <v>25</v>
      </c>
      <c r="E100" s="216" t="s">
        <v>177</v>
      </c>
      <c r="F100" s="217"/>
      <c r="G100" s="119">
        <f>+G101+G102+G105+G108+G111+G112+G113+G114</f>
        <v>39.341251401652755</v>
      </c>
      <c r="H100" s="120">
        <f t="shared" ref="H100:M100" si="71">+H101+H102+H105+H108+H111+H112+H113+H114</f>
        <v>172450.2390709164</v>
      </c>
      <c r="I100" s="121">
        <f t="shared" si="71"/>
        <v>70366.227134505287</v>
      </c>
      <c r="J100" s="121">
        <f t="shared" si="71"/>
        <v>33488.643071162267</v>
      </c>
      <c r="K100" s="121">
        <f t="shared" si="71"/>
        <v>70185.762946563569</v>
      </c>
      <c r="L100" s="121">
        <f t="shared" si="71"/>
        <v>20062.543890674322</v>
      </c>
      <c r="M100" s="122">
        <f t="shared" si="71"/>
        <v>44495.182072949377</v>
      </c>
      <c r="N100" s="120">
        <f>+N101+N102+N105+N108+N111+N112+N113+N114</f>
        <v>411087.93943817285</v>
      </c>
      <c r="O100" s="121">
        <f>+O101+O102+O105+O108+O111+O112+O113+O114</f>
        <v>0</v>
      </c>
      <c r="P100" s="121">
        <f t="shared" ref="P100" si="72">+P101+P102+P105+P108+P111+P112+P113+P114</f>
        <v>199796.15751918688</v>
      </c>
      <c r="Q100" s="123">
        <f>+Q101+Q102+Q105+Q108+Q111+Q112+Q113+Q114</f>
        <v>610884.09695735981</v>
      </c>
      <c r="R100" s="40"/>
      <c r="S100" s="40"/>
      <c r="T100" s="40"/>
      <c r="U100"/>
      <c r="V100"/>
      <c r="W100" s="222"/>
      <c r="X100" s="224">
        <f t="shared" si="68"/>
        <v>6.4400516558869931E-5</v>
      </c>
      <c r="Y100" s="157">
        <f t="shared" si="68"/>
        <v>0.28229616703044336</v>
      </c>
      <c r="Z100" s="158">
        <f t="shared" si="68"/>
        <v>0.11518752490853744</v>
      </c>
      <c r="AA100" s="158">
        <f t="shared" si="67"/>
        <v>5.4819962146599802E-2</v>
      </c>
      <c r="AB100" s="158">
        <f t="shared" si="67"/>
        <v>0.11489211013372082</v>
      </c>
      <c r="AC100" s="158">
        <f t="shared" si="67"/>
        <v>3.284181727859696E-2</v>
      </c>
      <c r="AD100" s="159">
        <f t="shared" si="67"/>
        <v>7.2837355391255465E-2</v>
      </c>
      <c r="AE100" s="157">
        <f t="shared" si="67"/>
        <v>0.67293933740571266</v>
      </c>
      <c r="AF100" s="158"/>
      <c r="AG100" s="158">
        <f t="shared" si="42"/>
        <v>0.32706066259428718</v>
      </c>
      <c r="AH100" s="160">
        <f t="shared" si="42"/>
        <v>1</v>
      </c>
    </row>
    <row r="101" spans="1:35" s="6" customFormat="1" ht="26.25" customHeight="1">
      <c r="A101" s="4"/>
      <c r="B101" s="47"/>
      <c r="C101" s="213"/>
      <c r="D101" s="109"/>
      <c r="E101" s="73" t="s">
        <v>178</v>
      </c>
      <c r="F101" s="103" t="s">
        <v>179</v>
      </c>
      <c r="G101" s="100">
        <v>0</v>
      </c>
      <c r="H101" s="100">
        <v>0</v>
      </c>
      <c r="I101" s="77">
        <v>170.18977185237625</v>
      </c>
      <c r="J101" s="77">
        <v>0</v>
      </c>
      <c r="K101" s="77">
        <v>0</v>
      </c>
      <c r="L101" s="77">
        <v>0</v>
      </c>
      <c r="M101" s="77">
        <v>0</v>
      </c>
      <c r="N101" s="77">
        <f t="shared" ref="N101:N114" si="73">SUM(G101:M101)</f>
        <v>170.18977185237625</v>
      </c>
      <c r="O101" s="63"/>
      <c r="P101" s="77">
        <v>-170.18977185237634</v>
      </c>
      <c r="Q101" s="91">
        <f t="shared" ref="Q101:Q114" si="74">+N101+P101</f>
        <v>0</v>
      </c>
      <c r="R101" s="34"/>
      <c r="S101" s="34"/>
      <c r="T101" s="34"/>
      <c r="U101"/>
      <c r="V101"/>
      <c r="W101" s="222"/>
      <c r="X101" s="146"/>
      <c r="Y101" s="142"/>
      <c r="Z101" s="142"/>
      <c r="AA101" s="147"/>
      <c r="AB101" s="146"/>
      <c r="AC101" s="147"/>
      <c r="AD101" s="147"/>
      <c r="AE101" s="146"/>
      <c r="AF101" s="19"/>
      <c r="AG101" s="134"/>
      <c r="AH101" s="143"/>
      <c r="AI101" s="3"/>
    </row>
    <row r="102" spans="1:35" ht="26.25" customHeight="1">
      <c r="B102" s="47"/>
      <c r="C102" s="213"/>
      <c r="D102" s="109"/>
      <c r="E102" s="73" t="s">
        <v>180</v>
      </c>
      <c r="F102" s="103" t="s">
        <v>181</v>
      </c>
      <c r="G102" s="100">
        <f>+G103+G104</f>
        <v>1383.1239939058205</v>
      </c>
      <c r="H102" s="100">
        <f t="shared" ref="H102:M102" si="75">+H103+H104</f>
        <v>22652.89822287943</v>
      </c>
      <c r="I102" s="77">
        <f t="shared" si="75"/>
        <v>7522.13773350869</v>
      </c>
      <c r="J102" s="77">
        <f t="shared" si="75"/>
        <v>14864.226542850669</v>
      </c>
      <c r="K102" s="77">
        <f t="shared" si="75"/>
        <v>17548.689192895399</v>
      </c>
      <c r="L102" s="77">
        <f t="shared" si="75"/>
        <v>-2136.7343438571111</v>
      </c>
      <c r="M102" s="77">
        <f t="shared" si="75"/>
        <v>31000.523764549525</v>
      </c>
      <c r="N102" s="77">
        <f t="shared" si="73"/>
        <v>92834.865106732424</v>
      </c>
      <c r="O102" s="63"/>
      <c r="P102" s="77">
        <f>+P103+P104</f>
        <v>9877.7605305371108</v>
      </c>
      <c r="Q102" s="91">
        <f t="shared" si="74"/>
        <v>102712.62563726954</v>
      </c>
      <c r="R102" s="34"/>
      <c r="S102" s="34"/>
      <c r="T102" s="34"/>
      <c r="W102" s="222"/>
      <c r="X102" s="146">
        <f t="shared" ref="X102:AE129" si="76">+G102/$Q102</f>
        <v>1.3465958886012066E-2</v>
      </c>
      <c r="Y102" s="142">
        <f t="shared" si="76"/>
        <v>0.22054638446181216</v>
      </c>
      <c r="Z102" s="142">
        <f t="shared" si="76"/>
        <v>7.3234791602671906E-2</v>
      </c>
      <c r="AA102" s="147">
        <f t="shared" si="76"/>
        <v>0.14471664462501235</v>
      </c>
      <c r="AB102" s="146">
        <f t="shared" si="76"/>
        <v>0.17085230840917975</v>
      </c>
      <c r="AC102" s="147">
        <f t="shared" si="76"/>
        <v>-2.0803034978416436E-2</v>
      </c>
      <c r="AD102" s="147">
        <f t="shared" si="76"/>
        <v>0.30181804400588613</v>
      </c>
      <c r="AE102" s="146">
        <f t="shared" si="76"/>
        <v>0.90383109701215791</v>
      </c>
      <c r="AF102" s="19"/>
      <c r="AG102" s="147">
        <f t="shared" ref="AG102:AH129" si="77">+P102/$Q102</f>
        <v>9.6168902987842031E-2</v>
      </c>
      <c r="AH102" s="143">
        <f t="shared" si="77"/>
        <v>1</v>
      </c>
    </row>
    <row r="103" spans="1:35" ht="19.5" customHeight="1">
      <c r="B103" s="47"/>
      <c r="C103" s="213"/>
      <c r="D103" s="70"/>
      <c r="E103" s="106" t="s">
        <v>182</v>
      </c>
      <c r="F103" s="78" t="s">
        <v>183</v>
      </c>
      <c r="G103" s="92">
        <v>183.77239075385796</v>
      </c>
      <c r="H103" s="105">
        <v>5526.0310020610159</v>
      </c>
      <c r="I103" s="105">
        <v>315.39462873999997</v>
      </c>
      <c r="J103" s="105">
        <v>11639.961279388303</v>
      </c>
      <c r="K103" s="93">
        <v>731.81337364858132</v>
      </c>
      <c r="L103" s="93">
        <v>-6037.4017264115782</v>
      </c>
      <c r="M103" s="94">
        <v>9082.2793500878142</v>
      </c>
      <c r="N103" s="13">
        <f t="shared" si="73"/>
        <v>21441.850298267993</v>
      </c>
      <c r="O103" s="61"/>
      <c r="P103" s="94">
        <v>945.9012317814047</v>
      </c>
      <c r="Q103" s="49">
        <f t="shared" si="74"/>
        <v>22387.751530049398</v>
      </c>
      <c r="R103" s="38"/>
      <c r="S103" s="38"/>
      <c r="T103" s="38"/>
      <c r="W103" s="222"/>
      <c r="X103" s="145">
        <f t="shared" si="76"/>
        <v>8.2086131118256373E-3</v>
      </c>
      <c r="Y103" s="145">
        <f t="shared" si="76"/>
        <v>0.24683278240978507</v>
      </c>
      <c r="Z103" s="148">
        <f t="shared" si="76"/>
        <v>1.4087820669113174E-2</v>
      </c>
      <c r="AA103" s="148">
        <f t="shared" si="76"/>
        <v>0.51992542724823687</v>
      </c>
      <c r="AB103" s="148">
        <f t="shared" si="76"/>
        <v>3.2688113974568778E-2</v>
      </c>
      <c r="AC103" s="148">
        <f t="shared" si="76"/>
        <v>-0.26967432251104034</v>
      </c>
      <c r="AD103" s="144">
        <f t="shared" si="76"/>
        <v>0.40568072849555048</v>
      </c>
      <c r="AE103" s="15">
        <f t="shared" si="76"/>
        <v>0.95774916339803962</v>
      </c>
      <c r="AF103" s="155"/>
      <c r="AG103" s="135">
        <f t="shared" si="77"/>
        <v>4.2250836601960343E-2</v>
      </c>
      <c r="AH103" s="133">
        <f t="shared" si="77"/>
        <v>1</v>
      </c>
    </row>
    <row r="104" spans="1:35" ht="19.5" customHeight="1">
      <c r="B104" s="47"/>
      <c r="C104" s="213"/>
      <c r="D104" s="70"/>
      <c r="E104" s="106" t="s">
        <v>184</v>
      </c>
      <c r="F104" s="78" t="s">
        <v>185</v>
      </c>
      <c r="G104" s="92">
        <v>1199.3516031519625</v>
      </c>
      <c r="H104" s="105">
        <v>17126.867220818414</v>
      </c>
      <c r="I104" s="105">
        <v>7206.7431047686896</v>
      </c>
      <c r="J104" s="105">
        <v>3224.265263462366</v>
      </c>
      <c r="K104" s="93">
        <v>16816.875819246819</v>
      </c>
      <c r="L104" s="93">
        <v>3900.6673825544672</v>
      </c>
      <c r="M104" s="94">
        <v>21918.244414461711</v>
      </c>
      <c r="N104" s="13">
        <f t="shared" si="73"/>
        <v>71393.014808464432</v>
      </c>
      <c r="O104" s="61"/>
      <c r="P104" s="94">
        <v>8931.8592987557058</v>
      </c>
      <c r="Q104" s="49">
        <f t="shared" si="74"/>
        <v>80324.874107220137</v>
      </c>
      <c r="R104" s="38"/>
      <c r="S104" s="38"/>
      <c r="T104" s="38"/>
      <c r="W104" s="222"/>
      <c r="X104" s="145">
        <f t="shared" si="76"/>
        <v>1.4931260291189885E-2</v>
      </c>
      <c r="Y104" s="145">
        <f t="shared" si="76"/>
        <v>0.21321996966913312</v>
      </c>
      <c r="Z104" s="148">
        <f t="shared" si="76"/>
        <v>8.9719942730926719E-2</v>
      </c>
      <c r="AA104" s="148">
        <f t="shared" si="76"/>
        <v>4.0140308955337003E-2</v>
      </c>
      <c r="AB104" s="148">
        <f t="shared" si="76"/>
        <v>0.20936074915970776</v>
      </c>
      <c r="AC104" s="148">
        <f t="shared" si="76"/>
        <v>4.8561139073156033E-2</v>
      </c>
      <c r="AD104" s="144">
        <f t="shared" si="76"/>
        <v>0.27286995041168144</v>
      </c>
      <c r="AE104" s="15">
        <f t="shared" si="76"/>
        <v>0.88880332029113196</v>
      </c>
      <c r="AF104" s="155"/>
      <c r="AG104" s="135">
        <f t="shared" si="77"/>
        <v>0.11119667970886804</v>
      </c>
      <c r="AH104" s="133">
        <f t="shared" si="77"/>
        <v>1</v>
      </c>
    </row>
    <row r="105" spans="1:35" ht="26.25" customHeight="1">
      <c r="B105" s="47"/>
      <c r="C105" s="213"/>
      <c r="D105" s="109"/>
      <c r="E105" s="73" t="s">
        <v>186</v>
      </c>
      <c r="F105" s="103" t="s">
        <v>187</v>
      </c>
      <c r="G105" s="100">
        <f>+G106+G107</f>
        <v>464.63420428608129</v>
      </c>
      <c r="H105" s="100">
        <f t="shared" ref="H105:M105" si="78">+H106+H107</f>
        <v>6389.8862298040522</v>
      </c>
      <c r="I105" s="77">
        <f t="shared" si="78"/>
        <v>72230.366378990206</v>
      </c>
      <c r="J105" s="77">
        <f t="shared" si="78"/>
        <v>11039.664085998234</v>
      </c>
      <c r="K105" s="77">
        <f t="shared" si="78"/>
        <v>15804.282326108369</v>
      </c>
      <c r="L105" s="77">
        <f t="shared" si="78"/>
        <v>1424.2608888886543</v>
      </c>
      <c r="M105" s="77">
        <f t="shared" si="78"/>
        <v>-4529.46956293721</v>
      </c>
      <c r="N105" s="77">
        <f t="shared" si="73"/>
        <v>102823.62455113839</v>
      </c>
      <c r="O105" s="63"/>
      <c r="P105" s="77">
        <f>+P106+P107</f>
        <v>24303.072660276404</v>
      </c>
      <c r="Q105" s="91">
        <f t="shared" si="74"/>
        <v>127126.69721141479</v>
      </c>
      <c r="R105" s="34"/>
      <c r="S105" s="34"/>
      <c r="T105" s="34"/>
      <c r="W105" s="222"/>
      <c r="X105" s="146">
        <f t="shared" si="76"/>
        <v>3.6548908646103131E-3</v>
      </c>
      <c r="Y105" s="142">
        <f t="shared" si="76"/>
        <v>5.0263920718222672E-2</v>
      </c>
      <c r="Z105" s="142">
        <f t="shared" si="76"/>
        <v>0.5681762207577008</v>
      </c>
      <c r="AA105" s="147">
        <f t="shared" si="76"/>
        <v>8.6839856050370007E-2</v>
      </c>
      <c r="AB105" s="146">
        <f t="shared" si="76"/>
        <v>0.12431914517393197</v>
      </c>
      <c r="AC105" s="147">
        <f t="shared" si="76"/>
        <v>1.1203475903413692E-2</v>
      </c>
      <c r="AD105" s="147">
        <f t="shared" si="76"/>
        <v>-3.5629570045421631E-2</v>
      </c>
      <c r="AE105" s="146">
        <f t="shared" si="76"/>
        <v>0.80882793942282794</v>
      </c>
      <c r="AF105" s="19"/>
      <c r="AG105" s="147">
        <f t="shared" si="77"/>
        <v>0.19117206057717209</v>
      </c>
      <c r="AH105" s="143">
        <f t="shared" si="77"/>
        <v>1</v>
      </c>
    </row>
    <row r="106" spans="1:35" ht="19.5" customHeight="1">
      <c r="B106" s="47"/>
      <c r="C106" s="213"/>
      <c r="D106" s="71"/>
      <c r="E106" s="78" t="s">
        <v>188</v>
      </c>
      <c r="F106" s="78" t="s">
        <v>183</v>
      </c>
      <c r="G106" s="92">
        <v>303.22913017251312</v>
      </c>
      <c r="H106" s="105">
        <v>206.03611861518027</v>
      </c>
      <c r="I106" s="105">
        <v>16330.135570673898</v>
      </c>
      <c r="J106" s="105">
        <v>6108.9886424776114</v>
      </c>
      <c r="K106" s="93">
        <v>9197.832254884961</v>
      </c>
      <c r="L106" s="93">
        <v>1528.2086634919451</v>
      </c>
      <c r="M106" s="94">
        <v>-805.65567682333335</v>
      </c>
      <c r="N106" s="13">
        <f t="shared" si="73"/>
        <v>32868.774703492774</v>
      </c>
      <c r="O106" s="61"/>
      <c r="P106" s="94">
        <v>37277.835137997987</v>
      </c>
      <c r="Q106" s="49">
        <f t="shared" si="74"/>
        <v>70146.609841490761</v>
      </c>
      <c r="R106" s="38"/>
      <c r="S106" s="38"/>
      <c r="T106" s="38"/>
      <c r="W106" s="222"/>
      <c r="X106" s="145">
        <f t="shared" si="76"/>
        <v>4.3227909496654999E-3</v>
      </c>
      <c r="Y106" s="145">
        <f t="shared" si="76"/>
        <v>2.9372213294520861E-3</v>
      </c>
      <c r="Z106" s="148">
        <f t="shared" si="76"/>
        <v>0.23280006842205003</v>
      </c>
      <c r="AA106" s="148">
        <f t="shared" si="76"/>
        <v>8.7088865110972594E-2</v>
      </c>
      <c r="AB106" s="148">
        <f t="shared" si="76"/>
        <v>0.13112297623034333</v>
      </c>
      <c r="AC106" s="148">
        <f t="shared" si="76"/>
        <v>2.1785923324665515E-2</v>
      </c>
      <c r="AD106" s="144">
        <f t="shared" si="76"/>
        <v>-1.1485311672850069E-2</v>
      </c>
      <c r="AE106" s="15">
        <f t="shared" si="76"/>
        <v>0.46857253369429896</v>
      </c>
      <c r="AF106" s="155"/>
      <c r="AG106" s="135">
        <f t="shared" si="77"/>
        <v>0.53142746630570104</v>
      </c>
      <c r="AH106" s="133">
        <f t="shared" si="77"/>
        <v>1</v>
      </c>
    </row>
    <row r="107" spans="1:35" ht="19.5" customHeight="1">
      <c r="B107" s="47"/>
      <c r="C107" s="213"/>
      <c r="D107" s="71"/>
      <c r="E107" s="78" t="s">
        <v>189</v>
      </c>
      <c r="F107" s="78" t="s">
        <v>185</v>
      </c>
      <c r="G107" s="92">
        <v>161.40507411356813</v>
      </c>
      <c r="H107" s="105">
        <v>6183.8501111888718</v>
      </c>
      <c r="I107" s="105">
        <v>55900.230808316301</v>
      </c>
      <c r="J107" s="105">
        <v>4930.675443520623</v>
      </c>
      <c r="K107" s="93">
        <v>6606.4500712234067</v>
      </c>
      <c r="L107" s="93">
        <v>-103.94777460329078</v>
      </c>
      <c r="M107" s="94">
        <v>-3723.8138861138768</v>
      </c>
      <c r="N107" s="13">
        <f t="shared" si="73"/>
        <v>69954.849847645601</v>
      </c>
      <c r="O107" s="61"/>
      <c r="P107" s="94">
        <v>-12974.762477721582</v>
      </c>
      <c r="Q107" s="49">
        <f t="shared" si="74"/>
        <v>56980.087369924018</v>
      </c>
      <c r="R107" s="38"/>
      <c r="S107" s="38"/>
      <c r="T107" s="38"/>
      <c r="W107" s="222"/>
      <c r="X107" s="145">
        <f t="shared" si="76"/>
        <v>2.8326575399174113E-3</v>
      </c>
      <c r="Y107" s="145">
        <f t="shared" si="76"/>
        <v>0.1085265115695999</v>
      </c>
      <c r="Z107" s="148">
        <f t="shared" si="76"/>
        <v>0.98104852745140403</v>
      </c>
      <c r="AA107" s="148">
        <f t="shared" si="76"/>
        <v>8.6533307881925037E-2</v>
      </c>
      <c r="AB107" s="148">
        <f t="shared" si="76"/>
        <v>0.11594313691260695</v>
      </c>
      <c r="AC107" s="148">
        <f t="shared" si="76"/>
        <v>-1.8242824713209877E-3</v>
      </c>
      <c r="AD107" s="144">
        <f t="shared" si="76"/>
        <v>-6.5352898845841875E-2</v>
      </c>
      <c r="AE107" s="15">
        <f t="shared" si="76"/>
        <v>1.2277069600382904</v>
      </c>
      <c r="AF107" s="155"/>
      <c r="AG107" s="135">
        <f t="shared" si="77"/>
        <v>-0.22770696003829038</v>
      </c>
      <c r="AH107" s="133">
        <f t="shared" si="77"/>
        <v>1</v>
      </c>
    </row>
    <row r="108" spans="1:35" ht="26.25" customHeight="1">
      <c r="B108" s="47"/>
      <c r="C108" s="213"/>
      <c r="D108" s="109"/>
      <c r="E108" s="73" t="s">
        <v>190</v>
      </c>
      <c r="F108" s="103" t="s">
        <v>191</v>
      </c>
      <c r="G108" s="100">
        <f>+G109+G110</f>
        <v>-298.90525342729131</v>
      </c>
      <c r="H108" s="100">
        <f t="shared" ref="H108:M108" si="79">+H109+H110</f>
        <v>-4585.6304544312261</v>
      </c>
      <c r="I108" s="77">
        <f t="shared" si="79"/>
        <v>-1202.1554268258326</v>
      </c>
      <c r="J108" s="77">
        <f t="shared" si="79"/>
        <v>6863.9294531314645</v>
      </c>
      <c r="K108" s="77">
        <f t="shared" si="79"/>
        <v>20066.423268238817</v>
      </c>
      <c r="L108" s="77">
        <f t="shared" si="79"/>
        <v>8570.1132937532602</v>
      </c>
      <c r="M108" s="77">
        <f t="shared" si="79"/>
        <v>0</v>
      </c>
      <c r="N108" s="77">
        <f t="shared" si="73"/>
        <v>29413.774880439192</v>
      </c>
      <c r="O108" s="63"/>
      <c r="P108" s="77">
        <f>+P109+P110</f>
        <v>29512.391341347942</v>
      </c>
      <c r="Q108" s="91">
        <f t="shared" si="74"/>
        <v>58926.166221787134</v>
      </c>
      <c r="R108" s="34"/>
      <c r="S108" s="34"/>
      <c r="T108" s="34"/>
      <c r="W108" s="222"/>
      <c r="X108" s="146">
        <f t="shared" si="76"/>
        <v>-5.0725386121721798E-3</v>
      </c>
      <c r="Y108" s="142">
        <f t="shared" si="76"/>
        <v>-7.7819935496427267E-2</v>
      </c>
      <c r="Z108" s="142">
        <f t="shared" si="76"/>
        <v>-2.0401045985261337E-2</v>
      </c>
      <c r="AA108" s="147">
        <f t="shared" si="76"/>
        <v>0.11648355719082266</v>
      </c>
      <c r="AB108" s="146">
        <f t="shared" si="76"/>
        <v>0.34053502127921459</v>
      </c>
      <c r="AC108" s="147">
        <f t="shared" si="76"/>
        <v>0.1454381617412025</v>
      </c>
      <c r="AD108" s="147">
        <f t="shared" si="76"/>
        <v>0</v>
      </c>
      <c r="AE108" s="146">
        <f t="shared" si="76"/>
        <v>0.49916322011737896</v>
      </c>
      <c r="AF108" s="19"/>
      <c r="AG108" s="147">
        <f t="shared" si="77"/>
        <v>0.50083677988262099</v>
      </c>
      <c r="AH108" s="143">
        <f t="shared" si="77"/>
        <v>1</v>
      </c>
    </row>
    <row r="109" spans="1:35" ht="19.5" customHeight="1">
      <c r="B109" s="47"/>
      <c r="C109" s="213"/>
      <c r="D109" s="71"/>
      <c r="E109" s="78" t="s">
        <v>192</v>
      </c>
      <c r="F109" s="78" t="s">
        <v>183</v>
      </c>
      <c r="G109" s="92">
        <v>161.706065</v>
      </c>
      <c r="H109" s="105">
        <v>88.882879499999945</v>
      </c>
      <c r="I109" s="105">
        <v>-779.77757534730608</v>
      </c>
      <c r="J109" s="105">
        <v>5977.1827785566011</v>
      </c>
      <c r="K109" s="93">
        <v>12262.685016086189</v>
      </c>
      <c r="L109" s="93">
        <v>3365.3302420301807</v>
      </c>
      <c r="M109" s="94">
        <v>0</v>
      </c>
      <c r="N109" s="13">
        <f t="shared" si="73"/>
        <v>21076.009405825665</v>
      </c>
      <c r="O109" s="61"/>
      <c r="P109" s="94">
        <v>902.63031196913221</v>
      </c>
      <c r="Q109" s="49">
        <f t="shared" si="74"/>
        <v>21978.639717794798</v>
      </c>
      <c r="R109" s="38"/>
      <c r="S109" s="38"/>
      <c r="T109" s="38"/>
      <c r="W109" s="222"/>
      <c r="X109" s="145">
        <f t="shared" si="76"/>
        <v>7.3574191613449223E-3</v>
      </c>
      <c r="Y109" s="145">
        <f t="shared" si="76"/>
        <v>4.0440573502843651E-3</v>
      </c>
      <c r="Z109" s="148">
        <f t="shared" si="76"/>
        <v>-3.5478882467688232E-2</v>
      </c>
      <c r="AA109" s="148">
        <f t="shared" si="76"/>
        <v>0.27195417256497595</v>
      </c>
      <c r="AB109" s="148">
        <f t="shared" si="76"/>
        <v>0.5579364862220213</v>
      </c>
      <c r="AC109" s="148">
        <f t="shared" si="76"/>
        <v>0.15311822229405184</v>
      </c>
      <c r="AD109" s="144">
        <f t="shared" si="76"/>
        <v>0</v>
      </c>
      <c r="AE109" s="15">
        <f t="shared" si="76"/>
        <v>0.95893147512499022</v>
      </c>
      <c r="AF109" s="155"/>
      <c r="AG109" s="135">
        <f t="shared" si="77"/>
        <v>4.106852487500972E-2</v>
      </c>
      <c r="AH109" s="133">
        <f t="shared" si="77"/>
        <v>1</v>
      </c>
    </row>
    <row r="110" spans="1:35" ht="19.5" customHeight="1">
      <c r="B110" s="47"/>
      <c r="C110" s="213"/>
      <c r="D110" s="71"/>
      <c r="E110" s="78" t="s">
        <v>193</v>
      </c>
      <c r="F110" s="78" t="s">
        <v>185</v>
      </c>
      <c r="G110" s="92">
        <v>-460.61131842729128</v>
      </c>
      <c r="H110" s="105">
        <v>-4674.513333931226</v>
      </c>
      <c r="I110" s="105">
        <v>-422.37785147852651</v>
      </c>
      <c r="J110" s="105">
        <v>886.74667457486339</v>
      </c>
      <c r="K110" s="93">
        <v>7803.738252152627</v>
      </c>
      <c r="L110" s="93">
        <v>5204.7830517230786</v>
      </c>
      <c r="M110" s="94">
        <v>0</v>
      </c>
      <c r="N110" s="13">
        <f t="shared" si="73"/>
        <v>8337.7654746135249</v>
      </c>
      <c r="O110" s="61"/>
      <c r="P110" s="94">
        <v>28609.761029378809</v>
      </c>
      <c r="Q110" s="49">
        <f t="shared" si="74"/>
        <v>36947.526503992332</v>
      </c>
      <c r="R110" s="38"/>
      <c r="S110" s="38"/>
      <c r="T110" s="38"/>
      <c r="W110" s="222"/>
      <c r="X110" s="145">
        <f t="shared" si="76"/>
        <v>-1.2466634765862347E-2</v>
      </c>
      <c r="Y110" s="145">
        <f t="shared" si="76"/>
        <v>-0.12651762583961138</v>
      </c>
      <c r="Z110" s="148">
        <f t="shared" si="76"/>
        <v>-1.1431830258864198E-2</v>
      </c>
      <c r="AA110" s="148">
        <f t="shared" si="76"/>
        <v>2.4000163433918826E-2</v>
      </c>
      <c r="AB110" s="148">
        <f t="shared" si="76"/>
        <v>0.21121138518729801</v>
      </c>
      <c r="AC110" s="148">
        <f t="shared" si="76"/>
        <v>0.14086959383223341</v>
      </c>
      <c r="AD110" s="144">
        <f t="shared" si="76"/>
        <v>0</v>
      </c>
      <c r="AE110" s="15">
        <f t="shared" si="76"/>
        <v>0.22566505158911232</v>
      </c>
      <c r="AF110" s="155"/>
      <c r="AG110" s="135">
        <f t="shared" si="77"/>
        <v>0.77433494841088768</v>
      </c>
      <c r="AH110" s="133">
        <f t="shared" si="77"/>
        <v>1</v>
      </c>
    </row>
    <row r="111" spans="1:35" ht="26.25" customHeight="1">
      <c r="B111" s="47"/>
      <c r="C111" s="213"/>
      <c r="D111" s="109"/>
      <c r="E111" s="73" t="s">
        <v>194</v>
      </c>
      <c r="F111" s="103" t="s">
        <v>195</v>
      </c>
      <c r="G111" s="100">
        <v>-2101.9072353500001</v>
      </c>
      <c r="H111" s="100">
        <v>17906.5870173658</v>
      </c>
      <c r="I111" s="77">
        <v>295.78383407545118</v>
      </c>
      <c r="J111" s="77">
        <v>-184.46979174611891</v>
      </c>
      <c r="K111" s="77">
        <v>9243.8542401483483</v>
      </c>
      <c r="L111" s="77">
        <v>10137.503679537249</v>
      </c>
      <c r="M111" s="77">
        <v>-4183.7318567952352</v>
      </c>
      <c r="N111" s="77">
        <f t="shared" si="73"/>
        <v>31113.619887235498</v>
      </c>
      <c r="O111" s="63"/>
      <c r="P111" s="77">
        <v>75363.532206745222</v>
      </c>
      <c r="Q111" s="91">
        <f t="shared" si="74"/>
        <v>106477.15209398072</v>
      </c>
      <c r="R111" s="34"/>
      <c r="S111" s="34"/>
      <c r="T111" s="34"/>
      <c r="W111" s="222"/>
      <c r="X111" s="146">
        <f t="shared" si="76"/>
        <v>-1.9740453177173427E-2</v>
      </c>
      <c r="Y111" s="142">
        <f t="shared" si="76"/>
        <v>0.16817304619079948</v>
      </c>
      <c r="Z111" s="142">
        <f t="shared" si="76"/>
        <v>2.7779089528463469E-3</v>
      </c>
      <c r="AA111" s="147">
        <f t="shared" si="76"/>
        <v>-1.732482397569189E-3</v>
      </c>
      <c r="AB111" s="146">
        <f t="shared" si="76"/>
        <v>8.6815378307539409E-2</v>
      </c>
      <c r="AC111" s="147">
        <f t="shared" si="76"/>
        <v>9.520825341562017E-2</v>
      </c>
      <c r="AD111" s="147">
        <f t="shared" si="76"/>
        <v>-3.929229674646554E-2</v>
      </c>
      <c r="AE111" s="146">
        <f t="shared" si="76"/>
        <v>0.29220935454559727</v>
      </c>
      <c r="AF111" s="19"/>
      <c r="AG111" s="147">
        <f t="shared" si="77"/>
        <v>0.70779064545440273</v>
      </c>
      <c r="AH111" s="143">
        <f t="shared" si="77"/>
        <v>1</v>
      </c>
    </row>
    <row r="112" spans="1:35" ht="26.25" customHeight="1">
      <c r="B112" s="47"/>
      <c r="C112" s="213"/>
      <c r="D112" s="109"/>
      <c r="E112" s="73" t="s">
        <v>196</v>
      </c>
      <c r="F112" s="103" t="s">
        <v>197</v>
      </c>
      <c r="G112" s="100">
        <v>11.79450565386143</v>
      </c>
      <c r="H112" s="100">
        <v>142.06512818134098</v>
      </c>
      <c r="I112" s="77">
        <v>3.968440027159216E-2</v>
      </c>
      <c r="J112" s="77">
        <v>0.79548065580948113</v>
      </c>
      <c r="K112" s="77">
        <v>5.0924990632252074</v>
      </c>
      <c r="L112" s="77">
        <v>15.517771780308035</v>
      </c>
      <c r="M112" s="77">
        <v>20027.740925484773</v>
      </c>
      <c r="N112" s="77">
        <f t="shared" si="73"/>
        <v>20203.045995219589</v>
      </c>
      <c r="O112" s="63"/>
      <c r="P112" s="77">
        <v>45.753289988608678</v>
      </c>
      <c r="Q112" s="91">
        <f t="shared" si="74"/>
        <v>20248.799285208199</v>
      </c>
      <c r="R112" s="34"/>
      <c r="S112" s="34"/>
      <c r="T112" s="34"/>
      <c r="W112" s="222"/>
      <c r="X112" s="146">
        <f t="shared" si="76"/>
        <v>5.8247926149761122E-4</v>
      </c>
      <c r="Y112" s="142">
        <f t="shared" si="76"/>
        <v>7.0159778948038626E-3</v>
      </c>
      <c r="Z112" s="142">
        <f t="shared" si="76"/>
        <v>1.9598396780287966E-6</v>
      </c>
      <c r="AA112" s="147">
        <f t="shared" si="76"/>
        <v>3.9285324754568622E-5</v>
      </c>
      <c r="AB112" s="146">
        <f t="shared" si="76"/>
        <v>2.51496347585671E-4</v>
      </c>
      <c r="AC112" s="147">
        <f t="shared" si="76"/>
        <v>7.6635515823616303E-4</v>
      </c>
      <c r="AD112" s="147">
        <f t="shared" si="76"/>
        <v>0.98908289046625553</v>
      </c>
      <c r="AE112" s="146">
        <f t="shared" si="76"/>
        <v>0.99774044429281128</v>
      </c>
      <c r="AF112" s="19"/>
      <c r="AG112" s="147">
        <f t="shared" si="77"/>
        <v>2.2595557071886023E-3</v>
      </c>
      <c r="AH112" s="143">
        <f t="shared" si="77"/>
        <v>1</v>
      </c>
    </row>
    <row r="113" spans="2:34" ht="26.25" customHeight="1">
      <c r="B113" s="47"/>
      <c r="C113" s="213"/>
      <c r="D113" s="109"/>
      <c r="E113" s="73" t="s">
        <v>198</v>
      </c>
      <c r="F113" s="103" t="s">
        <v>199</v>
      </c>
      <c r="G113" s="100">
        <v>49.242702011789497</v>
      </c>
      <c r="H113" s="100">
        <v>1636.1119550163842</v>
      </c>
      <c r="I113" s="77">
        <v>5.8422803600002204</v>
      </c>
      <c r="J113" s="77">
        <v>10.019073594556827</v>
      </c>
      <c r="K113" s="77">
        <v>-424.58645842761621</v>
      </c>
      <c r="L113" s="77">
        <v>53.700141609999825</v>
      </c>
      <c r="M113" s="77">
        <v>0</v>
      </c>
      <c r="N113" s="77">
        <f t="shared" si="73"/>
        <v>1330.3296941651142</v>
      </c>
      <c r="O113" s="63"/>
      <c r="P113" s="77">
        <v>-1330.3296941651147</v>
      </c>
      <c r="Q113" s="91">
        <f t="shared" si="74"/>
        <v>0</v>
      </c>
      <c r="R113" s="34"/>
      <c r="S113" s="34"/>
      <c r="T113" s="34"/>
      <c r="W113" s="222"/>
      <c r="X113" s="146"/>
      <c r="Y113" s="142"/>
      <c r="Z113" s="142"/>
      <c r="AA113" s="147"/>
      <c r="AB113" s="146"/>
      <c r="AC113" s="147"/>
      <c r="AD113" s="147"/>
      <c r="AE113" s="146"/>
      <c r="AF113" s="19"/>
      <c r="AG113" s="147"/>
      <c r="AH113" s="143"/>
    </row>
    <row r="114" spans="2:34" ht="26.25" customHeight="1">
      <c r="B114" s="47"/>
      <c r="C114" s="213"/>
      <c r="D114" s="109"/>
      <c r="E114" s="73" t="s">
        <v>200</v>
      </c>
      <c r="F114" s="103" t="s">
        <v>201</v>
      </c>
      <c r="G114" s="100">
        <v>531.35833432139134</v>
      </c>
      <c r="H114" s="100">
        <v>128308.32097210063</v>
      </c>
      <c r="I114" s="77">
        <v>-8655.9771218558744</v>
      </c>
      <c r="J114" s="77">
        <v>894.47822667764967</v>
      </c>
      <c r="K114" s="77">
        <v>7942.0078785370188</v>
      </c>
      <c r="L114" s="77">
        <v>1998.1824589619628</v>
      </c>
      <c r="M114" s="77">
        <v>2180.1188026475256</v>
      </c>
      <c r="N114" s="77">
        <f t="shared" si="73"/>
        <v>133198.48955139029</v>
      </c>
      <c r="O114" s="63"/>
      <c r="P114" s="77">
        <v>62194.166956309084</v>
      </c>
      <c r="Q114" s="91">
        <f t="shared" si="74"/>
        <v>195392.65650769937</v>
      </c>
      <c r="R114" s="34"/>
      <c r="S114" s="34"/>
      <c r="T114" s="34"/>
      <c r="W114" s="222"/>
      <c r="X114" s="146">
        <f t="shared" si="76"/>
        <v>2.7194386105316775E-3</v>
      </c>
      <c r="Y114" s="142">
        <f t="shared" si="76"/>
        <v>0.65666910550983115</v>
      </c>
      <c r="Z114" s="142">
        <f t="shared" si="76"/>
        <v>-4.4300421912298375E-2</v>
      </c>
      <c r="AA114" s="147">
        <f t="shared" si="76"/>
        <v>4.5778497650058982E-3</v>
      </c>
      <c r="AB114" s="146">
        <f t="shared" si="76"/>
        <v>4.0646399002329275E-2</v>
      </c>
      <c r="AC114" s="147">
        <f t="shared" si="76"/>
        <v>1.0226497221932316E-2</v>
      </c>
      <c r="AD114" s="147">
        <f t="shared" si="76"/>
        <v>1.115762916382489E-2</v>
      </c>
      <c r="AE114" s="146">
        <f t="shared" si="76"/>
        <v>0.68169649736115678</v>
      </c>
      <c r="AF114" s="19"/>
      <c r="AG114" s="147">
        <f t="shared" si="77"/>
        <v>0.31830350263884327</v>
      </c>
      <c r="AH114" s="143">
        <f t="shared" si="77"/>
        <v>1</v>
      </c>
    </row>
    <row r="115" spans="2:34" ht="29.25" customHeight="1">
      <c r="B115" s="47"/>
      <c r="C115" s="213"/>
      <c r="D115" s="118" t="s">
        <v>54</v>
      </c>
      <c r="E115" s="216" t="s">
        <v>202</v>
      </c>
      <c r="F115" s="217"/>
      <c r="G115" s="119">
        <f t="shared" ref="G115:N115" si="80">+G116+G117+G120+G123+G126+G127+G128+G129</f>
        <v>14541.098167203829</v>
      </c>
      <c r="H115" s="120">
        <f t="shared" si="80"/>
        <v>195518.99114620214</v>
      </c>
      <c r="I115" s="121">
        <f t="shared" si="80"/>
        <v>73906.654946769297</v>
      </c>
      <c r="J115" s="121">
        <f t="shared" si="80"/>
        <v>31007.512891659262</v>
      </c>
      <c r="K115" s="121">
        <f t="shared" si="80"/>
        <v>69741.934241618743</v>
      </c>
      <c r="L115" s="121">
        <f t="shared" si="80"/>
        <v>45210.095765603954</v>
      </c>
      <c r="M115" s="122">
        <f t="shared" si="80"/>
        <v>19048.428474304656</v>
      </c>
      <c r="N115" s="120">
        <f t="shared" si="80"/>
        <v>448974.71563336183</v>
      </c>
      <c r="O115" s="121"/>
      <c r="P115" s="121">
        <f t="shared" ref="P115" si="81">+P116+P117+P120+P123+P126+P127+P128+P129</f>
        <v>161909.381321605</v>
      </c>
      <c r="Q115" s="123">
        <f>+Q116+Q117+Q120+Q123+Q126+Q127+Q128+Q129</f>
        <v>610884.0969549669</v>
      </c>
      <c r="R115" s="40"/>
      <c r="S115" s="40"/>
      <c r="T115" s="40"/>
      <c r="W115" s="222"/>
      <c r="X115" s="224">
        <f t="shared" si="76"/>
        <v>2.3803366693757242E-2</v>
      </c>
      <c r="Y115" s="157">
        <f t="shared" si="76"/>
        <v>0.32005906213763391</v>
      </c>
      <c r="Z115" s="158">
        <f t="shared" si="76"/>
        <v>0.12098310516703063</v>
      </c>
      <c r="AA115" s="158">
        <f t="shared" si="76"/>
        <v>5.0758422172422456E-2</v>
      </c>
      <c r="AB115" s="158">
        <f t="shared" si="76"/>
        <v>0.11416557508904995</v>
      </c>
      <c r="AC115" s="158">
        <f t="shared" si="76"/>
        <v>7.4007648899291525E-2</v>
      </c>
      <c r="AD115" s="159">
        <f t="shared" si="76"/>
        <v>3.1181739006227342E-2</v>
      </c>
      <c r="AE115" s="157">
        <f t="shared" si="76"/>
        <v>0.734958919165413</v>
      </c>
      <c r="AF115" s="158"/>
      <c r="AG115" s="158">
        <f t="shared" si="77"/>
        <v>0.26504108083458688</v>
      </c>
      <c r="AH115" s="160">
        <f t="shared" si="77"/>
        <v>1</v>
      </c>
    </row>
    <row r="116" spans="2:34" ht="26.25" customHeight="1">
      <c r="B116" s="47"/>
      <c r="C116" s="213"/>
      <c r="D116" s="109"/>
      <c r="E116" s="73" t="s">
        <v>178</v>
      </c>
      <c r="F116" s="103" t="s">
        <v>179</v>
      </c>
      <c r="G116" s="100">
        <v>0</v>
      </c>
      <c r="H116" s="100">
        <v>0</v>
      </c>
      <c r="I116" s="77">
        <v>0</v>
      </c>
      <c r="J116" s="77">
        <v>0</v>
      </c>
      <c r="K116" s="77">
        <v>0</v>
      </c>
      <c r="L116" s="77">
        <v>0</v>
      </c>
      <c r="M116" s="77">
        <v>0</v>
      </c>
      <c r="N116" s="77">
        <f t="shared" ref="N116:N129" si="82">SUM(G116:M116)</f>
        <v>0</v>
      </c>
      <c r="O116" s="63"/>
      <c r="P116" s="77">
        <v>0</v>
      </c>
      <c r="Q116" s="91">
        <f t="shared" ref="Q116:Q129" si="83">+N116+P116</f>
        <v>0</v>
      </c>
      <c r="R116" s="34"/>
      <c r="S116" s="34"/>
      <c r="T116" s="34"/>
      <c r="W116" s="222"/>
      <c r="X116" s="146"/>
      <c r="Y116" s="142"/>
      <c r="Z116" s="142"/>
      <c r="AA116" s="147"/>
      <c r="AB116" s="146"/>
      <c r="AC116" s="147"/>
      <c r="AD116" s="147"/>
      <c r="AE116" s="146"/>
      <c r="AF116" s="19"/>
      <c r="AG116" s="134"/>
      <c r="AH116" s="143"/>
    </row>
    <row r="117" spans="2:34" ht="26.25" customHeight="1">
      <c r="B117" s="47"/>
      <c r="C117" s="213"/>
      <c r="D117" s="109"/>
      <c r="E117" s="73" t="s">
        <v>180</v>
      </c>
      <c r="F117" s="103" t="s">
        <v>181</v>
      </c>
      <c r="G117" s="100">
        <f>+G118+G119</f>
        <v>0</v>
      </c>
      <c r="H117" s="100">
        <f t="shared" ref="H117:M117" si="84">+H118+H119</f>
        <v>0</v>
      </c>
      <c r="I117" s="77">
        <f t="shared" si="84"/>
        <v>44217.350514877617</v>
      </c>
      <c r="J117" s="77">
        <f t="shared" si="84"/>
        <v>29628.128883476111</v>
      </c>
      <c r="K117" s="77">
        <f t="shared" si="84"/>
        <v>28770.877450548</v>
      </c>
      <c r="L117" s="77">
        <f t="shared" si="84"/>
        <v>0</v>
      </c>
      <c r="M117" s="77">
        <f t="shared" si="84"/>
        <v>0</v>
      </c>
      <c r="N117" s="77">
        <f t="shared" si="82"/>
        <v>102616.35684890172</v>
      </c>
      <c r="O117" s="63"/>
      <c r="P117" s="77">
        <f>+P118+P119</f>
        <v>96.268788367817336</v>
      </c>
      <c r="Q117" s="91">
        <f t="shared" si="83"/>
        <v>102712.62563726954</v>
      </c>
      <c r="R117" s="34"/>
      <c r="S117" s="34"/>
      <c r="T117" s="34"/>
      <c r="W117" s="222"/>
      <c r="X117" s="146">
        <f t="shared" si="76"/>
        <v>0</v>
      </c>
      <c r="Y117" s="142">
        <f t="shared" si="76"/>
        <v>0</v>
      </c>
      <c r="Z117" s="142">
        <f t="shared" si="76"/>
        <v>0.43049576661618549</v>
      </c>
      <c r="AA117" s="147">
        <f t="shared" si="76"/>
        <v>0.2884565427049649</v>
      </c>
      <c r="AB117" s="146">
        <f t="shared" si="76"/>
        <v>0.28011042724341001</v>
      </c>
      <c r="AC117" s="147">
        <f t="shared" si="76"/>
        <v>0</v>
      </c>
      <c r="AD117" s="147">
        <f t="shared" si="76"/>
        <v>0</v>
      </c>
      <c r="AE117" s="146">
        <f t="shared" si="76"/>
        <v>0.99906273656456035</v>
      </c>
      <c r="AF117" s="19"/>
      <c r="AG117" s="147">
        <f t="shared" si="77"/>
        <v>9.3726343543968336E-4</v>
      </c>
      <c r="AH117" s="143">
        <f t="shared" si="77"/>
        <v>1</v>
      </c>
    </row>
    <row r="118" spans="2:34" ht="19.5" customHeight="1">
      <c r="B118" s="47"/>
      <c r="C118" s="213"/>
      <c r="D118" s="70"/>
      <c r="E118" s="106" t="s">
        <v>182</v>
      </c>
      <c r="F118" s="78" t="s">
        <v>183</v>
      </c>
      <c r="G118" s="92">
        <v>0</v>
      </c>
      <c r="H118" s="105">
        <v>0</v>
      </c>
      <c r="I118" s="105">
        <v>4461.8669453570219</v>
      </c>
      <c r="J118" s="105">
        <v>14550.139232925812</v>
      </c>
      <c r="K118" s="93">
        <v>3403.9395868166503</v>
      </c>
      <c r="L118" s="93">
        <v>0</v>
      </c>
      <c r="M118" s="94">
        <v>0</v>
      </c>
      <c r="N118" s="13">
        <f t="shared" si="82"/>
        <v>22415.945765099485</v>
      </c>
      <c r="O118" s="61"/>
      <c r="P118" s="94">
        <v>-28.194235050083336</v>
      </c>
      <c r="Q118" s="49">
        <f t="shared" si="83"/>
        <v>22387.751530049401</v>
      </c>
      <c r="R118" s="38"/>
      <c r="S118" s="38"/>
      <c r="T118" s="38"/>
      <c r="W118" s="222"/>
      <c r="X118" s="145">
        <f t="shared" si="76"/>
        <v>0</v>
      </c>
      <c r="Y118" s="145">
        <f t="shared" si="76"/>
        <v>0</v>
      </c>
      <c r="Z118" s="148">
        <f t="shared" si="76"/>
        <v>0.19929946691467396</v>
      </c>
      <c r="AA118" s="148">
        <f t="shared" si="76"/>
        <v>0.64991516514716763</v>
      </c>
      <c r="AB118" s="148">
        <f t="shared" si="76"/>
        <v>0.15204472777213904</v>
      </c>
      <c r="AC118" s="148">
        <f t="shared" si="76"/>
        <v>0</v>
      </c>
      <c r="AD118" s="144">
        <f t="shared" si="76"/>
        <v>0</v>
      </c>
      <c r="AE118" s="15">
        <f t="shared" si="76"/>
        <v>1.0012593598339807</v>
      </c>
      <c r="AF118" s="155"/>
      <c r="AG118" s="135">
        <f t="shared" si="77"/>
        <v>-1.2593598339806623E-3</v>
      </c>
      <c r="AH118" s="133">
        <f t="shared" si="77"/>
        <v>1</v>
      </c>
    </row>
    <row r="119" spans="2:34" ht="19.5" customHeight="1">
      <c r="B119" s="47"/>
      <c r="C119" s="213"/>
      <c r="D119" s="70"/>
      <c r="E119" s="106" t="s">
        <v>184</v>
      </c>
      <c r="F119" s="78" t="s">
        <v>185</v>
      </c>
      <c r="G119" s="92">
        <v>0</v>
      </c>
      <c r="H119" s="105">
        <v>0</v>
      </c>
      <c r="I119" s="105">
        <v>39755.483569520591</v>
      </c>
      <c r="J119" s="105">
        <v>15077.989650550298</v>
      </c>
      <c r="K119" s="93">
        <v>25366.937863731349</v>
      </c>
      <c r="L119" s="93">
        <v>0</v>
      </c>
      <c r="M119" s="94">
        <v>0</v>
      </c>
      <c r="N119" s="13">
        <f t="shared" si="82"/>
        <v>80200.411083802232</v>
      </c>
      <c r="O119" s="61"/>
      <c r="P119" s="94">
        <v>124.46302341790067</v>
      </c>
      <c r="Q119" s="49">
        <f t="shared" si="83"/>
        <v>80324.874107220137</v>
      </c>
      <c r="R119" s="38"/>
      <c r="S119" s="38"/>
      <c r="T119" s="38"/>
      <c r="W119" s="222"/>
      <c r="X119" s="145">
        <f t="shared" si="76"/>
        <v>0</v>
      </c>
      <c r="Y119" s="145">
        <f t="shared" si="76"/>
        <v>0</v>
      </c>
      <c r="Z119" s="148">
        <f t="shared" si="76"/>
        <v>0.4949336555007075</v>
      </c>
      <c r="AA119" s="148">
        <f t="shared" si="76"/>
        <v>0.18771258365651131</v>
      </c>
      <c r="AB119" s="148">
        <f t="shared" si="76"/>
        <v>0.31580426543676587</v>
      </c>
      <c r="AC119" s="148">
        <f t="shared" si="76"/>
        <v>0</v>
      </c>
      <c r="AD119" s="144">
        <f t="shared" si="76"/>
        <v>0</v>
      </c>
      <c r="AE119" s="15">
        <f t="shared" si="76"/>
        <v>0.99845050459398454</v>
      </c>
      <c r="AF119" s="155"/>
      <c r="AG119" s="135">
        <f t="shared" si="77"/>
        <v>1.5494954060153716E-3</v>
      </c>
      <c r="AH119" s="133">
        <f t="shared" si="77"/>
        <v>1</v>
      </c>
    </row>
    <row r="120" spans="2:34" ht="26.25" customHeight="1">
      <c r="B120" s="47"/>
      <c r="C120" s="213"/>
      <c r="D120" s="109"/>
      <c r="E120" s="73" t="s">
        <v>186</v>
      </c>
      <c r="F120" s="103" t="s">
        <v>187</v>
      </c>
      <c r="G120" s="100">
        <f>+G121+G122</f>
        <v>-6083.0938099928144</v>
      </c>
      <c r="H120" s="100">
        <f t="shared" ref="H120:M120" si="85">+H121+H122</f>
        <v>-192.69041630124818</v>
      </c>
      <c r="I120" s="77">
        <f t="shared" si="85"/>
        <v>23088.042692102226</v>
      </c>
      <c r="J120" s="77">
        <f t="shared" si="85"/>
        <v>-79.146963911526711</v>
      </c>
      <c r="K120" s="77">
        <f t="shared" si="85"/>
        <v>5615.8605839532938</v>
      </c>
      <c r="L120" s="77">
        <f t="shared" si="85"/>
        <v>40071.552971006648</v>
      </c>
      <c r="M120" s="77">
        <f t="shared" si="85"/>
        <v>0</v>
      </c>
      <c r="N120" s="77">
        <f t="shared" si="82"/>
        <v>62420.525056856583</v>
      </c>
      <c r="O120" s="63"/>
      <c r="P120" s="77">
        <f>+P121+P122</f>
        <v>64706.172154558204</v>
      </c>
      <c r="Q120" s="91">
        <f t="shared" si="83"/>
        <v>127126.69721141478</v>
      </c>
      <c r="R120" s="34"/>
      <c r="S120" s="34"/>
      <c r="T120" s="34"/>
      <c r="W120" s="222"/>
      <c r="X120" s="146">
        <f t="shared" si="76"/>
        <v>-4.785063990041747E-2</v>
      </c>
      <c r="Y120" s="142">
        <f t="shared" si="76"/>
        <v>-1.515735250958336E-3</v>
      </c>
      <c r="Z120" s="142">
        <f t="shared" si="76"/>
        <v>0.18161443031675914</v>
      </c>
      <c r="AA120" s="147">
        <f t="shared" si="76"/>
        <v>-6.2258334124659425E-4</v>
      </c>
      <c r="AB120" s="146">
        <f t="shared" si="76"/>
        <v>4.4175304693191086E-2</v>
      </c>
      <c r="AC120" s="147">
        <f t="shared" si="76"/>
        <v>0.31520958107144625</v>
      </c>
      <c r="AD120" s="147">
        <f t="shared" si="76"/>
        <v>0</v>
      </c>
      <c r="AE120" s="146">
        <f t="shared" si="76"/>
        <v>0.49101035758877409</v>
      </c>
      <c r="AF120" s="19"/>
      <c r="AG120" s="147">
        <f t="shared" si="77"/>
        <v>0.50898964241122591</v>
      </c>
      <c r="AH120" s="143">
        <f t="shared" si="77"/>
        <v>1</v>
      </c>
    </row>
    <row r="121" spans="2:34" ht="19.5" customHeight="1">
      <c r="B121" s="47"/>
      <c r="C121" s="213"/>
      <c r="D121" s="71"/>
      <c r="E121" s="78" t="s">
        <v>188</v>
      </c>
      <c r="F121" s="78" t="s">
        <v>183</v>
      </c>
      <c r="G121" s="92">
        <v>1790.810314007186</v>
      </c>
      <c r="H121" s="105">
        <v>2.8421709430404007E-14</v>
      </c>
      <c r="I121" s="105">
        <v>23088.042692102226</v>
      </c>
      <c r="J121" s="105">
        <v>364.28575037303136</v>
      </c>
      <c r="K121" s="93">
        <v>1869.8723177914048</v>
      </c>
      <c r="L121" s="93">
        <v>41993.951300976478</v>
      </c>
      <c r="M121" s="94">
        <v>0</v>
      </c>
      <c r="N121" s="13">
        <f t="shared" si="82"/>
        <v>69106.962375250325</v>
      </c>
      <c r="O121" s="61"/>
      <c r="P121" s="94">
        <v>1039.647466240431</v>
      </c>
      <c r="Q121" s="49">
        <f t="shared" si="83"/>
        <v>70146.609841490761</v>
      </c>
      <c r="R121" s="38"/>
      <c r="S121" s="38"/>
      <c r="T121" s="38"/>
      <c r="W121" s="222"/>
      <c r="X121" s="145">
        <f t="shared" si="76"/>
        <v>2.5529534756616935E-2</v>
      </c>
      <c r="Y121" s="145">
        <f t="shared" si="76"/>
        <v>4.0517580955983643E-19</v>
      </c>
      <c r="Z121" s="148">
        <f t="shared" si="76"/>
        <v>0.32913982221341742</v>
      </c>
      <c r="AA121" s="148">
        <f t="shared" si="76"/>
        <v>5.1932053622577396E-3</v>
      </c>
      <c r="AB121" s="148">
        <f t="shared" si="76"/>
        <v>2.6656631332814616E-2</v>
      </c>
      <c r="AC121" s="148">
        <f t="shared" si="76"/>
        <v>0.59865974130281674</v>
      </c>
      <c r="AD121" s="144">
        <f t="shared" si="76"/>
        <v>0</v>
      </c>
      <c r="AE121" s="15">
        <f t="shared" si="76"/>
        <v>0.98517893496792341</v>
      </c>
      <c r="AF121" s="155"/>
      <c r="AG121" s="135">
        <f t="shared" si="77"/>
        <v>1.4821065032076485E-2</v>
      </c>
      <c r="AH121" s="133">
        <f t="shared" si="77"/>
        <v>1</v>
      </c>
    </row>
    <row r="122" spans="2:34" ht="19.5" customHeight="1">
      <c r="B122" s="47"/>
      <c r="C122" s="213"/>
      <c r="D122" s="71"/>
      <c r="E122" s="78" t="s">
        <v>189</v>
      </c>
      <c r="F122" s="78" t="s">
        <v>185</v>
      </c>
      <c r="G122" s="92">
        <v>-7873.9041240000006</v>
      </c>
      <c r="H122" s="105">
        <v>-192.69041630124821</v>
      </c>
      <c r="I122" s="105">
        <v>0</v>
      </c>
      <c r="J122" s="105">
        <v>-443.43271428455807</v>
      </c>
      <c r="K122" s="93">
        <v>3745.9882661618885</v>
      </c>
      <c r="L122" s="93">
        <v>-1922.3983299698339</v>
      </c>
      <c r="M122" s="94">
        <v>0</v>
      </c>
      <c r="N122" s="13">
        <f t="shared" si="82"/>
        <v>-6686.4373183937514</v>
      </c>
      <c r="O122" s="61"/>
      <c r="P122" s="94">
        <v>63666.524688317775</v>
      </c>
      <c r="Q122" s="49">
        <f t="shared" si="83"/>
        <v>56980.087369924026</v>
      </c>
      <c r="R122" s="38"/>
      <c r="S122" s="38"/>
      <c r="T122" s="38"/>
      <c r="W122" s="222"/>
      <c r="X122" s="145">
        <f t="shared" si="76"/>
        <v>-0.13818694367527606</v>
      </c>
      <c r="Y122" s="145">
        <f t="shared" si="76"/>
        <v>-3.3817150024756997E-3</v>
      </c>
      <c r="Z122" s="148">
        <f t="shared" si="76"/>
        <v>0</v>
      </c>
      <c r="AA122" s="148">
        <f t="shared" si="76"/>
        <v>-7.7822399850972588E-3</v>
      </c>
      <c r="AB122" s="148">
        <f t="shared" si="76"/>
        <v>6.5742059008128947E-2</v>
      </c>
      <c r="AC122" s="148">
        <f t="shared" si="76"/>
        <v>-3.3738072697033793E-2</v>
      </c>
      <c r="AD122" s="144">
        <f t="shared" si="76"/>
        <v>0</v>
      </c>
      <c r="AE122" s="15">
        <f t="shared" si="76"/>
        <v>-0.11734691235175386</v>
      </c>
      <c r="AF122" s="155"/>
      <c r="AG122" s="135">
        <f t="shared" si="77"/>
        <v>1.1173469123517539</v>
      </c>
      <c r="AH122" s="133">
        <f t="shared" si="77"/>
        <v>1</v>
      </c>
    </row>
    <row r="123" spans="2:34" ht="26.25" customHeight="1">
      <c r="B123" s="47"/>
      <c r="C123" s="213"/>
      <c r="D123" s="109"/>
      <c r="E123" s="73" t="s">
        <v>190</v>
      </c>
      <c r="F123" s="103" t="s">
        <v>203</v>
      </c>
      <c r="G123" s="100">
        <f>+G124+G125</f>
        <v>20541.461296326732</v>
      </c>
      <c r="H123" s="100">
        <f t="shared" ref="H123:M123" si="86">+H124+H125</f>
        <v>31961.635017090091</v>
      </c>
      <c r="I123" s="77">
        <f t="shared" si="86"/>
        <v>4.5392248699998952</v>
      </c>
      <c r="J123" s="77">
        <f t="shared" si="86"/>
        <v>-757.97641997727055</v>
      </c>
      <c r="K123" s="77">
        <f t="shared" si="86"/>
        <v>3340.1634100351207</v>
      </c>
      <c r="L123" s="77">
        <f t="shared" si="86"/>
        <v>-2504.3799888115127</v>
      </c>
      <c r="M123" s="77">
        <f t="shared" si="86"/>
        <v>17345.43253696488</v>
      </c>
      <c r="N123" s="77">
        <f t="shared" si="82"/>
        <v>69930.87507649805</v>
      </c>
      <c r="O123" s="63"/>
      <c r="P123" s="77">
        <f>+P124+P125</f>
        <v>-11004.708854710911</v>
      </c>
      <c r="Q123" s="91">
        <f t="shared" si="83"/>
        <v>58926.166221787142</v>
      </c>
      <c r="R123" s="34"/>
      <c r="S123" s="34"/>
      <c r="T123" s="34"/>
      <c r="W123" s="222"/>
      <c r="X123" s="146">
        <f t="shared" si="76"/>
        <v>0.34859660170343493</v>
      </c>
      <c r="Y123" s="142">
        <f t="shared" si="76"/>
        <v>0.54240139935105292</v>
      </c>
      <c r="Z123" s="142">
        <f t="shared" si="76"/>
        <v>7.7032414647766091E-5</v>
      </c>
      <c r="AA123" s="147">
        <f t="shared" si="76"/>
        <v>-1.2863155174975887E-2</v>
      </c>
      <c r="AB123" s="146">
        <f t="shared" si="76"/>
        <v>5.6683874485629462E-2</v>
      </c>
      <c r="AC123" s="147">
        <f t="shared" si="76"/>
        <v>-4.2500304183806764E-2</v>
      </c>
      <c r="AD123" s="147">
        <f t="shared" si="76"/>
        <v>0.2943587483984601</v>
      </c>
      <c r="AE123" s="146">
        <f t="shared" si="76"/>
        <v>1.1867541969944426</v>
      </c>
      <c r="AF123" s="19"/>
      <c r="AG123" s="147">
        <f t="shared" si="77"/>
        <v>-0.18675419699444268</v>
      </c>
      <c r="AH123" s="143">
        <f t="shared" si="77"/>
        <v>1</v>
      </c>
    </row>
    <row r="124" spans="2:34" ht="19.5" customHeight="1">
      <c r="B124" s="47"/>
      <c r="C124" s="213"/>
      <c r="D124" s="71"/>
      <c r="E124" s="78" t="s">
        <v>192</v>
      </c>
      <c r="F124" s="78" t="s">
        <v>183</v>
      </c>
      <c r="G124" s="92">
        <v>124.61040499999999</v>
      </c>
      <c r="H124" s="105">
        <v>5181.995776411015</v>
      </c>
      <c r="I124" s="105">
        <v>4.0592355799998927</v>
      </c>
      <c r="J124" s="105">
        <v>11.238778410000009</v>
      </c>
      <c r="K124" s="93">
        <v>103.12593101999978</v>
      </c>
      <c r="L124" s="93">
        <v>12.50016399913045</v>
      </c>
      <c r="M124" s="94">
        <v>16519.43423023275</v>
      </c>
      <c r="N124" s="13">
        <f t="shared" si="82"/>
        <v>21956.964520652895</v>
      </c>
      <c r="O124" s="61"/>
      <c r="P124" s="94">
        <v>21.675197141897566</v>
      </c>
      <c r="Q124" s="49">
        <f t="shared" si="83"/>
        <v>21978.639717794791</v>
      </c>
      <c r="R124" s="38"/>
      <c r="S124" s="38"/>
      <c r="T124" s="38"/>
      <c r="W124" s="222"/>
      <c r="X124" s="145">
        <f t="shared" si="76"/>
        <v>5.6696140707520855E-3</v>
      </c>
      <c r="Y124" s="145">
        <f t="shared" si="76"/>
        <v>0.23577418088415467</v>
      </c>
      <c r="Z124" s="148">
        <f t="shared" si="76"/>
        <v>1.8469002777789619E-4</v>
      </c>
      <c r="AA124" s="148">
        <f t="shared" si="76"/>
        <v>5.1135004505764028E-4</v>
      </c>
      <c r="AB124" s="148">
        <f t="shared" si="76"/>
        <v>4.6920979798629157E-3</v>
      </c>
      <c r="AC124" s="148">
        <f t="shared" si="76"/>
        <v>5.6874147625295547E-4</v>
      </c>
      <c r="AD124" s="144">
        <f t="shared" si="76"/>
        <v>0.75161313176529077</v>
      </c>
      <c r="AE124" s="15">
        <f t="shared" si="76"/>
        <v>0.99901380624914893</v>
      </c>
      <c r="AF124" s="155"/>
      <c r="AG124" s="135">
        <f t="shared" si="77"/>
        <v>9.8619375085112542E-4</v>
      </c>
      <c r="AH124" s="133">
        <f t="shared" si="77"/>
        <v>1</v>
      </c>
    </row>
    <row r="125" spans="2:34" ht="19.5" customHeight="1">
      <c r="B125" s="47"/>
      <c r="C125" s="213"/>
      <c r="D125" s="71"/>
      <c r="E125" s="78" t="s">
        <v>193</v>
      </c>
      <c r="F125" s="78" t="s">
        <v>185</v>
      </c>
      <c r="G125" s="92">
        <v>20416.850891326732</v>
      </c>
      <c r="H125" s="105">
        <v>26779.639240679076</v>
      </c>
      <c r="I125" s="105">
        <v>0.47998929000000246</v>
      </c>
      <c r="J125" s="105">
        <v>-769.21519838727056</v>
      </c>
      <c r="K125" s="93">
        <v>3237.0374790151209</v>
      </c>
      <c r="L125" s="93">
        <v>-2516.8801528106433</v>
      </c>
      <c r="M125" s="94">
        <v>825.99830673212932</v>
      </c>
      <c r="N125" s="13">
        <f t="shared" si="82"/>
        <v>47973.910555845148</v>
      </c>
      <c r="O125" s="61"/>
      <c r="P125" s="94">
        <v>-11026.384051852809</v>
      </c>
      <c r="Q125" s="49">
        <f t="shared" si="83"/>
        <v>36947.52650399234</v>
      </c>
      <c r="R125" s="38"/>
      <c r="S125" s="38"/>
      <c r="T125" s="38"/>
      <c r="W125" s="222"/>
      <c r="X125" s="145">
        <f t="shared" si="76"/>
        <v>0.55259046607952511</v>
      </c>
      <c r="Y125" s="145">
        <f t="shared" si="76"/>
        <v>0.72480194953741817</v>
      </c>
      <c r="Z125" s="148">
        <f t="shared" si="76"/>
        <v>1.2991107535930383E-5</v>
      </c>
      <c r="AA125" s="148">
        <f t="shared" si="76"/>
        <v>-2.0819125694494151E-2</v>
      </c>
      <c r="AB125" s="148">
        <f t="shared" si="76"/>
        <v>8.7611750644940867E-2</v>
      </c>
      <c r="AC125" s="148">
        <f t="shared" si="76"/>
        <v>-6.8120396436786732E-2</v>
      </c>
      <c r="AD125" s="144">
        <f t="shared" si="76"/>
        <v>2.2355983874668216E-2</v>
      </c>
      <c r="AE125" s="15">
        <f t="shared" si="76"/>
        <v>1.2984336191128074</v>
      </c>
      <c r="AF125" s="155"/>
      <c r="AG125" s="135">
        <f t="shared" si="77"/>
        <v>-0.29843361911280747</v>
      </c>
      <c r="AH125" s="133">
        <f t="shared" si="77"/>
        <v>1</v>
      </c>
    </row>
    <row r="126" spans="2:34" ht="26.25" customHeight="1">
      <c r="B126" s="47"/>
      <c r="C126" s="213"/>
      <c r="D126" s="109"/>
      <c r="E126" s="73" t="s">
        <v>194</v>
      </c>
      <c r="F126" s="103" t="s">
        <v>195</v>
      </c>
      <c r="G126" s="100">
        <v>1210.7501118213709</v>
      </c>
      <c r="H126" s="100">
        <v>60666.540599248103</v>
      </c>
      <c r="I126" s="77">
        <v>6518.5977960199934</v>
      </c>
      <c r="J126" s="77">
        <v>933.87019324264293</v>
      </c>
      <c r="K126" s="77">
        <v>15481.125717076968</v>
      </c>
      <c r="L126" s="77">
        <v>0</v>
      </c>
      <c r="M126" s="77">
        <v>0</v>
      </c>
      <c r="N126" s="77">
        <f t="shared" si="82"/>
        <v>84810.884417409077</v>
      </c>
      <c r="O126" s="63"/>
      <c r="P126" s="77">
        <v>21666.267676571639</v>
      </c>
      <c r="Q126" s="91">
        <f t="shared" si="83"/>
        <v>106477.15209398072</v>
      </c>
      <c r="R126" s="34"/>
      <c r="S126" s="34"/>
      <c r="T126" s="34"/>
      <c r="W126" s="222"/>
      <c r="X126" s="146">
        <f t="shared" si="76"/>
        <v>1.1370985117565104E-2</v>
      </c>
      <c r="Y126" s="142">
        <f t="shared" si="76"/>
        <v>0.56976111218396919</v>
      </c>
      <c r="Z126" s="142">
        <f t="shared" si="76"/>
        <v>6.1220624968128703E-2</v>
      </c>
      <c r="AA126" s="147">
        <f t="shared" si="76"/>
        <v>8.7706158070266008E-3</v>
      </c>
      <c r="AB126" s="146">
        <f t="shared" si="76"/>
        <v>0.14539387476679266</v>
      </c>
      <c r="AC126" s="147">
        <f t="shared" si="76"/>
        <v>0</v>
      </c>
      <c r="AD126" s="147">
        <f t="shared" si="76"/>
        <v>0</v>
      </c>
      <c r="AE126" s="146">
        <f t="shared" si="76"/>
        <v>0.79651721284348231</v>
      </c>
      <c r="AF126" s="19"/>
      <c r="AG126" s="147">
        <f t="shared" si="77"/>
        <v>0.20348278715651766</v>
      </c>
      <c r="AH126" s="143">
        <f t="shared" si="77"/>
        <v>1</v>
      </c>
    </row>
    <row r="127" spans="2:34" ht="26.25" customHeight="1">
      <c r="B127" s="47"/>
      <c r="C127" s="213"/>
      <c r="D127" s="109"/>
      <c r="E127" s="73" t="s">
        <v>196</v>
      </c>
      <c r="F127" s="103" t="s">
        <v>197</v>
      </c>
      <c r="G127" s="100">
        <v>0</v>
      </c>
      <c r="H127" s="100">
        <v>0</v>
      </c>
      <c r="I127" s="77">
        <v>0</v>
      </c>
      <c r="J127" s="77">
        <v>930.87632938142087</v>
      </c>
      <c r="K127" s="77">
        <v>19113.10485782678</v>
      </c>
      <c r="L127" s="77">
        <v>204.81809799999999</v>
      </c>
      <c r="M127" s="77">
        <v>0</v>
      </c>
      <c r="N127" s="77">
        <f t="shared" si="82"/>
        <v>20248.799285208199</v>
      </c>
      <c r="O127" s="63"/>
      <c r="P127" s="77">
        <v>0</v>
      </c>
      <c r="Q127" s="91">
        <f t="shared" si="83"/>
        <v>20248.799285208199</v>
      </c>
      <c r="R127" s="34"/>
      <c r="S127" s="34"/>
      <c r="T127" s="34"/>
      <c r="W127" s="222"/>
      <c r="X127" s="146">
        <f t="shared" si="76"/>
        <v>0</v>
      </c>
      <c r="Y127" s="142">
        <f t="shared" si="76"/>
        <v>0</v>
      </c>
      <c r="Z127" s="142">
        <f t="shared" si="76"/>
        <v>0</v>
      </c>
      <c r="AA127" s="147">
        <f t="shared" si="76"/>
        <v>4.5971927336028687E-2</v>
      </c>
      <c r="AB127" s="146">
        <f t="shared" si="76"/>
        <v>0.94391299891983982</v>
      </c>
      <c r="AC127" s="147">
        <f t="shared" si="76"/>
        <v>1.0115073744131592E-2</v>
      </c>
      <c r="AD127" s="147">
        <f t="shared" si="76"/>
        <v>0</v>
      </c>
      <c r="AE127" s="146">
        <f t="shared" si="76"/>
        <v>1</v>
      </c>
      <c r="AF127" s="19"/>
      <c r="AG127" s="147">
        <f t="shared" si="77"/>
        <v>0</v>
      </c>
      <c r="AH127" s="143">
        <f t="shared" si="77"/>
        <v>1</v>
      </c>
    </row>
    <row r="128" spans="2:34" ht="26.25" customHeight="1">
      <c r="B128" s="47"/>
      <c r="C128" s="213"/>
      <c r="D128" s="109"/>
      <c r="E128" s="73" t="s">
        <v>198</v>
      </c>
      <c r="F128" s="103" t="s">
        <v>199</v>
      </c>
      <c r="G128" s="100">
        <v>0</v>
      </c>
      <c r="H128" s="100">
        <v>0</v>
      </c>
      <c r="I128" s="77">
        <v>0</v>
      </c>
      <c r="J128" s="77">
        <v>0</v>
      </c>
      <c r="K128" s="77">
        <v>0</v>
      </c>
      <c r="L128" s="77">
        <v>0</v>
      </c>
      <c r="M128" s="77">
        <v>0</v>
      </c>
      <c r="N128" s="77">
        <f t="shared" si="82"/>
        <v>0</v>
      </c>
      <c r="O128" s="63"/>
      <c r="P128" s="77">
        <v>0</v>
      </c>
      <c r="Q128" s="91">
        <f t="shared" si="83"/>
        <v>0</v>
      </c>
      <c r="R128" s="34"/>
      <c r="S128" s="34"/>
      <c r="T128" s="34"/>
      <c r="W128" s="222"/>
      <c r="X128" s="146"/>
      <c r="Y128" s="142"/>
      <c r="Z128" s="142"/>
      <c r="AA128" s="147"/>
      <c r="AB128" s="146"/>
      <c r="AC128" s="147"/>
      <c r="AD128" s="147"/>
      <c r="AE128" s="146"/>
      <c r="AF128" s="19"/>
      <c r="AG128" s="147"/>
      <c r="AH128" s="143"/>
    </row>
    <row r="129" spans="1:34" ht="26.25" customHeight="1" thickBot="1">
      <c r="B129" s="47"/>
      <c r="C129" s="215"/>
      <c r="D129" s="126"/>
      <c r="E129" s="127" t="s">
        <v>200</v>
      </c>
      <c r="F129" s="128" t="s">
        <v>204</v>
      </c>
      <c r="G129" s="129">
        <v>-1128.0194309514613</v>
      </c>
      <c r="H129" s="129">
        <v>103083.5059461652</v>
      </c>
      <c r="I129" s="130">
        <v>78.124718899464355</v>
      </c>
      <c r="J129" s="130">
        <v>351.76086944788682</v>
      </c>
      <c r="K129" s="130">
        <v>-2579.1977778214255</v>
      </c>
      <c r="L129" s="130">
        <v>7438.1046854088145</v>
      </c>
      <c r="M129" s="130">
        <v>1702.9959373397746</v>
      </c>
      <c r="N129" s="130">
        <f t="shared" si="82"/>
        <v>108947.27494848825</v>
      </c>
      <c r="O129" s="64"/>
      <c r="P129" s="130">
        <v>86445.381556818262</v>
      </c>
      <c r="Q129" s="131">
        <f t="shared" si="83"/>
        <v>195392.65650530651</v>
      </c>
      <c r="R129" s="34"/>
      <c r="S129" s="34"/>
      <c r="T129" s="34"/>
      <c r="X129" s="161">
        <f t="shared" si="76"/>
        <v>-5.7730902027058849E-3</v>
      </c>
      <c r="Y129" s="162">
        <f t="shared" si="76"/>
        <v>0.52757103460214039</v>
      </c>
      <c r="Z129" s="162">
        <f t="shared" si="76"/>
        <v>3.9983446817686637E-4</v>
      </c>
      <c r="AA129" s="163">
        <f t="shared" si="76"/>
        <v>1.8002768156147855E-3</v>
      </c>
      <c r="AB129" s="164">
        <f t="shared" si="76"/>
        <v>-1.3200075294290188E-2</v>
      </c>
      <c r="AC129" s="163">
        <f t="shared" si="76"/>
        <v>3.8067473048593356E-2</v>
      </c>
      <c r="AD129" s="163">
        <f t="shared" si="76"/>
        <v>8.7157622389637986E-3</v>
      </c>
      <c r="AE129" s="164">
        <f t="shared" si="76"/>
        <v>0.5575812156764931</v>
      </c>
      <c r="AF129" s="165"/>
      <c r="AG129" s="163">
        <f t="shared" si="77"/>
        <v>0.44241878432350684</v>
      </c>
      <c r="AH129" s="166">
        <f t="shared" si="77"/>
        <v>1</v>
      </c>
    </row>
    <row r="130" spans="1:34"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43"/>
      <c r="S130" s="43"/>
      <c r="T130" s="4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</row>
    <row r="131" spans="1:34">
      <c r="C131" s="3" t="s">
        <v>205</v>
      </c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43"/>
      <c r="S131" s="43"/>
      <c r="T131" s="4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</row>
    <row r="132" spans="1:34" s="6" customFormat="1" ht="18.75" customHeight="1">
      <c r="A132" s="4"/>
      <c r="B132" s="5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 s="44"/>
      <c r="S132" s="44"/>
      <c r="T132" s="44"/>
      <c r="U132"/>
      <c r="V132"/>
      <c r="W132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</row>
    <row r="133" spans="1:34" ht="9.75" customHeight="1"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 s="43"/>
      <c r="S133" s="43"/>
      <c r="T133" s="4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</row>
    <row r="134" spans="1:34" s="6" customFormat="1" ht="18" customHeight="1">
      <c r="A134" s="4"/>
      <c r="B134" s="5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 s="45"/>
      <c r="S134" s="45"/>
      <c r="T134" s="45"/>
      <c r="U134"/>
      <c r="V134"/>
      <c r="W134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</row>
    <row r="135" spans="1:34"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</row>
    <row r="136" spans="1:34"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</row>
    <row r="137" spans="1:34"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</row>
    <row r="138" spans="1:34"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</row>
    <row r="139" spans="1:34"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</row>
    <row r="140" spans="1:34"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</row>
    <row r="141" spans="1:34"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</row>
  </sheetData>
  <mergeCells count="44">
    <mergeCell ref="C81:C83"/>
    <mergeCell ref="C84:C90"/>
    <mergeCell ref="C91:C98"/>
    <mergeCell ref="C99:C129"/>
    <mergeCell ref="E100:F100"/>
    <mergeCell ref="E115:F115"/>
    <mergeCell ref="C21:C27"/>
    <mergeCell ref="C28:C36"/>
    <mergeCell ref="C37:C51"/>
    <mergeCell ref="C52:C74"/>
    <mergeCell ref="AF9:AF11"/>
    <mergeCell ref="Q9:Q11"/>
    <mergeCell ref="C75:C80"/>
    <mergeCell ref="AB10:AB11"/>
    <mergeCell ref="AC10:AC11"/>
    <mergeCell ref="AD10:AD11"/>
    <mergeCell ref="AE10:AE11"/>
    <mergeCell ref="G10:G11"/>
    <mergeCell ref="H10:H11"/>
    <mergeCell ref="I10:I11"/>
    <mergeCell ref="J10:J11"/>
    <mergeCell ref="K10:K11"/>
    <mergeCell ref="L10:L11"/>
    <mergeCell ref="C12:C20"/>
    <mergeCell ref="C6:E8"/>
    <mergeCell ref="C9:C11"/>
    <mergeCell ref="D9:D11"/>
    <mergeCell ref="E9:E11"/>
    <mergeCell ref="F9:F11"/>
    <mergeCell ref="X7:AH7"/>
    <mergeCell ref="X8:AH8"/>
    <mergeCell ref="AH9:AH11"/>
    <mergeCell ref="F6:Q6"/>
    <mergeCell ref="F7:Q7"/>
    <mergeCell ref="F8:Q8"/>
    <mergeCell ref="O9:O11"/>
    <mergeCell ref="M10:M11"/>
    <mergeCell ref="N10:N11"/>
    <mergeCell ref="AG10:AG11"/>
    <mergeCell ref="P10:P11"/>
    <mergeCell ref="X10:X11"/>
    <mergeCell ref="Y10:Y11"/>
    <mergeCell ref="Z10:Z11"/>
    <mergeCell ref="AA10:AA11"/>
  </mergeCells>
  <conditionalFormatting sqref="X13:AH15 X12:AE12 X17:AH19 X16:AE16 AG21 X22:AG24 AG25:AG26 AF28:AH29 X30:AH31 AF32:AH32 X33:AH34 AF35:AH35 X37:AC38 AF37:AG37 AF38:AF39 X40:AH41 AF42:AH42 AF45 AF48 X43:AH44 X46:AH47 X49:AH50 AF52 X54:AH55 AE81:AH82 AF78:AG79 AF84:AG84 AE85:AH86 AF87:AG88 AF91:AG91 AE92:AH94 AF95:AG97 AF101:AF102 AE103:AH104">
    <cfRule type="cellIs" dxfId="32" priority="33" operator="equal">
      <formula>0</formula>
    </cfRule>
  </conditionalFormatting>
  <conditionalFormatting sqref="AF53">
    <cfRule type="cellIs" dxfId="31" priority="32" operator="equal">
      <formula>0</formula>
    </cfRule>
  </conditionalFormatting>
  <conditionalFormatting sqref="AF56">
    <cfRule type="cellIs" dxfId="30" priority="31" operator="equal">
      <formula>0</formula>
    </cfRule>
  </conditionalFormatting>
  <conditionalFormatting sqref="X57:AH62">
    <cfRule type="cellIs" dxfId="29" priority="30" operator="equal">
      <formula>0</formula>
    </cfRule>
  </conditionalFormatting>
  <conditionalFormatting sqref="AF63:AF64">
    <cfRule type="cellIs" dxfId="28" priority="29" operator="equal">
      <formula>0</formula>
    </cfRule>
  </conditionalFormatting>
  <conditionalFormatting sqref="X65:AH66">
    <cfRule type="cellIs" dxfId="27" priority="28" operator="equal">
      <formula>0</formula>
    </cfRule>
  </conditionalFormatting>
  <conditionalFormatting sqref="AF67">
    <cfRule type="cellIs" dxfId="26" priority="27" operator="equal">
      <formula>0</formula>
    </cfRule>
  </conditionalFormatting>
  <conditionalFormatting sqref="X68:AH73">
    <cfRule type="cellIs" dxfId="25" priority="26" operator="equal">
      <formula>0</formula>
    </cfRule>
  </conditionalFormatting>
  <conditionalFormatting sqref="AF75">
    <cfRule type="cellIs" dxfId="24" priority="25" operator="equal">
      <formula>0</formula>
    </cfRule>
  </conditionalFormatting>
  <conditionalFormatting sqref="X76:AF77 AH76:AH77">
    <cfRule type="cellIs" dxfId="23" priority="24" operator="equal">
      <formula>0</formula>
    </cfRule>
  </conditionalFormatting>
  <conditionalFormatting sqref="AG76:AG77">
    <cfRule type="cellIs" dxfId="22" priority="23" operator="equal">
      <formula>0</formula>
    </cfRule>
  </conditionalFormatting>
  <conditionalFormatting sqref="X81:AD82">
    <cfRule type="cellIs" dxfId="21" priority="22" operator="equal">
      <formula>0</formula>
    </cfRule>
  </conditionalFormatting>
  <conditionalFormatting sqref="X85:AD86">
    <cfRule type="cellIs" dxfId="20" priority="21" operator="equal">
      <formula>0</formula>
    </cfRule>
  </conditionalFormatting>
  <conditionalFormatting sqref="X92:AD94">
    <cfRule type="cellIs" dxfId="19" priority="20" operator="equal">
      <formula>0</formula>
    </cfRule>
  </conditionalFormatting>
  <conditionalFormatting sqref="AG101">
    <cfRule type="cellIs" dxfId="18" priority="19" operator="equal">
      <formula>0</formula>
    </cfRule>
  </conditionalFormatting>
  <conditionalFormatting sqref="X103:AD104">
    <cfRule type="cellIs" dxfId="17" priority="18" operator="equal">
      <formula>0</formula>
    </cfRule>
  </conditionalFormatting>
  <conditionalFormatting sqref="AF105">
    <cfRule type="cellIs" dxfId="16" priority="17" operator="equal">
      <formula>0</formula>
    </cfRule>
  </conditionalFormatting>
  <conditionalFormatting sqref="AE106:AH107">
    <cfRule type="cellIs" dxfId="15" priority="16" operator="equal">
      <formula>0</formula>
    </cfRule>
  </conditionalFormatting>
  <conditionalFormatting sqref="X106:AD107">
    <cfRule type="cellIs" dxfId="14" priority="15" operator="equal">
      <formula>0</formula>
    </cfRule>
  </conditionalFormatting>
  <conditionalFormatting sqref="AE109:AH110">
    <cfRule type="cellIs" dxfId="13" priority="14" operator="equal">
      <formula>0</formula>
    </cfRule>
  </conditionalFormatting>
  <conditionalFormatting sqref="X109:AD110">
    <cfRule type="cellIs" dxfId="12" priority="13" operator="equal">
      <formula>0</formula>
    </cfRule>
  </conditionalFormatting>
  <conditionalFormatting sqref="AF108">
    <cfRule type="cellIs" dxfId="11" priority="12" operator="equal">
      <formula>0</formula>
    </cfRule>
  </conditionalFormatting>
  <conditionalFormatting sqref="AF111:AF114">
    <cfRule type="cellIs" dxfId="10" priority="11" operator="equal">
      <formula>0</formula>
    </cfRule>
  </conditionalFormatting>
  <conditionalFormatting sqref="AF116:AF117 AE118:AH119">
    <cfRule type="cellIs" dxfId="9" priority="10" operator="equal">
      <formula>0</formula>
    </cfRule>
  </conditionalFormatting>
  <conditionalFormatting sqref="AG116">
    <cfRule type="cellIs" dxfId="8" priority="9" operator="equal">
      <formula>0</formula>
    </cfRule>
  </conditionalFormatting>
  <conditionalFormatting sqref="X118:AD119">
    <cfRule type="cellIs" dxfId="7" priority="8" operator="equal">
      <formula>0</formula>
    </cfRule>
  </conditionalFormatting>
  <conditionalFormatting sqref="AF120">
    <cfRule type="cellIs" dxfId="6" priority="7" operator="equal">
      <formula>0</formula>
    </cfRule>
  </conditionalFormatting>
  <conditionalFormatting sqref="AE121:AH122">
    <cfRule type="cellIs" dxfId="5" priority="6" operator="equal">
      <formula>0</formula>
    </cfRule>
  </conditionalFormatting>
  <conditionalFormatting sqref="X121:AD122">
    <cfRule type="cellIs" dxfId="4" priority="5" operator="equal">
      <formula>0</formula>
    </cfRule>
  </conditionalFormatting>
  <conditionalFormatting sqref="AE124:AH125">
    <cfRule type="cellIs" dxfId="3" priority="4" operator="equal">
      <formula>0</formula>
    </cfRule>
  </conditionalFormatting>
  <conditionalFormatting sqref="X124:AD125">
    <cfRule type="cellIs" dxfId="2" priority="3" operator="equal">
      <formula>0</formula>
    </cfRule>
  </conditionalFormatting>
  <conditionalFormatting sqref="AF123">
    <cfRule type="cellIs" dxfId="1" priority="2" operator="equal">
      <formula>0</formula>
    </cfRule>
  </conditionalFormatting>
  <conditionalFormatting sqref="AF126:AF129">
    <cfRule type="cellIs" dxfId="0" priority="1" operator="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28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8" ma:contentTypeDescription="Crear nuevo documento." ma:contentTypeScope="" ma:versionID="52192758df6c6c9c94bea4cff78b0ae7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18c1665200eb7a38ed3b677b5959a31a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No aplica</Sector_x0020_Institucional>
    <Operaci_x00f3_n xmlns="ed1af540-80dc-49a2-87a8-d9cdef09c1ae">No aplica</Operaci_x00f3_n>
    <Descripci_x00f3_n xmlns="ed1af540-80dc-49a2-87a8-d9cdef09c1ae">CSI Síntesis - CEI</Descripci_x00f3_n>
    <Per_x00ed_odo xmlns="ed1af540-80dc-49a2-87a8-d9cdef09c1ae">2012</Per_x00ed_odo>
    <Descripci_x00f3_n0 xmlns="ed1af540-80dc-49a2-87a8-d9cdef09c1ae" xsi:nil="true"/>
    <C_x00f3_digo_x0020_Operaci_x00f3_n xmlns="ed1af540-80dc-49a2-87a8-d9cdef09c1ae">n.a</C_x00f3_digo_x0020_Operaci_x00f3_n>
    <C_x00f3_digo_x0020_Sector_x0020_Institucional xmlns="ed1af540-80dc-49a2-87a8-d9cdef09c1ae">n.a</C_x00f3_digo_x0020_Sector_x0020_Institucional>
    <_dlc_DocId xmlns="a920c358-e860-40bc-800a-c71437c68475">ZVC2WEHRZH33-1123345044-87</_dlc_DocId>
    <_dlc_DocIdUrl xmlns="a920c358-e860-40bc-800a-c71437c68475">
      <Url>https://itrio:37788/Estadisticas-e-Indicadores/_layouts/15/DocIdRedir.aspx?ID=ZVC2WEHRZH33-1123345044-87</Url>
      <Description>ZVC2WEHRZH33-1123345044-87</Description>
    </_dlc_DocIdUrl>
    <_dlc_DocIdPersistId xmlns="a920c358-e860-40bc-800a-c71437c68475">false</_dlc_DocIdPersistId>
    <SharedWithUsers xmlns="a920c358-e860-40bc-800a-c71437c68475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3F8FFDB-B387-4574-970A-0B89EA3EC8DA}"/>
</file>

<file path=customXml/itemProps2.xml><?xml version="1.0" encoding="utf-8"?>
<ds:datastoreItem xmlns:ds="http://schemas.openxmlformats.org/officeDocument/2006/customXml" ds:itemID="{B029D965-0A13-4998-9288-069B48DDFDF5}"/>
</file>

<file path=customXml/itemProps3.xml><?xml version="1.0" encoding="utf-8"?>
<ds:datastoreItem xmlns:ds="http://schemas.openxmlformats.org/officeDocument/2006/customXml" ds:itemID="{588C3C45-C27E-4556-A2B8-5B8DF580AF5C}"/>
</file>

<file path=customXml/itemProps4.xml><?xml version="1.0" encoding="utf-8"?>
<ds:datastoreItem xmlns:ds="http://schemas.openxmlformats.org/officeDocument/2006/customXml" ds:itemID="{71979F64-C18F-4224-AC63-7632A5E46E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SCI_2.2012_CEI</vt:lpstr>
      <vt:lpstr>SCI_2.2012_CEI!Títulos_a_imprimir</vt:lpstr>
    </vt:vector>
  </TitlesOfParts>
  <Company>BCU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Cuentas Económicas Integradas 2012-Todos los sectores</dc:title>
  <dc:creator>Soporte</dc:creator>
  <cp:lastModifiedBy>Soporte</cp:lastModifiedBy>
  <cp:lastPrinted>2020-10-29T00:07:42Z</cp:lastPrinted>
  <dcterms:created xsi:type="dcterms:W3CDTF">2020-09-30T13:34:46Z</dcterms:created>
  <dcterms:modified xsi:type="dcterms:W3CDTF">2020-10-29T20:27:51Z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0x0101007B2F0C439DA7924D8825B62195930AA4</vt:lpwstr>
  </property>
  <property fmtid="{D5CDD505-2E9C-101B-9397-08002B2CF9AE}" pid="3" name="_dlc_DocIdItemGuid">
    <vt:lpwstr>44df60da-4ecf-4d60-875b-90fa0dcc838c</vt:lpwstr>
  </property>
  <property fmtid="{D5CDD505-2E9C-101B-9397-08002B2CF9AE}" pid="4" name="Order">
    <vt:r8>8700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