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GROUP\CNBase16\0. CSI\2. Sintesis_CSI\2018\Difusion en valores 2018\"/>
    </mc:Choice>
  </mc:AlternateContent>
  <bookViews>
    <workbookView xWindow="-120" yWindow="-120" windowWidth="29040" windowHeight="15840"/>
  </bookViews>
  <sheets>
    <sheet name="SCI_2.2018_CEI" sheetId="1" r:id="rId1"/>
  </sheets>
  <definedNames>
    <definedName name="_xlnm.Print_Titles" localSheetId="0">SCI_2.2018_CEI!$6:$11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6" i="1" l="1"/>
  <c r="Q116" i="1" l="1"/>
  <c r="G42" i="1" l="1"/>
  <c r="N128" i="1" l="1"/>
  <c r="Q128" i="1" s="1"/>
  <c r="H84" i="1" l="1"/>
  <c r="I84" i="1"/>
  <c r="G84" i="1"/>
  <c r="J84" i="1"/>
  <c r="K84" i="1"/>
  <c r="M42" i="1" l="1"/>
  <c r="M39" i="1" l="1"/>
  <c r="N113" i="1" l="1"/>
  <c r="Q113" i="1" s="1"/>
  <c r="N101" i="1" l="1"/>
  <c r="Q101" i="1" l="1"/>
  <c r="H39" i="1" l="1"/>
  <c r="H42" i="1" l="1"/>
  <c r="N95" i="1" l="1"/>
  <c r="P95" i="1" s="1"/>
  <c r="Q95" i="1" s="1"/>
  <c r="M91" i="1" l="1"/>
  <c r="N96" i="1" l="1"/>
  <c r="Q96" i="1" s="1"/>
  <c r="N97" i="1"/>
  <c r="Q97" i="1" s="1"/>
  <c r="Q98" i="1" l="1"/>
  <c r="M29" i="1" l="1"/>
  <c r="M32" i="1"/>
  <c r="M21" i="1"/>
  <c r="I102" i="1" l="1"/>
  <c r="P102" i="1"/>
  <c r="L102" i="1" l="1"/>
  <c r="H102" i="1"/>
  <c r="M102" i="1"/>
  <c r="P117" i="1"/>
  <c r="L117" i="1"/>
  <c r="K102" i="1"/>
  <c r="N118" i="1"/>
  <c r="Q118" i="1" s="1"/>
  <c r="G117" i="1"/>
  <c r="N104" i="1"/>
  <c r="Q104" i="1" s="1"/>
  <c r="H117" i="1"/>
  <c r="M105" i="1"/>
  <c r="M117" i="1"/>
  <c r="L120" i="1"/>
  <c r="M120" i="1"/>
  <c r="I117" i="1"/>
  <c r="J102" i="1"/>
  <c r="K117" i="1"/>
  <c r="G102" i="1"/>
  <c r="N103" i="1"/>
  <c r="Q103" i="1" s="1"/>
  <c r="J117" i="1"/>
  <c r="M123" i="1"/>
  <c r="J105" i="1"/>
  <c r="N119" i="1"/>
  <c r="Q119" i="1" s="1"/>
  <c r="L105" i="1"/>
  <c r="I108" i="1"/>
  <c r="J108" i="1" l="1"/>
  <c r="K105" i="1"/>
  <c r="H123" i="1"/>
  <c r="H108" i="1"/>
  <c r="K120" i="1"/>
  <c r="J123" i="1"/>
  <c r="L108" i="1"/>
  <c r="J120" i="1"/>
  <c r="I105" i="1"/>
  <c r="K108" i="1"/>
  <c r="G120" i="1"/>
  <c r="N121" i="1"/>
  <c r="Q121" i="1" s="1"/>
  <c r="N127" i="1"/>
  <c r="Q127" i="1" s="1"/>
  <c r="I120" i="1"/>
  <c r="M108" i="1"/>
  <c r="N102" i="1"/>
  <c r="I123" i="1"/>
  <c r="N109" i="1"/>
  <c r="Q109" i="1" s="1"/>
  <c r="G108" i="1"/>
  <c r="N122" i="1"/>
  <c r="Q122" i="1" s="1"/>
  <c r="N125" i="1"/>
  <c r="Q125" i="1" s="1"/>
  <c r="G123" i="1"/>
  <c r="N124" i="1"/>
  <c r="Q124" i="1" s="1"/>
  <c r="N110" i="1"/>
  <c r="Q110" i="1" s="1"/>
  <c r="N107" i="1"/>
  <c r="Q107" i="1" s="1"/>
  <c r="L123" i="1"/>
  <c r="N117" i="1"/>
  <c r="K123" i="1"/>
  <c r="P120" i="1"/>
  <c r="P123" i="1"/>
  <c r="P108" i="1"/>
  <c r="N106" i="1"/>
  <c r="Q106" i="1" s="1"/>
  <c r="G105" i="1"/>
  <c r="H120" i="1"/>
  <c r="P105" i="1"/>
  <c r="H105" i="1" l="1"/>
  <c r="N105" i="1" s="1"/>
  <c r="Q105" i="1" s="1"/>
  <c r="N108" i="1"/>
  <c r="Q108" i="1" s="1"/>
  <c r="N112" i="1"/>
  <c r="Q112" i="1" s="1"/>
  <c r="N114" i="1"/>
  <c r="Q102" i="1"/>
  <c r="N123" i="1"/>
  <c r="Q123" i="1" s="1"/>
  <c r="N120" i="1"/>
  <c r="Q120" i="1" s="1"/>
  <c r="N129" i="1"/>
  <c r="Q129" i="1" s="1"/>
  <c r="Q117" i="1"/>
  <c r="O19" i="1" l="1"/>
  <c r="Q19" i="1" s="1"/>
  <c r="Q114" i="1"/>
  <c r="O15" i="1" l="1"/>
  <c r="Q15" i="1" s="1"/>
  <c r="O13" i="1" l="1"/>
  <c r="O17" i="1"/>
  <c r="H75" i="1" l="1"/>
  <c r="Q13" i="1"/>
  <c r="Q17" i="1"/>
  <c r="K29" i="1" l="1"/>
  <c r="I32" i="1"/>
  <c r="J32" i="1"/>
  <c r="L29" i="1"/>
  <c r="J29" i="1"/>
  <c r="K32" i="1"/>
  <c r="I29" i="1"/>
  <c r="I75" i="1"/>
  <c r="L32" i="1"/>
  <c r="N94" i="1" l="1"/>
  <c r="Q94" i="1" s="1"/>
  <c r="K75" i="1"/>
  <c r="N73" i="1"/>
  <c r="Q73" i="1" s="1"/>
  <c r="J91" i="1"/>
  <c r="N70" i="1"/>
  <c r="Q70" i="1" s="1"/>
  <c r="G32" i="1"/>
  <c r="J75" i="1"/>
  <c r="L75" i="1"/>
  <c r="G91" i="1"/>
  <c r="K91" i="1"/>
  <c r="N77" i="1"/>
  <c r="Q77" i="1" s="1"/>
  <c r="G75" i="1"/>
  <c r="G29" i="1"/>
  <c r="I91" i="1"/>
  <c r="L91" i="1"/>
  <c r="N82" i="1" l="1"/>
  <c r="Q82" i="1" s="1"/>
  <c r="N86" i="1"/>
  <c r="Q86" i="1" s="1"/>
  <c r="L84" i="1"/>
  <c r="N35" i="1"/>
  <c r="N81" i="1" l="1"/>
  <c r="Q81" i="1" s="1"/>
  <c r="Q35" i="1"/>
  <c r="M37" i="1"/>
  <c r="N37" i="1" s="1"/>
  <c r="Q37" i="1" s="1"/>
  <c r="K21" i="1" l="1"/>
  <c r="K27" i="1" s="1"/>
  <c r="K36" i="1" s="1"/>
  <c r="K42" i="1"/>
  <c r="J42" i="1"/>
  <c r="N24" i="1"/>
  <c r="Q24" i="1" s="1"/>
  <c r="I21" i="1"/>
  <c r="I27" i="1" s="1"/>
  <c r="I36" i="1" s="1"/>
  <c r="N23" i="1"/>
  <c r="Q23" i="1" s="1"/>
  <c r="J21" i="1"/>
  <c r="J27" i="1" s="1"/>
  <c r="J36" i="1" s="1"/>
  <c r="N59" i="1"/>
  <c r="Q59" i="1" s="1"/>
  <c r="I39" i="1"/>
  <c r="J39" i="1"/>
  <c r="N79" i="1"/>
  <c r="Q79" i="1" s="1"/>
  <c r="L21" i="1"/>
  <c r="L27" i="1" s="1"/>
  <c r="L36" i="1" s="1"/>
  <c r="N62" i="1"/>
  <c r="Q62" i="1" s="1"/>
  <c r="N88" i="1"/>
  <c r="Q88" i="1" s="1"/>
  <c r="I42" i="1"/>
  <c r="N43" i="1"/>
  <c r="N44" i="1"/>
  <c r="Q44" i="1" s="1"/>
  <c r="L39" i="1"/>
  <c r="N40" i="1"/>
  <c r="G39" i="1"/>
  <c r="N41" i="1"/>
  <c r="Q41" i="1" s="1"/>
  <c r="L42" i="1"/>
  <c r="G21" i="1"/>
  <c r="K39" i="1"/>
  <c r="N42" i="1" l="1"/>
  <c r="Q42" i="1" s="1"/>
  <c r="G27" i="1"/>
  <c r="G36" i="1" s="1"/>
  <c r="N39" i="1"/>
  <c r="Q39" i="1" s="1"/>
  <c r="Q40" i="1"/>
  <c r="N30" i="1"/>
  <c r="Q43" i="1"/>
  <c r="N33" i="1"/>
  <c r="Q26" i="1" l="1"/>
  <c r="O26" i="1"/>
  <c r="Q33" i="1"/>
  <c r="Q30" i="1"/>
  <c r="N87" i="1" l="1"/>
  <c r="Q87" i="1" s="1"/>
  <c r="N78" i="1"/>
  <c r="Q78" i="1" s="1"/>
  <c r="O18" i="1" l="1"/>
  <c r="P16" i="1"/>
  <c r="Q18" i="1" l="1"/>
  <c r="O16" i="1"/>
  <c r="Q16" i="1" s="1"/>
  <c r="O14" i="1" l="1"/>
  <c r="P12" i="1"/>
  <c r="P20" i="1" s="1"/>
  <c r="Q14" i="1" l="1"/>
  <c r="O12" i="1"/>
  <c r="O20" i="1" l="1"/>
  <c r="Q12" i="1"/>
  <c r="M75" i="1" l="1"/>
  <c r="N75" i="1" s="1"/>
  <c r="N76" i="1"/>
  <c r="Q76" i="1" s="1"/>
  <c r="M84" i="1" l="1"/>
  <c r="N84" i="1" s="1"/>
  <c r="Q84" i="1" s="1"/>
  <c r="N85" i="1"/>
  <c r="Q85" i="1" s="1"/>
  <c r="Q75" i="1"/>
  <c r="O75" i="1"/>
  <c r="M27" i="1" l="1"/>
  <c r="M36" i="1" s="1"/>
  <c r="N92" i="1" l="1"/>
  <c r="Q92" i="1" s="1"/>
  <c r="N93" i="1" l="1"/>
  <c r="Q93" i="1" s="1"/>
  <c r="H91" i="1"/>
  <c r="N91" i="1" s="1"/>
  <c r="H29" i="1" l="1"/>
  <c r="N31" i="1"/>
  <c r="O91" i="1"/>
  <c r="Q91" i="1"/>
  <c r="Q31" i="1" l="1"/>
  <c r="N29" i="1"/>
  <c r="Q29" i="1" s="1"/>
  <c r="H32" i="1" l="1"/>
  <c r="N34" i="1"/>
  <c r="N28" i="1" l="1"/>
  <c r="Q28" i="1" s="1"/>
  <c r="Q34" i="1"/>
  <c r="N32" i="1"/>
  <c r="Q32" i="1" s="1"/>
  <c r="M38" i="1" l="1"/>
  <c r="N38" i="1" s="1"/>
  <c r="Q38" i="1" s="1"/>
  <c r="H21" i="1" l="1"/>
  <c r="N22" i="1"/>
  <c r="Q22" i="1" s="1"/>
  <c r="N21" i="1" l="1"/>
  <c r="H27" i="1"/>
  <c r="H36" i="1" s="1"/>
  <c r="N25" i="1" l="1"/>
  <c r="Q25" i="1" s="1"/>
  <c r="O21" i="1"/>
  <c r="Q21" i="1"/>
  <c r="N27" i="1" l="1"/>
  <c r="N36" i="1" s="1"/>
  <c r="O25" i="1"/>
  <c r="Q27" i="1"/>
  <c r="Q36" i="1" l="1"/>
  <c r="P64" i="1" l="1"/>
  <c r="N49" i="1" l="1"/>
  <c r="Q49" i="1" s="1"/>
  <c r="K64" i="1"/>
  <c r="I45" i="1"/>
  <c r="G53" i="1"/>
  <c r="K53" i="1"/>
  <c r="P48" i="1"/>
  <c r="K48" i="1"/>
  <c r="M48" i="1"/>
  <c r="P45" i="1"/>
  <c r="N57" i="1"/>
  <c r="Q57" i="1" s="1"/>
  <c r="J45" i="1"/>
  <c r="M45" i="1"/>
  <c r="G64" i="1"/>
  <c r="P53" i="1"/>
  <c r="N68" i="1"/>
  <c r="Q68" i="1" s="1"/>
  <c r="J53" i="1"/>
  <c r="L64" i="1"/>
  <c r="J56" i="1"/>
  <c r="L48" i="1"/>
  <c r="L45" i="1"/>
  <c r="I53" i="1"/>
  <c r="I48" i="1"/>
  <c r="J64" i="1"/>
  <c r="J48" i="1"/>
  <c r="N46" i="1"/>
  <c r="Q46" i="1" s="1"/>
  <c r="I64" i="1"/>
  <c r="G45" i="1"/>
  <c r="K45" i="1"/>
  <c r="L56" i="1" l="1"/>
  <c r="J67" i="1"/>
  <c r="P67" i="1"/>
  <c r="G67" i="1"/>
  <c r="L51" i="1"/>
  <c r="H115" i="1"/>
  <c r="P56" i="1"/>
  <c r="H48" i="1"/>
  <c r="H45" i="1"/>
  <c r="K51" i="1"/>
  <c r="P51" i="1"/>
  <c r="P74" i="1" s="1"/>
  <c r="P90" i="1" s="1"/>
  <c r="P98" i="1" s="1"/>
  <c r="M51" i="1"/>
  <c r="M67" i="1"/>
  <c r="I56" i="1"/>
  <c r="H56" i="1"/>
  <c r="I67" i="1"/>
  <c r="N58" i="1"/>
  <c r="Q58" i="1" s="1"/>
  <c r="M56" i="1"/>
  <c r="K56" i="1"/>
  <c r="H67" i="1"/>
  <c r="J51" i="1"/>
  <c r="N61" i="1"/>
  <c r="Q61" i="1" s="1"/>
  <c r="I51" i="1"/>
  <c r="P115" i="1"/>
  <c r="K115" i="1"/>
  <c r="M100" i="1"/>
  <c r="M115" i="1"/>
  <c r="K100" i="1"/>
  <c r="J100" i="1"/>
  <c r="I100" i="1"/>
  <c r="N50" i="1"/>
  <c r="Q50" i="1" s="1"/>
  <c r="G48" i="1"/>
  <c r="N72" i="1"/>
  <c r="Q72" i="1" s="1"/>
  <c r="K67" i="1"/>
  <c r="N52" i="1"/>
  <c r="Q52" i="1" s="1"/>
  <c r="L115" i="1"/>
  <c r="I115" i="1"/>
  <c r="N47" i="1"/>
  <c r="Q47" i="1" s="1"/>
  <c r="L67" i="1"/>
  <c r="N63" i="1"/>
  <c r="Q63" i="1" s="1"/>
  <c r="N69" i="1"/>
  <c r="Q69" i="1" s="1"/>
  <c r="P100" i="1"/>
  <c r="N60" i="1"/>
  <c r="Q60" i="1" s="1"/>
  <c r="G56" i="1"/>
  <c r="J115" i="1"/>
  <c r="N71" i="1"/>
  <c r="Q71" i="1" s="1"/>
  <c r="K99" i="1" l="1"/>
  <c r="J74" i="1"/>
  <c r="J83" i="1" s="1"/>
  <c r="J89" i="1" s="1"/>
  <c r="J98" i="1" s="1"/>
  <c r="K74" i="1"/>
  <c r="K83" i="1" s="1"/>
  <c r="K89" i="1" s="1"/>
  <c r="P99" i="1"/>
  <c r="I74" i="1"/>
  <c r="H51" i="1"/>
  <c r="N56" i="1"/>
  <c r="Q56" i="1" s="1"/>
  <c r="N45" i="1"/>
  <c r="Q45" i="1" s="1"/>
  <c r="H100" i="1"/>
  <c r="H99" i="1" s="1"/>
  <c r="M99" i="1"/>
  <c r="N67" i="1"/>
  <c r="Q67" i="1" s="1"/>
  <c r="K80" i="1"/>
  <c r="I99" i="1"/>
  <c r="J99" i="1"/>
  <c r="N126" i="1"/>
  <c r="G115" i="1"/>
  <c r="I80" i="1"/>
  <c r="I83" i="1"/>
  <c r="I89" i="1" s="1"/>
  <c r="I98" i="1" s="1"/>
  <c r="G100" i="1"/>
  <c r="G51" i="1"/>
  <c r="G74" i="1" s="1"/>
  <c r="N48" i="1"/>
  <c r="L100" i="1"/>
  <c r="L99" i="1" s="1"/>
  <c r="J80" i="1" l="1"/>
  <c r="G99" i="1"/>
  <c r="G83" i="1"/>
  <c r="G89" i="1" s="1"/>
  <c r="G98" i="1" s="1"/>
  <c r="G80" i="1"/>
  <c r="N111" i="1"/>
  <c r="K98" i="1"/>
  <c r="Q126" i="1"/>
  <c r="N115" i="1"/>
  <c r="Q48" i="1"/>
  <c r="N51" i="1"/>
  <c r="Q115" i="1" l="1"/>
  <c r="Q51" i="1"/>
  <c r="Q111" i="1"/>
  <c r="N100" i="1"/>
  <c r="N99" i="1" s="1"/>
  <c r="Q100" i="1" l="1"/>
  <c r="Q99" i="1" l="1"/>
  <c r="L53" i="1"/>
  <c r="L74" i="1" s="1"/>
  <c r="L80" i="1" l="1"/>
  <c r="L83" i="1"/>
  <c r="L89" i="1" s="1"/>
  <c r="L98" i="1" l="1"/>
  <c r="H64" i="1" l="1"/>
  <c r="N66" i="1"/>
  <c r="Q66" i="1" s="1"/>
  <c r="N55" i="1"/>
  <c r="Q55" i="1" s="1"/>
  <c r="M53" i="1"/>
  <c r="H53" i="1" l="1"/>
  <c r="N54" i="1"/>
  <c r="Q54" i="1" s="1"/>
  <c r="M64" i="1"/>
  <c r="N65" i="1"/>
  <c r="Q65" i="1" s="1"/>
  <c r="H74" i="1" l="1"/>
  <c r="N53" i="1"/>
  <c r="M74" i="1"/>
  <c r="N64" i="1"/>
  <c r="Q64" i="1" s="1"/>
  <c r="M80" i="1" l="1"/>
  <c r="M83" i="1"/>
  <c r="M89" i="1" s="1"/>
  <c r="Q53" i="1"/>
  <c r="N74" i="1"/>
  <c r="H83" i="1"/>
  <c r="H89" i="1" s="1"/>
  <c r="H98" i="1" s="1"/>
  <c r="H80" i="1"/>
  <c r="N83" i="1" l="1"/>
  <c r="N89" i="1" s="1"/>
  <c r="N80" i="1"/>
  <c r="Q74" i="1"/>
  <c r="M98" i="1"/>
  <c r="Q80" i="1" l="1"/>
  <c r="N98" i="1"/>
  <c r="Q83" i="1" l="1"/>
</calcChain>
</file>

<file path=xl/sharedStrings.xml><?xml version="1.0" encoding="utf-8"?>
<sst xmlns="http://schemas.openxmlformats.org/spreadsheetml/2006/main" count="317" uniqueCount="211">
  <si>
    <t>Cuenta</t>
  </si>
  <si>
    <t>Código</t>
  </si>
  <si>
    <t xml:space="preserve">Transacciones </t>
  </si>
  <si>
    <t>S.1101</t>
  </si>
  <si>
    <t>S.1R02</t>
  </si>
  <si>
    <t>S.1211</t>
  </si>
  <si>
    <t>S.12R1</t>
  </si>
  <si>
    <t>S.12R2</t>
  </si>
  <si>
    <t>S.1301</t>
  </si>
  <si>
    <t>S.1402</t>
  </si>
  <si>
    <t>S.1</t>
  </si>
  <si>
    <t>Cuenta de Bienes y Servicios</t>
  </si>
  <si>
    <t>S.2000</t>
  </si>
  <si>
    <t xml:space="preserve">Total </t>
  </si>
  <si>
    <t>Sociedades no financieras públicas</t>
  </si>
  <si>
    <t>Sociedades no financieras y resto privado</t>
  </si>
  <si>
    <t>Banco Central</t>
  </si>
  <si>
    <t>Sociedades financieras públicas</t>
  </si>
  <si>
    <t xml:space="preserve">Sociedades financieras privadas </t>
  </si>
  <si>
    <t>Gobierno general</t>
  </si>
  <si>
    <t>Hogares</t>
  </si>
  <si>
    <t>Total de la Economía</t>
  </si>
  <si>
    <t>Resto del mundo</t>
  </si>
  <si>
    <t>Mas</t>
  </si>
  <si>
    <t>P.6</t>
  </si>
  <si>
    <t>Exportaciones de bienes y servicios</t>
  </si>
  <si>
    <t>P.61</t>
  </si>
  <si>
    <t>Exportaciones de bienes</t>
  </si>
  <si>
    <t>P.62</t>
  </si>
  <si>
    <t xml:space="preserve">Exportaciones de servicios </t>
  </si>
  <si>
    <t>P.63</t>
  </si>
  <si>
    <t>Compras directas en el mercado interno por no residentes</t>
  </si>
  <si>
    <t>P.7</t>
  </si>
  <si>
    <t>Importaciones de bienes y servicios</t>
  </si>
  <si>
    <t>P.71</t>
  </si>
  <si>
    <t>Importaciones de bienes</t>
  </si>
  <si>
    <t>P.72</t>
  </si>
  <si>
    <t>Importaciones de servicios</t>
  </si>
  <si>
    <t>P.73</t>
  </si>
  <si>
    <t>Compras directas en el exterior por residentes</t>
  </si>
  <si>
    <t>Saldo</t>
  </si>
  <si>
    <t>B.11</t>
  </si>
  <si>
    <t>Saldo de bienes y servicios con el exterior</t>
  </si>
  <si>
    <t>1.Cuenta de Producción</t>
  </si>
  <si>
    <t>P.1</t>
  </si>
  <si>
    <t>Producción</t>
  </si>
  <si>
    <t>P.11</t>
  </si>
  <si>
    <t>Producción de mercado</t>
  </si>
  <si>
    <t>P.12</t>
  </si>
  <si>
    <t>Producción para uso final propio</t>
  </si>
  <si>
    <t>P.13</t>
  </si>
  <si>
    <t>Otra producción no de mercado</t>
  </si>
  <si>
    <t>Menos</t>
  </si>
  <si>
    <t>P.2</t>
  </si>
  <si>
    <t>Consumo intermedio</t>
  </si>
  <si>
    <t>D.21-D.31</t>
  </si>
  <si>
    <r>
      <t xml:space="preserve">Impuestos netos de subvenciones sobre los productos </t>
    </r>
    <r>
      <rPr>
        <b/>
        <i/>
        <sz val="10"/>
        <color indexed="8"/>
        <rFont val="sans-serif"/>
      </rPr>
      <t xml:space="preserve"> (solo Total de la Economía)</t>
    </r>
  </si>
  <si>
    <t>B.1b</t>
  </si>
  <si>
    <t>Valor agregado bruto / Producto interno bruto</t>
  </si>
  <si>
    <t>2.Cuenta de Generación del Ingreso</t>
  </si>
  <si>
    <t>D.1</t>
  </si>
  <si>
    <t>Remuneración de los asalariados por pagar</t>
  </si>
  <si>
    <t>D.2</t>
  </si>
  <si>
    <t>Impuestos sobre la producción y las importaciones por pagar</t>
  </si>
  <si>
    <t>D.21</t>
  </si>
  <si>
    <t>Impuestos sobre los productos por pagar</t>
  </si>
  <si>
    <t>D.29</t>
  </si>
  <si>
    <t>Otros impuestos sobre la producción por pagar</t>
  </si>
  <si>
    <t>(-) D.3</t>
  </si>
  <si>
    <t>Subvenciones sobre los productos por cobrar</t>
  </si>
  <si>
    <t>(-) D.31</t>
  </si>
  <si>
    <t>(-) D.39</t>
  </si>
  <si>
    <t>Otras subvenciones a la producción por cobrar</t>
  </si>
  <si>
    <t>B.3b</t>
  </si>
  <si>
    <t>Ingreso mixto bruto por pagar</t>
  </si>
  <si>
    <t>B.2b</t>
  </si>
  <si>
    <t xml:space="preserve">Excedente de explotación bruto </t>
  </si>
  <si>
    <t>3.Cuenta de Asignación del Ingreso Primario</t>
  </si>
  <si>
    <t>Ingreso mixto bruto por cobrar</t>
  </si>
  <si>
    <t>Remuneración de los asalariados por cobrar</t>
  </si>
  <si>
    <t>Impuestos sobre la producción y las importaciones por cobrar</t>
  </si>
  <si>
    <t>Impuestos sobre los productos por cobrar</t>
  </si>
  <si>
    <t>Otros impuestos sobre la producción por cobrar</t>
  </si>
  <si>
    <t xml:space="preserve">Mas </t>
  </si>
  <si>
    <t>Subvenciones por pagar</t>
  </si>
  <si>
    <t>Subvenciones sobre los productos por pagar</t>
  </si>
  <si>
    <t>Otras subvenciones a la producción por pagar</t>
  </si>
  <si>
    <t>D.4</t>
  </si>
  <si>
    <t>Renta de la propiedad por cobrar</t>
  </si>
  <si>
    <t>D.41</t>
  </si>
  <si>
    <t>D.49</t>
  </si>
  <si>
    <t>Otras rentas por cobrar</t>
  </si>
  <si>
    <t>Renta de la propiedad por pagar</t>
  </si>
  <si>
    <t>Otras rentas por pagar</t>
  </si>
  <si>
    <t>B.5b</t>
  </si>
  <si>
    <t>Saldo de ingresos primarios, bruto / ingreso nacional bruto</t>
  </si>
  <si>
    <t>4.Cuenta de Distribución Secundaria del Ingreso</t>
  </si>
  <si>
    <t>D.5</t>
  </si>
  <si>
    <t>Impuestos corrientes sobre el ingreso, la riqueza, etc. por cobrar</t>
  </si>
  <si>
    <t>D.6</t>
  </si>
  <si>
    <t>Contribuciones y prestaciones sociales por cobrar, excepto TSE</t>
  </si>
  <si>
    <t>D.61</t>
  </si>
  <si>
    <t>Contribuciones sociales netas por cobrar</t>
  </si>
  <si>
    <t>D.62</t>
  </si>
  <si>
    <t>Prestaciones sociales distintas de las transferencias sociales en especie por cobrar</t>
  </si>
  <si>
    <t>D.7</t>
  </si>
  <si>
    <t>Otras transferencias corrientes por cobrar</t>
  </si>
  <si>
    <t>D.71</t>
  </si>
  <si>
    <t>Primas netas de seguros no de vida por cobrar</t>
  </si>
  <si>
    <t>D.72</t>
  </si>
  <si>
    <t>Indemnizaciones de seguros no de vida por cobrar</t>
  </si>
  <si>
    <t>D.73</t>
  </si>
  <si>
    <t>Transferencias corrientes dentro del gobierno general por cobrar</t>
  </si>
  <si>
    <t>D.74</t>
  </si>
  <si>
    <t>Cooperación internacional corriente por cobrar</t>
  </si>
  <si>
    <t>D.75</t>
  </si>
  <si>
    <t>Transferencias corrientes diversas por cobrar</t>
  </si>
  <si>
    <t>D.76</t>
  </si>
  <si>
    <t>Transferencia del BCU al Gobierno por cobrar</t>
  </si>
  <si>
    <t>Impuestos corrientes sobre el ingreso, la riqueza, etc. por pagar</t>
  </si>
  <si>
    <t>Contribuciones y prestaciones sociales por pagar, excepto TSE</t>
  </si>
  <si>
    <t>Contribuciones sociales netas por pagar</t>
  </si>
  <si>
    <t>Prestaciones sociales distintas de las transferencias sociales en especie por pagar</t>
  </si>
  <si>
    <t>Otras transferencias corrientes por pagar</t>
  </si>
  <si>
    <t>Primas netas de seguros no de vida por pagar</t>
  </si>
  <si>
    <t>Indemnizaciones de seguros no de vida por pagar</t>
  </si>
  <si>
    <t>Transferencias corrientes dentro del gobierno general por pagar</t>
  </si>
  <si>
    <t>Cooperación internacional corriente por pagar</t>
  </si>
  <si>
    <t>Transferencias corrientes diversas por pagar</t>
  </si>
  <si>
    <t>Transferencia del BCU al Gobierno por pagar</t>
  </si>
  <si>
    <t>B.6b</t>
  </si>
  <si>
    <t>Ingreso disponible bruto</t>
  </si>
  <si>
    <t>5.Cuenta de Utilización del Ingreso Disponible</t>
  </si>
  <si>
    <t>P.3</t>
  </si>
  <si>
    <t>Gasto de consumo final</t>
  </si>
  <si>
    <t>P.31</t>
  </si>
  <si>
    <t xml:space="preserve">Gasto de consumo final individual </t>
  </si>
  <si>
    <t>P.32</t>
  </si>
  <si>
    <t>Gasto de consumo final colectivo del Gobierno general</t>
  </si>
  <si>
    <t>D.8</t>
  </si>
  <si>
    <t>Ajuste por la variación de los derechos de pensión por cobrar</t>
  </si>
  <si>
    <t>Ajuste por la variación de los derechos de pensión por pagar</t>
  </si>
  <si>
    <t>B.8B</t>
  </si>
  <si>
    <t>Ahorro bruto</t>
  </si>
  <si>
    <t>6. Cuenta de Redistribución del Ingreso en Especie</t>
  </si>
  <si>
    <t>D.63</t>
  </si>
  <si>
    <t>Transferencias sociales en especie por cobrar</t>
  </si>
  <si>
    <t>Transferencias sociales en especie por pagar</t>
  </si>
  <si>
    <t>B.07b00</t>
  </si>
  <si>
    <t>Ingreso disponible bruto ajustado</t>
  </si>
  <si>
    <t>7. Cuenta de Utilización del Ingreso Disponible Bruto Ajustado</t>
  </si>
  <si>
    <t>P.4</t>
  </si>
  <si>
    <t>Consumo final efectivo</t>
  </si>
  <si>
    <t>P.41</t>
  </si>
  <si>
    <t>Consumo individual efectivo</t>
  </si>
  <si>
    <t>P.42</t>
  </si>
  <si>
    <t>Consumo colectivo efectivo</t>
  </si>
  <si>
    <t>B.12</t>
  </si>
  <si>
    <t>Saldo externo corriente</t>
  </si>
  <si>
    <t>8. Cuenta de Capital</t>
  </si>
  <si>
    <t>P.5</t>
  </si>
  <si>
    <t>Formación bruta de capital</t>
  </si>
  <si>
    <t>P.51</t>
  </si>
  <si>
    <t>Formación bruta de capital fijo</t>
  </si>
  <si>
    <t>P.52</t>
  </si>
  <si>
    <t>Variaciones de existencias</t>
  </si>
  <si>
    <t>P.53</t>
  </si>
  <si>
    <t>Adquisiciones menos disposiciones de objetos valiosos</t>
  </si>
  <si>
    <t>NP</t>
  </si>
  <si>
    <t>Adquisiciones menos disposiciones de activos no producidos</t>
  </si>
  <si>
    <t>D.9</t>
  </si>
  <si>
    <t xml:space="preserve">Transferencias de capital por cobrar </t>
  </si>
  <si>
    <t>Transferencias de capital por pagar</t>
  </si>
  <si>
    <t>B.9</t>
  </si>
  <si>
    <t>Préstamo neto (+) / Endeudamiento neto (-)</t>
  </si>
  <si>
    <t>9. Cuenta Financiera</t>
  </si>
  <si>
    <t>Variación de Activos Financieros</t>
  </si>
  <si>
    <t>F.1</t>
  </si>
  <si>
    <t xml:space="preserve">Oro monetario y DEG </t>
  </si>
  <si>
    <t>F.2</t>
  </si>
  <si>
    <t xml:space="preserve">Dinero legal y depósitos </t>
  </si>
  <si>
    <t>F.21</t>
  </si>
  <si>
    <t>En  Moneda Nacional</t>
  </si>
  <si>
    <t>F.22</t>
  </si>
  <si>
    <t>En  Moneda Extranjera</t>
  </si>
  <si>
    <t>F.3</t>
  </si>
  <si>
    <t xml:space="preserve">Títulos de deuda </t>
  </si>
  <si>
    <t>F.31</t>
  </si>
  <si>
    <t>F.32</t>
  </si>
  <si>
    <t>F.4</t>
  </si>
  <si>
    <t>Préstamos</t>
  </si>
  <si>
    <t>F.41</t>
  </si>
  <si>
    <t>F.42</t>
  </si>
  <si>
    <t>F.5</t>
  </si>
  <si>
    <t xml:space="preserve">Participaciones de capital y en fondos de inversión </t>
  </si>
  <si>
    <t>F.6</t>
  </si>
  <si>
    <t xml:space="preserve">Sist. de seguros y de pensiones </t>
  </si>
  <si>
    <t>F.7</t>
  </si>
  <si>
    <t xml:space="preserve">Derivados financieros </t>
  </si>
  <si>
    <t>F.8</t>
  </si>
  <si>
    <t>Otras cuentas   ( /1)</t>
  </si>
  <si>
    <t>Variación de Pasivos y del Valor Neto</t>
  </si>
  <si>
    <t xml:space="preserve">Préstamos </t>
  </si>
  <si>
    <t xml:space="preserve">Otras cuentas </t>
  </si>
  <si>
    <t>1/ Incluye Errores y Omisiones.</t>
  </si>
  <si>
    <t>0. Cuenta externa de bienes y servicios</t>
  </si>
  <si>
    <t>En millones de pesos a precios corrientes</t>
  </si>
  <si>
    <t>Intereses SCN por pagar</t>
  </si>
  <si>
    <t>Intereses SCN por cobrar</t>
  </si>
  <si>
    <t>Cuentas Económicas Integradas (CEI)</t>
  </si>
  <si>
    <t>Año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</si>
</sst>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</numFmts>
  <fonts count="4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6" tint="-0.249977111117893"/>
      <name val="Calibri"/>
      <family val="2"/>
    </font>
    <font>
      <b/>
      <sz val="18"/>
      <name val="sans-serif"/>
    </font>
    <font>
      <sz val="11"/>
      <color theme="1"/>
      <name val="Calibri"/>
      <family val="2"/>
      <scheme val="minor"/>
    </font>
    <font>
      <b/>
      <sz val="8"/>
      <color indexed="8"/>
      <name val="sans-serif"/>
    </font>
    <font>
      <b/>
      <sz val="10"/>
      <color indexed="8"/>
      <name val="sans-serif"/>
    </font>
    <font>
      <b/>
      <sz val="8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theme="0"/>
      <name val="sans-serif"/>
    </font>
    <font>
      <b/>
      <i/>
      <sz val="8"/>
      <color indexed="8"/>
      <name val="sans-serif"/>
    </font>
    <font>
      <b/>
      <i/>
      <sz val="10"/>
      <color indexed="8"/>
      <name val="sans-serif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</font>
    <font>
      <sz val="8"/>
      <color indexed="8"/>
      <name val="Calibri"/>
      <family val="2"/>
    </font>
    <font>
      <sz val="11"/>
      <color rgb="FF1C267D"/>
      <name val="Arial Narrow"/>
      <family val="2"/>
    </font>
    <font>
      <sz val="10"/>
      <color theme="1"/>
      <name val="Arial Narrow"/>
      <family val="2"/>
    </font>
    <font>
      <b/>
      <sz val="11"/>
      <color rgb="FF1C267D"/>
      <name val="Arial Narrow"/>
      <family val="2"/>
    </font>
    <font>
      <sz val="9"/>
      <name val="Arial"/>
      <family val="2"/>
    </font>
    <font>
      <i/>
      <sz val="10"/>
      <color rgb="FF1C267D"/>
      <name val="Arial Narrow"/>
      <family val="2"/>
    </font>
    <font>
      <sz val="10"/>
      <color rgb="FF1C267D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sz val="16"/>
      <color theme="0"/>
      <name val="Le Monde Sans Std"/>
      <family val="3"/>
    </font>
    <font>
      <sz val="14"/>
      <color theme="0"/>
      <name val="Le Monde Sans Std"/>
      <family val="3"/>
    </font>
    <font>
      <sz val="12"/>
      <color theme="0"/>
      <name val="Le Monde Sans Std"/>
      <family val="3"/>
    </font>
    <font>
      <b/>
      <sz val="11"/>
      <color theme="3" tint="-0.249977111117893"/>
      <name val="Le Monde Sans Std"/>
      <family val="3"/>
    </font>
    <font>
      <b/>
      <sz val="11"/>
      <name val="Le Monde Sans Std"/>
      <family val="3"/>
    </font>
    <font>
      <b/>
      <sz val="10"/>
      <color theme="3" tint="-0.249977111117893"/>
      <name val="Le Monde Sans Std"/>
      <family val="3"/>
    </font>
    <font>
      <b/>
      <sz val="8"/>
      <color theme="3" tint="-0.249977111117893"/>
      <name val="Le Monde Sans Std"/>
      <family val="3"/>
    </font>
    <font>
      <b/>
      <sz val="10"/>
      <color theme="3" tint="-0.249977111117893"/>
      <name val="sans-serif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indexed="8"/>
      <name val="sans-serif"/>
    </font>
    <font>
      <i/>
      <sz val="8"/>
      <color indexed="8"/>
      <name val="sans-serif"/>
    </font>
    <font>
      <b/>
      <sz val="14"/>
      <color theme="3" tint="-0.249977111117893"/>
      <name val="Le Monde Sans Std"/>
      <family val="3"/>
    </font>
    <font>
      <b/>
      <sz val="12"/>
      <color theme="3" tint="-0.249977111117893"/>
      <name val="sans-serif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1C267D"/>
        <bgColor indexed="64"/>
      </patternFill>
    </fill>
  </fills>
  <borders count="5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/>
      <bottom/>
      <diagonal/>
    </border>
    <border>
      <left/>
      <right/>
      <top style="medium">
        <color rgb="FF1C267D"/>
      </top>
      <bottom style="medium">
        <color rgb="FF1C267D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499984740745262"/>
      </left>
      <right/>
      <top style="medium">
        <color theme="0" tint="-0.499984740745262"/>
      </top>
      <bottom/>
      <diagonal/>
    </border>
    <border>
      <left style="thin">
        <color theme="1" tint="0.499984740745262"/>
      </left>
      <right style="medium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medium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1" tint="0.499984740745262"/>
      </bottom>
      <diagonal/>
    </border>
    <border>
      <left style="thin">
        <color theme="0" tint="-0.499984740745262"/>
      </left>
      <right/>
      <top/>
      <bottom style="medium">
        <color theme="0" tint="-0.499984740745262"/>
      </bottom>
      <diagonal/>
    </border>
    <border>
      <left style="thin">
        <color theme="1" tint="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1" tint="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/>
      <right style="thin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1" tint="0.499984740745262"/>
      </top>
      <bottom/>
      <diagonal/>
    </border>
    <border>
      <left/>
      <right style="thin">
        <color theme="0" tint="-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1" tint="0.499984740745262"/>
      </top>
      <bottom/>
      <diagonal/>
    </border>
    <border>
      <left style="medium">
        <color theme="0" tint="-0.499984740745262"/>
      </left>
      <right/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0" tint="-0.499984740745262"/>
      </right>
      <top/>
      <bottom style="medium">
        <color theme="0" tint="-0.499984740745262"/>
      </bottom>
      <diagonal/>
    </border>
  </borders>
  <cellStyleXfs count="59">
    <xf numFmtId="0" fontId="0" fillId="0" borderId="0"/>
    <xf numFmtId="165" fontId="4" fillId="0" borderId="0" applyFont="0" applyFill="0" applyBorder="0" applyAlignment="0" applyProtection="0"/>
    <xf numFmtId="0" fontId="1" fillId="0" borderId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4" borderId="0" applyNumberFormat="0" applyBorder="0" applyAlignment="0" applyProtection="0"/>
    <xf numFmtId="0" fontId="17" fillId="19" borderId="0"/>
    <xf numFmtId="0" fontId="18" fillId="0" borderId="0"/>
    <xf numFmtId="0" fontId="19" fillId="0" borderId="7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0" fillId="0" borderId="0"/>
    <xf numFmtId="0" fontId="20" fillId="0" borderId="0">
      <alignment vertic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21" fillId="0" borderId="0" applyAlignment="0">
      <alignment horizontal="left" vertical="top" wrapText="1"/>
    </xf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2" fillId="0" borderId="0">
      <alignment horizontal="left" indent="1"/>
    </xf>
    <xf numFmtId="0" fontId="23" fillId="20" borderId="0">
      <alignment horizontal="center" vertical="center"/>
    </xf>
    <xf numFmtId="17" fontId="24" fillId="20" borderId="0"/>
    <xf numFmtId="0" fontId="19" fillId="19" borderId="0">
      <alignment horizontal="left"/>
    </xf>
  </cellStyleXfs>
  <cellXfs count="159">
    <xf numFmtId="0" fontId="0" fillId="0" borderId="0" xfId="0"/>
    <xf numFmtId="0" fontId="1" fillId="15" borderId="0" xfId="2" applyFill="1"/>
    <xf numFmtId="0" fontId="2" fillId="15" borderId="0" xfId="2" applyFont="1" applyFill="1"/>
    <xf numFmtId="0" fontId="1" fillId="0" borderId="0" xfId="2"/>
    <xf numFmtId="0" fontId="1" fillId="15" borderId="0" xfId="2" applyFill="1" applyAlignment="1">
      <alignment vertical="center"/>
    </xf>
    <xf numFmtId="0" fontId="1" fillId="0" borderId="0" xfId="2" applyAlignment="1">
      <alignment vertical="center"/>
    </xf>
    <xf numFmtId="3" fontId="6" fillId="17" borderId="2" xfId="1" applyNumberFormat="1" applyFont="1" applyFill="1" applyBorder="1" applyAlignment="1" applyProtection="1">
      <alignment horizontal="right" vertical="center" wrapText="1" indent="1"/>
    </xf>
    <xf numFmtId="0" fontId="7" fillId="15" borderId="0" xfId="2" applyNumberFormat="1" applyFont="1" applyFill="1" applyBorder="1" applyAlignment="1" applyProtection="1">
      <alignment horizontal="left" vertical="center" wrapText="1" indent="2"/>
    </xf>
    <xf numFmtId="3" fontId="8" fillId="17" borderId="6" xfId="1" applyNumberFormat="1" applyFont="1" applyFill="1" applyBorder="1" applyAlignment="1" applyProtection="1">
      <alignment horizontal="right" vertical="center" wrapText="1" indent="1"/>
    </xf>
    <xf numFmtId="3" fontId="8" fillId="17" borderId="5" xfId="1" applyNumberFormat="1" applyFont="1" applyFill="1" applyBorder="1" applyAlignment="1" applyProtection="1">
      <alignment horizontal="right" vertical="center" wrapText="1" indent="1"/>
    </xf>
    <xf numFmtId="3" fontId="8" fillId="16" borderId="5" xfId="1" applyNumberFormat="1" applyFont="1" applyFill="1" applyBorder="1" applyAlignment="1" applyProtection="1">
      <alignment horizontal="right" vertical="center" wrapText="1" indent="1"/>
    </xf>
    <xf numFmtId="3" fontId="6" fillId="17" borderId="6" xfId="1" applyNumberFormat="1" applyFont="1" applyFill="1" applyBorder="1" applyAlignment="1" applyProtection="1">
      <alignment horizontal="right" vertical="center" wrapText="1" indent="1"/>
    </xf>
    <xf numFmtId="3" fontId="6" fillId="17" borderId="5" xfId="1" applyNumberFormat="1" applyFont="1" applyFill="1" applyBorder="1" applyAlignment="1" applyProtection="1">
      <alignment horizontal="right" vertical="center" wrapText="1" indent="1"/>
    </xf>
    <xf numFmtId="0" fontId="10" fillId="15" borderId="0" xfId="2" applyNumberFormat="1" applyFont="1" applyFill="1" applyBorder="1" applyAlignment="1" applyProtection="1">
      <alignment horizontal="left" vertical="center" wrapText="1"/>
    </xf>
    <xf numFmtId="3" fontId="12" fillId="17" borderId="5" xfId="1" applyNumberFormat="1" applyFont="1" applyFill="1" applyBorder="1" applyAlignment="1" applyProtection="1">
      <alignment horizontal="right" vertical="center" wrapText="1" indent="1"/>
    </xf>
    <xf numFmtId="0" fontId="5" fillId="15" borderId="0" xfId="2" applyNumberFormat="1" applyFont="1" applyFill="1" applyBorder="1" applyAlignment="1" applyProtection="1">
      <alignment horizontal="left" vertical="center" wrapText="1"/>
    </xf>
    <xf numFmtId="0" fontId="13" fillId="15" borderId="0" xfId="2" applyNumberFormat="1" applyFont="1" applyFill="1" applyBorder="1" applyAlignment="1" applyProtection="1">
      <alignment horizontal="center" vertical="top" wrapText="1"/>
    </xf>
    <xf numFmtId="0" fontId="13" fillId="15" borderId="0" xfId="2" applyNumberFormat="1" applyFont="1" applyFill="1" applyBorder="1" applyAlignment="1" applyProtection="1">
      <alignment horizontal="left" vertical="top" wrapText="1"/>
    </xf>
    <xf numFmtId="0" fontId="15" fillId="15" borderId="0" xfId="2" applyFont="1" applyFill="1" applyAlignment="1">
      <alignment vertical="center"/>
    </xf>
    <xf numFmtId="0" fontId="15" fillId="0" borderId="0" xfId="2" applyFont="1" applyAlignment="1">
      <alignment vertical="center"/>
    </xf>
    <xf numFmtId="0" fontId="16" fillId="0" borderId="0" xfId="2" applyFont="1"/>
    <xf numFmtId="3" fontId="1" fillId="0" borderId="0" xfId="2" applyNumberFormat="1"/>
    <xf numFmtId="0" fontId="1" fillId="15" borderId="0" xfId="2" applyFill="1" applyBorder="1"/>
    <xf numFmtId="0" fontId="16" fillId="15" borderId="0" xfId="2" applyFont="1" applyFill="1" applyBorder="1"/>
    <xf numFmtId="3" fontId="6" fillId="15" borderId="0" xfId="1" applyNumberFormat="1" applyFont="1" applyFill="1" applyBorder="1" applyAlignment="1" applyProtection="1">
      <alignment horizontal="right" vertical="center" wrapText="1" indent="1"/>
    </xf>
    <xf numFmtId="0" fontId="2" fillId="15" borderId="12" xfId="2" applyFont="1" applyFill="1" applyBorder="1" applyAlignment="1">
      <alignment vertical="center"/>
    </xf>
    <xf numFmtId="0" fontId="28" fillId="19" borderId="17" xfId="0" applyFont="1" applyFill="1" applyBorder="1" applyAlignment="1">
      <alignment horizontal="center" vertical="center"/>
    </xf>
    <xf numFmtId="0" fontId="28" fillId="19" borderId="18" xfId="0" applyFont="1" applyFill="1" applyBorder="1" applyAlignment="1">
      <alignment horizontal="center" vertical="center"/>
    </xf>
    <xf numFmtId="0" fontId="28" fillId="19" borderId="18" xfId="0" applyFont="1" applyFill="1" applyBorder="1" applyAlignment="1">
      <alignment horizontal="center" vertical="center" wrapText="1"/>
    </xf>
    <xf numFmtId="0" fontId="2" fillId="15" borderId="12" xfId="2" applyFont="1" applyFill="1" applyBorder="1"/>
    <xf numFmtId="0" fontId="31" fillId="16" borderId="0" xfId="2" applyNumberFormat="1" applyFont="1" applyFill="1" applyBorder="1" applyAlignment="1" applyProtection="1">
      <alignment horizontal="left" vertical="center" wrapText="1"/>
    </xf>
    <xf numFmtId="0" fontId="30" fillId="16" borderId="0" xfId="2" applyNumberFormat="1" applyFont="1" applyFill="1" applyBorder="1" applyAlignment="1" applyProtection="1">
      <alignment horizontal="left" vertical="center" wrapText="1"/>
    </xf>
    <xf numFmtId="0" fontId="30" fillId="16" borderId="0" xfId="2" applyNumberFormat="1" applyFont="1" applyFill="1" applyBorder="1" applyAlignment="1" applyProtection="1">
      <alignment vertical="center" wrapText="1"/>
    </xf>
    <xf numFmtId="3" fontId="6" fillId="17" borderId="28" xfId="1" applyNumberFormat="1" applyFont="1" applyFill="1" applyBorder="1" applyAlignment="1" applyProtection="1">
      <alignment horizontal="right" vertical="center" wrapText="1" indent="1"/>
    </xf>
    <xf numFmtId="3" fontId="32" fillId="16" borderId="29" xfId="1" applyNumberFormat="1" applyFont="1" applyFill="1" applyBorder="1" applyAlignment="1" applyProtection="1">
      <alignment horizontal="right" vertical="center" wrapText="1" indent="1"/>
    </xf>
    <xf numFmtId="3" fontId="32" fillId="16" borderId="19" xfId="1" applyNumberFormat="1" applyFont="1" applyFill="1" applyBorder="1" applyAlignment="1" applyProtection="1">
      <alignment horizontal="right" vertical="center" wrapText="1" indent="1"/>
    </xf>
    <xf numFmtId="0" fontId="33" fillId="15" borderId="0" xfId="2" applyNumberFormat="1" applyFont="1" applyFill="1" applyBorder="1" applyAlignment="1" applyProtection="1">
      <alignment horizontal="left" vertical="center" wrapText="1" indent="2"/>
    </xf>
    <xf numFmtId="3" fontId="33" fillId="15" borderId="5" xfId="1" applyNumberFormat="1" applyFont="1" applyFill="1" applyBorder="1" applyAlignment="1" applyProtection="1">
      <alignment horizontal="right" vertical="center" wrapText="1" indent="1"/>
    </xf>
    <xf numFmtId="3" fontId="8" fillId="16" borderId="30" xfId="1" applyNumberFormat="1" applyFont="1" applyFill="1" applyBorder="1" applyAlignment="1" applyProtection="1">
      <alignment horizontal="right" vertical="center" wrapText="1" indent="1"/>
    </xf>
    <xf numFmtId="3" fontId="32" fillId="16" borderId="22" xfId="1" applyNumberFormat="1" applyFont="1" applyFill="1" applyBorder="1" applyAlignment="1" applyProtection="1">
      <alignment horizontal="right" vertical="center" wrapText="1" indent="1"/>
    </xf>
    <xf numFmtId="3" fontId="32" fillId="16" borderId="31" xfId="1" applyNumberFormat="1" applyFont="1" applyFill="1" applyBorder="1" applyAlignment="1" applyProtection="1">
      <alignment horizontal="right" vertical="center" wrapText="1" indent="1"/>
    </xf>
    <xf numFmtId="3" fontId="32" fillId="16" borderId="23" xfId="1" applyNumberFormat="1" applyFont="1" applyFill="1" applyBorder="1" applyAlignment="1" applyProtection="1">
      <alignment horizontal="right" vertical="center" wrapText="1" indent="1"/>
    </xf>
    <xf numFmtId="0" fontId="27" fillId="20" borderId="13" xfId="0" applyFont="1" applyFill="1" applyBorder="1" applyAlignment="1">
      <alignment horizontal="center" vertical="center"/>
    </xf>
    <xf numFmtId="0" fontId="27" fillId="20" borderId="14" xfId="0" applyFont="1" applyFill="1" applyBorder="1" applyAlignment="1">
      <alignment horizontal="center" vertical="center"/>
    </xf>
    <xf numFmtId="0" fontId="27" fillId="20" borderId="15" xfId="0" applyFont="1" applyFill="1" applyBorder="1" applyAlignment="1">
      <alignment horizontal="left" vertical="center"/>
    </xf>
    <xf numFmtId="3" fontId="9" fillId="20" borderId="11" xfId="0" applyNumberFormat="1" applyFont="1" applyFill="1" applyBorder="1" applyAlignment="1">
      <alignment horizontal="right" vertical="center" wrapText="1"/>
    </xf>
    <xf numFmtId="3" fontId="9" fillId="20" borderId="32" xfId="0" applyNumberFormat="1" applyFont="1" applyFill="1" applyBorder="1" applyAlignment="1">
      <alignment horizontal="right" vertical="center" wrapText="1"/>
    </xf>
    <xf numFmtId="3" fontId="9" fillId="20" borderId="31" xfId="0" applyNumberFormat="1" applyFont="1" applyFill="1" applyBorder="1" applyAlignment="1">
      <alignment horizontal="right" vertical="center" wrapText="1"/>
    </xf>
    <xf numFmtId="3" fontId="9" fillId="20" borderId="33" xfId="0" applyNumberFormat="1" applyFont="1" applyFill="1" applyBorder="1" applyAlignment="1">
      <alignment horizontal="right" vertical="center" wrapText="1"/>
    </xf>
    <xf numFmtId="3" fontId="9" fillId="20" borderId="0" xfId="0" applyNumberFormat="1" applyFont="1" applyFill="1" applyBorder="1" applyAlignment="1">
      <alignment horizontal="right" vertical="center" wrapText="1"/>
    </xf>
    <xf numFmtId="3" fontId="9" fillId="20" borderId="22" xfId="0" applyNumberFormat="1" applyFont="1" applyFill="1" applyBorder="1" applyAlignment="1">
      <alignment horizontal="right" vertical="center" wrapText="1"/>
    </xf>
    <xf numFmtId="0" fontId="30" fillId="16" borderId="12" xfId="2" applyNumberFormat="1" applyFont="1" applyFill="1" applyBorder="1" applyAlignment="1" applyProtection="1">
      <alignment vertical="center" wrapText="1"/>
    </xf>
    <xf numFmtId="3" fontId="32" fillId="16" borderId="9" xfId="1" applyNumberFormat="1" applyFont="1" applyFill="1" applyBorder="1" applyAlignment="1" applyProtection="1">
      <alignment horizontal="right" vertical="center" wrapText="1" indent="1"/>
    </xf>
    <xf numFmtId="3" fontId="6" fillId="17" borderId="35" xfId="1" applyNumberFormat="1" applyFont="1" applyFill="1" applyBorder="1" applyAlignment="1" applyProtection="1">
      <alignment horizontal="right" vertical="center" wrapText="1" indent="1"/>
    </xf>
    <xf numFmtId="3" fontId="33" fillId="15" borderId="36" xfId="1" applyNumberFormat="1" applyFont="1" applyFill="1" applyBorder="1" applyAlignment="1" applyProtection="1">
      <alignment horizontal="right" vertical="center" wrapText="1" indent="1"/>
    </xf>
    <xf numFmtId="3" fontId="33" fillId="15" borderId="37" xfId="1" applyNumberFormat="1" applyFont="1" applyFill="1" applyBorder="1" applyAlignment="1" applyProtection="1">
      <alignment horizontal="right" vertical="center" wrapText="1" indent="1"/>
    </xf>
    <xf numFmtId="3" fontId="33" fillId="15" borderId="4" xfId="1" applyNumberFormat="1" applyFont="1" applyFill="1" applyBorder="1" applyAlignment="1" applyProtection="1">
      <alignment horizontal="right" vertical="center" wrapText="1" indent="1"/>
    </xf>
    <xf numFmtId="0" fontId="33" fillId="15" borderId="12" xfId="2" applyNumberFormat="1" applyFont="1" applyFill="1" applyBorder="1" applyAlignment="1" applyProtection="1">
      <alignment horizontal="left" vertical="center" wrapText="1" indent="2"/>
    </xf>
    <xf numFmtId="3" fontId="32" fillId="16" borderId="37" xfId="1" applyNumberFormat="1" applyFont="1" applyFill="1" applyBorder="1" applyAlignment="1" applyProtection="1">
      <alignment horizontal="right" vertical="center" wrapText="1" indent="1"/>
    </xf>
    <xf numFmtId="3" fontId="9" fillId="20" borderId="34" xfId="0" applyNumberFormat="1" applyFont="1" applyFill="1" applyBorder="1" applyAlignment="1">
      <alignment horizontal="right" vertical="center" wrapText="1"/>
    </xf>
    <xf numFmtId="3" fontId="9" fillId="20" borderId="26" xfId="0" applyNumberFormat="1" applyFont="1" applyFill="1" applyBorder="1" applyAlignment="1">
      <alignment horizontal="right" vertical="center" wrapText="1"/>
    </xf>
    <xf numFmtId="0" fontId="34" fillId="15" borderId="0" xfId="2" applyNumberFormat="1" applyFont="1" applyFill="1" applyBorder="1" applyAlignment="1" applyProtection="1">
      <alignment horizontal="left" vertical="center" wrapText="1" indent="2"/>
    </xf>
    <xf numFmtId="3" fontId="34" fillId="15" borderId="36" xfId="1" applyNumberFormat="1" applyFont="1" applyFill="1" applyBorder="1" applyAlignment="1" applyProtection="1">
      <alignment horizontal="right" vertical="center" wrapText="1" indent="1"/>
    </xf>
    <xf numFmtId="3" fontId="34" fillId="15" borderId="37" xfId="1" applyNumberFormat="1" applyFont="1" applyFill="1" applyBorder="1" applyAlignment="1" applyProtection="1">
      <alignment horizontal="right" vertical="center" wrapText="1" indent="1"/>
    </xf>
    <xf numFmtId="3" fontId="34" fillId="15" borderId="22" xfId="1" applyNumberFormat="1" applyFont="1" applyFill="1" applyBorder="1" applyAlignment="1" applyProtection="1">
      <alignment horizontal="right" vertical="center" wrapText="1" indent="1"/>
    </xf>
    <xf numFmtId="3" fontId="34" fillId="15" borderId="4" xfId="1" applyNumberFormat="1" applyFont="1" applyFill="1" applyBorder="1" applyAlignment="1" applyProtection="1">
      <alignment horizontal="right" vertical="center" wrapText="1" indent="1"/>
    </xf>
    <xf numFmtId="0" fontId="34" fillId="15" borderId="12" xfId="2" applyNumberFormat="1" applyFont="1" applyFill="1" applyBorder="1" applyAlignment="1" applyProtection="1">
      <alignment horizontal="left" vertical="center" wrapText="1" indent="2"/>
    </xf>
    <xf numFmtId="3" fontId="9" fillId="20" borderId="39" xfId="0" applyNumberFormat="1" applyFont="1" applyFill="1" applyBorder="1" applyAlignment="1">
      <alignment horizontal="right" vertical="center" wrapText="1"/>
    </xf>
    <xf numFmtId="3" fontId="6" fillId="17" borderId="37" xfId="1" applyNumberFormat="1" applyFont="1" applyFill="1" applyBorder="1" applyAlignment="1" applyProtection="1">
      <alignment horizontal="right" vertical="center" wrapText="1" indent="1"/>
    </xf>
    <xf numFmtId="3" fontId="6" fillId="17" borderId="41" xfId="1" applyNumberFormat="1" applyFont="1" applyFill="1" applyBorder="1" applyAlignment="1" applyProtection="1">
      <alignment horizontal="right" vertical="center" wrapText="1" indent="1"/>
    </xf>
    <xf numFmtId="3" fontId="6" fillId="17" borderId="42" xfId="1" applyNumberFormat="1" applyFont="1" applyFill="1" applyBorder="1" applyAlignment="1" applyProtection="1">
      <alignment horizontal="right" vertical="center" wrapText="1" indent="1"/>
    </xf>
    <xf numFmtId="3" fontId="6" fillId="17" borderId="36" xfId="1" applyNumberFormat="1" applyFont="1" applyFill="1" applyBorder="1" applyAlignment="1" applyProtection="1">
      <alignment horizontal="right" vertical="center" wrapText="1" indent="1"/>
    </xf>
    <xf numFmtId="3" fontId="6" fillId="17" borderId="22" xfId="1" applyNumberFormat="1" applyFont="1" applyFill="1" applyBorder="1" applyAlignment="1" applyProtection="1">
      <alignment horizontal="right" vertical="center" wrapText="1" indent="1"/>
    </xf>
    <xf numFmtId="3" fontId="6" fillId="17" borderId="4" xfId="1" applyNumberFormat="1" applyFont="1" applyFill="1" applyBorder="1" applyAlignment="1" applyProtection="1">
      <alignment horizontal="right" vertical="center" wrapText="1" indent="1"/>
    </xf>
    <xf numFmtId="3" fontId="33" fillId="15" borderId="22" xfId="1" applyNumberFormat="1" applyFont="1" applyFill="1" applyBorder="1" applyAlignment="1" applyProtection="1">
      <alignment horizontal="right" vertical="center" wrapText="1" indent="1"/>
    </xf>
    <xf numFmtId="3" fontId="8" fillId="17" borderId="43" xfId="1" applyNumberFormat="1" applyFont="1" applyFill="1" applyBorder="1" applyAlignment="1" applyProtection="1">
      <alignment horizontal="right" vertical="center" wrapText="1" indent="1"/>
    </xf>
    <xf numFmtId="3" fontId="8" fillId="17" borderId="4" xfId="1" applyNumberFormat="1" applyFont="1" applyFill="1" applyBorder="1" applyAlignment="1" applyProtection="1">
      <alignment horizontal="right" vertical="center" wrapText="1" indent="1"/>
    </xf>
    <xf numFmtId="3" fontId="12" fillId="17" borderId="43" xfId="1" applyNumberFormat="1" applyFont="1" applyFill="1" applyBorder="1" applyAlignment="1" applyProtection="1">
      <alignment horizontal="right" vertical="center" wrapText="1" indent="1"/>
    </xf>
    <xf numFmtId="3" fontId="12" fillId="17" borderId="4" xfId="1" applyNumberFormat="1" applyFont="1" applyFill="1" applyBorder="1" applyAlignment="1" applyProtection="1">
      <alignment horizontal="right" vertical="center" wrapText="1" indent="1"/>
    </xf>
    <xf numFmtId="3" fontId="6" fillId="17" borderId="43" xfId="1" applyNumberFormat="1" applyFont="1" applyFill="1" applyBorder="1" applyAlignment="1" applyProtection="1">
      <alignment horizontal="right" vertical="center" wrapText="1" indent="1"/>
    </xf>
    <xf numFmtId="0" fontId="35" fillId="15" borderId="0" xfId="2" applyNumberFormat="1" applyFont="1" applyFill="1" applyBorder="1" applyAlignment="1" applyProtection="1">
      <alignment horizontal="left" vertical="center" wrapText="1" indent="2"/>
    </xf>
    <xf numFmtId="3" fontId="9" fillId="20" borderId="14" xfId="0" applyNumberFormat="1" applyFont="1" applyFill="1" applyBorder="1" applyAlignment="1">
      <alignment horizontal="right" vertical="center" wrapText="1"/>
    </xf>
    <xf numFmtId="3" fontId="9" fillId="20" borderId="44" xfId="0" applyNumberFormat="1" applyFont="1" applyFill="1" applyBorder="1" applyAlignment="1">
      <alignment horizontal="right" vertical="center" wrapText="1"/>
    </xf>
    <xf numFmtId="3" fontId="9" fillId="20" borderId="45" xfId="0" applyNumberFormat="1" applyFont="1" applyFill="1" applyBorder="1" applyAlignment="1">
      <alignment horizontal="right" vertical="center" wrapText="1"/>
    </xf>
    <xf numFmtId="3" fontId="9" fillId="20" borderId="46" xfId="0" applyNumberFormat="1" applyFont="1" applyFill="1" applyBorder="1" applyAlignment="1">
      <alignment horizontal="right" vertical="center" wrapText="1"/>
    </xf>
    <xf numFmtId="0" fontId="36" fillId="15" borderId="0" xfId="2" applyNumberFormat="1" applyFont="1" applyFill="1" applyBorder="1" applyAlignment="1" applyProtection="1">
      <alignment horizontal="left" vertical="center" wrapText="1"/>
    </xf>
    <xf numFmtId="0" fontId="37" fillId="15" borderId="0" xfId="2" applyNumberFormat="1" applyFont="1" applyFill="1" applyBorder="1" applyAlignment="1" applyProtection="1">
      <alignment horizontal="left" vertical="center" wrapText="1"/>
    </xf>
    <xf numFmtId="3" fontId="9" fillId="20" borderId="13" xfId="0" applyNumberFormat="1" applyFont="1" applyFill="1" applyBorder="1" applyAlignment="1">
      <alignment horizontal="right" vertical="center" wrapText="1"/>
    </xf>
    <xf numFmtId="0" fontId="31" fillId="16" borderId="11" xfId="2" applyNumberFormat="1" applyFont="1" applyFill="1" applyBorder="1" applyAlignment="1" applyProtection="1">
      <alignment horizontal="left" vertical="center" wrapText="1"/>
    </xf>
    <xf numFmtId="3" fontId="32" fillId="16" borderId="0" xfId="1" applyNumberFormat="1" applyFont="1" applyFill="1" applyBorder="1" applyAlignment="1" applyProtection="1">
      <alignment horizontal="right" vertical="center" wrapText="1" indent="1"/>
    </xf>
    <xf numFmtId="0" fontId="13" fillId="15" borderId="11" xfId="2" applyNumberFormat="1" applyFont="1" applyFill="1" applyBorder="1" applyAlignment="1" applyProtection="1">
      <alignment horizontal="left" vertical="top" wrapText="1"/>
    </xf>
    <xf numFmtId="0" fontId="27" fillId="20" borderId="11" xfId="0" applyFont="1" applyFill="1" applyBorder="1" applyAlignment="1">
      <alignment horizontal="center" vertical="center"/>
    </xf>
    <xf numFmtId="0" fontId="27" fillId="20" borderId="0" xfId="0" applyFont="1" applyFill="1" applyBorder="1" applyAlignment="1">
      <alignment horizontal="center" vertical="center"/>
    </xf>
    <xf numFmtId="0" fontId="27" fillId="20" borderId="12" xfId="0" applyFont="1" applyFill="1" applyBorder="1" applyAlignment="1">
      <alignment horizontal="left" vertical="center"/>
    </xf>
    <xf numFmtId="0" fontId="13" fillId="15" borderId="11" xfId="2" applyNumberFormat="1" applyFont="1" applyFill="1" applyBorder="1" applyAlignment="1" applyProtection="1">
      <alignment horizontal="center" vertical="top" wrapText="1"/>
    </xf>
    <xf numFmtId="3" fontId="8" fillId="16" borderId="22" xfId="1" applyNumberFormat="1" applyFont="1" applyFill="1" applyBorder="1" applyAlignment="1" applyProtection="1">
      <alignment horizontal="right" vertical="center" wrapText="1" indent="1"/>
    </xf>
    <xf numFmtId="3" fontId="9" fillId="20" borderId="27" xfId="0" applyNumberFormat="1" applyFont="1" applyFill="1" applyBorder="1" applyAlignment="1">
      <alignment horizontal="right" vertical="center" wrapText="1"/>
    </xf>
    <xf numFmtId="3" fontId="9" fillId="20" borderId="23" xfId="0" applyNumberFormat="1" applyFont="1" applyFill="1" applyBorder="1" applyAlignment="1">
      <alignment horizontal="right" vertical="center" wrapText="1"/>
    </xf>
    <xf numFmtId="0" fontId="31" fillId="18" borderId="11" xfId="2" applyNumberFormat="1" applyFont="1" applyFill="1" applyBorder="1" applyAlignment="1" applyProtection="1">
      <alignment horizontal="left" vertical="center" wrapText="1"/>
    </xf>
    <xf numFmtId="3" fontId="39" fillId="18" borderId="36" xfId="1" applyNumberFormat="1" applyFont="1" applyFill="1" applyBorder="1" applyAlignment="1" applyProtection="1">
      <alignment horizontal="right" vertical="center" wrapText="1" indent="1"/>
    </xf>
    <xf numFmtId="3" fontId="39" fillId="18" borderId="0" xfId="1" applyNumberFormat="1" applyFont="1" applyFill="1" applyBorder="1" applyAlignment="1" applyProtection="1">
      <alignment horizontal="right" vertical="center" wrapText="1" indent="1"/>
    </xf>
    <xf numFmtId="3" fontId="39" fillId="18" borderId="31" xfId="1" applyNumberFormat="1" applyFont="1" applyFill="1" applyBorder="1" applyAlignment="1" applyProtection="1">
      <alignment horizontal="right" vertical="center" wrapText="1" indent="1"/>
    </xf>
    <xf numFmtId="3" fontId="39" fillId="18" borderId="22" xfId="1" applyNumberFormat="1" applyFont="1" applyFill="1" applyBorder="1" applyAlignment="1" applyProtection="1">
      <alignment horizontal="right" vertical="center" wrapText="1" indent="1"/>
    </xf>
    <xf numFmtId="3" fontId="39" fillId="18" borderId="23" xfId="1" applyNumberFormat="1" applyFont="1" applyFill="1" applyBorder="1" applyAlignment="1" applyProtection="1">
      <alignment horizontal="right" vertical="center" wrapText="1" indent="1"/>
    </xf>
    <xf numFmtId="0" fontId="14" fillId="15" borderId="11" xfId="2" applyNumberFormat="1" applyFont="1" applyFill="1" applyBorder="1" applyAlignment="1" applyProtection="1">
      <alignment horizontal="left" vertical="center" wrapText="1" indent="2"/>
    </xf>
    <xf numFmtId="0" fontId="8" fillId="15" borderId="11" xfId="2" applyNumberFormat="1" applyFont="1" applyFill="1" applyBorder="1" applyAlignment="1" applyProtection="1">
      <alignment horizontal="left" vertical="center" wrapText="1" indent="2"/>
    </xf>
    <xf numFmtId="0" fontId="31" fillId="16" borderId="13" xfId="2" applyNumberFormat="1" applyFont="1" applyFill="1" applyBorder="1" applyAlignment="1" applyProtection="1">
      <alignment horizontal="left" vertical="center" wrapText="1"/>
    </xf>
    <xf numFmtId="0" fontId="30" fillId="16" borderId="14" xfId="2" applyNumberFormat="1" applyFont="1" applyFill="1" applyBorder="1" applyAlignment="1" applyProtection="1">
      <alignment horizontal="left" vertical="center" wrapText="1"/>
    </xf>
    <xf numFmtId="0" fontId="30" fillId="16" borderId="15" xfId="2" applyNumberFormat="1" applyFont="1" applyFill="1" applyBorder="1" applyAlignment="1" applyProtection="1">
      <alignment vertical="center" wrapText="1"/>
    </xf>
    <xf numFmtId="3" fontId="32" fillId="16" borderId="39" xfId="1" applyNumberFormat="1" applyFont="1" applyFill="1" applyBorder="1" applyAlignment="1" applyProtection="1">
      <alignment horizontal="right" vertical="center" wrapText="1" indent="1"/>
    </xf>
    <xf numFmtId="3" fontId="32" fillId="16" borderId="26" xfId="1" applyNumberFormat="1" applyFont="1" applyFill="1" applyBorder="1" applyAlignment="1" applyProtection="1">
      <alignment horizontal="right" vertical="center" wrapText="1" indent="1"/>
    </xf>
    <xf numFmtId="3" fontId="6" fillId="17" borderId="49" xfId="1" applyNumberFormat="1" applyFont="1" applyFill="1" applyBorder="1" applyAlignment="1" applyProtection="1">
      <alignment horizontal="right" vertical="center" wrapText="1" indent="1"/>
    </xf>
    <xf numFmtId="3" fontId="32" fillId="16" borderId="27" xfId="1" applyNumberFormat="1" applyFont="1" applyFill="1" applyBorder="1" applyAlignment="1" applyProtection="1">
      <alignment horizontal="right" vertical="center" wrapText="1" indent="1"/>
    </xf>
    <xf numFmtId="0" fontId="30" fillId="19" borderId="16" xfId="0" applyFont="1" applyFill="1" applyBorder="1" applyAlignment="1">
      <alignment horizontal="center" vertical="center" wrapText="1"/>
    </xf>
    <xf numFmtId="0" fontId="30" fillId="19" borderId="20" xfId="0" applyFont="1" applyFill="1" applyBorder="1" applyAlignment="1">
      <alignment horizontal="center" vertical="center" wrapText="1"/>
    </xf>
    <xf numFmtId="0" fontId="30" fillId="19" borderId="38" xfId="0" applyFont="1" applyFill="1" applyBorder="1" applyAlignment="1">
      <alignment horizontal="center" vertical="center" wrapText="1"/>
    </xf>
    <xf numFmtId="0" fontId="30" fillId="19" borderId="40" xfId="0" applyFont="1" applyFill="1" applyBorder="1" applyAlignment="1">
      <alignment horizontal="center" vertical="center" wrapText="1"/>
    </xf>
    <xf numFmtId="0" fontId="30" fillId="19" borderId="24" xfId="0" applyFont="1" applyFill="1" applyBorder="1" applyAlignment="1">
      <alignment horizontal="center" vertical="center" wrapText="1"/>
    </xf>
    <xf numFmtId="0" fontId="30" fillId="19" borderId="47" xfId="0" applyFont="1" applyFill="1" applyBorder="1" applyAlignment="1">
      <alignment horizontal="center" vertical="center" wrapText="1"/>
    </xf>
    <xf numFmtId="0" fontId="30" fillId="19" borderId="11" xfId="0" applyFont="1" applyFill="1" applyBorder="1" applyAlignment="1">
      <alignment horizontal="center" vertical="center" wrapText="1"/>
    </xf>
    <xf numFmtId="0" fontId="30" fillId="19" borderId="48" xfId="0" applyFont="1" applyFill="1" applyBorder="1" applyAlignment="1">
      <alignment horizontal="center" vertical="center" wrapText="1"/>
    </xf>
    <xf numFmtId="0" fontId="30" fillId="19" borderId="13" xfId="0" applyFont="1" applyFill="1" applyBorder="1" applyAlignment="1">
      <alignment horizontal="center" vertical="center" wrapText="1"/>
    </xf>
    <xf numFmtId="0" fontId="38" fillId="18" borderId="0" xfId="2" applyNumberFormat="1" applyFont="1" applyFill="1" applyBorder="1" applyAlignment="1" applyProtection="1">
      <alignment horizontal="center" vertical="center" wrapText="1"/>
    </xf>
    <xf numFmtId="0" fontId="38" fillId="18" borderId="3" xfId="2" applyNumberFormat="1" applyFont="1" applyFill="1" applyBorder="1" applyAlignment="1" applyProtection="1">
      <alignment horizontal="center" vertical="center" wrapText="1"/>
    </xf>
    <xf numFmtId="0" fontId="28" fillId="19" borderId="21" xfId="0" applyFont="1" applyFill="1" applyBorder="1" applyAlignment="1">
      <alignment horizontal="center" vertical="top" wrapText="1"/>
    </xf>
    <xf numFmtId="0" fontId="28" fillId="19" borderId="25" xfId="0" applyFont="1" applyFill="1" applyBorder="1" applyAlignment="1">
      <alignment horizontal="center" vertical="top" wrapText="1"/>
    </xf>
    <xf numFmtId="0" fontId="28" fillId="19" borderId="22" xfId="0" applyFont="1" applyFill="1" applyBorder="1" applyAlignment="1">
      <alignment horizontal="center" vertical="top" wrapText="1"/>
    </xf>
    <xf numFmtId="0" fontId="28" fillId="19" borderId="26" xfId="0" applyFont="1" applyFill="1" applyBorder="1" applyAlignment="1">
      <alignment horizontal="center" vertical="top" wrapText="1"/>
    </xf>
    <xf numFmtId="0" fontId="28" fillId="19" borderId="19" xfId="0" applyFont="1" applyFill="1" applyBorder="1" applyAlignment="1">
      <alignment horizontal="center" vertical="top" wrapText="1"/>
    </xf>
    <xf numFmtId="0" fontId="28" fillId="19" borderId="23" xfId="0" applyFont="1" applyFill="1" applyBorder="1" applyAlignment="1">
      <alignment horizontal="center" vertical="top" wrapText="1"/>
    </xf>
    <xf numFmtId="0" fontId="28" fillId="19" borderId="27" xfId="0" applyFont="1" applyFill="1" applyBorder="1" applyAlignment="1">
      <alignment horizontal="center" vertical="top" wrapText="1"/>
    </xf>
    <xf numFmtId="0" fontId="25" fillId="20" borderId="9" xfId="0" applyFont="1" applyFill="1" applyBorder="1" applyAlignment="1">
      <alignment horizontal="center" vertical="center"/>
    </xf>
    <xf numFmtId="0" fontId="25" fillId="20" borderId="10" xfId="0" applyFont="1" applyFill="1" applyBorder="1" applyAlignment="1">
      <alignment horizontal="center" vertical="center"/>
    </xf>
    <xf numFmtId="0" fontId="26" fillId="20" borderId="0" xfId="0" applyFont="1" applyFill="1" applyBorder="1" applyAlignment="1">
      <alignment horizontal="center" vertical="center"/>
    </xf>
    <xf numFmtId="0" fontId="26" fillId="20" borderId="12" xfId="0" applyFont="1" applyFill="1" applyBorder="1" applyAlignment="1">
      <alignment horizontal="center" vertical="center"/>
    </xf>
    <xf numFmtId="0" fontId="27" fillId="20" borderId="14" xfId="0" applyFont="1" applyFill="1" applyBorder="1" applyAlignment="1">
      <alignment horizontal="center" vertical="center"/>
    </xf>
    <xf numFmtId="0" fontId="27" fillId="20" borderId="15" xfId="0" applyFont="1" applyFill="1" applyBorder="1" applyAlignment="1">
      <alignment horizontal="center" vertical="center"/>
    </xf>
    <xf numFmtId="0" fontId="3" fillId="0" borderId="8" xfId="2" applyNumberFormat="1" applyFont="1" applyFill="1" applyBorder="1" applyAlignment="1" applyProtection="1">
      <alignment horizontal="center" vertical="center" wrapText="1"/>
    </xf>
    <xf numFmtId="0" fontId="3" fillId="0" borderId="9" xfId="2" applyNumberFormat="1" applyFont="1" applyFill="1" applyBorder="1" applyAlignment="1" applyProtection="1">
      <alignment horizontal="center" vertical="center" wrapText="1"/>
    </xf>
    <xf numFmtId="0" fontId="3" fillId="0" borderId="10" xfId="2" applyNumberFormat="1" applyFont="1" applyFill="1" applyBorder="1" applyAlignment="1" applyProtection="1">
      <alignment horizontal="center" vertical="center" wrapText="1"/>
    </xf>
    <xf numFmtId="0" fontId="3" fillId="0" borderId="11" xfId="2" applyNumberFormat="1" applyFont="1" applyFill="1" applyBorder="1" applyAlignment="1" applyProtection="1">
      <alignment horizontal="center" vertical="center" wrapText="1"/>
    </xf>
    <xf numFmtId="0" fontId="3" fillId="0" borderId="0" xfId="2" applyNumberFormat="1" applyFont="1" applyFill="1" applyBorder="1" applyAlignment="1" applyProtection="1">
      <alignment horizontal="center" vertical="center" wrapText="1"/>
    </xf>
    <xf numFmtId="0" fontId="3" fillId="0" borderId="12" xfId="2" applyNumberFormat="1" applyFont="1" applyFill="1" applyBorder="1" applyAlignment="1" applyProtection="1">
      <alignment horizontal="center" vertical="center" wrapText="1"/>
    </xf>
    <xf numFmtId="0" fontId="3" fillId="0" borderId="13" xfId="2" applyNumberFormat="1" applyFont="1" applyFill="1" applyBorder="1" applyAlignment="1" applyProtection="1">
      <alignment horizontal="center" vertical="center" wrapText="1"/>
    </xf>
    <xf numFmtId="0" fontId="3" fillId="0" borderId="14" xfId="2" applyNumberFormat="1" applyFont="1" applyFill="1" applyBorder="1" applyAlignment="1" applyProtection="1">
      <alignment horizontal="center" vertical="center" wrapText="1"/>
    </xf>
    <xf numFmtId="0" fontId="3" fillId="0" borderId="15" xfId="2" applyNumberFormat="1" applyFont="1" applyFill="1" applyBorder="1" applyAlignment="1" applyProtection="1">
      <alignment horizontal="center" vertical="center" wrapText="1"/>
    </xf>
    <xf numFmtId="0" fontId="28" fillId="19" borderId="16" xfId="0" applyFont="1" applyFill="1" applyBorder="1" applyAlignment="1">
      <alignment horizontal="center" vertical="center" wrapText="1"/>
    </xf>
    <xf numFmtId="0" fontId="28" fillId="19" borderId="20" xfId="0" applyFont="1" applyFill="1" applyBorder="1" applyAlignment="1">
      <alignment horizontal="center" vertical="center" wrapText="1"/>
    </xf>
    <xf numFmtId="0" fontId="28" fillId="19" borderId="24" xfId="0" applyFont="1" applyFill="1" applyBorder="1" applyAlignment="1">
      <alignment horizontal="center" vertical="center" wrapText="1"/>
    </xf>
    <xf numFmtId="0" fontId="29" fillId="16" borderId="9" xfId="2" applyNumberFormat="1" applyFont="1" applyFill="1" applyBorder="1" applyAlignment="1" applyProtection="1">
      <alignment horizontal="center" vertical="center" wrapText="1"/>
    </xf>
    <xf numFmtId="0" fontId="29" fillId="16" borderId="0" xfId="2" applyNumberFormat="1" applyFont="1" applyFill="1" applyBorder="1" applyAlignment="1" applyProtection="1">
      <alignment horizontal="center" vertical="center" wrapText="1"/>
    </xf>
    <xf numFmtId="0" fontId="29" fillId="16" borderId="14" xfId="2" applyNumberFormat="1" applyFont="1" applyFill="1" applyBorder="1" applyAlignment="1" applyProtection="1">
      <alignment horizontal="center" vertical="center" wrapText="1"/>
    </xf>
    <xf numFmtId="0" fontId="28" fillId="19" borderId="9" xfId="0" applyFont="1" applyFill="1" applyBorder="1" applyAlignment="1">
      <alignment horizontal="center" vertical="center" wrapText="1"/>
    </xf>
    <xf numFmtId="0" fontId="28" fillId="19" borderId="0" xfId="0" applyFont="1" applyFill="1" applyBorder="1" applyAlignment="1">
      <alignment horizontal="center" vertical="center" wrapText="1"/>
    </xf>
    <xf numFmtId="0" fontId="28" fillId="19" borderId="14" xfId="0" applyFont="1" applyFill="1" applyBorder="1" applyAlignment="1">
      <alignment horizontal="center" vertical="center" wrapText="1"/>
    </xf>
    <xf numFmtId="0" fontId="28" fillId="19" borderId="10" xfId="0" applyFont="1" applyFill="1" applyBorder="1" applyAlignment="1">
      <alignment horizontal="center" vertical="center" wrapText="1"/>
    </xf>
    <xf numFmtId="0" fontId="28" fillId="19" borderId="12" xfId="0" applyFont="1" applyFill="1" applyBorder="1" applyAlignment="1">
      <alignment horizontal="center" vertical="center" wrapText="1"/>
    </xf>
    <xf numFmtId="0" fontId="28" fillId="19" borderId="15" xfId="0" applyFont="1" applyFill="1" applyBorder="1" applyAlignment="1">
      <alignment horizontal="center" vertical="center" wrapText="1"/>
    </xf>
    <xf numFmtId="0" fontId="28" fillId="19" borderId="18" xfId="0" applyFont="1" applyFill="1" applyBorder="1" applyAlignment="1">
      <alignment horizontal="center" vertical="top" wrapText="1"/>
    </xf>
  </cellXfs>
  <cellStyles count="59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datos principales" xfId="15"/>
    <cellStyle name="datos secundarios" xfId="16"/>
    <cellStyle name="linea de totales" xfId="17"/>
    <cellStyle name="Millares" xfId="1" builtinId="3"/>
    <cellStyle name="Millares 2" xfId="18"/>
    <cellStyle name="Millares 2 2" xfId="19"/>
    <cellStyle name="Millares 2 3" xfId="20"/>
    <cellStyle name="Millares 3" xfId="21"/>
    <cellStyle name="Millares 4" xfId="22"/>
    <cellStyle name="Millares 5" xfId="23"/>
    <cellStyle name="Normal" xfId="0" builtinId="0"/>
    <cellStyle name="Normal 10" xfId="24"/>
    <cellStyle name="Normal 11" xfId="25"/>
    <cellStyle name="Normal 12" xfId="26"/>
    <cellStyle name="Normal 13" xfId="27"/>
    <cellStyle name="Normal 14" xfId="28"/>
    <cellStyle name="Normal 15" xfId="29"/>
    <cellStyle name="Normal 15 2" xfId="30"/>
    <cellStyle name="Normal 15 2 2" xfId="31"/>
    <cellStyle name="Normal 16" xfId="32"/>
    <cellStyle name="Normal 17" xfId="33"/>
    <cellStyle name="Normal 18" xfId="34"/>
    <cellStyle name="Normal 2" xfId="35"/>
    <cellStyle name="Normal 2 2" xfId="36"/>
    <cellStyle name="Normal 2 2 2" xfId="37"/>
    <cellStyle name="Normal 2 2 2 2" xfId="38"/>
    <cellStyle name="Normal 2 3" xfId="39"/>
    <cellStyle name="Normal 2 3 2" xfId="40"/>
    <cellStyle name="Normal 2 4" xfId="41"/>
    <cellStyle name="Normal 2 4 2" xfId="42"/>
    <cellStyle name="Normal 3" xfId="43"/>
    <cellStyle name="Normal 4" xfId="2"/>
    <cellStyle name="Normal 5" xfId="44"/>
    <cellStyle name="Normal 6" xfId="45"/>
    <cellStyle name="Normal 6 2" xfId="46"/>
    <cellStyle name="Normal 7" xfId="47"/>
    <cellStyle name="Normal 8" xfId="48"/>
    <cellStyle name="Normal 9" xfId="49"/>
    <cellStyle name="Notas 2" xfId="50"/>
    <cellStyle name="Notas 3" xfId="51"/>
    <cellStyle name="Notas al pie" xfId="52"/>
    <cellStyle name="Porcentaje 2" xfId="53"/>
    <cellStyle name="Porcentaje 2 2" xfId="54"/>
    <cellStyle name="subtitulos de las filas" xfId="55"/>
    <cellStyle name="titulo del informe" xfId="56"/>
    <cellStyle name="titulos de las columnas" xfId="57"/>
    <cellStyle name="titulos de las filas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76200</xdr:colOff>
      <xdr:row>5</xdr:row>
      <xdr:rowOff>85725</xdr:rowOff>
    </xdr:from>
    <xdr:ext cx="2222499" cy="724500"/>
    <xdr:pic>
      <xdr:nvPicPr>
        <xdr:cNvPr id="2" name="1 Imagen">
          <a:extLst>
            <a:ext uri="{FF2B5EF4-FFF2-40B4-BE49-F238E27FC236}">
              <a16:creationId xmlns:a16="http://schemas.microsoft.com/office/drawing/2014/main" id="{B2418971-A2CF-8C4C-AD93-19F45C462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1095375"/>
          <a:ext cx="2222499" cy="72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1"/>
  <sheetViews>
    <sheetView showGridLines="0" tabSelected="1" zoomScale="90" zoomScaleNormal="90" workbookViewId="0"/>
  </sheetViews>
  <sheetFormatPr baseColWidth="10" defaultColWidth="11.42578125" defaultRowHeight="15"/>
  <cols>
    <col min="1" max="1" width="2.42578125" style="1" customWidth="1"/>
    <col min="2" max="2" width="4.28515625" style="2" customWidth="1"/>
    <col min="3" max="3" width="15.28515625" style="3" customWidth="1"/>
    <col min="4" max="4" width="8.28515625" style="20" customWidth="1"/>
    <col min="5" max="5" width="12.7109375" style="3" customWidth="1"/>
    <col min="6" max="6" width="53.140625" style="3" customWidth="1"/>
    <col min="7" max="17" width="14.140625" style="3" customWidth="1"/>
    <col min="18" max="16384" width="11.42578125" style="3"/>
  </cols>
  <sheetData>
    <row r="1" spans="1:17">
      <c r="C1" s="22"/>
      <c r="D1" s="23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>
      <c r="C2" s="22"/>
      <c r="D2" s="23"/>
      <c r="E2" s="22"/>
      <c r="F2" s="22"/>
      <c r="G2" s="24"/>
      <c r="H2" s="24"/>
      <c r="I2" s="24"/>
      <c r="J2" s="24"/>
      <c r="K2" s="24"/>
      <c r="L2" s="24"/>
      <c r="M2" s="24"/>
      <c r="N2" s="24"/>
      <c r="O2" s="22"/>
      <c r="P2" s="22"/>
      <c r="Q2" s="22"/>
    </row>
    <row r="3" spans="1:17">
      <c r="C3" s="22"/>
      <c r="D3" s="23"/>
      <c r="E3" s="22"/>
      <c r="F3" s="22"/>
      <c r="G3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C4" s="22"/>
      <c r="D4" s="23"/>
      <c r="E4" s="22"/>
      <c r="F4" s="22"/>
      <c r="G4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1:17" ht="15.75" thickBot="1">
      <c r="C5" s="22"/>
      <c r="D5" s="23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</row>
    <row r="6" spans="1:17" ht="27" customHeight="1">
      <c r="C6" s="137"/>
      <c r="D6" s="138"/>
      <c r="E6" s="139"/>
      <c r="F6" s="131" t="s">
        <v>209</v>
      </c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2"/>
    </row>
    <row r="7" spans="1:17" ht="20.25" customHeight="1">
      <c r="C7" s="140"/>
      <c r="D7" s="141"/>
      <c r="E7" s="142"/>
      <c r="F7" s="133" t="s">
        <v>210</v>
      </c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4"/>
    </row>
    <row r="8" spans="1:17" ht="20.25" customHeight="1" thickBot="1">
      <c r="C8" s="143"/>
      <c r="D8" s="144"/>
      <c r="E8" s="145"/>
      <c r="F8" s="135" t="s">
        <v>206</v>
      </c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6"/>
    </row>
    <row r="9" spans="1:17" s="5" customFormat="1" ht="18.75" customHeight="1">
      <c r="A9" s="4"/>
      <c r="B9" s="25"/>
      <c r="C9" s="146" t="s">
        <v>0</v>
      </c>
      <c r="D9" s="149"/>
      <c r="E9" s="152" t="s">
        <v>1</v>
      </c>
      <c r="F9" s="155" t="s">
        <v>2</v>
      </c>
      <c r="G9" s="26" t="s">
        <v>3</v>
      </c>
      <c r="H9" s="27" t="s">
        <v>4</v>
      </c>
      <c r="I9" s="27" t="s">
        <v>5</v>
      </c>
      <c r="J9" s="27" t="s">
        <v>6</v>
      </c>
      <c r="K9" s="27" t="s">
        <v>7</v>
      </c>
      <c r="L9" s="27" t="s">
        <v>8</v>
      </c>
      <c r="M9" s="27" t="s">
        <v>9</v>
      </c>
      <c r="N9" s="27" t="s">
        <v>10</v>
      </c>
      <c r="O9" s="158" t="s">
        <v>11</v>
      </c>
      <c r="P9" s="28" t="s">
        <v>12</v>
      </c>
      <c r="Q9" s="128" t="s">
        <v>13</v>
      </c>
    </row>
    <row r="10" spans="1:17" ht="18.75" customHeight="1">
      <c r="B10" s="29"/>
      <c r="C10" s="147"/>
      <c r="D10" s="150"/>
      <c r="E10" s="153"/>
      <c r="F10" s="156"/>
      <c r="G10" s="124" t="s">
        <v>14</v>
      </c>
      <c r="H10" s="126" t="s">
        <v>15</v>
      </c>
      <c r="I10" s="126" t="s">
        <v>16</v>
      </c>
      <c r="J10" s="126" t="s">
        <v>17</v>
      </c>
      <c r="K10" s="126" t="s">
        <v>18</v>
      </c>
      <c r="L10" s="126" t="s">
        <v>19</v>
      </c>
      <c r="M10" s="126" t="s">
        <v>20</v>
      </c>
      <c r="N10" s="126" t="s">
        <v>21</v>
      </c>
      <c r="O10" s="126"/>
      <c r="P10" s="126" t="s">
        <v>22</v>
      </c>
      <c r="Q10" s="129"/>
    </row>
    <row r="11" spans="1:17" ht="52.5" customHeight="1" thickBot="1">
      <c r="B11" s="29"/>
      <c r="C11" s="148"/>
      <c r="D11" s="151"/>
      <c r="E11" s="154"/>
      <c r="F11" s="157"/>
      <c r="G11" s="125"/>
      <c r="H11" s="127"/>
      <c r="I11" s="127"/>
      <c r="J11" s="127"/>
      <c r="K11" s="127"/>
      <c r="L11" s="127"/>
      <c r="M11" s="127"/>
      <c r="N11" s="127"/>
      <c r="O11" s="127"/>
      <c r="P11" s="127"/>
      <c r="Q11" s="130"/>
    </row>
    <row r="12" spans="1:17" ht="26.25" customHeight="1">
      <c r="B12" s="29"/>
      <c r="C12" s="113" t="s">
        <v>205</v>
      </c>
      <c r="D12" s="30" t="s">
        <v>23</v>
      </c>
      <c r="E12" s="31" t="s">
        <v>24</v>
      </c>
      <c r="F12" s="32" t="s">
        <v>25</v>
      </c>
      <c r="G12" s="11"/>
      <c r="H12" s="12"/>
      <c r="I12" s="12"/>
      <c r="J12" s="12"/>
      <c r="K12" s="12"/>
      <c r="L12" s="12"/>
      <c r="M12" s="12"/>
      <c r="N12" s="33"/>
      <c r="O12" s="34">
        <f>SUM(O13:O15)</f>
        <v>530473.96229910105</v>
      </c>
      <c r="P12" s="34">
        <f>SUM(P13:P15)</f>
        <v>-530473.96229910105</v>
      </c>
      <c r="Q12" s="35">
        <f>+O12</f>
        <v>530473.96229910105</v>
      </c>
    </row>
    <row r="13" spans="1:17" ht="19.5" customHeight="1">
      <c r="B13" s="29"/>
      <c r="C13" s="114"/>
      <c r="D13" s="7"/>
      <c r="E13" s="36" t="s">
        <v>26</v>
      </c>
      <c r="F13" s="36" t="s">
        <v>27</v>
      </c>
      <c r="G13" s="8"/>
      <c r="H13" s="9"/>
      <c r="I13" s="9"/>
      <c r="J13" s="9"/>
      <c r="K13" s="9"/>
      <c r="L13" s="9"/>
      <c r="M13" s="9"/>
      <c r="N13" s="9"/>
      <c r="O13" s="37">
        <f t="shared" ref="O13:O14" si="0">-P13</f>
        <v>362788.99709112523</v>
      </c>
      <c r="P13" s="37">
        <v>-362788.99709112523</v>
      </c>
      <c r="Q13" s="38">
        <f t="shared" ref="Q13:Q19" si="1">+O13</f>
        <v>362788.99709112523</v>
      </c>
    </row>
    <row r="14" spans="1:17" ht="19.5" customHeight="1">
      <c r="B14" s="29"/>
      <c r="C14" s="114"/>
      <c r="D14" s="7"/>
      <c r="E14" s="36" t="s">
        <v>28</v>
      </c>
      <c r="F14" s="36" t="s">
        <v>29</v>
      </c>
      <c r="G14" s="8"/>
      <c r="H14" s="9"/>
      <c r="I14" s="9"/>
      <c r="J14" s="9"/>
      <c r="K14" s="9"/>
      <c r="L14" s="9"/>
      <c r="M14" s="9"/>
      <c r="N14" s="9"/>
      <c r="O14" s="37">
        <f t="shared" si="0"/>
        <v>88057.649658569499</v>
      </c>
      <c r="P14" s="37">
        <v>-88057.649658569499</v>
      </c>
      <c r="Q14" s="38">
        <f t="shared" si="1"/>
        <v>88057.649658569499</v>
      </c>
    </row>
    <row r="15" spans="1:17" ht="19.5" customHeight="1">
      <c r="B15" s="29"/>
      <c r="C15" s="114"/>
      <c r="D15" s="7"/>
      <c r="E15" s="36" t="s">
        <v>30</v>
      </c>
      <c r="F15" s="36" t="s">
        <v>31</v>
      </c>
      <c r="G15" s="8"/>
      <c r="H15" s="9"/>
      <c r="I15" s="9"/>
      <c r="J15" s="9"/>
      <c r="K15" s="9"/>
      <c r="L15" s="9"/>
      <c r="M15" s="9"/>
      <c r="N15" s="9"/>
      <c r="O15" s="37">
        <f>-P15</f>
        <v>79627.315549406296</v>
      </c>
      <c r="P15" s="37">
        <v>-79627.315549406296</v>
      </c>
      <c r="Q15" s="38">
        <f t="shared" si="1"/>
        <v>79627.315549406296</v>
      </c>
    </row>
    <row r="16" spans="1:17" ht="26.25" customHeight="1">
      <c r="B16" s="29"/>
      <c r="C16" s="114"/>
      <c r="D16" s="30" t="s">
        <v>23</v>
      </c>
      <c r="E16" s="31" t="s">
        <v>32</v>
      </c>
      <c r="F16" s="32" t="s">
        <v>33</v>
      </c>
      <c r="G16" s="11"/>
      <c r="H16" s="12"/>
      <c r="I16" s="12"/>
      <c r="J16" s="12"/>
      <c r="K16" s="12"/>
      <c r="L16" s="12"/>
      <c r="M16" s="12"/>
      <c r="N16" s="33"/>
      <c r="O16" s="39">
        <f>SUM(O17:O19)</f>
        <v>-429046.66845019348</v>
      </c>
      <c r="P16" s="40">
        <f>SUM(P17:P19)</f>
        <v>429046.66845019348</v>
      </c>
      <c r="Q16" s="41">
        <f t="shared" si="1"/>
        <v>-429046.66845019348</v>
      </c>
    </row>
    <row r="17" spans="1:17" ht="19.5" customHeight="1">
      <c r="A17" s="3"/>
      <c r="B17" s="29"/>
      <c r="C17" s="114"/>
      <c r="D17" s="7"/>
      <c r="E17" s="36" t="s">
        <v>34</v>
      </c>
      <c r="F17" s="36" t="s">
        <v>35</v>
      </c>
      <c r="G17" s="8"/>
      <c r="H17" s="9"/>
      <c r="I17" s="9"/>
      <c r="J17" s="9"/>
      <c r="K17" s="9"/>
      <c r="L17" s="9"/>
      <c r="M17" s="9"/>
      <c r="N17" s="9"/>
      <c r="O17" s="37">
        <f>-P17</f>
        <v>-303069.88295111043</v>
      </c>
      <c r="P17" s="37">
        <v>303069.88295111043</v>
      </c>
      <c r="Q17" s="38">
        <f t="shared" si="1"/>
        <v>-303069.88295111043</v>
      </c>
    </row>
    <row r="18" spans="1:17" ht="19.5" customHeight="1">
      <c r="A18" s="3"/>
      <c r="B18" s="29"/>
      <c r="C18" s="114"/>
      <c r="D18" s="7"/>
      <c r="E18" s="36" t="s">
        <v>36</v>
      </c>
      <c r="F18" s="36" t="s">
        <v>37</v>
      </c>
      <c r="G18" s="8"/>
      <c r="H18" s="9"/>
      <c r="I18" s="9"/>
      <c r="J18" s="9"/>
      <c r="K18" s="9"/>
      <c r="L18" s="9"/>
      <c r="M18" s="9"/>
      <c r="N18" s="9"/>
      <c r="O18" s="37">
        <f t="shared" ref="O18:O19" si="2">-P18</f>
        <v>-93325.751763167995</v>
      </c>
      <c r="P18" s="37">
        <v>93325.751763167995</v>
      </c>
      <c r="Q18" s="38">
        <f t="shared" si="1"/>
        <v>-93325.751763167995</v>
      </c>
    </row>
    <row r="19" spans="1:17" ht="19.5" customHeight="1">
      <c r="A19" s="3"/>
      <c r="B19" s="29"/>
      <c r="C19" s="114"/>
      <c r="D19" s="7"/>
      <c r="E19" s="36" t="s">
        <v>38</v>
      </c>
      <c r="F19" s="36" t="s">
        <v>39</v>
      </c>
      <c r="G19" s="8"/>
      <c r="H19" s="9"/>
      <c r="I19" s="9"/>
      <c r="J19" s="9"/>
      <c r="K19" s="9"/>
      <c r="L19" s="9"/>
      <c r="M19" s="9"/>
      <c r="N19" s="9"/>
      <c r="O19" s="37">
        <f t="shared" si="2"/>
        <v>-32651.033735915102</v>
      </c>
      <c r="P19" s="37">
        <v>32651.033735915102</v>
      </c>
      <c r="Q19" s="38">
        <f t="shared" si="1"/>
        <v>-32651.033735915102</v>
      </c>
    </row>
    <row r="20" spans="1:17" ht="30.75" customHeight="1" thickBot="1">
      <c r="A20" s="3"/>
      <c r="B20" s="29"/>
      <c r="C20" s="117"/>
      <c r="D20" s="42" t="s">
        <v>40</v>
      </c>
      <c r="E20" s="43" t="s">
        <v>41</v>
      </c>
      <c r="F20" s="44" t="s">
        <v>42</v>
      </c>
      <c r="G20" s="45"/>
      <c r="H20" s="46"/>
      <c r="I20" s="47"/>
      <c r="J20" s="46"/>
      <c r="K20" s="48"/>
      <c r="L20" s="49"/>
      <c r="M20" s="50"/>
      <c r="N20" s="49"/>
      <c r="O20" s="47">
        <f>+O12+O16</f>
        <v>101427.29384890758</v>
      </c>
      <c r="P20" s="47">
        <f>+P12+P16</f>
        <v>-101427.29384890758</v>
      </c>
      <c r="Q20" s="47"/>
    </row>
    <row r="21" spans="1:17" ht="26.25" customHeight="1">
      <c r="A21" s="3"/>
      <c r="B21" s="29"/>
      <c r="C21" s="113" t="s">
        <v>43</v>
      </c>
      <c r="D21" s="30" t="s">
        <v>23</v>
      </c>
      <c r="E21" s="31" t="s">
        <v>44</v>
      </c>
      <c r="F21" s="51" t="s">
        <v>45</v>
      </c>
      <c r="G21" s="52">
        <f t="shared" ref="G21:M21" si="3">+G22+G23+G24</f>
        <v>196925.94021798496</v>
      </c>
      <c r="H21" s="34">
        <f t="shared" si="3"/>
        <v>1871020.8956931399</v>
      </c>
      <c r="I21" s="34">
        <f t="shared" si="3"/>
        <v>2748.3128666859288</v>
      </c>
      <c r="J21" s="34">
        <f t="shared" si="3"/>
        <v>52879.142687537562</v>
      </c>
      <c r="K21" s="34">
        <f t="shared" si="3"/>
        <v>102070.28141269159</v>
      </c>
      <c r="L21" s="34">
        <f t="shared" si="3"/>
        <v>294127.13730029471</v>
      </c>
      <c r="M21" s="34">
        <f t="shared" si="3"/>
        <v>654752.6390982921</v>
      </c>
      <c r="N21" s="34">
        <f>SUM(G21:M21)</f>
        <v>3174524.3492766274</v>
      </c>
      <c r="O21" s="34">
        <f>-N21</f>
        <v>-3174524.3492766274</v>
      </c>
      <c r="P21" s="53"/>
      <c r="Q21" s="35">
        <f>+N21</f>
        <v>3174524.3492766274</v>
      </c>
    </row>
    <row r="22" spans="1:17" ht="19.5" customHeight="1">
      <c r="A22" s="3"/>
      <c r="B22" s="29"/>
      <c r="C22" s="114"/>
      <c r="D22" s="7"/>
      <c r="E22" s="36" t="s">
        <v>46</v>
      </c>
      <c r="F22" s="36" t="s">
        <v>47</v>
      </c>
      <c r="G22" s="54">
        <v>195957.16484113495</v>
      </c>
      <c r="H22" s="55">
        <v>1858504.9343690495</v>
      </c>
      <c r="I22" s="55">
        <v>0</v>
      </c>
      <c r="J22" s="55">
        <v>52879.142687537562</v>
      </c>
      <c r="K22" s="55">
        <v>102070.28141269159</v>
      </c>
      <c r="L22" s="55">
        <v>32403.28552344373</v>
      </c>
      <c r="M22" s="56">
        <v>405794.24319504818</v>
      </c>
      <c r="N22" s="10">
        <f t="shared" ref="N22:N25" si="4">SUM(G22:M22)</f>
        <v>2647609.0520289061</v>
      </c>
      <c r="O22" s="37">
        <v>-2647609.0520289061</v>
      </c>
      <c r="P22" s="9"/>
      <c r="Q22" s="38">
        <f>+N22</f>
        <v>2647609.0520289061</v>
      </c>
    </row>
    <row r="23" spans="1:17" ht="19.5" customHeight="1">
      <c r="A23" s="3"/>
      <c r="B23" s="29"/>
      <c r="C23" s="114"/>
      <c r="D23" s="7"/>
      <c r="E23" s="36" t="s">
        <v>48</v>
      </c>
      <c r="F23" s="36" t="s">
        <v>49</v>
      </c>
      <c r="G23" s="54">
        <v>968.77537684999993</v>
      </c>
      <c r="H23" s="55">
        <v>5647.2310153893004</v>
      </c>
      <c r="I23" s="55">
        <v>0</v>
      </c>
      <c r="J23" s="55">
        <v>0</v>
      </c>
      <c r="K23" s="55">
        <v>0</v>
      </c>
      <c r="L23" s="55">
        <v>7314.3059922883931</v>
      </c>
      <c r="M23" s="56">
        <v>248958.39590324389</v>
      </c>
      <c r="N23" s="10">
        <f t="shared" si="4"/>
        <v>262888.70828777156</v>
      </c>
      <c r="O23" s="37">
        <v>-262888.70828777156</v>
      </c>
      <c r="P23" s="9"/>
      <c r="Q23" s="38">
        <f t="shared" ref="Q23:Q26" si="5">+N23</f>
        <v>262888.70828777156</v>
      </c>
    </row>
    <row r="24" spans="1:17" ht="19.5" customHeight="1">
      <c r="A24" s="3"/>
      <c r="B24" s="29"/>
      <c r="C24" s="114"/>
      <c r="D24" s="7"/>
      <c r="E24" s="36" t="s">
        <v>50</v>
      </c>
      <c r="F24" s="57" t="s">
        <v>51</v>
      </c>
      <c r="G24" s="55">
        <v>0</v>
      </c>
      <c r="H24" s="55">
        <v>6868.7303087009996</v>
      </c>
      <c r="I24" s="55">
        <v>2748.3128666859288</v>
      </c>
      <c r="J24" s="55">
        <v>0</v>
      </c>
      <c r="K24" s="55">
        <v>0</v>
      </c>
      <c r="L24" s="55">
        <v>254409.54578456259</v>
      </c>
      <c r="M24" s="56">
        <v>0</v>
      </c>
      <c r="N24" s="10">
        <f t="shared" si="4"/>
        <v>264026.5889599495</v>
      </c>
      <c r="O24" s="37">
        <v>-264026.5889599495</v>
      </c>
      <c r="P24" s="9"/>
      <c r="Q24" s="38">
        <f t="shared" si="5"/>
        <v>264026.5889599495</v>
      </c>
    </row>
    <row r="25" spans="1:17" ht="26.25" customHeight="1">
      <c r="A25" s="3"/>
      <c r="B25" s="29"/>
      <c r="C25" s="114"/>
      <c r="D25" s="30" t="s">
        <v>52</v>
      </c>
      <c r="E25" s="31" t="s">
        <v>53</v>
      </c>
      <c r="F25" s="51" t="s">
        <v>54</v>
      </c>
      <c r="G25" s="58">
        <v>105681.87348769966</v>
      </c>
      <c r="H25" s="39">
        <v>915150.1944310551</v>
      </c>
      <c r="I25" s="39">
        <v>561.4997853435143</v>
      </c>
      <c r="J25" s="39">
        <v>14812.180303822846</v>
      </c>
      <c r="K25" s="39">
        <v>44015.538506958394</v>
      </c>
      <c r="L25" s="39">
        <v>89257.977301330859</v>
      </c>
      <c r="M25" s="39">
        <v>219418.00697013456</v>
      </c>
      <c r="N25" s="39">
        <f t="shared" si="4"/>
        <v>1388897.2707863448</v>
      </c>
      <c r="O25" s="39">
        <f>+N25</f>
        <v>1388897.2707863448</v>
      </c>
      <c r="P25" s="12"/>
      <c r="Q25" s="41">
        <f t="shared" si="5"/>
        <v>1388897.2707863448</v>
      </c>
    </row>
    <row r="26" spans="1:17" ht="26.25" customHeight="1">
      <c r="A26" s="3"/>
      <c r="B26" s="29"/>
      <c r="C26" s="114"/>
      <c r="D26" s="30" t="s">
        <v>23</v>
      </c>
      <c r="E26" s="31" t="s">
        <v>55</v>
      </c>
      <c r="F26" s="51" t="s">
        <v>56</v>
      </c>
      <c r="G26" s="58"/>
      <c r="H26" s="39"/>
      <c r="I26" s="39"/>
      <c r="J26" s="39"/>
      <c r="K26" s="39"/>
      <c r="L26" s="39"/>
      <c r="M26" s="39"/>
      <c r="N26" s="39">
        <v>223098.97939025259</v>
      </c>
      <c r="O26" s="39">
        <f>-N26</f>
        <v>-223098.97939025259</v>
      </c>
      <c r="P26" s="12"/>
      <c r="Q26" s="41">
        <f t="shared" si="5"/>
        <v>223098.97939025259</v>
      </c>
    </row>
    <row r="27" spans="1:17" ht="30.75" customHeight="1" thickBot="1">
      <c r="A27" s="3"/>
      <c r="B27" s="29"/>
      <c r="C27" s="114"/>
      <c r="D27" s="42" t="s">
        <v>40</v>
      </c>
      <c r="E27" s="43" t="s">
        <v>57</v>
      </c>
      <c r="F27" s="44" t="s">
        <v>58</v>
      </c>
      <c r="G27" s="49">
        <f>+G21-G25+G26</f>
        <v>91244.066730285296</v>
      </c>
      <c r="H27" s="46">
        <f t="shared" ref="H27:N27" si="6">+H21-H25+H26</f>
        <v>955870.70126208477</v>
      </c>
      <c r="I27" s="47">
        <f t="shared" si="6"/>
        <v>2186.8130813424145</v>
      </c>
      <c r="J27" s="46">
        <f t="shared" si="6"/>
        <v>38066.962383714716</v>
      </c>
      <c r="K27" s="48">
        <f t="shared" si="6"/>
        <v>58054.742905733197</v>
      </c>
      <c r="L27" s="49">
        <f t="shared" si="6"/>
        <v>204869.15999896385</v>
      </c>
      <c r="M27" s="50">
        <f t="shared" si="6"/>
        <v>435334.63212815754</v>
      </c>
      <c r="N27" s="49">
        <f t="shared" si="6"/>
        <v>2008726.0578805353</v>
      </c>
      <c r="O27" s="59"/>
      <c r="P27" s="60"/>
      <c r="Q27" s="47">
        <f t="shared" ref="Q27" si="7">+Q21-Q25+Q26</f>
        <v>2008726.0578805353</v>
      </c>
    </row>
    <row r="28" spans="1:17" ht="26.25" customHeight="1">
      <c r="A28" s="3"/>
      <c r="B28" s="29"/>
      <c r="C28" s="113" t="s">
        <v>59</v>
      </c>
      <c r="D28" s="30" t="s">
        <v>52</v>
      </c>
      <c r="E28" s="31" t="s">
        <v>60</v>
      </c>
      <c r="F28" s="51" t="s">
        <v>61</v>
      </c>
      <c r="G28" s="52">
        <v>34591.452321226563</v>
      </c>
      <c r="H28" s="34">
        <v>500077.71768293472</v>
      </c>
      <c r="I28" s="34">
        <v>2185.5606146199998</v>
      </c>
      <c r="J28" s="34">
        <v>16916.446363652532</v>
      </c>
      <c r="K28" s="34">
        <v>27956.194648359378</v>
      </c>
      <c r="L28" s="34">
        <v>203174.18822744646</v>
      </c>
      <c r="M28" s="34">
        <v>58339.018494532385</v>
      </c>
      <c r="N28" s="39">
        <f>SUM(G28:M28)</f>
        <v>843240.57835277217</v>
      </c>
      <c r="O28" s="40"/>
      <c r="P28" s="12"/>
      <c r="Q28" s="35">
        <f>+N28</f>
        <v>843240.57835277217</v>
      </c>
    </row>
    <row r="29" spans="1:17" ht="26.25" customHeight="1">
      <c r="A29" s="3"/>
      <c r="B29" s="29"/>
      <c r="C29" s="114"/>
      <c r="D29" s="30" t="s">
        <v>52</v>
      </c>
      <c r="E29" s="31" t="s">
        <v>62</v>
      </c>
      <c r="F29" s="51" t="s">
        <v>63</v>
      </c>
      <c r="G29" s="58">
        <f>+G30+G31</f>
        <v>4485.6790287700005</v>
      </c>
      <c r="H29" s="39">
        <f t="shared" ref="H29:M29" si="8">+H30+H31</f>
        <v>8554.4096124410189</v>
      </c>
      <c r="I29" s="39">
        <f t="shared" si="8"/>
        <v>1.2524667224141373</v>
      </c>
      <c r="J29" s="39">
        <f t="shared" si="8"/>
        <v>213.26636264746907</v>
      </c>
      <c r="K29" s="39">
        <f t="shared" si="8"/>
        <v>88.342862449999998</v>
      </c>
      <c r="L29" s="39">
        <f t="shared" si="8"/>
        <v>1529.9955635371048</v>
      </c>
      <c r="M29" s="39">
        <f t="shared" si="8"/>
        <v>15646.036782431996</v>
      </c>
      <c r="N29" s="39">
        <f>+N30+N31</f>
        <v>256499.61723625258</v>
      </c>
      <c r="O29" s="39"/>
      <c r="P29" s="12"/>
      <c r="Q29" s="41">
        <f t="shared" ref="Q29:Q35" si="9">+N29</f>
        <v>256499.61723625258</v>
      </c>
    </row>
    <row r="30" spans="1:17" ht="19.5" customHeight="1">
      <c r="A30" s="3"/>
      <c r="B30" s="29"/>
      <c r="C30" s="114"/>
      <c r="D30" s="13"/>
      <c r="E30" s="61" t="s">
        <v>64</v>
      </c>
      <c r="F30" s="61" t="s">
        <v>65</v>
      </c>
      <c r="G30" s="62">
        <v>0</v>
      </c>
      <c r="H30" s="63">
        <v>0</v>
      </c>
      <c r="I30" s="63">
        <v>0</v>
      </c>
      <c r="J30" s="64">
        <v>0</v>
      </c>
      <c r="K30" s="63">
        <v>0</v>
      </c>
      <c r="L30" s="63">
        <v>0</v>
      </c>
      <c r="M30" s="65">
        <v>0</v>
      </c>
      <c r="N30" s="10">
        <f>+N40</f>
        <v>225980.63455725258</v>
      </c>
      <c r="O30" s="14"/>
      <c r="P30" s="14"/>
      <c r="Q30" s="38">
        <f t="shared" si="9"/>
        <v>225980.63455725258</v>
      </c>
    </row>
    <row r="31" spans="1:17" ht="19.5" customHeight="1">
      <c r="A31" s="3"/>
      <c r="B31" s="29"/>
      <c r="C31" s="114"/>
      <c r="D31" s="15"/>
      <c r="E31" s="36" t="s">
        <v>66</v>
      </c>
      <c r="F31" s="36" t="s">
        <v>67</v>
      </c>
      <c r="G31" s="62">
        <v>4485.6790287700005</v>
      </c>
      <c r="H31" s="63">
        <v>8554.4096124410189</v>
      </c>
      <c r="I31" s="63">
        <v>1.2524667224141373</v>
      </c>
      <c r="J31" s="64">
        <v>213.26636264746907</v>
      </c>
      <c r="K31" s="63">
        <v>88.342862449999998</v>
      </c>
      <c r="L31" s="63">
        <v>1529.9955635371048</v>
      </c>
      <c r="M31" s="65">
        <v>15646.036782431996</v>
      </c>
      <c r="N31" s="10">
        <f t="shared" ref="N31:N35" si="10">SUM(G31:M31)</f>
        <v>30518.982679000001</v>
      </c>
      <c r="O31" s="9"/>
      <c r="P31" s="9"/>
      <c r="Q31" s="38">
        <f t="shared" si="9"/>
        <v>30518.982679000001</v>
      </c>
    </row>
    <row r="32" spans="1:17" ht="26.25" customHeight="1">
      <c r="A32" s="3"/>
      <c r="B32" s="29"/>
      <c r="C32" s="114"/>
      <c r="D32" s="30" t="s">
        <v>52</v>
      </c>
      <c r="E32" s="31" t="s">
        <v>68</v>
      </c>
      <c r="F32" s="51" t="s">
        <v>69</v>
      </c>
      <c r="G32" s="58">
        <f>+G33+G34</f>
        <v>-1610.899334</v>
      </c>
      <c r="H32" s="58">
        <f t="shared" ref="H32:M32" si="11">+H33+H34</f>
        <v>-19596.964290442644</v>
      </c>
      <c r="I32" s="39">
        <f t="shared" si="11"/>
        <v>0</v>
      </c>
      <c r="J32" s="39">
        <f t="shared" si="11"/>
        <v>-788</v>
      </c>
      <c r="K32" s="39">
        <f t="shared" si="11"/>
        <v>0</v>
      </c>
      <c r="L32" s="39">
        <f t="shared" si="11"/>
        <v>0</v>
      </c>
      <c r="M32" s="39">
        <f t="shared" si="11"/>
        <v>0</v>
      </c>
      <c r="N32" s="39">
        <f>+N33+N34</f>
        <v>-24877.518791442646</v>
      </c>
      <c r="O32" s="39"/>
      <c r="P32" s="12"/>
      <c r="Q32" s="41">
        <f t="shared" si="9"/>
        <v>-24877.518791442646</v>
      </c>
    </row>
    <row r="33" spans="1:17" ht="19.5" customHeight="1">
      <c r="A33" s="3"/>
      <c r="B33" s="29"/>
      <c r="C33" s="114"/>
      <c r="D33" s="13"/>
      <c r="E33" s="61" t="s">
        <v>70</v>
      </c>
      <c r="F33" s="61" t="s">
        <v>69</v>
      </c>
      <c r="G33" s="62">
        <v>0</v>
      </c>
      <c r="H33" s="63">
        <v>0</v>
      </c>
      <c r="I33" s="63">
        <v>0</v>
      </c>
      <c r="J33" s="64">
        <v>0</v>
      </c>
      <c r="K33" s="63">
        <v>0</v>
      </c>
      <c r="L33" s="63">
        <v>0</v>
      </c>
      <c r="M33" s="65">
        <v>0</v>
      </c>
      <c r="N33" s="10">
        <f>+N43</f>
        <v>-2881.6551669999999</v>
      </c>
      <c r="O33" s="14"/>
      <c r="P33" s="14"/>
      <c r="Q33" s="38">
        <f t="shared" si="9"/>
        <v>-2881.6551669999999</v>
      </c>
    </row>
    <row r="34" spans="1:17" ht="19.5" customHeight="1">
      <c r="A34" s="3"/>
      <c r="B34" s="29"/>
      <c r="C34" s="114"/>
      <c r="D34" s="15"/>
      <c r="E34" s="61" t="s">
        <v>71</v>
      </c>
      <c r="F34" s="66" t="s">
        <v>72</v>
      </c>
      <c r="G34" s="63">
        <v>-1610.899334</v>
      </c>
      <c r="H34" s="63">
        <v>-19596.964290442644</v>
      </c>
      <c r="I34" s="63">
        <v>0</v>
      </c>
      <c r="J34" s="64">
        <v>-788</v>
      </c>
      <c r="K34" s="63">
        <v>0</v>
      </c>
      <c r="L34" s="63">
        <v>0</v>
      </c>
      <c r="M34" s="65">
        <v>0</v>
      </c>
      <c r="N34" s="10">
        <f t="shared" si="10"/>
        <v>-21995.863624442645</v>
      </c>
      <c r="O34" s="14"/>
      <c r="P34" s="14"/>
      <c r="Q34" s="38">
        <f t="shared" si="9"/>
        <v>-21995.863624442645</v>
      </c>
    </row>
    <row r="35" spans="1:17" ht="26.25" customHeight="1">
      <c r="A35" s="3"/>
      <c r="B35" s="29"/>
      <c r="C35" s="114"/>
      <c r="D35" s="30" t="s">
        <v>52</v>
      </c>
      <c r="E35" s="31" t="s">
        <v>73</v>
      </c>
      <c r="F35" s="51" t="s">
        <v>74</v>
      </c>
      <c r="G35" s="58">
        <v>0</v>
      </c>
      <c r="H35" s="58">
        <v>0</v>
      </c>
      <c r="I35" s="39">
        <v>0</v>
      </c>
      <c r="J35" s="39">
        <v>0</v>
      </c>
      <c r="K35" s="39">
        <v>0</v>
      </c>
      <c r="L35" s="39">
        <v>0</v>
      </c>
      <c r="M35" s="39">
        <v>178947.85413574122</v>
      </c>
      <c r="N35" s="39">
        <f t="shared" si="10"/>
        <v>178947.85413574122</v>
      </c>
      <c r="O35" s="39"/>
      <c r="P35" s="12"/>
      <c r="Q35" s="41">
        <f t="shared" si="9"/>
        <v>178947.85413574122</v>
      </c>
    </row>
    <row r="36" spans="1:17" ht="30.75" customHeight="1" thickBot="1">
      <c r="A36" s="3"/>
      <c r="B36" s="29"/>
      <c r="C36" s="115"/>
      <c r="D36" s="42" t="s">
        <v>40</v>
      </c>
      <c r="E36" s="43" t="s">
        <v>75</v>
      </c>
      <c r="F36" s="44" t="s">
        <v>76</v>
      </c>
      <c r="G36" s="67">
        <f>+G27-G28-G29-G32-G35</f>
        <v>53777.834714288736</v>
      </c>
      <c r="H36" s="46">
        <f t="shared" ref="H36:N36" si="12">+H27-H28-H29-H32-H35</f>
        <v>466835.53825715167</v>
      </c>
      <c r="I36" s="47">
        <f t="shared" si="12"/>
        <v>6.0063065632220969E-13</v>
      </c>
      <c r="J36" s="46">
        <f t="shared" si="12"/>
        <v>21725.249657414715</v>
      </c>
      <c r="K36" s="48">
        <f t="shared" si="12"/>
        <v>30010.205394923818</v>
      </c>
      <c r="L36" s="49">
        <f t="shared" si="12"/>
        <v>164.97620798028538</v>
      </c>
      <c r="M36" s="50">
        <f t="shared" si="12"/>
        <v>182401.72271545194</v>
      </c>
      <c r="N36" s="49">
        <f t="shared" si="12"/>
        <v>754915.52694721182</v>
      </c>
      <c r="O36" s="47"/>
      <c r="P36" s="47"/>
      <c r="Q36" s="47">
        <f t="shared" ref="Q36" si="13">+Q27-Q28-Q29-Q32-Q35</f>
        <v>754915.52694721182</v>
      </c>
    </row>
    <row r="37" spans="1:17" ht="26.25" customHeight="1">
      <c r="A37" s="3"/>
      <c r="B37" s="29"/>
      <c r="C37" s="116" t="s">
        <v>77</v>
      </c>
      <c r="D37" s="30" t="s">
        <v>23</v>
      </c>
      <c r="E37" s="31" t="s">
        <v>73</v>
      </c>
      <c r="F37" s="51" t="s">
        <v>78</v>
      </c>
      <c r="G37" s="68"/>
      <c r="H37" s="69"/>
      <c r="I37" s="69"/>
      <c r="J37" s="70"/>
      <c r="K37" s="69"/>
      <c r="L37" s="69"/>
      <c r="M37" s="34">
        <f>+N35</f>
        <v>178947.85413574122</v>
      </c>
      <c r="N37" s="34">
        <f t="shared" ref="N37:N50" si="14">SUM(G37:M37)</f>
        <v>178947.85413574122</v>
      </c>
      <c r="O37" s="6"/>
      <c r="P37" s="6"/>
      <c r="Q37" s="35">
        <f>+N37+P37</f>
        <v>178947.85413574122</v>
      </c>
    </row>
    <row r="38" spans="1:17" ht="26.25" customHeight="1">
      <c r="A38" s="3"/>
      <c r="B38" s="29"/>
      <c r="C38" s="114"/>
      <c r="D38" s="30" t="s">
        <v>23</v>
      </c>
      <c r="E38" s="31" t="s">
        <v>60</v>
      </c>
      <c r="F38" s="51" t="s">
        <v>79</v>
      </c>
      <c r="G38" s="71"/>
      <c r="H38" s="72"/>
      <c r="I38" s="72"/>
      <c r="J38" s="68"/>
      <c r="K38" s="72"/>
      <c r="L38" s="72"/>
      <c r="M38" s="39">
        <f>+N28-P38</f>
        <v>843333.51271155069</v>
      </c>
      <c r="N38" s="39">
        <f>SUM(G38:M38)</f>
        <v>843333.51271155069</v>
      </c>
      <c r="O38" s="12"/>
      <c r="P38" s="39">
        <v>-92.934358778526615</v>
      </c>
      <c r="Q38" s="41">
        <f t="shared" ref="Q38:Q50" si="15">+N38+P38</f>
        <v>843240.57835277217</v>
      </c>
    </row>
    <row r="39" spans="1:17" ht="26.25" customHeight="1">
      <c r="A39" s="3"/>
      <c r="B39" s="29"/>
      <c r="C39" s="114"/>
      <c r="D39" s="30" t="s">
        <v>23</v>
      </c>
      <c r="E39" s="31" t="s">
        <v>62</v>
      </c>
      <c r="F39" s="51" t="s">
        <v>80</v>
      </c>
      <c r="G39" s="58">
        <f>+G40+G41</f>
        <v>30.923601000000001</v>
      </c>
      <c r="H39" s="58">
        <f t="shared" ref="H39:M39" si="16">+H40+H41</f>
        <v>0</v>
      </c>
      <c r="I39" s="39">
        <f t="shared" si="16"/>
        <v>0</v>
      </c>
      <c r="J39" s="39">
        <f t="shared" si="16"/>
        <v>0</v>
      </c>
      <c r="K39" s="39">
        <f t="shared" si="16"/>
        <v>0</v>
      </c>
      <c r="L39" s="39">
        <f t="shared" si="16"/>
        <v>256468.6936352526</v>
      </c>
      <c r="M39" s="39">
        <f t="shared" si="16"/>
        <v>0</v>
      </c>
      <c r="N39" s="39">
        <f t="shared" si="14"/>
        <v>256499.61723625258</v>
      </c>
      <c r="O39" s="12"/>
      <c r="P39" s="12"/>
      <c r="Q39" s="41">
        <f t="shared" si="15"/>
        <v>256499.61723625258</v>
      </c>
    </row>
    <row r="40" spans="1:17" ht="19.5" customHeight="1">
      <c r="A40" s="3"/>
      <c r="B40" s="29"/>
      <c r="C40" s="114"/>
      <c r="D40" s="15"/>
      <c r="E40" s="36" t="s">
        <v>64</v>
      </c>
      <c r="F40" s="36" t="s">
        <v>81</v>
      </c>
      <c r="G40" s="54">
        <v>30.923601000000001</v>
      </c>
      <c r="H40" s="74">
        <v>0</v>
      </c>
      <c r="I40" s="74">
        <v>0</v>
      </c>
      <c r="J40" s="55">
        <v>0</v>
      </c>
      <c r="K40" s="74">
        <v>0</v>
      </c>
      <c r="L40" s="74">
        <v>225949.71095625259</v>
      </c>
      <c r="M40" s="56">
        <v>0</v>
      </c>
      <c r="N40" s="10">
        <f t="shared" si="14"/>
        <v>225980.63455725258</v>
      </c>
      <c r="O40" s="9"/>
      <c r="P40" s="9"/>
      <c r="Q40" s="38">
        <f t="shared" si="15"/>
        <v>225980.63455725258</v>
      </c>
    </row>
    <row r="41" spans="1:17" ht="19.5" customHeight="1">
      <c r="A41" s="3"/>
      <c r="B41" s="29"/>
      <c r="C41" s="114"/>
      <c r="D41" s="16"/>
      <c r="E41" s="61" t="s">
        <v>66</v>
      </c>
      <c r="F41" s="61" t="s">
        <v>82</v>
      </c>
      <c r="G41" s="54">
        <v>0</v>
      </c>
      <c r="H41" s="74">
        <v>0</v>
      </c>
      <c r="I41" s="74">
        <v>0</v>
      </c>
      <c r="J41" s="55">
        <v>0</v>
      </c>
      <c r="K41" s="74">
        <v>0</v>
      </c>
      <c r="L41" s="74">
        <v>30518.982679000001</v>
      </c>
      <c r="M41" s="56">
        <v>0</v>
      </c>
      <c r="N41" s="10">
        <f t="shared" si="14"/>
        <v>30518.982679000001</v>
      </c>
      <c r="O41" s="14"/>
      <c r="P41" s="14"/>
      <c r="Q41" s="38">
        <f t="shared" si="15"/>
        <v>30518.982679000001</v>
      </c>
    </row>
    <row r="42" spans="1:17" ht="26.25" customHeight="1">
      <c r="A42" s="3"/>
      <c r="B42" s="29"/>
      <c r="C42" s="114"/>
      <c r="D42" s="30" t="s">
        <v>83</v>
      </c>
      <c r="E42" s="31" t="s">
        <v>68</v>
      </c>
      <c r="F42" s="51" t="s">
        <v>84</v>
      </c>
      <c r="G42" s="58">
        <f>+G43+G44</f>
        <v>0</v>
      </c>
      <c r="H42" s="58">
        <f t="shared" ref="H42:M42" si="17">+H43+H44</f>
        <v>0</v>
      </c>
      <c r="I42" s="39">
        <f t="shared" si="17"/>
        <v>0</v>
      </c>
      <c r="J42" s="39">
        <f t="shared" si="17"/>
        <v>0</v>
      </c>
      <c r="K42" s="39">
        <f t="shared" si="17"/>
        <v>0</v>
      </c>
      <c r="L42" s="39">
        <f t="shared" si="17"/>
        <v>-24877.518791442646</v>
      </c>
      <c r="M42" s="39">
        <f t="shared" si="17"/>
        <v>0</v>
      </c>
      <c r="N42" s="39">
        <f t="shared" si="14"/>
        <v>-24877.518791442646</v>
      </c>
      <c r="O42" s="12"/>
      <c r="P42" s="12"/>
      <c r="Q42" s="41">
        <f t="shared" si="15"/>
        <v>-24877.518791442646</v>
      </c>
    </row>
    <row r="43" spans="1:17" ht="19.5" customHeight="1">
      <c r="A43" s="3"/>
      <c r="B43" s="29"/>
      <c r="C43" s="114"/>
      <c r="D43" s="15"/>
      <c r="E43" s="36" t="s">
        <v>70</v>
      </c>
      <c r="F43" s="36" t="s">
        <v>85</v>
      </c>
      <c r="G43" s="54">
        <v>0</v>
      </c>
      <c r="H43" s="74">
        <v>0</v>
      </c>
      <c r="I43" s="74">
        <v>0</v>
      </c>
      <c r="J43" s="55">
        <v>0</v>
      </c>
      <c r="K43" s="74">
        <v>0</v>
      </c>
      <c r="L43" s="74">
        <v>-2881.6551669999999</v>
      </c>
      <c r="M43" s="56">
        <v>0</v>
      </c>
      <c r="N43" s="10">
        <f t="shared" si="14"/>
        <v>-2881.6551669999999</v>
      </c>
      <c r="O43" s="75"/>
      <c r="P43" s="76"/>
      <c r="Q43" s="38">
        <f t="shared" si="15"/>
        <v>-2881.6551669999999</v>
      </c>
    </row>
    <row r="44" spans="1:17" ht="19.5" customHeight="1">
      <c r="A44" s="3"/>
      <c r="B44" s="29"/>
      <c r="C44" s="114"/>
      <c r="D44" s="16"/>
      <c r="E44" s="61" t="s">
        <v>71</v>
      </c>
      <c r="F44" s="61" t="s">
        <v>86</v>
      </c>
      <c r="G44" s="54">
        <v>0</v>
      </c>
      <c r="H44" s="74">
        <v>0</v>
      </c>
      <c r="I44" s="74">
        <v>0</v>
      </c>
      <c r="J44" s="55">
        <v>0</v>
      </c>
      <c r="K44" s="74">
        <v>0</v>
      </c>
      <c r="L44" s="74">
        <v>-21995.863624442645</v>
      </c>
      <c r="M44" s="56">
        <v>0</v>
      </c>
      <c r="N44" s="10">
        <f t="shared" si="14"/>
        <v>-21995.863624442645</v>
      </c>
      <c r="O44" s="77"/>
      <c r="P44" s="78"/>
      <c r="Q44" s="38">
        <f t="shared" si="15"/>
        <v>-21995.863624442645</v>
      </c>
    </row>
    <row r="45" spans="1:17" ht="26.25" customHeight="1">
      <c r="A45" s="3"/>
      <c r="B45" s="29"/>
      <c r="C45" s="114"/>
      <c r="D45" s="30" t="s">
        <v>23</v>
      </c>
      <c r="E45" s="31" t="s">
        <v>87</v>
      </c>
      <c r="F45" s="51" t="s">
        <v>88</v>
      </c>
      <c r="G45" s="58">
        <f>G46+G47</f>
        <v>2767.1062750645756</v>
      </c>
      <c r="H45" s="58">
        <f t="shared" ref="H45:M45" si="18">H46+H47</f>
        <v>34745.985819286419</v>
      </c>
      <c r="I45" s="39">
        <f t="shared" si="18"/>
        <v>13341.892650559463</v>
      </c>
      <c r="J45" s="39">
        <f t="shared" si="18"/>
        <v>33592.177310439205</v>
      </c>
      <c r="K45" s="39">
        <f t="shared" si="18"/>
        <v>77564.604907725094</v>
      </c>
      <c r="L45" s="39">
        <f t="shared" si="18"/>
        <v>30088.652725175561</v>
      </c>
      <c r="M45" s="39">
        <f t="shared" si="18"/>
        <v>246231.82788958529</v>
      </c>
      <c r="N45" s="39">
        <f t="shared" si="14"/>
        <v>438332.24757783557</v>
      </c>
      <c r="O45" s="79"/>
      <c r="P45" s="39">
        <f t="shared" ref="P45" si="19">P46+P47</f>
        <v>162249.80213161957</v>
      </c>
      <c r="Q45" s="41">
        <f t="shared" si="15"/>
        <v>600582.04970945511</v>
      </c>
    </row>
    <row r="46" spans="1:17" ht="19.5" customHeight="1">
      <c r="A46" s="3"/>
      <c r="B46" s="29"/>
      <c r="C46" s="114"/>
      <c r="D46" s="16"/>
      <c r="E46" s="80" t="s">
        <v>89</v>
      </c>
      <c r="F46" s="80" t="s">
        <v>208</v>
      </c>
      <c r="G46" s="54">
        <v>1981.6019079057808</v>
      </c>
      <c r="H46" s="74">
        <v>23901.504715994917</v>
      </c>
      <c r="I46" s="74">
        <v>13324.311301719463</v>
      </c>
      <c r="J46" s="55">
        <v>32974.948222049243</v>
      </c>
      <c r="K46" s="74">
        <v>54754.078517849055</v>
      </c>
      <c r="L46" s="74">
        <v>10396.754395485312</v>
      </c>
      <c r="M46" s="56">
        <v>17929.976598371792</v>
      </c>
      <c r="N46" s="10">
        <f t="shared" si="14"/>
        <v>155263.17565937556</v>
      </c>
      <c r="O46" s="75"/>
      <c r="P46" s="56">
        <v>43179.357846405859</v>
      </c>
      <c r="Q46" s="38">
        <f t="shared" si="15"/>
        <v>198442.53350578141</v>
      </c>
    </row>
    <row r="47" spans="1:17" ht="19.5" customHeight="1">
      <c r="A47" s="3"/>
      <c r="B47" s="29"/>
      <c r="C47" s="114"/>
      <c r="D47" s="16"/>
      <c r="E47" s="80" t="s">
        <v>90</v>
      </c>
      <c r="F47" s="36" t="s">
        <v>91</v>
      </c>
      <c r="G47" s="54">
        <v>785.50436715879471</v>
      </c>
      <c r="H47" s="74">
        <v>10844.481103291502</v>
      </c>
      <c r="I47" s="74">
        <v>17.58134884</v>
      </c>
      <c r="J47" s="55">
        <v>617.22908838996409</v>
      </c>
      <c r="K47" s="74">
        <v>22810.526389876046</v>
      </c>
      <c r="L47" s="74">
        <v>19691.898329690252</v>
      </c>
      <c r="M47" s="56">
        <v>228301.8512912135</v>
      </c>
      <c r="N47" s="10">
        <f t="shared" si="14"/>
        <v>283069.07191846007</v>
      </c>
      <c r="O47" s="75"/>
      <c r="P47" s="56">
        <v>119070.4442852137</v>
      </c>
      <c r="Q47" s="38">
        <f t="shared" si="15"/>
        <v>402139.51620367379</v>
      </c>
    </row>
    <row r="48" spans="1:17" ht="26.25" customHeight="1">
      <c r="A48" s="3"/>
      <c r="B48" s="29"/>
      <c r="C48" s="114"/>
      <c r="D48" s="30" t="s">
        <v>52</v>
      </c>
      <c r="E48" s="31" t="s">
        <v>87</v>
      </c>
      <c r="F48" s="51" t="s">
        <v>92</v>
      </c>
      <c r="G48" s="58">
        <f>G49+G50</f>
        <v>22575.089619860606</v>
      </c>
      <c r="H48" s="58">
        <f t="shared" ref="H48:M48" si="20">H49+H50</f>
        <v>295776.42934943107</v>
      </c>
      <c r="I48" s="39">
        <f t="shared" si="20"/>
        <v>28162.167284342784</v>
      </c>
      <c r="J48" s="39">
        <f t="shared" si="20"/>
        <v>30219.224215879658</v>
      </c>
      <c r="K48" s="39">
        <f t="shared" si="20"/>
        <v>94767.017921607883</v>
      </c>
      <c r="L48" s="39">
        <f t="shared" si="20"/>
        <v>57057.200735355538</v>
      </c>
      <c r="M48" s="39">
        <f t="shared" si="20"/>
        <v>20940.990060283224</v>
      </c>
      <c r="N48" s="39">
        <f t="shared" si="14"/>
        <v>549498.11918676086</v>
      </c>
      <c r="O48" s="79"/>
      <c r="P48" s="39">
        <f t="shared" ref="P48" si="21">P49+P50</f>
        <v>51083.930522694456</v>
      </c>
      <c r="Q48" s="41">
        <f t="shared" si="15"/>
        <v>600582.04970945534</v>
      </c>
    </row>
    <row r="49" spans="1:17" ht="19.5" customHeight="1">
      <c r="B49" s="29"/>
      <c r="C49" s="114"/>
      <c r="D49" s="16"/>
      <c r="E49" s="80" t="s">
        <v>89</v>
      </c>
      <c r="F49" s="36" t="s">
        <v>207</v>
      </c>
      <c r="G49" s="54">
        <v>4393.2889728936552</v>
      </c>
      <c r="H49" s="74">
        <v>15786.897067496175</v>
      </c>
      <c r="I49" s="74">
        <v>28162.167284342784</v>
      </c>
      <c r="J49" s="55">
        <v>22245.940672522996</v>
      </c>
      <c r="K49" s="74">
        <v>21403.105786499331</v>
      </c>
      <c r="L49" s="74">
        <v>57057.200735355538</v>
      </c>
      <c r="M49" s="56">
        <v>20933.577342283224</v>
      </c>
      <c r="N49" s="10">
        <f t="shared" si="14"/>
        <v>169982.17786139369</v>
      </c>
      <c r="O49" s="75"/>
      <c r="P49" s="56">
        <v>28460.355644387728</v>
      </c>
      <c r="Q49" s="38">
        <f t="shared" si="15"/>
        <v>198442.53350578141</v>
      </c>
    </row>
    <row r="50" spans="1:17" ht="19.5" customHeight="1">
      <c r="B50" s="29"/>
      <c r="C50" s="114"/>
      <c r="D50" s="16"/>
      <c r="E50" s="80" t="s">
        <v>90</v>
      </c>
      <c r="F50" s="36" t="s">
        <v>93</v>
      </c>
      <c r="G50" s="54">
        <v>18181.800646966953</v>
      </c>
      <c r="H50" s="74">
        <v>279989.53228193487</v>
      </c>
      <c r="I50" s="74">
        <v>0</v>
      </c>
      <c r="J50" s="55">
        <v>7973.2835433566597</v>
      </c>
      <c r="K50" s="74">
        <v>73363.912135108549</v>
      </c>
      <c r="L50" s="74">
        <v>0</v>
      </c>
      <c r="M50" s="56">
        <v>7.4127179999999999</v>
      </c>
      <c r="N50" s="10">
        <f t="shared" si="14"/>
        <v>379515.94132536702</v>
      </c>
      <c r="O50" s="75"/>
      <c r="P50" s="56">
        <v>22623.574878306732</v>
      </c>
      <c r="Q50" s="38">
        <f t="shared" si="15"/>
        <v>402139.51620367373</v>
      </c>
    </row>
    <row r="51" spans="1:17" ht="30.75" customHeight="1" thickBot="1">
      <c r="B51" s="29"/>
      <c r="C51" s="117"/>
      <c r="D51" s="42" t="s">
        <v>40</v>
      </c>
      <c r="E51" s="43" t="s">
        <v>94</v>
      </c>
      <c r="F51" s="44" t="s">
        <v>95</v>
      </c>
      <c r="G51" s="49">
        <f t="shared" ref="G51:N51" si="22">+G36+G37+G38+G39+G42+G45-G48</f>
        <v>34000.774970492705</v>
      </c>
      <c r="H51" s="46">
        <f t="shared" si="22"/>
        <v>205805.09472700703</v>
      </c>
      <c r="I51" s="47">
        <f t="shared" si="22"/>
        <v>-14820.274633783321</v>
      </c>
      <c r="J51" s="46">
        <f t="shared" si="22"/>
        <v>25098.202751974262</v>
      </c>
      <c r="K51" s="60">
        <f t="shared" si="22"/>
        <v>12807.792381041028</v>
      </c>
      <c r="L51" s="81">
        <f t="shared" si="22"/>
        <v>204787.60304161021</v>
      </c>
      <c r="M51" s="60">
        <f t="shared" si="22"/>
        <v>1429973.927392046</v>
      </c>
      <c r="N51" s="81">
        <f t="shared" si="22"/>
        <v>1897653.1206303881</v>
      </c>
      <c r="O51" s="59"/>
      <c r="P51" s="59">
        <f>+P36+P37+P38+P39+P42+P45-P48</f>
        <v>111072.93725014658</v>
      </c>
      <c r="Q51" s="59">
        <f>+Q36+Q37+Q38+Q39+Q42+Q45-Q48</f>
        <v>2008726.0578805346</v>
      </c>
    </row>
    <row r="52" spans="1:17" ht="26.25" customHeight="1">
      <c r="B52" s="29"/>
      <c r="C52" s="114" t="s">
        <v>96</v>
      </c>
      <c r="D52" s="30" t="s">
        <v>23</v>
      </c>
      <c r="E52" s="31" t="s">
        <v>97</v>
      </c>
      <c r="F52" s="51" t="s">
        <v>98</v>
      </c>
      <c r="G52" s="52">
        <v>0</v>
      </c>
      <c r="H52" s="34">
        <v>0</v>
      </c>
      <c r="I52" s="34">
        <v>0</v>
      </c>
      <c r="J52" s="34">
        <v>0</v>
      </c>
      <c r="K52" s="40">
        <v>0</v>
      </c>
      <c r="L52" s="40">
        <v>155321.21792389339</v>
      </c>
      <c r="M52" s="40">
        <v>0</v>
      </c>
      <c r="N52" s="40">
        <f t="shared" ref="N52:N73" si="23">SUM(G52:M52)</f>
        <v>155321.21792389339</v>
      </c>
      <c r="O52" s="79"/>
      <c r="P52" s="39">
        <v>455.25087191519339</v>
      </c>
      <c r="Q52" s="41">
        <f t="shared" ref="Q52:Q73" si="24">+N52+P52</f>
        <v>155776.46879580859</v>
      </c>
    </row>
    <row r="53" spans="1:17" s="5" customFormat="1" ht="26.25" customHeight="1">
      <c r="A53" s="4"/>
      <c r="B53" s="25"/>
      <c r="C53" s="114"/>
      <c r="D53" s="30" t="s">
        <v>23</v>
      </c>
      <c r="E53" s="31" t="s">
        <v>99</v>
      </c>
      <c r="F53" s="51" t="s">
        <v>100</v>
      </c>
      <c r="G53" s="58">
        <f>+G54+G55</f>
        <v>588.41246475595494</v>
      </c>
      <c r="H53" s="58">
        <f t="shared" ref="H53:M53" si="25">+H54+H55</f>
        <v>2071.4336076411964</v>
      </c>
      <c r="I53" s="39">
        <f t="shared" si="25"/>
        <v>70.442919000000003</v>
      </c>
      <c r="J53" s="39">
        <f t="shared" si="25"/>
        <v>630.63381157050003</v>
      </c>
      <c r="K53" s="39">
        <f t="shared" si="25"/>
        <v>52288.963556507297</v>
      </c>
      <c r="L53" s="39">
        <f t="shared" si="25"/>
        <v>215925.528549476</v>
      </c>
      <c r="M53" s="39">
        <f t="shared" si="25"/>
        <v>287862.82537350769</v>
      </c>
      <c r="N53" s="39">
        <f t="shared" si="23"/>
        <v>559438.24028245872</v>
      </c>
      <c r="O53" s="79"/>
      <c r="P53" s="39">
        <f t="shared" ref="P53" si="26">+P54+P55</f>
        <v>1486.8528134281901</v>
      </c>
      <c r="Q53" s="41">
        <f t="shared" si="24"/>
        <v>560925.09309588687</v>
      </c>
    </row>
    <row r="54" spans="1:17" s="5" customFormat="1" ht="19.5" customHeight="1">
      <c r="A54" s="4"/>
      <c r="B54" s="25"/>
      <c r="C54" s="114"/>
      <c r="D54" s="17"/>
      <c r="E54" s="36" t="s">
        <v>101</v>
      </c>
      <c r="F54" s="36" t="s">
        <v>102</v>
      </c>
      <c r="G54" s="54">
        <v>588.41246475595494</v>
      </c>
      <c r="H54" s="55">
        <v>2071.4336076411964</v>
      </c>
      <c r="I54" s="55">
        <v>70.442919000000003</v>
      </c>
      <c r="J54" s="55">
        <v>630.63381157050003</v>
      </c>
      <c r="K54" s="74">
        <v>52288.963556507297</v>
      </c>
      <c r="L54" s="74">
        <v>215925.528549476</v>
      </c>
      <c r="M54" s="56">
        <v>381.05244255449907</v>
      </c>
      <c r="N54" s="10">
        <f t="shared" si="23"/>
        <v>271956.46735150547</v>
      </c>
      <c r="O54" s="75"/>
      <c r="P54" s="56">
        <v>0</v>
      </c>
      <c r="Q54" s="38">
        <f t="shared" si="24"/>
        <v>271956.46735150547</v>
      </c>
    </row>
    <row r="55" spans="1:17" s="5" customFormat="1" ht="19.5" customHeight="1">
      <c r="A55" s="4"/>
      <c r="B55" s="25"/>
      <c r="C55" s="114"/>
      <c r="D55" s="17"/>
      <c r="E55" s="36" t="s">
        <v>103</v>
      </c>
      <c r="F55" s="36" t="s">
        <v>104</v>
      </c>
      <c r="G55" s="54">
        <v>0</v>
      </c>
      <c r="H55" s="55">
        <v>0</v>
      </c>
      <c r="I55" s="55">
        <v>0</v>
      </c>
      <c r="J55" s="55">
        <v>0</v>
      </c>
      <c r="K55" s="74">
        <v>0</v>
      </c>
      <c r="L55" s="74">
        <v>0</v>
      </c>
      <c r="M55" s="56">
        <v>287481.77293095319</v>
      </c>
      <c r="N55" s="10">
        <f t="shared" si="23"/>
        <v>287481.77293095319</v>
      </c>
      <c r="O55" s="75"/>
      <c r="P55" s="56">
        <v>1486.8528134281901</v>
      </c>
      <c r="Q55" s="38">
        <f t="shared" si="24"/>
        <v>288968.6257443814</v>
      </c>
    </row>
    <row r="56" spans="1:17" ht="26.25" customHeight="1">
      <c r="B56" s="29"/>
      <c r="C56" s="114"/>
      <c r="D56" s="30" t="s">
        <v>23</v>
      </c>
      <c r="E56" s="31" t="s">
        <v>105</v>
      </c>
      <c r="F56" s="51" t="s">
        <v>106</v>
      </c>
      <c r="G56" s="58">
        <f>SUM(G57:G62)</f>
        <v>3748.6211468031315</v>
      </c>
      <c r="H56" s="58">
        <f t="shared" ref="H56:M56" si="27">SUM(H57:H62)</f>
        <v>20617.579911828645</v>
      </c>
      <c r="I56" s="39">
        <f t="shared" si="27"/>
        <v>45.879936139999089</v>
      </c>
      <c r="J56" s="39">
        <f t="shared" si="27"/>
        <v>8528.3171580713642</v>
      </c>
      <c r="K56" s="39">
        <f t="shared" si="27"/>
        <v>8661.6852202800856</v>
      </c>
      <c r="L56" s="39">
        <f t="shared" si="27"/>
        <v>217575.00540742543</v>
      </c>
      <c r="M56" s="39">
        <f t="shared" si="27"/>
        <v>45955.994053512128</v>
      </c>
      <c r="N56" s="39">
        <f t="shared" si="23"/>
        <v>305133.08283406077</v>
      </c>
      <c r="O56" s="79"/>
      <c r="P56" s="39">
        <f t="shared" ref="P56" si="28">SUM(P57:P62)</f>
        <v>19645.886210864654</v>
      </c>
      <c r="Q56" s="41">
        <f t="shared" si="24"/>
        <v>324778.96904492541</v>
      </c>
    </row>
    <row r="57" spans="1:17" ht="19.5" customHeight="1">
      <c r="B57" s="29"/>
      <c r="C57" s="114"/>
      <c r="D57" s="17"/>
      <c r="E57" s="36" t="s">
        <v>107</v>
      </c>
      <c r="F57" s="36" t="s">
        <v>108</v>
      </c>
      <c r="G57" s="54">
        <v>0</v>
      </c>
      <c r="H57" s="55">
        <v>0</v>
      </c>
      <c r="I57" s="55">
        <v>0</v>
      </c>
      <c r="J57" s="55">
        <v>6401.7242544497503</v>
      </c>
      <c r="K57" s="74">
        <v>8120.278686836662</v>
      </c>
      <c r="L57" s="74">
        <v>0</v>
      </c>
      <c r="M57" s="56">
        <v>0</v>
      </c>
      <c r="N57" s="10">
        <f t="shared" si="23"/>
        <v>14522.002941286413</v>
      </c>
      <c r="O57" s="75"/>
      <c r="P57" s="56">
        <v>1.3780870000000001</v>
      </c>
      <c r="Q57" s="38">
        <f t="shared" si="24"/>
        <v>14523.381028286412</v>
      </c>
    </row>
    <row r="58" spans="1:17" ht="19.5" customHeight="1">
      <c r="B58" s="29"/>
      <c r="C58" s="114"/>
      <c r="D58" s="17"/>
      <c r="E58" s="36" t="s">
        <v>109</v>
      </c>
      <c r="F58" s="36" t="s">
        <v>110</v>
      </c>
      <c r="G58" s="54">
        <v>188.0360098622989</v>
      </c>
      <c r="H58" s="55">
        <v>5823.8549788607961</v>
      </c>
      <c r="I58" s="55">
        <v>0</v>
      </c>
      <c r="J58" s="55">
        <v>1.8768766216135604</v>
      </c>
      <c r="K58" s="74">
        <v>96.696682466756442</v>
      </c>
      <c r="L58" s="74">
        <v>686.80462402820615</v>
      </c>
      <c r="M58" s="56">
        <v>6044.125340916743</v>
      </c>
      <c r="N58" s="10">
        <f t="shared" si="23"/>
        <v>12841.394512756415</v>
      </c>
      <c r="O58" s="75"/>
      <c r="P58" s="56">
        <v>1680.6084285300001</v>
      </c>
      <c r="Q58" s="38">
        <f t="shared" si="24"/>
        <v>14522.002941286415</v>
      </c>
    </row>
    <row r="59" spans="1:17" ht="19.5" customHeight="1">
      <c r="B59" s="29"/>
      <c r="C59" s="114"/>
      <c r="D59" s="17"/>
      <c r="E59" s="36" t="s">
        <v>111</v>
      </c>
      <c r="F59" s="36" t="s">
        <v>112</v>
      </c>
      <c r="G59" s="54">
        <v>0</v>
      </c>
      <c r="H59" s="55">
        <v>0</v>
      </c>
      <c r="I59" s="55">
        <v>0</v>
      </c>
      <c r="J59" s="55">
        <v>0</v>
      </c>
      <c r="K59" s="74">
        <v>0</v>
      </c>
      <c r="L59" s="74">
        <v>207169.67690947154</v>
      </c>
      <c r="M59" s="56">
        <v>0</v>
      </c>
      <c r="N59" s="10">
        <f t="shared" si="23"/>
        <v>207169.67690947154</v>
      </c>
      <c r="O59" s="75"/>
      <c r="P59" s="56">
        <v>0</v>
      </c>
      <c r="Q59" s="38">
        <f t="shared" si="24"/>
        <v>207169.67690947154</v>
      </c>
    </row>
    <row r="60" spans="1:17" ht="19.5" customHeight="1">
      <c r="B60" s="29"/>
      <c r="C60" s="114"/>
      <c r="D60" s="17"/>
      <c r="E60" s="36" t="s">
        <v>113</v>
      </c>
      <c r="F60" s="36" t="s">
        <v>114</v>
      </c>
      <c r="G60" s="54">
        <v>0</v>
      </c>
      <c r="H60" s="55">
        <v>0</v>
      </c>
      <c r="I60" s="55">
        <v>0</v>
      </c>
      <c r="J60" s="55">
        <v>0</v>
      </c>
      <c r="K60" s="74">
        <v>0</v>
      </c>
      <c r="L60" s="74">
        <v>34.757463000000001</v>
      </c>
      <c r="M60" s="56">
        <v>0</v>
      </c>
      <c r="N60" s="10">
        <f t="shared" si="23"/>
        <v>34.757463000000001</v>
      </c>
      <c r="O60" s="75"/>
      <c r="P60" s="56">
        <v>1167.0419095569939</v>
      </c>
      <c r="Q60" s="38">
        <f t="shared" si="24"/>
        <v>1201.7993725569938</v>
      </c>
    </row>
    <row r="61" spans="1:17" ht="19.5" customHeight="1">
      <c r="B61" s="29"/>
      <c r="C61" s="114"/>
      <c r="D61" s="17"/>
      <c r="E61" s="36" t="s">
        <v>115</v>
      </c>
      <c r="F61" s="36" t="s">
        <v>116</v>
      </c>
      <c r="G61" s="54">
        <v>3560.5851369408329</v>
      </c>
      <c r="H61" s="55">
        <v>14793.724932967849</v>
      </c>
      <c r="I61" s="55">
        <v>45.879936139999089</v>
      </c>
      <c r="J61" s="55">
        <v>2124.7160269999999</v>
      </c>
      <c r="K61" s="74">
        <v>444.70985097666664</v>
      </c>
      <c r="L61" s="74">
        <v>8043.7465190297453</v>
      </c>
      <c r="M61" s="56">
        <v>39911.868712595387</v>
      </c>
      <c r="N61" s="10">
        <f t="shared" si="23"/>
        <v>68925.231115650473</v>
      </c>
      <c r="O61" s="75"/>
      <c r="P61" s="56">
        <v>16796.857785777658</v>
      </c>
      <c r="Q61" s="38">
        <f t="shared" si="24"/>
        <v>85722.088901428127</v>
      </c>
    </row>
    <row r="62" spans="1:17" ht="19.5" customHeight="1">
      <c r="B62" s="29"/>
      <c r="C62" s="114"/>
      <c r="D62" s="17"/>
      <c r="E62" s="36" t="s">
        <v>117</v>
      </c>
      <c r="F62" s="36" t="s">
        <v>118</v>
      </c>
      <c r="G62" s="54">
        <v>0</v>
      </c>
      <c r="H62" s="55">
        <v>0</v>
      </c>
      <c r="I62" s="55">
        <v>0</v>
      </c>
      <c r="J62" s="55">
        <v>0</v>
      </c>
      <c r="K62" s="74">
        <v>0</v>
      </c>
      <c r="L62" s="74">
        <v>1640.0198918959288</v>
      </c>
      <c r="M62" s="56">
        <v>0</v>
      </c>
      <c r="N62" s="10">
        <f t="shared" si="23"/>
        <v>1640.0198918959288</v>
      </c>
      <c r="O62" s="75"/>
      <c r="P62" s="56">
        <v>0</v>
      </c>
      <c r="Q62" s="38">
        <f t="shared" si="24"/>
        <v>1640.0198918959288</v>
      </c>
    </row>
    <row r="63" spans="1:17" ht="26.25" customHeight="1">
      <c r="B63" s="29"/>
      <c r="C63" s="114"/>
      <c r="D63" s="30" t="s">
        <v>52</v>
      </c>
      <c r="E63" s="31" t="s">
        <v>97</v>
      </c>
      <c r="F63" s="51" t="s">
        <v>119</v>
      </c>
      <c r="G63" s="58">
        <v>8213.234519499998</v>
      </c>
      <c r="H63" s="58">
        <v>36024.362035922153</v>
      </c>
      <c r="I63" s="39">
        <v>0</v>
      </c>
      <c r="J63" s="39">
        <v>6694.8146282400003</v>
      </c>
      <c r="K63" s="39">
        <v>6498.2031426667163</v>
      </c>
      <c r="L63" s="39">
        <v>26.390509819999998</v>
      </c>
      <c r="M63" s="39">
        <v>92682.038100659702</v>
      </c>
      <c r="N63" s="39">
        <f t="shared" si="23"/>
        <v>150139.04293680855</v>
      </c>
      <c r="O63" s="79"/>
      <c r="P63" s="39">
        <v>5637.4258589999999</v>
      </c>
      <c r="Q63" s="41">
        <f t="shared" si="24"/>
        <v>155776.46879580856</v>
      </c>
    </row>
    <row r="64" spans="1:17" s="5" customFormat="1" ht="26.25" customHeight="1">
      <c r="A64" s="4"/>
      <c r="B64" s="25"/>
      <c r="C64" s="114"/>
      <c r="D64" s="30" t="s">
        <v>52</v>
      </c>
      <c r="E64" s="31" t="s">
        <v>99</v>
      </c>
      <c r="F64" s="51" t="s">
        <v>120</v>
      </c>
      <c r="G64" s="58">
        <f>+G65+G66</f>
        <v>588.41246475595494</v>
      </c>
      <c r="H64" s="58">
        <f t="shared" ref="H64:M64" si="29">+H65+H66</f>
        <v>2071.6230924212432</v>
      </c>
      <c r="I64" s="39">
        <f t="shared" si="29"/>
        <v>70.442919000000003</v>
      </c>
      <c r="J64" s="39">
        <f t="shared" si="29"/>
        <v>630.63381157050003</v>
      </c>
      <c r="K64" s="39">
        <f t="shared" si="29"/>
        <v>10949.66424719</v>
      </c>
      <c r="L64" s="39">
        <f t="shared" si="29"/>
        <v>274276.79676688917</v>
      </c>
      <c r="M64" s="39">
        <f t="shared" si="29"/>
        <v>272337.51979405998</v>
      </c>
      <c r="N64" s="39">
        <f t="shared" si="23"/>
        <v>560925.09309588675</v>
      </c>
      <c r="O64" s="79"/>
      <c r="P64" s="39">
        <f t="shared" ref="P64" si="30">+P65+P66</f>
        <v>0</v>
      </c>
      <c r="Q64" s="41">
        <f t="shared" si="24"/>
        <v>560925.09309588675</v>
      </c>
    </row>
    <row r="65" spans="1:17" s="5" customFormat="1" ht="19.5" customHeight="1">
      <c r="A65" s="4"/>
      <c r="B65" s="25"/>
      <c r="C65" s="114"/>
      <c r="D65" s="17"/>
      <c r="E65" s="36" t="s">
        <v>101</v>
      </c>
      <c r="F65" s="36" t="s">
        <v>121</v>
      </c>
      <c r="G65" s="54">
        <v>0</v>
      </c>
      <c r="H65" s="55">
        <v>0</v>
      </c>
      <c r="I65" s="55">
        <v>0</v>
      </c>
      <c r="J65" s="55">
        <v>0</v>
      </c>
      <c r="K65" s="74">
        <v>0</v>
      </c>
      <c r="L65" s="55">
        <v>0</v>
      </c>
      <c r="M65" s="56">
        <v>271956.46735150547</v>
      </c>
      <c r="N65" s="10">
        <f t="shared" si="23"/>
        <v>271956.46735150547</v>
      </c>
      <c r="O65" s="75"/>
      <c r="P65" s="56">
        <v>0</v>
      </c>
      <c r="Q65" s="38">
        <f t="shared" si="24"/>
        <v>271956.46735150547</v>
      </c>
    </row>
    <row r="66" spans="1:17" s="5" customFormat="1" ht="19.5" customHeight="1">
      <c r="A66" s="4"/>
      <c r="B66" s="25"/>
      <c r="C66" s="114"/>
      <c r="D66" s="17"/>
      <c r="E66" s="36" t="s">
        <v>103</v>
      </c>
      <c r="F66" s="36" t="s">
        <v>122</v>
      </c>
      <c r="G66" s="54">
        <v>588.41246475595494</v>
      </c>
      <c r="H66" s="55">
        <v>2071.6230924212432</v>
      </c>
      <c r="I66" s="55">
        <v>70.442919000000003</v>
      </c>
      <c r="J66" s="55">
        <v>630.63381157050003</v>
      </c>
      <c r="K66" s="74">
        <v>10949.66424719</v>
      </c>
      <c r="L66" s="55">
        <v>274276.79676688917</v>
      </c>
      <c r="M66" s="56">
        <v>381.05244255449907</v>
      </c>
      <c r="N66" s="10">
        <f t="shared" si="23"/>
        <v>288968.62574438134</v>
      </c>
      <c r="O66" s="75"/>
      <c r="P66" s="56">
        <v>0</v>
      </c>
      <c r="Q66" s="38">
        <f t="shared" si="24"/>
        <v>288968.62574438134</v>
      </c>
    </row>
    <row r="67" spans="1:17" ht="26.25" customHeight="1">
      <c r="B67" s="29"/>
      <c r="C67" s="114"/>
      <c r="D67" s="30" t="s">
        <v>52</v>
      </c>
      <c r="E67" s="31" t="s">
        <v>105</v>
      </c>
      <c r="F67" s="51" t="s">
        <v>123</v>
      </c>
      <c r="G67" s="58">
        <f>SUM(G68:G73)</f>
        <v>778.97443915361009</v>
      </c>
      <c r="H67" s="58">
        <f t="shared" ref="H67:M67" si="31">SUM(H68:H73)</f>
        <v>13773.899415806874</v>
      </c>
      <c r="I67" s="39">
        <f t="shared" si="31"/>
        <v>1641.9604961435316</v>
      </c>
      <c r="J67" s="39">
        <f t="shared" si="31"/>
        <v>7460.3963664795237</v>
      </c>
      <c r="K67" s="39">
        <f t="shared" si="31"/>
        <v>10056.944919577074</v>
      </c>
      <c r="L67" s="39">
        <f t="shared" si="31"/>
        <v>225049.14200941107</v>
      </c>
      <c r="M67" s="39">
        <f t="shared" si="31"/>
        <v>47334.091626717891</v>
      </c>
      <c r="N67" s="39">
        <f t="shared" si="23"/>
        <v>306095.40927328955</v>
      </c>
      <c r="O67" s="79"/>
      <c r="P67" s="39">
        <f t="shared" ref="P67" si="32">SUM(P68:P73)</f>
        <v>18683.559771635864</v>
      </c>
      <c r="Q67" s="41">
        <f t="shared" si="24"/>
        <v>324778.96904492541</v>
      </c>
    </row>
    <row r="68" spans="1:17" ht="19.5" customHeight="1">
      <c r="B68" s="29"/>
      <c r="C68" s="114"/>
      <c r="D68" s="17"/>
      <c r="E68" s="36" t="s">
        <v>107</v>
      </c>
      <c r="F68" s="36" t="s">
        <v>124</v>
      </c>
      <c r="G68" s="54">
        <v>163.38237613977026</v>
      </c>
      <c r="H68" s="55">
        <v>6486.4087166754616</v>
      </c>
      <c r="I68" s="55">
        <v>1.9406042476027339</v>
      </c>
      <c r="J68" s="55">
        <v>30.102345855346726</v>
      </c>
      <c r="K68" s="74">
        <v>256.44095458244135</v>
      </c>
      <c r="L68" s="55">
        <v>598.13490767325254</v>
      </c>
      <c r="M68" s="56">
        <v>5306.3626945825372</v>
      </c>
      <c r="N68" s="10">
        <f t="shared" si="23"/>
        <v>12842.772599756412</v>
      </c>
      <c r="O68" s="75"/>
      <c r="P68" s="56">
        <v>1680.6084285300001</v>
      </c>
      <c r="Q68" s="38">
        <f t="shared" si="24"/>
        <v>14523.381028286412</v>
      </c>
    </row>
    <row r="69" spans="1:17" ht="19.5" customHeight="1">
      <c r="B69" s="29"/>
      <c r="C69" s="114"/>
      <c r="D69" s="17"/>
      <c r="E69" s="36" t="s">
        <v>109</v>
      </c>
      <c r="F69" s="36" t="s">
        <v>125</v>
      </c>
      <c r="G69" s="54">
        <v>0</v>
      </c>
      <c r="H69" s="55">
        <v>0</v>
      </c>
      <c r="I69" s="55">
        <v>0</v>
      </c>
      <c r="J69" s="55">
        <v>6401.7242544497494</v>
      </c>
      <c r="K69" s="74">
        <v>8120.2786868366657</v>
      </c>
      <c r="L69" s="55">
        <v>0</v>
      </c>
      <c r="M69" s="56">
        <v>0</v>
      </c>
      <c r="N69" s="10">
        <f t="shared" si="23"/>
        <v>14522.002941286415</v>
      </c>
      <c r="O69" s="75"/>
      <c r="P69" s="56">
        <v>0</v>
      </c>
      <c r="Q69" s="38">
        <f t="shared" si="24"/>
        <v>14522.002941286415</v>
      </c>
    </row>
    <row r="70" spans="1:17" ht="19.5" customHeight="1">
      <c r="B70" s="29"/>
      <c r="C70" s="114"/>
      <c r="D70" s="17"/>
      <c r="E70" s="36" t="s">
        <v>111</v>
      </c>
      <c r="F70" s="36" t="s">
        <v>126</v>
      </c>
      <c r="G70" s="54">
        <v>0</v>
      </c>
      <c r="H70" s="55">
        <v>0</v>
      </c>
      <c r="I70" s="55">
        <v>0</v>
      </c>
      <c r="J70" s="55">
        <v>0</v>
      </c>
      <c r="K70" s="74">
        <v>0</v>
      </c>
      <c r="L70" s="55">
        <v>207169.67690947154</v>
      </c>
      <c r="M70" s="56">
        <v>0</v>
      </c>
      <c r="N70" s="10">
        <f t="shared" si="23"/>
        <v>207169.67690947154</v>
      </c>
      <c r="O70" s="75"/>
      <c r="P70" s="56">
        <v>0</v>
      </c>
      <c r="Q70" s="38">
        <f t="shared" si="24"/>
        <v>207169.67690947154</v>
      </c>
    </row>
    <row r="71" spans="1:17" ht="19.5" customHeight="1">
      <c r="B71" s="29"/>
      <c r="C71" s="114"/>
      <c r="D71" s="17"/>
      <c r="E71" s="36" t="s">
        <v>113</v>
      </c>
      <c r="F71" s="36" t="s">
        <v>127</v>
      </c>
      <c r="G71" s="54">
        <v>0</v>
      </c>
      <c r="H71" s="55">
        <v>0</v>
      </c>
      <c r="I71" s="55">
        <v>0</v>
      </c>
      <c r="J71" s="55">
        <v>0</v>
      </c>
      <c r="K71" s="74">
        <v>0</v>
      </c>
      <c r="L71" s="55">
        <v>1167.0419095569939</v>
      </c>
      <c r="M71" s="56">
        <v>0</v>
      </c>
      <c r="N71" s="10">
        <f t="shared" si="23"/>
        <v>1167.0419095569939</v>
      </c>
      <c r="O71" s="75"/>
      <c r="P71" s="56">
        <v>34.757463000000001</v>
      </c>
      <c r="Q71" s="38">
        <f t="shared" si="24"/>
        <v>1201.7993725569938</v>
      </c>
    </row>
    <row r="72" spans="1:17" ht="19.5" customHeight="1">
      <c r="B72" s="29"/>
      <c r="C72" s="114"/>
      <c r="D72" s="17"/>
      <c r="E72" s="36" t="s">
        <v>115</v>
      </c>
      <c r="F72" s="36" t="s">
        <v>128</v>
      </c>
      <c r="G72" s="54">
        <v>615.59206301383983</v>
      </c>
      <c r="H72" s="55">
        <v>7287.4906991314137</v>
      </c>
      <c r="I72" s="55">
        <v>0</v>
      </c>
      <c r="J72" s="55">
        <v>1028.5697661744277</v>
      </c>
      <c r="K72" s="74">
        <v>1680.2252781579657</v>
      </c>
      <c r="L72" s="55">
        <v>16114.288282709278</v>
      </c>
      <c r="M72" s="56">
        <v>42027.728932135353</v>
      </c>
      <c r="N72" s="10">
        <f t="shared" si="23"/>
        <v>68753.895021322271</v>
      </c>
      <c r="O72" s="75"/>
      <c r="P72" s="56">
        <v>16968.193880105864</v>
      </c>
      <c r="Q72" s="38">
        <f t="shared" si="24"/>
        <v>85722.088901428127</v>
      </c>
    </row>
    <row r="73" spans="1:17" ht="19.5" customHeight="1" thickBot="1">
      <c r="B73" s="29"/>
      <c r="C73" s="114"/>
      <c r="D73" s="17"/>
      <c r="E73" s="36" t="s">
        <v>117</v>
      </c>
      <c r="F73" s="36" t="s">
        <v>129</v>
      </c>
      <c r="G73" s="54">
        <v>0</v>
      </c>
      <c r="H73" s="55">
        <v>0</v>
      </c>
      <c r="I73" s="55">
        <v>1640.0198918959288</v>
      </c>
      <c r="J73" s="55">
        <v>0</v>
      </c>
      <c r="K73" s="74">
        <v>0</v>
      </c>
      <c r="L73" s="55">
        <v>0</v>
      </c>
      <c r="M73" s="56">
        <v>0</v>
      </c>
      <c r="N73" s="10">
        <f t="shared" si="23"/>
        <v>1640.0198918959288</v>
      </c>
      <c r="O73" s="75"/>
      <c r="P73" s="56">
        <v>0</v>
      </c>
      <c r="Q73" s="38">
        <f t="shared" si="24"/>
        <v>1640.0198918959288</v>
      </c>
    </row>
    <row r="74" spans="1:17" ht="30.75" customHeight="1" thickBot="1">
      <c r="B74" s="29"/>
      <c r="C74" s="117"/>
      <c r="D74" s="42" t="s">
        <v>40</v>
      </c>
      <c r="E74" s="43" t="s">
        <v>130</v>
      </c>
      <c r="F74" s="44" t="s">
        <v>131</v>
      </c>
      <c r="G74" s="49">
        <f>+G51+G52+G53+G56-G63-G64-G67</f>
        <v>28757.187158642231</v>
      </c>
      <c r="H74" s="46">
        <f t="shared" ref="H74:N74" si="33">+H51+H52+H53+H56-H63-H64-H67</f>
        <v>176624.22370232662</v>
      </c>
      <c r="I74" s="47">
        <f t="shared" si="33"/>
        <v>-16416.355193786854</v>
      </c>
      <c r="J74" s="46">
        <f t="shared" si="33"/>
        <v>19471.308915326099</v>
      </c>
      <c r="K74" s="48">
        <f t="shared" si="33"/>
        <v>46253.628848394612</v>
      </c>
      <c r="L74" s="49">
        <f t="shared" si="33"/>
        <v>294257.0256362849</v>
      </c>
      <c r="M74" s="47">
        <f t="shared" si="33"/>
        <v>1351439.0972976282</v>
      </c>
      <c r="N74" s="82">
        <f t="shared" si="33"/>
        <v>1900386.1163648157</v>
      </c>
      <c r="O74" s="83"/>
      <c r="P74" s="83">
        <f t="shared" ref="P74:Q74" si="34">+P51+P52+P53+P56-P63-P64-P67</f>
        <v>108339.94151571878</v>
      </c>
      <c r="Q74" s="84">
        <f t="shared" si="34"/>
        <v>2008726.057880535</v>
      </c>
    </row>
    <row r="75" spans="1:17" ht="26.25" customHeight="1">
      <c r="B75" s="29"/>
      <c r="C75" s="114" t="s">
        <v>132</v>
      </c>
      <c r="D75" s="30" t="s">
        <v>52</v>
      </c>
      <c r="E75" s="31" t="s">
        <v>133</v>
      </c>
      <c r="F75" s="51" t="s">
        <v>134</v>
      </c>
      <c r="G75" s="52">
        <f>+G76+G77</f>
        <v>0</v>
      </c>
      <c r="H75" s="34">
        <f t="shared" ref="H75:M75" si="35">+H76+H77</f>
        <v>6868.7303087009996</v>
      </c>
      <c r="I75" s="34">
        <f t="shared" si="35"/>
        <v>0</v>
      </c>
      <c r="J75" s="34">
        <f t="shared" si="35"/>
        <v>0</v>
      </c>
      <c r="K75" s="34">
        <f t="shared" si="35"/>
        <v>0</v>
      </c>
      <c r="L75" s="34">
        <f t="shared" si="35"/>
        <v>332232.77491119091</v>
      </c>
      <c r="M75" s="34">
        <f t="shared" si="35"/>
        <v>1268978.692385237</v>
      </c>
      <c r="N75" s="40">
        <f t="shared" ref="N75:N79" si="36">SUM(G75:M75)</f>
        <v>1608080.1976051289</v>
      </c>
      <c r="O75" s="39">
        <f>+N75</f>
        <v>1608080.1976051289</v>
      </c>
      <c r="P75" s="9"/>
      <c r="Q75" s="41">
        <f t="shared" ref="Q75:Q79" si="37">+N75+P75</f>
        <v>1608080.1976051289</v>
      </c>
    </row>
    <row r="76" spans="1:17" ht="19.5" customHeight="1">
      <c r="B76" s="29"/>
      <c r="C76" s="114"/>
      <c r="D76" s="17"/>
      <c r="E76" s="36" t="s">
        <v>135</v>
      </c>
      <c r="F76" s="36" t="s">
        <v>136</v>
      </c>
      <c r="G76" s="54">
        <v>0</v>
      </c>
      <c r="H76" s="74">
        <v>6868.7303087009996</v>
      </c>
      <c r="I76" s="74">
        <v>0</v>
      </c>
      <c r="J76" s="55">
        <v>0</v>
      </c>
      <c r="K76" s="74">
        <v>0</v>
      </c>
      <c r="L76" s="55">
        <v>196807.97964611702</v>
      </c>
      <c r="M76" s="56">
        <v>1268978.692385237</v>
      </c>
      <c r="N76" s="10">
        <f t="shared" si="36"/>
        <v>1472655.402340055</v>
      </c>
      <c r="O76" s="37">
        <v>1472655.402340055</v>
      </c>
      <c r="P76" s="9"/>
      <c r="Q76" s="38">
        <f t="shared" si="37"/>
        <v>1472655.402340055</v>
      </c>
    </row>
    <row r="77" spans="1:17" ht="19.5" customHeight="1">
      <c r="B77" s="29"/>
      <c r="C77" s="114"/>
      <c r="D77" s="17"/>
      <c r="E77" s="36" t="s">
        <v>137</v>
      </c>
      <c r="F77" s="36" t="s">
        <v>138</v>
      </c>
      <c r="G77" s="54">
        <v>0</v>
      </c>
      <c r="H77" s="74">
        <v>0</v>
      </c>
      <c r="I77" s="74">
        <v>0</v>
      </c>
      <c r="J77" s="55">
        <v>0</v>
      </c>
      <c r="K77" s="74">
        <v>0</v>
      </c>
      <c r="L77" s="55">
        <v>135424.79526507389</v>
      </c>
      <c r="M77" s="56">
        <v>0</v>
      </c>
      <c r="N77" s="10">
        <f t="shared" si="36"/>
        <v>135424.79526507389</v>
      </c>
      <c r="O77" s="37">
        <v>135424.79526507389</v>
      </c>
      <c r="P77" s="9"/>
      <c r="Q77" s="38">
        <f t="shared" si="37"/>
        <v>135424.79526507389</v>
      </c>
    </row>
    <row r="78" spans="1:17" ht="26.25" customHeight="1">
      <c r="B78" s="29"/>
      <c r="C78" s="114"/>
      <c r="D78" s="30" t="s">
        <v>23</v>
      </c>
      <c r="E78" s="31" t="s">
        <v>139</v>
      </c>
      <c r="F78" s="51" t="s">
        <v>140</v>
      </c>
      <c r="G78" s="58">
        <v>0</v>
      </c>
      <c r="H78" s="58">
        <v>0</v>
      </c>
      <c r="I78" s="39">
        <v>0</v>
      </c>
      <c r="J78" s="39">
        <v>0</v>
      </c>
      <c r="K78" s="39">
        <v>0</v>
      </c>
      <c r="L78" s="39">
        <v>0</v>
      </c>
      <c r="M78" s="39">
        <v>41333.809309317396</v>
      </c>
      <c r="N78" s="39">
        <f t="shared" si="36"/>
        <v>41333.809309317396</v>
      </c>
      <c r="O78" s="39"/>
      <c r="P78" s="12"/>
      <c r="Q78" s="41">
        <f t="shared" si="37"/>
        <v>41333.809309317396</v>
      </c>
    </row>
    <row r="79" spans="1:17" ht="26.25" customHeight="1">
      <c r="B79" s="29"/>
      <c r="C79" s="114"/>
      <c r="D79" s="30" t="s">
        <v>52</v>
      </c>
      <c r="E79" s="31" t="s">
        <v>139</v>
      </c>
      <c r="F79" s="51" t="s">
        <v>141</v>
      </c>
      <c r="G79" s="58">
        <v>0</v>
      </c>
      <c r="H79" s="58">
        <v>0</v>
      </c>
      <c r="I79" s="39">
        <v>0</v>
      </c>
      <c r="J79" s="39">
        <v>0</v>
      </c>
      <c r="K79" s="39">
        <v>41333.809309317396</v>
      </c>
      <c r="L79" s="39">
        <v>0</v>
      </c>
      <c r="M79" s="39">
        <v>0</v>
      </c>
      <c r="N79" s="39">
        <f t="shared" si="36"/>
        <v>41333.809309317396</v>
      </c>
      <c r="O79" s="39"/>
      <c r="P79" s="12"/>
      <c r="Q79" s="41">
        <f t="shared" si="37"/>
        <v>41333.809309317396</v>
      </c>
    </row>
    <row r="80" spans="1:17" ht="30.75" customHeight="1" thickBot="1">
      <c r="B80" s="29"/>
      <c r="C80" s="117"/>
      <c r="D80" s="42" t="s">
        <v>40</v>
      </c>
      <c r="E80" s="43" t="s">
        <v>142</v>
      </c>
      <c r="F80" s="44" t="s">
        <v>143</v>
      </c>
      <c r="G80" s="81">
        <f>+G74-G75+G78-G79</f>
        <v>28757.187158642231</v>
      </c>
      <c r="H80" s="59">
        <f t="shared" ref="H80:N80" si="38">+H74-H75+H78-H79</f>
        <v>169755.49339362563</v>
      </c>
      <c r="I80" s="59">
        <f t="shared" si="38"/>
        <v>-16416.355193786854</v>
      </c>
      <c r="J80" s="59">
        <f t="shared" si="38"/>
        <v>19471.308915326099</v>
      </c>
      <c r="K80" s="60">
        <f t="shared" si="38"/>
        <v>4919.8195390772162</v>
      </c>
      <c r="L80" s="81">
        <f t="shared" si="38"/>
        <v>-37975.749274906004</v>
      </c>
      <c r="M80" s="60">
        <f t="shared" si="38"/>
        <v>123794.21422170861</v>
      </c>
      <c r="N80" s="81">
        <f t="shared" si="38"/>
        <v>292305.91875968687</v>
      </c>
      <c r="O80" s="59"/>
      <c r="P80" s="59"/>
      <c r="Q80" s="59">
        <f t="shared" ref="Q80" si="39">+Q74-Q75+Q78-Q79</f>
        <v>400645.86027540616</v>
      </c>
    </row>
    <row r="81" spans="1:17" ht="19.5" customHeight="1">
      <c r="A81" s="3"/>
      <c r="B81" s="29"/>
      <c r="C81" s="113" t="s">
        <v>144</v>
      </c>
      <c r="D81" s="85" t="s">
        <v>23</v>
      </c>
      <c r="E81" s="36" t="s">
        <v>145</v>
      </c>
      <c r="F81" s="36" t="s">
        <v>146</v>
      </c>
      <c r="G81" s="54">
        <v>0</v>
      </c>
      <c r="H81" s="74">
        <v>0</v>
      </c>
      <c r="I81" s="74">
        <v>0</v>
      </c>
      <c r="J81" s="55">
        <v>0</v>
      </c>
      <c r="K81" s="74">
        <v>0</v>
      </c>
      <c r="L81" s="55">
        <v>0</v>
      </c>
      <c r="M81" s="56">
        <v>203676.70995481801</v>
      </c>
      <c r="N81" s="10">
        <f t="shared" ref="N81:N82" si="40">SUM(G81:M81)</f>
        <v>203676.70995481801</v>
      </c>
      <c r="O81" s="9"/>
      <c r="P81" s="9"/>
      <c r="Q81" s="38">
        <f t="shared" ref="Q81:Q82" si="41">+N81+P81</f>
        <v>203676.70995481801</v>
      </c>
    </row>
    <row r="82" spans="1:17" ht="19.5" customHeight="1">
      <c r="A82" s="3"/>
      <c r="B82" s="29"/>
      <c r="C82" s="114"/>
      <c r="D82" s="86" t="s">
        <v>52</v>
      </c>
      <c r="E82" s="36" t="s">
        <v>145</v>
      </c>
      <c r="F82" s="36" t="s">
        <v>147</v>
      </c>
      <c r="G82" s="54">
        <v>0</v>
      </c>
      <c r="H82" s="74">
        <v>6868.7303087009996</v>
      </c>
      <c r="I82" s="74">
        <v>0</v>
      </c>
      <c r="J82" s="55">
        <v>0</v>
      </c>
      <c r="K82" s="74">
        <v>0</v>
      </c>
      <c r="L82" s="55">
        <v>196807.97964611702</v>
      </c>
      <c r="M82" s="56">
        <v>0</v>
      </c>
      <c r="N82" s="10">
        <f t="shared" si="40"/>
        <v>203676.70995481801</v>
      </c>
      <c r="O82" s="9"/>
      <c r="P82" s="9"/>
      <c r="Q82" s="38">
        <f t="shared" si="41"/>
        <v>203676.70995481801</v>
      </c>
    </row>
    <row r="83" spans="1:17" ht="30.75" customHeight="1" thickBot="1">
      <c r="A83" s="3"/>
      <c r="B83" s="29"/>
      <c r="C83" s="115"/>
      <c r="D83" s="42" t="s">
        <v>40</v>
      </c>
      <c r="E83" s="43" t="s">
        <v>148</v>
      </c>
      <c r="F83" s="44" t="s">
        <v>149</v>
      </c>
      <c r="G83" s="87">
        <f>+G74+G81-G82</f>
        <v>28757.187158642231</v>
      </c>
      <c r="H83" s="59">
        <f t="shared" ref="H83:N83" si="42">+H74+H81-H82</f>
        <v>169755.49339362563</v>
      </c>
      <c r="I83" s="59">
        <f t="shared" si="42"/>
        <v>-16416.355193786854</v>
      </c>
      <c r="J83" s="59">
        <f t="shared" si="42"/>
        <v>19471.308915326099</v>
      </c>
      <c r="K83" s="60">
        <f t="shared" si="42"/>
        <v>46253.628848394612</v>
      </c>
      <c r="L83" s="81">
        <f t="shared" si="42"/>
        <v>97449.045990167884</v>
      </c>
      <c r="M83" s="60">
        <f t="shared" si="42"/>
        <v>1555115.8072524462</v>
      </c>
      <c r="N83" s="81">
        <f t="shared" si="42"/>
        <v>1900386.116364816</v>
      </c>
      <c r="O83" s="59"/>
      <c r="P83" s="59"/>
      <c r="Q83" s="59">
        <f t="shared" ref="Q83" si="43">+Q80+Q81-Q82</f>
        <v>400645.86027540616</v>
      </c>
    </row>
    <row r="84" spans="1:17" ht="26.25" customHeight="1">
      <c r="A84" s="3"/>
      <c r="B84" s="29"/>
      <c r="C84" s="118" t="s">
        <v>150</v>
      </c>
      <c r="D84" s="88" t="s">
        <v>52</v>
      </c>
      <c r="E84" s="31" t="s">
        <v>151</v>
      </c>
      <c r="F84" s="51" t="s">
        <v>152</v>
      </c>
      <c r="G84" s="89">
        <f>+G85+G86</f>
        <v>0</v>
      </c>
      <c r="H84" s="40">
        <f t="shared" ref="H84:M84" si="44">+H85+H86</f>
        <v>0</v>
      </c>
      <c r="I84" s="40">
        <f t="shared" si="44"/>
        <v>0</v>
      </c>
      <c r="J84" s="40">
        <f t="shared" si="44"/>
        <v>0</v>
      </c>
      <c r="K84" s="40">
        <f t="shared" si="44"/>
        <v>0</v>
      </c>
      <c r="L84" s="40">
        <f t="shared" si="44"/>
        <v>135424.79526507389</v>
      </c>
      <c r="M84" s="40">
        <f t="shared" si="44"/>
        <v>1472655.402340055</v>
      </c>
      <c r="N84" s="40">
        <f t="shared" ref="N84:N88" si="45">SUM(G84:M84)</f>
        <v>1608080.1976051289</v>
      </c>
      <c r="O84" s="12"/>
      <c r="P84" s="12"/>
      <c r="Q84" s="41">
        <f t="shared" ref="Q84:Q88" si="46">+N84+P84</f>
        <v>1608080.1976051289</v>
      </c>
    </row>
    <row r="85" spans="1:17" ht="19.5" customHeight="1">
      <c r="A85" s="3"/>
      <c r="B85" s="29"/>
      <c r="C85" s="119"/>
      <c r="D85" s="90"/>
      <c r="E85" s="36" t="s">
        <v>153</v>
      </c>
      <c r="F85" s="36" t="s">
        <v>154</v>
      </c>
      <c r="G85" s="54">
        <v>0</v>
      </c>
      <c r="H85" s="74">
        <v>0</v>
      </c>
      <c r="I85" s="55">
        <v>0</v>
      </c>
      <c r="J85" s="74">
        <v>0</v>
      </c>
      <c r="K85" s="74">
        <v>0</v>
      </c>
      <c r="L85" s="74">
        <v>0</v>
      </c>
      <c r="M85" s="56">
        <v>1472655.402340055</v>
      </c>
      <c r="N85" s="10">
        <f t="shared" si="45"/>
        <v>1472655.402340055</v>
      </c>
      <c r="O85" s="9"/>
      <c r="P85" s="9"/>
      <c r="Q85" s="38">
        <f t="shared" si="46"/>
        <v>1472655.402340055</v>
      </c>
    </row>
    <row r="86" spans="1:17" ht="19.5" customHeight="1">
      <c r="A86" s="3"/>
      <c r="B86" s="29"/>
      <c r="C86" s="119"/>
      <c r="D86" s="90"/>
      <c r="E86" s="36" t="s">
        <v>155</v>
      </c>
      <c r="F86" s="36" t="s">
        <v>156</v>
      </c>
      <c r="G86" s="54">
        <v>0</v>
      </c>
      <c r="H86" s="74">
        <v>0</v>
      </c>
      <c r="I86" s="55">
        <v>0</v>
      </c>
      <c r="J86" s="74">
        <v>0</v>
      </c>
      <c r="K86" s="74">
        <v>0</v>
      </c>
      <c r="L86" s="74">
        <v>135424.79526507389</v>
      </c>
      <c r="M86" s="56">
        <v>0</v>
      </c>
      <c r="N86" s="10">
        <f t="shared" si="45"/>
        <v>135424.79526507389</v>
      </c>
      <c r="O86" s="9"/>
      <c r="P86" s="9"/>
      <c r="Q86" s="38">
        <f t="shared" si="46"/>
        <v>135424.79526507389</v>
      </c>
    </row>
    <row r="87" spans="1:17" ht="26.25" customHeight="1">
      <c r="A87" s="3"/>
      <c r="B87" s="29"/>
      <c r="C87" s="119"/>
      <c r="D87" s="88" t="s">
        <v>23</v>
      </c>
      <c r="E87" s="31" t="s">
        <v>139</v>
      </c>
      <c r="F87" s="51" t="s">
        <v>140</v>
      </c>
      <c r="G87" s="58">
        <v>0</v>
      </c>
      <c r="H87" s="58">
        <v>0</v>
      </c>
      <c r="I87" s="39">
        <v>0</v>
      </c>
      <c r="J87" s="39">
        <v>0</v>
      </c>
      <c r="K87" s="39">
        <v>0</v>
      </c>
      <c r="L87" s="39">
        <v>0</v>
      </c>
      <c r="M87" s="39">
        <v>41333.809309317396</v>
      </c>
      <c r="N87" s="39">
        <f t="shared" si="45"/>
        <v>41333.809309317396</v>
      </c>
      <c r="O87" s="12"/>
      <c r="P87" s="12"/>
      <c r="Q87" s="41">
        <f t="shared" si="46"/>
        <v>41333.809309317396</v>
      </c>
    </row>
    <row r="88" spans="1:17" ht="26.25" customHeight="1">
      <c r="A88" s="3"/>
      <c r="B88" s="29"/>
      <c r="C88" s="119"/>
      <c r="D88" s="88" t="s">
        <v>52</v>
      </c>
      <c r="E88" s="31" t="s">
        <v>139</v>
      </c>
      <c r="F88" s="51" t="s">
        <v>141</v>
      </c>
      <c r="G88" s="58">
        <v>0</v>
      </c>
      <c r="H88" s="58">
        <v>0</v>
      </c>
      <c r="I88" s="39">
        <v>0</v>
      </c>
      <c r="J88" s="39">
        <v>0</v>
      </c>
      <c r="K88" s="39">
        <v>41333.809309317396</v>
      </c>
      <c r="L88" s="39">
        <v>0</v>
      </c>
      <c r="M88" s="39">
        <v>0</v>
      </c>
      <c r="N88" s="39">
        <f t="shared" si="45"/>
        <v>41333.809309317396</v>
      </c>
      <c r="O88" s="39"/>
      <c r="P88" s="12"/>
      <c r="Q88" s="41">
        <f t="shared" si="46"/>
        <v>41333.809309317396</v>
      </c>
    </row>
    <row r="89" spans="1:17" ht="30.75" customHeight="1">
      <c r="A89" s="3"/>
      <c r="B89" s="29"/>
      <c r="C89" s="119"/>
      <c r="D89" s="91" t="s">
        <v>40</v>
      </c>
      <c r="E89" s="92" t="s">
        <v>142</v>
      </c>
      <c r="F89" s="93" t="s">
        <v>143</v>
      </c>
      <c r="G89" s="49">
        <f>+G83-G84+G87-G88</f>
        <v>28757.187158642231</v>
      </c>
      <c r="H89" s="50">
        <f t="shared" ref="H89:N89" si="47">+H83-H84+H87-H88</f>
        <v>169755.49339362563</v>
      </c>
      <c r="I89" s="47">
        <f t="shared" si="47"/>
        <v>-16416.355193786854</v>
      </c>
      <c r="J89" s="47">
        <f t="shared" si="47"/>
        <v>19471.308915326099</v>
      </c>
      <c r="K89" s="50">
        <f t="shared" si="47"/>
        <v>4919.8195390772162</v>
      </c>
      <c r="L89" s="49">
        <f t="shared" si="47"/>
        <v>-37975.749274906004</v>
      </c>
      <c r="M89" s="50">
        <f t="shared" si="47"/>
        <v>123794.21422170861</v>
      </c>
      <c r="N89" s="49">
        <f t="shared" si="47"/>
        <v>292305.91875968711</v>
      </c>
      <c r="O89" s="47"/>
      <c r="P89" s="47"/>
      <c r="Q89" s="47"/>
    </row>
    <row r="90" spans="1:17" ht="30.75" customHeight="1" thickBot="1">
      <c r="A90" s="3"/>
      <c r="B90" s="29"/>
      <c r="C90" s="120"/>
      <c r="D90" s="42" t="s">
        <v>40</v>
      </c>
      <c r="E90" s="43" t="s">
        <v>157</v>
      </c>
      <c r="F90" s="44" t="s">
        <v>158</v>
      </c>
      <c r="G90" s="87"/>
      <c r="H90" s="59"/>
      <c r="I90" s="59"/>
      <c r="J90" s="59"/>
      <c r="K90" s="60"/>
      <c r="L90" s="81"/>
      <c r="M90" s="60"/>
      <c r="N90" s="81"/>
      <c r="O90" s="59"/>
      <c r="P90" s="59">
        <f>P20+P74</f>
        <v>6912.6476668112009</v>
      </c>
      <c r="Q90" s="59"/>
    </row>
    <row r="91" spans="1:17" ht="26.25" customHeight="1">
      <c r="A91" s="3"/>
      <c r="B91" s="29"/>
      <c r="C91" s="118" t="s">
        <v>159</v>
      </c>
      <c r="D91" s="88" t="s">
        <v>52</v>
      </c>
      <c r="E91" s="31" t="s">
        <v>160</v>
      </c>
      <c r="F91" s="51" t="s">
        <v>161</v>
      </c>
      <c r="G91" s="89">
        <f>+G92+G93+G94</f>
        <v>24047.940103264267</v>
      </c>
      <c r="H91" s="40">
        <f t="shared" ref="H91:M91" si="48">+H92+H93+H94</f>
        <v>167822.91382174901</v>
      </c>
      <c r="I91" s="40">
        <f t="shared" si="48"/>
        <v>-25.786175819999883</v>
      </c>
      <c r="J91" s="40">
        <f t="shared" si="48"/>
        <v>-1226.5475943650006</v>
      </c>
      <c r="K91" s="40">
        <f t="shared" si="48"/>
        <v>1858.4126533560379</v>
      </c>
      <c r="L91" s="40">
        <f t="shared" si="48"/>
        <v>31012.388368927237</v>
      </c>
      <c r="M91" s="40">
        <f t="shared" si="48"/>
        <v>75729.24524938695</v>
      </c>
      <c r="N91" s="40">
        <f t="shared" ref="N91:N97" si="49">SUM(G91:M91)</f>
        <v>299218.56642649852</v>
      </c>
      <c r="O91" s="40">
        <f>+N91</f>
        <v>299218.56642649852</v>
      </c>
      <c r="P91" s="73"/>
      <c r="Q91" s="41">
        <f t="shared" ref="Q91:Q97" si="50">+N91+P91</f>
        <v>299218.56642649852</v>
      </c>
    </row>
    <row r="92" spans="1:17" ht="19.5" customHeight="1">
      <c r="A92" s="3"/>
      <c r="B92" s="29"/>
      <c r="C92" s="119"/>
      <c r="D92" s="94"/>
      <c r="E92" s="36" t="s">
        <v>162</v>
      </c>
      <c r="F92" s="36" t="s">
        <v>163</v>
      </c>
      <c r="G92" s="54">
        <v>19728.701911970817</v>
      </c>
      <c r="H92" s="74">
        <v>170322.85744025049</v>
      </c>
      <c r="I92" s="74">
        <v>70.945426760000132</v>
      </c>
      <c r="J92" s="74">
        <v>-1302.0484605850006</v>
      </c>
      <c r="K92" s="74">
        <v>1855.4109686060378</v>
      </c>
      <c r="L92" s="74">
        <v>30957.084289957598</v>
      </c>
      <c r="M92" s="74">
        <v>75632.496879796949</v>
      </c>
      <c r="N92" s="95">
        <f t="shared" si="49"/>
        <v>297265.44845675689</v>
      </c>
      <c r="O92" s="74">
        <v>297265.44845675689</v>
      </c>
      <c r="P92" s="76"/>
      <c r="Q92" s="38">
        <f t="shared" si="50"/>
        <v>297265.44845675689</v>
      </c>
    </row>
    <row r="93" spans="1:17" ht="19.5" customHeight="1">
      <c r="A93" s="3"/>
      <c r="B93" s="29"/>
      <c r="C93" s="119"/>
      <c r="D93" s="94"/>
      <c r="E93" s="36" t="s">
        <v>164</v>
      </c>
      <c r="F93" s="36" t="s">
        <v>165</v>
      </c>
      <c r="G93" s="54">
        <v>4319.2381912734481</v>
      </c>
      <c r="H93" s="74">
        <v>-2499.9436185014865</v>
      </c>
      <c r="I93" s="74">
        <v>0</v>
      </c>
      <c r="J93" s="74">
        <v>33.927416000000001</v>
      </c>
      <c r="K93" s="74">
        <v>3.3996009999999997</v>
      </c>
      <c r="L93" s="74">
        <v>52.796379969637599</v>
      </c>
      <c r="M93" s="74">
        <v>0</v>
      </c>
      <c r="N93" s="95">
        <f t="shared" si="49"/>
        <v>1909.4179697415993</v>
      </c>
      <c r="O93" s="74">
        <v>1909.4179697415993</v>
      </c>
      <c r="P93" s="76"/>
      <c r="Q93" s="38">
        <f t="shared" si="50"/>
        <v>1909.4179697415993</v>
      </c>
    </row>
    <row r="94" spans="1:17" ht="19.5" customHeight="1">
      <c r="A94" s="3"/>
      <c r="B94" s="29"/>
      <c r="C94" s="119"/>
      <c r="D94" s="94"/>
      <c r="E94" s="36" t="s">
        <v>166</v>
      </c>
      <c r="F94" s="36" t="s">
        <v>167</v>
      </c>
      <c r="G94" s="54">
        <v>2.0000000000436557E-8</v>
      </c>
      <c r="H94" s="74">
        <v>0</v>
      </c>
      <c r="I94" s="74">
        <v>-96.731602580000015</v>
      </c>
      <c r="J94" s="74">
        <v>41.573450220000005</v>
      </c>
      <c r="K94" s="74">
        <v>-0.39791625000000086</v>
      </c>
      <c r="L94" s="74">
        <v>2.5076990000000001</v>
      </c>
      <c r="M94" s="74">
        <v>96.74836959000001</v>
      </c>
      <c r="N94" s="95">
        <f t="shared" si="49"/>
        <v>43.7</v>
      </c>
      <c r="O94" s="74">
        <v>43.7</v>
      </c>
      <c r="P94" s="76"/>
      <c r="Q94" s="38">
        <f t="shared" si="50"/>
        <v>43.7</v>
      </c>
    </row>
    <row r="95" spans="1:17" ht="26.25" customHeight="1">
      <c r="A95" s="3"/>
      <c r="B95" s="29"/>
      <c r="C95" s="119"/>
      <c r="D95" s="88" t="s">
        <v>52</v>
      </c>
      <c r="E95" s="31" t="s">
        <v>168</v>
      </c>
      <c r="F95" s="51" t="s">
        <v>169</v>
      </c>
      <c r="G95" s="58">
        <v>184.46734689001016</v>
      </c>
      <c r="H95" s="58">
        <v>-214.33676918722495</v>
      </c>
      <c r="I95" s="39">
        <v>0</v>
      </c>
      <c r="J95" s="39">
        <v>-2.4284669999999999</v>
      </c>
      <c r="K95" s="39">
        <v>32.869797769999998</v>
      </c>
      <c r="L95" s="39">
        <v>94.981456679576809</v>
      </c>
      <c r="M95" s="39">
        <v>-95.553365152362005</v>
      </c>
      <c r="N95" s="39">
        <f t="shared" si="49"/>
        <v>0</v>
      </c>
      <c r="O95" s="72"/>
      <c r="P95" s="39">
        <f>-N95</f>
        <v>0</v>
      </c>
      <c r="Q95" s="41">
        <f t="shared" si="50"/>
        <v>0</v>
      </c>
    </row>
    <row r="96" spans="1:17" ht="26.25" customHeight="1">
      <c r="A96" s="3"/>
      <c r="B96" s="29"/>
      <c r="C96" s="119"/>
      <c r="D96" s="88" t="s">
        <v>23</v>
      </c>
      <c r="E96" s="31" t="s">
        <v>170</v>
      </c>
      <c r="F96" s="51" t="s">
        <v>171</v>
      </c>
      <c r="G96" s="58">
        <v>2578.2590113099996</v>
      </c>
      <c r="H96" s="58">
        <v>1367.5364762092993</v>
      </c>
      <c r="I96" s="39">
        <v>0</v>
      </c>
      <c r="J96" s="39">
        <v>0</v>
      </c>
      <c r="K96" s="39">
        <v>0</v>
      </c>
      <c r="L96" s="39">
        <v>38557.562917068215</v>
      </c>
      <c r="M96" s="39">
        <v>9408.929279898397</v>
      </c>
      <c r="N96" s="39">
        <f t="shared" si="49"/>
        <v>51912.287684485913</v>
      </c>
      <c r="O96" s="72"/>
      <c r="P96" s="39">
        <v>0</v>
      </c>
      <c r="Q96" s="41">
        <f t="shared" si="50"/>
        <v>51912.287684485913</v>
      </c>
    </row>
    <row r="97" spans="1:17" ht="26.25" customHeight="1">
      <c r="B97" s="29"/>
      <c r="C97" s="119"/>
      <c r="D97" s="88" t="s">
        <v>23</v>
      </c>
      <c r="E97" s="31" t="s">
        <v>170</v>
      </c>
      <c r="F97" s="51" t="s">
        <v>172</v>
      </c>
      <c r="G97" s="58">
        <v>-6176.3779999999997</v>
      </c>
      <c r="H97" s="58">
        <v>-731.78456830999971</v>
      </c>
      <c r="I97" s="39">
        <v>0</v>
      </c>
      <c r="J97" s="39">
        <v>0</v>
      </c>
      <c r="K97" s="39">
        <v>0</v>
      </c>
      <c r="L97" s="39">
        <v>-19248.336063898394</v>
      </c>
      <c r="M97" s="39">
        <v>-24285.739020000001</v>
      </c>
      <c r="N97" s="39">
        <f t="shared" si="49"/>
        <v>-50442.237652208394</v>
      </c>
      <c r="O97" s="72"/>
      <c r="P97" s="39">
        <v>-1470.0500322775142</v>
      </c>
      <c r="Q97" s="41">
        <f t="shared" si="50"/>
        <v>-51912.287684485906</v>
      </c>
    </row>
    <row r="98" spans="1:17" s="19" customFormat="1" ht="30.75" customHeight="1" thickBot="1">
      <c r="A98" s="18"/>
      <c r="B98" s="29"/>
      <c r="C98" s="120"/>
      <c r="D98" s="42" t="s">
        <v>40</v>
      </c>
      <c r="E98" s="43" t="s">
        <v>173</v>
      </c>
      <c r="F98" s="44" t="s">
        <v>174</v>
      </c>
      <c r="G98" s="81">
        <f>+G89-G91-G95+G96+G97</f>
        <v>926.66071979795379</v>
      </c>
      <c r="H98" s="60">
        <f t="shared" ref="H98:N98" si="51">+H89-H91-H95+H96+H97</f>
        <v>2782.6682489631412</v>
      </c>
      <c r="I98" s="59">
        <f t="shared" si="51"/>
        <v>-16390.569017966853</v>
      </c>
      <c r="J98" s="59">
        <f t="shared" si="51"/>
        <v>20700.284976691102</v>
      </c>
      <c r="K98" s="60">
        <f t="shared" si="51"/>
        <v>3028.5370879511784</v>
      </c>
      <c r="L98" s="81">
        <f t="shared" si="51"/>
        <v>-49773.892247342999</v>
      </c>
      <c r="M98" s="60">
        <f t="shared" si="51"/>
        <v>33283.712597372418</v>
      </c>
      <c r="N98" s="81">
        <f t="shared" si="51"/>
        <v>-5442.5976345339004</v>
      </c>
      <c r="O98" s="59"/>
      <c r="P98" s="59">
        <f>P90+P96+P97</f>
        <v>5442.5976345336867</v>
      </c>
      <c r="Q98" s="96">
        <f>Q90+Q96+Q97</f>
        <v>0</v>
      </c>
    </row>
    <row r="99" spans="1:17" s="5" customFormat="1" ht="30.75" customHeight="1">
      <c r="A99" s="4"/>
      <c r="B99" s="29"/>
      <c r="C99" s="118" t="s">
        <v>175</v>
      </c>
      <c r="D99" s="91" t="s">
        <v>40</v>
      </c>
      <c r="E99" s="92" t="s">
        <v>173</v>
      </c>
      <c r="F99" s="93" t="s">
        <v>174</v>
      </c>
      <c r="G99" s="49">
        <f t="shared" ref="G99:N99" si="52">+G100-G115</f>
        <v>926.66071979829394</v>
      </c>
      <c r="H99" s="50">
        <f t="shared" si="52"/>
        <v>2782.6682489636805</v>
      </c>
      <c r="I99" s="47">
        <f t="shared" si="52"/>
        <v>-16390.569017966845</v>
      </c>
      <c r="J99" s="47">
        <f t="shared" si="52"/>
        <v>20700.284976691102</v>
      </c>
      <c r="K99" s="50">
        <f t="shared" si="52"/>
        <v>3028.5370879512921</v>
      </c>
      <c r="L99" s="49">
        <f t="shared" si="52"/>
        <v>-49773.892247343349</v>
      </c>
      <c r="M99" s="50">
        <f t="shared" si="52"/>
        <v>33283.712597372112</v>
      </c>
      <c r="N99" s="49">
        <f t="shared" si="52"/>
        <v>-5442.5976345337695</v>
      </c>
      <c r="O99" s="47"/>
      <c r="P99" s="47">
        <f>+P100-P115</f>
        <v>5442.5976345336967</v>
      </c>
      <c r="Q99" s="97">
        <f>+Q100-Q115</f>
        <v>0</v>
      </c>
    </row>
    <row r="100" spans="1:17" s="5" customFormat="1" ht="29.25" customHeight="1">
      <c r="A100" s="4"/>
      <c r="B100" s="29"/>
      <c r="C100" s="119"/>
      <c r="D100" s="98" t="s">
        <v>23</v>
      </c>
      <c r="E100" s="122" t="s">
        <v>176</v>
      </c>
      <c r="F100" s="123"/>
      <c r="G100" s="99">
        <f>+G101+G102+G105+G108+G111+G112+G113+G114</f>
        <v>5131.6038129024255</v>
      </c>
      <c r="H100" s="100">
        <f t="shared" ref="H100:M100" si="53">+H101+H102+H105+H108+H111+H112+H113+H114</f>
        <v>59964.225855986297</v>
      </c>
      <c r="I100" s="101">
        <f t="shared" si="53"/>
        <v>-16328.961789910212</v>
      </c>
      <c r="J100" s="101">
        <f t="shared" si="53"/>
        <v>43645.166586346444</v>
      </c>
      <c r="K100" s="101">
        <f t="shared" si="53"/>
        <v>70807.881838201414</v>
      </c>
      <c r="L100" s="101">
        <f t="shared" si="53"/>
        <v>-22741.517109985016</v>
      </c>
      <c r="M100" s="102">
        <f t="shared" si="53"/>
        <v>49778.148238952454</v>
      </c>
      <c r="N100" s="100">
        <f>+N101+N102+N105+N108+N111+N112+N113+N114</f>
        <v>190256.54743249377</v>
      </c>
      <c r="O100" s="101"/>
      <c r="P100" s="101">
        <f t="shared" ref="P100" si="54">+P101+P102+P105+P108+P111+P112+P113+P114</f>
        <v>90515.621107700077</v>
      </c>
      <c r="Q100" s="103">
        <f>+Q101+Q102+Q105+Q108+Q111+Q112+Q113+Q114</f>
        <v>280772.16854019387</v>
      </c>
    </row>
    <row r="101" spans="1:17" s="5" customFormat="1" ht="26.25" customHeight="1">
      <c r="A101" s="4"/>
      <c r="B101" s="29"/>
      <c r="C101" s="119"/>
      <c r="D101" s="88"/>
      <c r="E101" s="31" t="s">
        <v>177</v>
      </c>
      <c r="F101" s="51" t="s">
        <v>178</v>
      </c>
      <c r="G101" s="58">
        <v>0</v>
      </c>
      <c r="H101" s="58">
        <v>0</v>
      </c>
      <c r="I101" s="39">
        <v>563.53861459000075</v>
      </c>
      <c r="J101" s="39">
        <v>0</v>
      </c>
      <c r="K101" s="39">
        <v>0</v>
      </c>
      <c r="L101" s="39">
        <v>0</v>
      </c>
      <c r="M101" s="39">
        <v>0</v>
      </c>
      <c r="N101" s="39">
        <f t="shared" ref="N101:N114" si="55">SUM(G101:M101)</f>
        <v>563.53861459000075</v>
      </c>
      <c r="O101" s="79"/>
      <c r="P101" s="39">
        <v>-563.53861459000075</v>
      </c>
      <c r="Q101" s="41">
        <f t="shared" ref="Q101:Q114" si="56">+N101+P101</f>
        <v>0</v>
      </c>
    </row>
    <row r="102" spans="1:17" ht="26.25" customHeight="1">
      <c r="B102" s="29"/>
      <c r="C102" s="119"/>
      <c r="D102" s="88"/>
      <c r="E102" s="31" t="s">
        <v>179</v>
      </c>
      <c r="F102" s="51" t="s">
        <v>180</v>
      </c>
      <c r="G102" s="58">
        <f>+G103+G104</f>
        <v>-4031.4914864738585</v>
      </c>
      <c r="H102" s="58">
        <f t="shared" ref="H102:M102" si="57">+H103+H104</f>
        <v>11334.396049030454</v>
      </c>
      <c r="I102" s="39">
        <f t="shared" si="57"/>
        <v>-15084.518781680001</v>
      </c>
      <c r="J102" s="39">
        <f t="shared" si="57"/>
        <v>15449.695052994157</v>
      </c>
      <c r="K102" s="39">
        <f t="shared" si="57"/>
        <v>25282.902807096209</v>
      </c>
      <c r="L102" s="39">
        <f t="shared" si="57"/>
        <v>-8682.0394397737655</v>
      </c>
      <c r="M102" s="39">
        <f t="shared" si="57"/>
        <v>12493.0508698471</v>
      </c>
      <c r="N102" s="39">
        <f t="shared" si="55"/>
        <v>36761.995071040292</v>
      </c>
      <c r="O102" s="79"/>
      <c r="P102" s="39">
        <f t="shared" ref="P102" si="58">+P103+P104</f>
        <v>14653.42732012669</v>
      </c>
      <c r="Q102" s="41">
        <f t="shared" si="56"/>
        <v>51415.422391166983</v>
      </c>
    </row>
    <row r="103" spans="1:17" ht="19.5" customHeight="1">
      <c r="B103" s="29"/>
      <c r="C103" s="119"/>
      <c r="D103" s="104"/>
      <c r="E103" s="80" t="s">
        <v>181</v>
      </c>
      <c r="F103" s="36" t="s">
        <v>182</v>
      </c>
      <c r="G103" s="54">
        <v>704.19590592382235</v>
      </c>
      <c r="H103" s="74">
        <v>11085.766505126772</v>
      </c>
      <c r="I103" s="74">
        <v>0</v>
      </c>
      <c r="J103" s="74">
        <v>11900.10108865162</v>
      </c>
      <c r="K103" s="55">
        <v>4813.6203243781338</v>
      </c>
      <c r="L103" s="55">
        <v>20020.261115222824</v>
      </c>
      <c r="M103" s="56">
        <v>11836.142582187096</v>
      </c>
      <c r="N103" s="10">
        <f t="shared" si="55"/>
        <v>60360.087521490263</v>
      </c>
      <c r="O103" s="75"/>
      <c r="P103" s="56">
        <v>637.73778768040472</v>
      </c>
      <c r="Q103" s="38">
        <f t="shared" si="56"/>
        <v>60997.825309170665</v>
      </c>
    </row>
    <row r="104" spans="1:17" ht="19.5" customHeight="1">
      <c r="B104" s="29"/>
      <c r="C104" s="119"/>
      <c r="D104" s="104"/>
      <c r="E104" s="80" t="s">
        <v>183</v>
      </c>
      <c r="F104" s="36" t="s">
        <v>184</v>
      </c>
      <c r="G104" s="54">
        <v>-4735.6873923976809</v>
      </c>
      <c r="H104" s="74">
        <v>248.62954390368145</v>
      </c>
      <c r="I104" s="74">
        <v>-15084.518781680001</v>
      </c>
      <c r="J104" s="74">
        <v>3549.5939643425381</v>
      </c>
      <c r="K104" s="55">
        <v>20469.282482718074</v>
      </c>
      <c r="L104" s="55">
        <v>-28702.300554996589</v>
      </c>
      <c r="M104" s="56">
        <v>656.90828766000482</v>
      </c>
      <c r="N104" s="10">
        <f t="shared" si="55"/>
        <v>-23598.092450449974</v>
      </c>
      <c r="O104" s="75"/>
      <c r="P104" s="56">
        <v>14015.689532446286</v>
      </c>
      <c r="Q104" s="38">
        <f t="shared" si="56"/>
        <v>-9582.4029180036887</v>
      </c>
    </row>
    <row r="105" spans="1:17" ht="26.25" customHeight="1">
      <c r="B105" s="29"/>
      <c r="C105" s="119"/>
      <c r="D105" s="88"/>
      <c r="E105" s="31" t="s">
        <v>185</v>
      </c>
      <c r="F105" s="51" t="s">
        <v>186</v>
      </c>
      <c r="G105" s="58">
        <f>+G106+G107</f>
        <v>-217.05418941999989</v>
      </c>
      <c r="H105" s="58">
        <f t="shared" ref="H105:M105" si="59">+H106+H107</f>
        <v>-3088.7691580820656</v>
      </c>
      <c r="I105" s="39">
        <f t="shared" si="59"/>
        <v>-6331.6139238000123</v>
      </c>
      <c r="J105" s="39">
        <f t="shared" si="59"/>
        <v>22960.556971467468</v>
      </c>
      <c r="K105" s="39">
        <f t="shared" si="59"/>
        <v>-41063.567218242599</v>
      </c>
      <c r="L105" s="39">
        <f t="shared" si="59"/>
        <v>5847.9758236433117</v>
      </c>
      <c r="M105" s="39">
        <f t="shared" si="59"/>
        <v>2272.6615273852476</v>
      </c>
      <c r="N105" s="39">
        <f t="shared" si="55"/>
        <v>-19619.81016704865</v>
      </c>
      <c r="O105" s="79"/>
      <c r="P105" s="39">
        <f t="shared" ref="P105" si="60">+P106+P107</f>
        <v>14165.177671940884</v>
      </c>
      <c r="Q105" s="41">
        <f t="shared" si="56"/>
        <v>-5454.6324951077659</v>
      </c>
    </row>
    <row r="106" spans="1:17" ht="19.5" customHeight="1">
      <c r="B106" s="29"/>
      <c r="C106" s="119"/>
      <c r="D106" s="105"/>
      <c r="E106" s="36" t="s">
        <v>187</v>
      </c>
      <c r="F106" s="36" t="s">
        <v>182</v>
      </c>
      <c r="G106" s="54">
        <v>-213.3491198399999</v>
      </c>
      <c r="H106" s="74">
        <v>-7402.0664173147479</v>
      </c>
      <c r="I106" s="74">
        <v>-13220.023982810002</v>
      </c>
      <c r="J106" s="74">
        <v>16297.424991325406</v>
      </c>
      <c r="K106" s="55">
        <v>-16969.708173583826</v>
      </c>
      <c r="L106" s="55">
        <v>4301.6247962295065</v>
      </c>
      <c r="M106" s="56">
        <v>-5840.7809124524447</v>
      </c>
      <c r="N106" s="10">
        <f t="shared" si="55"/>
        <v>-23046.878818446108</v>
      </c>
      <c r="O106" s="75"/>
      <c r="P106" s="56">
        <v>-26007.289906697846</v>
      </c>
      <c r="Q106" s="38">
        <f t="shared" si="56"/>
        <v>-49054.168725143958</v>
      </c>
    </row>
    <row r="107" spans="1:17" ht="19.5" customHeight="1">
      <c r="B107" s="29"/>
      <c r="C107" s="119"/>
      <c r="D107" s="105"/>
      <c r="E107" s="36" t="s">
        <v>188</v>
      </c>
      <c r="F107" s="36" t="s">
        <v>184</v>
      </c>
      <c r="G107" s="54">
        <v>-3.7050695799999795</v>
      </c>
      <c r="H107" s="74">
        <v>4313.2972592326823</v>
      </c>
      <c r="I107" s="74">
        <v>6888.4100590099897</v>
      </c>
      <c r="J107" s="74">
        <v>6663.1319801420623</v>
      </c>
      <c r="K107" s="55">
        <v>-24093.859044658773</v>
      </c>
      <c r="L107" s="55">
        <v>1546.3510274138052</v>
      </c>
      <c r="M107" s="56">
        <v>8113.4424398376923</v>
      </c>
      <c r="N107" s="10">
        <f t="shared" si="55"/>
        <v>3427.0686513974588</v>
      </c>
      <c r="O107" s="75"/>
      <c r="P107" s="56">
        <v>40172.467578638731</v>
      </c>
      <c r="Q107" s="38">
        <f t="shared" si="56"/>
        <v>43599.536230036188</v>
      </c>
    </row>
    <row r="108" spans="1:17" ht="26.25" customHeight="1">
      <c r="B108" s="29"/>
      <c r="C108" s="119"/>
      <c r="D108" s="88"/>
      <c r="E108" s="31" t="s">
        <v>189</v>
      </c>
      <c r="F108" s="51" t="s">
        <v>190</v>
      </c>
      <c r="G108" s="58">
        <f>+G109+G110</f>
        <v>540.19506299999978</v>
      </c>
      <c r="H108" s="58">
        <f t="shared" ref="H108:M108" si="61">+H109+H110</f>
        <v>776.56542232886807</v>
      </c>
      <c r="I108" s="39">
        <f t="shared" si="61"/>
        <v>418.3625287700998</v>
      </c>
      <c r="J108" s="39">
        <f t="shared" si="61"/>
        <v>-3458.0484155254235</v>
      </c>
      <c r="K108" s="39">
        <f t="shared" si="61"/>
        <v>31160.721955012792</v>
      </c>
      <c r="L108" s="39">
        <f t="shared" si="61"/>
        <v>1414.3158664724722</v>
      </c>
      <c r="M108" s="39">
        <f t="shared" si="61"/>
        <v>0</v>
      </c>
      <c r="N108" s="39">
        <f t="shared" si="55"/>
        <v>30852.112420058809</v>
      </c>
      <c r="O108" s="79"/>
      <c r="P108" s="39">
        <f t="shared" ref="P108" si="62">+P109+P110</f>
        <v>-1276.5060003012018</v>
      </c>
      <c r="Q108" s="41">
        <f t="shared" si="56"/>
        <v>29575.606419757609</v>
      </c>
    </row>
    <row r="109" spans="1:17" ht="19.5" customHeight="1">
      <c r="B109" s="29"/>
      <c r="C109" s="119"/>
      <c r="D109" s="105"/>
      <c r="E109" s="36" t="s">
        <v>191</v>
      </c>
      <c r="F109" s="36" t="s">
        <v>182</v>
      </c>
      <c r="G109" s="54">
        <v>0</v>
      </c>
      <c r="H109" s="74">
        <v>0</v>
      </c>
      <c r="I109" s="74">
        <v>12.553491829999999</v>
      </c>
      <c r="J109" s="74">
        <v>7085.1225464253494</v>
      </c>
      <c r="K109" s="55">
        <v>27268.397313805552</v>
      </c>
      <c r="L109" s="55">
        <v>1983.069714612684</v>
      </c>
      <c r="M109" s="56">
        <v>0</v>
      </c>
      <c r="N109" s="10">
        <f t="shared" si="55"/>
        <v>36349.143066673583</v>
      </c>
      <c r="O109" s="75"/>
      <c r="P109" s="56">
        <v>-76.130773530000283</v>
      </c>
      <c r="Q109" s="38">
        <f t="shared" si="56"/>
        <v>36273.012293143584</v>
      </c>
    </row>
    <row r="110" spans="1:17" ht="19.5" customHeight="1">
      <c r="B110" s="29"/>
      <c r="C110" s="119"/>
      <c r="D110" s="105"/>
      <c r="E110" s="36" t="s">
        <v>192</v>
      </c>
      <c r="F110" s="36" t="s">
        <v>184</v>
      </c>
      <c r="G110" s="54">
        <v>540.19506299999978</v>
      </c>
      <c r="H110" s="74">
        <v>776.56542232886807</v>
      </c>
      <c r="I110" s="74">
        <v>405.80903694009982</v>
      </c>
      <c r="J110" s="74">
        <v>-10543.170961950773</v>
      </c>
      <c r="K110" s="55">
        <v>3892.3246412072413</v>
      </c>
      <c r="L110" s="55">
        <v>-568.75384814021186</v>
      </c>
      <c r="M110" s="56">
        <v>0</v>
      </c>
      <c r="N110" s="10">
        <f t="shared" si="55"/>
        <v>-5497.0306466147749</v>
      </c>
      <c r="O110" s="75"/>
      <c r="P110" s="56">
        <v>-1200.3752267712016</v>
      </c>
      <c r="Q110" s="38">
        <f t="shared" si="56"/>
        <v>-6697.4058733859765</v>
      </c>
    </row>
    <row r="111" spans="1:17" ht="26.25" customHeight="1">
      <c r="B111" s="29"/>
      <c r="C111" s="119"/>
      <c r="D111" s="88"/>
      <c r="E111" s="31" t="s">
        <v>193</v>
      </c>
      <c r="F111" s="51" t="s">
        <v>194</v>
      </c>
      <c r="G111" s="58">
        <v>-4367.0035377650711</v>
      </c>
      <c r="H111" s="58">
        <v>-3099.2408926329863</v>
      </c>
      <c r="I111" s="39">
        <v>3529.1199650000003</v>
      </c>
      <c r="J111" s="39">
        <v>208.62574078396892</v>
      </c>
      <c r="K111" s="39">
        <v>21505.124137694431</v>
      </c>
      <c r="L111" s="39">
        <v>-22670.837785</v>
      </c>
      <c r="M111" s="39">
        <v>-1014.9282816890263</v>
      </c>
      <c r="N111" s="39">
        <f t="shared" si="55"/>
        <v>-5909.1406536086834</v>
      </c>
      <c r="O111" s="79"/>
      <c r="P111" s="39">
        <v>43702.009073767476</v>
      </c>
      <c r="Q111" s="41">
        <f t="shared" si="56"/>
        <v>37792.868420158789</v>
      </c>
    </row>
    <row r="112" spans="1:17" ht="26.25" customHeight="1">
      <c r="B112" s="29"/>
      <c r="C112" s="119"/>
      <c r="D112" s="88"/>
      <c r="E112" s="31" t="s">
        <v>195</v>
      </c>
      <c r="F112" s="51" t="s">
        <v>196</v>
      </c>
      <c r="G112" s="58">
        <v>-80.911396258437819</v>
      </c>
      <c r="H112" s="58">
        <v>-1050.3699007208354</v>
      </c>
      <c r="I112" s="39">
        <v>0</v>
      </c>
      <c r="J112" s="39">
        <v>-14.098618187553075</v>
      </c>
      <c r="K112" s="39">
        <v>-57.911530976163505</v>
      </c>
      <c r="L112" s="39">
        <v>-295.53020789777673</v>
      </c>
      <c r="M112" s="39">
        <v>32569.786464761601</v>
      </c>
      <c r="N112" s="39">
        <f t="shared" si="55"/>
        <v>31070.964810720834</v>
      </c>
      <c r="O112" s="79"/>
      <c r="P112" s="39">
        <v>-494.87286365453809</v>
      </c>
      <c r="Q112" s="41">
        <f t="shared" si="56"/>
        <v>30576.091947066296</v>
      </c>
    </row>
    <row r="113" spans="1:17" ht="26.25" customHeight="1">
      <c r="A113" s="3"/>
      <c r="B113" s="29"/>
      <c r="C113" s="119"/>
      <c r="D113" s="88"/>
      <c r="E113" s="31" t="s">
        <v>197</v>
      </c>
      <c r="F113" s="51" t="s">
        <v>198</v>
      </c>
      <c r="G113" s="58">
        <v>-225.12004596018269</v>
      </c>
      <c r="H113" s="58">
        <v>-7526.326299387797</v>
      </c>
      <c r="I113" s="39">
        <v>452.15522112730264</v>
      </c>
      <c r="J113" s="39">
        <v>-0.89646605999993767</v>
      </c>
      <c r="K113" s="39">
        <v>6403.2328673114444</v>
      </c>
      <c r="L113" s="39">
        <v>12.437181000000001</v>
      </c>
      <c r="M113" s="39">
        <v>0</v>
      </c>
      <c r="N113" s="39">
        <f t="shared" si="55"/>
        <v>-884.51754196923162</v>
      </c>
      <c r="O113" s="79"/>
      <c r="P113" s="39">
        <v>884.5175419692323</v>
      </c>
      <c r="Q113" s="41">
        <f t="shared" si="56"/>
        <v>0</v>
      </c>
    </row>
    <row r="114" spans="1:17" ht="26.25" customHeight="1">
      <c r="A114" s="3"/>
      <c r="B114" s="29"/>
      <c r="C114" s="119"/>
      <c r="D114" s="88"/>
      <c r="E114" s="31" t="s">
        <v>199</v>
      </c>
      <c r="F114" s="51" t="s">
        <v>200</v>
      </c>
      <c r="G114" s="58">
        <v>13512.989405779976</v>
      </c>
      <c r="H114" s="58">
        <v>62617.970635450656</v>
      </c>
      <c r="I114" s="39">
        <v>123.99458608239732</v>
      </c>
      <c r="J114" s="39">
        <v>8499.3323208738384</v>
      </c>
      <c r="K114" s="39">
        <v>27577.378820305294</v>
      </c>
      <c r="L114" s="39">
        <v>1632.1614515707399</v>
      </c>
      <c r="M114" s="39">
        <v>3457.5776586475326</v>
      </c>
      <c r="N114" s="39">
        <f t="shared" si="55"/>
        <v>117421.40487871043</v>
      </c>
      <c r="O114" s="79"/>
      <c r="P114" s="39">
        <v>19445.406978441533</v>
      </c>
      <c r="Q114" s="41">
        <f t="shared" si="56"/>
        <v>136866.81185715197</v>
      </c>
    </row>
    <row r="115" spans="1:17" ht="29.25" customHeight="1">
      <c r="A115" s="3"/>
      <c r="B115" s="29"/>
      <c r="C115" s="119"/>
      <c r="D115" s="98" t="s">
        <v>52</v>
      </c>
      <c r="E115" s="122" t="s">
        <v>201</v>
      </c>
      <c r="F115" s="123"/>
      <c r="G115" s="99">
        <f t="shared" ref="G115:N115" si="63">+G116+G117+G120+G123+G126+G127+G128+G129</f>
        <v>4204.9430931041315</v>
      </c>
      <c r="H115" s="100">
        <f t="shared" si="63"/>
        <v>57181.557607022616</v>
      </c>
      <c r="I115" s="101">
        <f t="shared" si="63"/>
        <v>61.607228056632266</v>
      </c>
      <c r="J115" s="101">
        <f t="shared" si="63"/>
        <v>22944.881609655342</v>
      </c>
      <c r="K115" s="101">
        <f t="shared" si="63"/>
        <v>67779.344750250122</v>
      </c>
      <c r="L115" s="101">
        <f t="shared" si="63"/>
        <v>27032.375137358329</v>
      </c>
      <c r="M115" s="102">
        <f t="shared" si="63"/>
        <v>16494.435641580341</v>
      </c>
      <c r="N115" s="100">
        <f t="shared" si="63"/>
        <v>195699.14506702754</v>
      </c>
      <c r="O115" s="101"/>
      <c r="P115" s="101">
        <f>+P116+P117+P120+P123+P126+P127+P128+P129</f>
        <v>85073.02347316638</v>
      </c>
      <c r="Q115" s="103">
        <f>+Q116+Q117+Q120+Q123+Q126+Q127+Q128+Q129</f>
        <v>280772.16854019393</v>
      </c>
    </row>
    <row r="116" spans="1:17" ht="26.25" customHeight="1">
      <c r="A116" s="3"/>
      <c r="B116" s="29"/>
      <c r="C116" s="119"/>
      <c r="D116" s="88"/>
      <c r="E116" s="31" t="s">
        <v>177</v>
      </c>
      <c r="F116" s="51" t="s">
        <v>178</v>
      </c>
      <c r="G116" s="58">
        <v>0</v>
      </c>
      <c r="H116" s="58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f t="shared" ref="N116:N129" si="64">SUM(G116:M116)</f>
        <v>0</v>
      </c>
      <c r="O116" s="79"/>
      <c r="P116" s="39">
        <v>0</v>
      </c>
      <c r="Q116" s="41">
        <f t="shared" ref="Q116:Q129" si="65">+N116+P116</f>
        <v>0</v>
      </c>
    </row>
    <row r="117" spans="1:17" ht="26.25" customHeight="1">
      <c r="A117" s="3"/>
      <c r="B117" s="29"/>
      <c r="C117" s="119"/>
      <c r="D117" s="88"/>
      <c r="E117" s="31" t="s">
        <v>179</v>
      </c>
      <c r="F117" s="51" t="s">
        <v>180</v>
      </c>
      <c r="G117" s="58">
        <f>+G118+G119</f>
        <v>0</v>
      </c>
      <c r="H117" s="58">
        <f t="shared" ref="H117:M117" si="66">+H118+H119</f>
        <v>0</v>
      </c>
      <c r="I117" s="39">
        <f t="shared" si="66"/>
        <v>37103.591119353048</v>
      </c>
      <c r="J117" s="39">
        <f t="shared" si="66"/>
        <v>10253.828778927367</v>
      </c>
      <c r="K117" s="39">
        <f t="shared" si="66"/>
        <v>8288.1188381611737</v>
      </c>
      <c r="L117" s="39">
        <f t="shared" si="66"/>
        <v>0</v>
      </c>
      <c r="M117" s="39">
        <f t="shared" si="66"/>
        <v>0</v>
      </c>
      <c r="N117" s="39">
        <f t="shared" si="64"/>
        <v>55645.538736441587</v>
      </c>
      <c r="O117" s="79"/>
      <c r="P117" s="39">
        <f t="shared" ref="P117" si="67">+P118+P119</f>
        <v>-4230.1163452745977</v>
      </c>
      <c r="Q117" s="41">
        <f t="shared" si="65"/>
        <v>51415.422391166991</v>
      </c>
    </row>
    <row r="118" spans="1:17" ht="19.5" customHeight="1">
      <c r="A118" s="3"/>
      <c r="B118" s="29"/>
      <c r="C118" s="119"/>
      <c r="D118" s="104"/>
      <c r="E118" s="80" t="s">
        <v>181</v>
      </c>
      <c r="F118" s="36" t="s">
        <v>182</v>
      </c>
      <c r="G118" s="54">
        <v>0</v>
      </c>
      <c r="H118" s="74">
        <v>0</v>
      </c>
      <c r="I118" s="74">
        <v>37957.729981460165</v>
      </c>
      <c r="J118" s="74">
        <v>11625.247571959084</v>
      </c>
      <c r="K118" s="55">
        <v>11403.097375581425</v>
      </c>
      <c r="L118" s="55">
        <v>0</v>
      </c>
      <c r="M118" s="56">
        <v>0</v>
      </c>
      <c r="N118" s="10">
        <f t="shared" si="64"/>
        <v>60986.074929000672</v>
      </c>
      <c r="O118" s="75"/>
      <c r="P118" s="56">
        <v>11.750380170000001</v>
      </c>
      <c r="Q118" s="38">
        <f t="shared" si="65"/>
        <v>60997.825309170672</v>
      </c>
    </row>
    <row r="119" spans="1:17" ht="19.5" customHeight="1">
      <c r="A119" s="3"/>
      <c r="B119" s="29"/>
      <c r="C119" s="119"/>
      <c r="D119" s="104"/>
      <c r="E119" s="80" t="s">
        <v>183</v>
      </c>
      <c r="F119" s="36" t="s">
        <v>184</v>
      </c>
      <c r="G119" s="54">
        <v>0</v>
      </c>
      <c r="H119" s="74">
        <v>0</v>
      </c>
      <c r="I119" s="74">
        <v>-854.13886210711826</v>
      </c>
      <c r="J119" s="74">
        <v>-1371.4187930317164</v>
      </c>
      <c r="K119" s="55">
        <v>-3114.9785374202515</v>
      </c>
      <c r="L119" s="55">
        <v>0</v>
      </c>
      <c r="M119" s="56">
        <v>0</v>
      </c>
      <c r="N119" s="10">
        <f t="shared" si="64"/>
        <v>-5340.536192559086</v>
      </c>
      <c r="O119" s="75"/>
      <c r="P119" s="56">
        <v>-4241.8667254445982</v>
      </c>
      <c r="Q119" s="38">
        <f t="shared" si="65"/>
        <v>-9582.402918003685</v>
      </c>
    </row>
    <row r="120" spans="1:17" ht="26.25" customHeight="1">
      <c r="A120" s="3"/>
      <c r="B120" s="29"/>
      <c r="C120" s="119"/>
      <c r="D120" s="88"/>
      <c r="E120" s="31" t="s">
        <v>185</v>
      </c>
      <c r="F120" s="51" t="s">
        <v>186</v>
      </c>
      <c r="G120" s="58">
        <f>+G121+G122</f>
        <v>-1264.4016509615331</v>
      </c>
      <c r="H120" s="58">
        <f t="shared" ref="H120:M120" si="68">+H121+H122</f>
        <v>5155.6520248550787</v>
      </c>
      <c r="I120" s="39">
        <f t="shared" si="68"/>
        <v>-19585.111960392191</v>
      </c>
      <c r="J120" s="39">
        <f t="shared" si="68"/>
        <v>6286.2613654633078</v>
      </c>
      <c r="K120" s="39">
        <f t="shared" si="68"/>
        <v>7579.5414863065635</v>
      </c>
      <c r="L120" s="39">
        <f t="shared" si="68"/>
        <v>6053.4873949481844</v>
      </c>
      <c r="M120" s="39">
        <f t="shared" si="68"/>
        <v>0</v>
      </c>
      <c r="N120" s="39">
        <f t="shared" si="64"/>
        <v>4225.4286602194097</v>
      </c>
      <c r="O120" s="79"/>
      <c r="P120" s="39">
        <f t="shared" ref="P120" si="69">+P121+P122</f>
        <v>-9680.0611553271701</v>
      </c>
      <c r="Q120" s="41">
        <f t="shared" si="65"/>
        <v>-5454.6324951077604</v>
      </c>
    </row>
    <row r="121" spans="1:17" ht="19.5" customHeight="1">
      <c r="A121" s="3"/>
      <c r="B121" s="29"/>
      <c r="C121" s="119"/>
      <c r="D121" s="105"/>
      <c r="E121" s="36" t="s">
        <v>187</v>
      </c>
      <c r="F121" s="36" t="s">
        <v>182</v>
      </c>
      <c r="G121" s="54">
        <v>-893.40285828191986</v>
      </c>
      <c r="H121" s="74">
        <v>415.62466303127485</v>
      </c>
      <c r="I121" s="74">
        <v>-19585.111960392191</v>
      </c>
      <c r="J121" s="74">
        <v>4559.0122835053917</v>
      </c>
      <c r="K121" s="55">
        <v>1939.1715749590239</v>
      </c>
      <c r="L121" s="55">
        <v>-33266.131669972587</v>
      </c>
      <c r="M121" s="56">
        <v>0</v>
      </c>
      <c r="N121" s="10">
        <f t="shared" si="64"/>
        <v>-46830.837967151005</v>
      </c>
      <c r="O121" s="75"/>
      <c r="P121" s="56">
        <v>-2223.330757992946</v>
      </c>
      <c r="Q121" s="38">
        <f t="shared" si="65"/>
        <v>-49054.168725143951</v>
      </c>
    </row>
    <row r="122" spans="1:17" ht="19.5" customHeight="1">
      <c r="A122" s="3"/>
      <c r="B122" s="29"/>
      <c r="C122" s="119"/>
      <c r="D122" s="105"/>
      <c r="E122" s="36" t="s">
        <v>188</v>
      </c>
      <c r="F122" s="36" t="s">
        <v>184</v>
      </c>
      <c r="G122" s="54">
        <v>-370.9987926796133</v>
      </c>
      <c r="H122" s="74">
        <v>4740.0273618238043</v>
      </c>
      <c r="I122" s="74">
        <v>0</v>
      </c>
      <c r="J122" s="74">
        <v>1727.2490819579159</v>
      </c>
      <c r="K122" s="55">
        <v>5640.3699113475395</v>
      </c>
      <c r="L122" s="55">
        <v>39319.619064920771</v>
      </c>
      <c r="M122" s="56">
        <v>0</v>
      </c>
      <c r="N122" s="10">
        <f t="shared" si="64"/>
        <v>51056.266627370416</v>
      </c>
      <c r="O122" s="75"/>
      <c r="P122" s="56">
        <v>-7456.730397334225</v>
      </c>
      <c r="Q122" s="38">
        <f t="shared" si="65"/>
        <v>43599.536230036188</v>
      </c>
    </row>
    <row r="123" spans="1:17" ht="26.25" customHeight="1">
      <c r="A123" s="3"/>
      <c r="B123" s="29"/>
      <c r="C123" s="119"/>
      <c r="D123" s="88"/>
      <c r="E123" s="31" t="s">
        <v>189</v>
      </c>
      <c r="F123" s="51" t="s">
        <v>202</v>
      </c>
      <c r="G123" s="58">
        <f>+G124+G125</f>
        <v>7496.6853919194236</v>
      </c>
      <c r="H123" s="58">
        <f t="shared" ref="H123:M123" si="70">+H124+H125</f>
        <v>-732.30118710251736</v>
      </c>
      <c r="I123" s="39">
        <f t="shared" si="70"/>
        <v>1.1161540000000008E-2</v>
      </c>
      <c r="J123" s="39">
        <f t="shared" si="70"/>
        <v>3419.8500089147656</v>
      </c>
      <c r="K123" s="39">
        <f t="shared" si="70"/>
        <v>-2657.2186116436369</v>
      </c>
      <c r="L123" s="39">
        <f t="shared" si="70"/>
        <v>9121.3361379806447</v>
      </c>
      <c r="M123" s="39">
        <f t="shared" si="70"/>
        <v>13226.217717968249</v>
      </c>
      <c r="N123" s="39">
        <f t="shared" si="64"/>
        <v>29874.580619576926</v>
      </c>
      <c r="O123" s="79"/>
      <c r="P123" s="39">
        <f t="shared" ref="P123" si="71">+P124+P125</f>
        <v>-298.97419981932467</v>
      </c>
      <c r="Q123" s="41">
        <f t="shared" si="65"/>
        <v>29575.606419757602</v>
      </c>
    </row>
    <row r="124" spans="1:17" ht="19.5" customHeight="1">
      <c r="A124" s="3"/>
      <c r="B124" s="29"/>
      <c r="C124" s="119"/>
      <c r="D124" s="105"/>
      <c r="E124" s="36" t="s">
        <v>191</v>
      </c>
      <c r="F124" s="36" t="s">
        <v>182</v>
      </c>
      <c r="G124" s="54">
        <v>6873.5030637623895</v>
      </c>
      <c r="H124" s="74">
        <v>15324.499568562542</v>
      </c>
      <c r="I124" s="74">
        <v>0</v>
      </c>
      <c r="J124" s="74">
        <v>0</v>
      </c>
      <c r="K124" s="55">
        <v>865.91670966999993</v>
      </c>
      <c r="L124" s="55">
        <v>320.44568567633763</v>
      </c>
      <c r="M124" s="56">
        <v>12900.872734718076</v>
      </c>
      <c r="N124" s="10">
        <f t="shared" si="64"/>
        <v>36285.237762389348</v>
      </c>
      <c r="O124" s="75"/>
      <c r="P124" s="56">
        <v>-12.225469245758898</v>
      </c>
      <c r="Q124" s="38">
        <f t="shared" si="65"/>
        <v>36273.012293143591</v>
      </c>
    </row>
    <row r="125" spans="1:17" ht="19.5" customHeight="1">
      <c r="A125" s="3"/>
      <c r="B125" s="29"/>
      <c r="C125" s="119"/>
      <c r="D125" s="105"/>
      <c r="E125" s="36" t="s">
        <v>192</v>
      </c>
      <c r="F125" s="36" t="s">
        <v>184</v>
      </c>
      <c r="G125" s="54">
        <v>623.18232815703459</v>
      </c>
      <c r="H125" s="74">
        <v>-16056.800755665059</v>
      </c>
      <c r="I125" s="74">
        <v>1.1161540000000008E-2</v>
      </c>
      <c r="J125" s="74">
        <v>3419.8500089147656</v>
      </c>
      <c r="K125" s="55">
        <v>-3523.1353213136367</v>
      </c>
      <c r="L125" s="55">
        <v>8800.8904523043075</v>
      </c>
      <c r="M125" s="56">
        <v>325.3449832501741</v>
      </c>
      <c r="N125" s="10">
        <f t="shared" si="64"/>
        <v>-6410.6571428124153</v>
      </c>
      <c r="O125" s="75"/>
      <c r="P125" s="56">
        <v>-286.74873057356575</v>
      </c>
      <c r="Q125" s="38">
        <f t="shared" si="65"/>
        <v>-6697.4058733859811</v>
      </c>
    </row>
    <row r="126" spans="1:17" ht="26.25" customHeight="1">
      <c r="A126" s="3"/>
      <c r="B126" s="29"/>
      <c r="C126" s="119"/>
      <c r="D126" s="88"/>
      <c r="E126" s="31" t="s">
        <v>193</v>
      </c>
      <c r="F126" s="51" t="s">
        <v>194</v>
      </c>
      <c r="G126" s="58">
        <v>797.68607053695905</v>
      </c>
      <c r="H126" s="58">
        <v>5835.0935529557564</v>
      </c>
      <c r="I126" s="39">
        <v>-20067</v>
      </c>
      <c r="J126" s="39">
        <v>-7554.0537685341969</v>
      </c>
      <c r="K126" s="39">
        <v>40150.736918671551</v>
      </c>
      <c r="L126" s="39">
        <v>0</v>
      </c>
      <c r="M126" s="39">
        <v>0</v>
      </c>
      <c r="N126" s="39">
        <f t="shared" si="64"/>
        <v>19162.462773630068</v>
      </c>
      <c r="O126" s="79"/>
      <c r="P126" s="39">
        <v>18630.405646528725</v>
      </c>
      <c r="Q126" s="41">
        <f t="shared" si="65"/>
        <v>37792.868420158789</v>
      </c>
    </row>
    <row r="127" spans="1:17" ht="26.25" customHeight="1">
      <c r="A127" s="3"/>
      <c r="B127" s="29"/>
      <c r="C127" s="119"/>
      <c r="D127" s="88"/>
      <c r="E127" s="31" t="s">
        <v>195</v>
      </c>
      <c r="F127" s="51" t="s">
        <v>196</v>
      </c>
      <c r="G127" s="58">
        <v>0</v>
      </c>
      <c r="H127" s="58">
        <v>0</v>
      </c>
      <c r="I127" s="39">
        <v>0</v>
      </c>
      <c r="J127" s="39">
        <v>9494.6454455141065</v>
      </c>
      <c r="K127" s="39">
        <v>21081.446501552189</v>
      </c>
      <c r="L127" s="39">
        <v>0</v>
      </c>
      <c r="M127" s="39">
        <v>0</v>
      </c>
      <c r="N127" s="39">
        <f t="shared" si="64"/>
        <v>30576.091947066296</v>
      </c>
      <c r="O127" s="79"/>
      <c r="P127" s="39">
        <v>0</v>
      </c>
      <c r="Q127" s="41">
        <f t="shared" si="65"/>
        <v>30576.091947066296</v>
      </c>
    </row>
    <row r="128" spans="1:17" ht="26.25" customHeight="1">
      <c r="A128" s="3"/>
      <c r="B128" s="29"/>
      <c r="C128" s="119"/>
      <c r="D128" s="88"/>
      <c r="E128" s="31" t="s">
        <v>197</v>
      </c>
      <c r="F128" s="51" t="s">
        <v>198</v>
      </c>
      <c r="G128" s="58">
        <v>0</v>
      </c>
      <c r="H128" s="58">
        <v>0</v>
      </c>
      <c r="I128" s="39">
        <v>0</v>
      </c>
      <c r="J128" s="39">
        <v>0</v>
      </c>
      <c r="K128" s="39">
        <v>0</v>
      </c>
      <c r="L128" s="39">
        <v>0</v>
      </c>
      <c r="M128" s="39">
        <v>0</v>
      </c>
      <c r="N128" s="39">
        <f t="shared" si="64"/>
        <v>0</v>
      </c>
      <c r="O128" s="79"/>
      <c r="P128" s="39">
        <v>0</v>
      </c>
      <c r="Q128" s="41">
        <f t="shared" si="65"/>
        <v>0</v>
      </c>
    </row>
    <row r="129" spans="2:17" ht="26.25" customHeight="1" thickBot="1">
      <c r="B129" s="29"/>
      <c r="C129" s="121"/>
      <c r="D129" s="106"/>
      <c r="E129" s="107" t="s">
        <v>199</v>
      </c>
      <c r="F129" s="108" t="s">
        <v>203</v>
      </c>
      <c r="G129" s="109">
        <v>-2825.0267183907181</v>
      </c>
      <c r="H129" s="109">
        <v>46923.113216314297</v>
      </c>
      <c r="I129" s="110">
        <v>2610.1169075557764</v>
      </c>
      <c r="J129" s="110">
        <v>1044.3497793699951</v>
      </c>
      <c r="K129" s="110">
        <v>-6663.2803827977132</v>
      </c>
      <c r="L129" s="110">
        <v>11857.551604429502</v>
      </c>
      <c r="M129" s="110">
        <v>3268.2179236120901</v>
      </c>
      <c r="N129" s="110">
        <f t="shared" si="64"/>
        <v>56215.042330093231</v>
      </c>
      <c r="O129" s="111"/>
      <c r="P129" s="110">
        <v>80651.769527058743</v>
      </c>
      <c r="Q129" s="112">
        <f t="shared" si="65"/>
        <v>136866.81185715197</v>
      </c>
    </row>
    <row r="130" spans="2:17"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</row>
    <row r="131" spans="2:17">
      <c r="C131" s="3" t="s">
        <v>204</v>
      </c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</row>
  </sheetData>
  <mergeCells count="31">
    <mergeCell ref="Q9:Q11"/>
    <mergeCell ref="F6:Q6"/>
    <mergeCell ref="F7:Q7"/>
    <mergeCell ref="F8:Q8"/>
    <mergeCell ref="C6:E8"/>
    <mergeCell ref="C9:C11"/>
    <mergeCell ref="D9:D11"/>
    <mergeCell ref="E9:E11"/>
    <mergeCell ref="F9:F11"/>
    <mergeCell ref="O9:O11"/>
    <mergeCell ref="K10:K11"/>
    <mergeCell ref="L10:L11"/>
    <mergeCell ref="M10:M11"/>
    <mergeCell ref="N10:N11"/>
    <mergeCell ref="P10:P11"/>
    <mergeCell ref="C21:C27"/>
    <mergeCell ref="G10:G11"/>
    <mergeCell ref="H10:H11"/>
    <mergeCell ref="I10:I11"/>
    <mergeCell ref="J10:J11"/>
    <mergeCell ref="C12:C20"/>
    <mergeCell ref="C28:C36"/>
    <mergeCell ref="C37:C51"/>
    <mergeCell ref="C52:C74"/>
    <mergeCell ref="C75:C80"/>
    <mergeCell ref="C81:C83"/>
    <mergeCell ref="C84:C90"/>
    <mergeCell ref="C91:C98"/>
    <mergeCell ref="C99:C129"/>
    <mergeCell ref="E100:F100"/>
    <mergeCell ref="E115:F115"/>
  </mergeCells>
  <pageMargins left="0.25" right="0.25" top="0.75" bottom="0.75" header="0.3" footer="0.3"/>
  <pageSetup paperSize="9" scale="28" fitToHeight="0" orientation="landscape" r:id="rId1"/>
  <ignoredErrors>
    <ignoredError sqref="O16:Q16 O98:Q100 O97 Q97 O96 O95 Q95 O20:Q21 O17 Q17 O18 Q18 O19 Q19 O39:Q45 O38 Q38 O48:Q48 O46 Q46 O47 Q47 O51:Q51 O49 Q49 O50 Q50 O53:Q53 O52 Q52 O56:Q56 O54 Q54 O55 Q55 O64:Q64 O57 Q57 O58 Q58 O59 Q59 O60 Q60 O61 Q61 O62 Q62 O63 Q63 O67:Q67 O65 Q65 O66 Q66 O74:Q75 O68 Q68 O69 Q69 O70 Q70 O71 Q71 O72 Q72 O73 Q73 O25:Q37 P22:Q22 P23:Q23 P24:Q24 O78:Q91 P76:Q76 P77:Q77 P94:Q94 P92:Q92 P93:Q93 Q96 O102:Q102 O101 Q101 O105:Q105 O103 Q103 O104 Q104 O108:Q108 O106 Q106 O107 Q107 O115:Q115 O109 Q109 O110 Q110 O111 Q111 O112 Q112 O113 Q113 O114 Q114 O117:Q117 O116 Q116 O120:Q120 O118 Q118 O119 Q119 O123:Q123 O121 Q121 O122 Q122 O129 O124 Q124 O125 Q125 O126 Q126 O127 Q127 O128 Q128 Q129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F0C439DA7924D8825B62195930AA4" ma:contentTypeVersion="8" ma:contentTypeDescription="Crear nuevo documento." ma:contentTypeScope="" ma:versionID="52192758df6c6c9c94bea4cff78b0ae7">
  <xsd:schema xmlns:xsd="http://www.w3.org/2001/XMLSchema" xmlns:xs="http://www.w3.org/2001/XMLSchema" xmlns:p="http://schemas.microsoft.com/office/2006/metadata/properties" xmlns:ns2="a920c358-e860-40bc-800a-c71437c68475" xmlns:ns3="ed1af540-80dc-49a2-87a8-d9cdef09c1ae" targetNamespace="http://schemas.microsoft.com/office/2006/metadata/properties" ma:root="true" ma:fieldsID="18c1665200eb7a38ed3b677b5959a31a" ns2:_="" ns3:_="">
    <xsd:import namespace="a920c358-e860-40bc-800a-c71437c68475"/>
    <xsd:import namespace="ed1af540-80dc-49a2-87a8-d9cdef09c1a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escripci_x00f3_n"/>
                <xsd:element ref="ns3:Descripci_x00f3_n0" minOccurs="0"/>
                <xsd:element ref="ns3:Per_x00ed_odo"/>
                <xsd:element ref="ns3:C_x00f3_digo_x0020_Sector_x0020_Institucional"/>
                <xsd:element ref="ns3:Sector_x0020_Institucional"/>
                <xsd:element ref="ns3:C_x00f3_digo_x0020_Operaci_x00f3_n"/>
                <xsd:element ref="ns3:Operaci_x00f3_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af540-80dc-49a2-87a8-d9cdef09c1ae" elementFormDefault="qualified">
    <xsd:import namespace="http://schemas.microsoft.com/office/2006/documentManagement/types"/>
    <xsd:import namespace="http://schemas.microsoft.com/office/infopath/2007/PartnerControls"/>
    <xsd:element name="Descripci_x00f3_n" ma:index="11" ma:displayName="Tipo de Cuadro" ma:default="CSI Síntesis - CEI" ma:format="Dropdown" ma:internalName="Descripci_x00f3_n">
      <xsd:simpleType>
        <xsd:restriction base="dms:Choice">
          <xsd:enumeration value="CSI Síntesis - CEI"/>
          <xsd:enumeration value="SC un sector"/>
          <xsd:enumeration value="Matriz"/>
          <xsd:enumeration value="Ninguno"/>
        </xsd:restriction>
      </xsd:simpleType>
    </xsd:element>
    <xsd:element name="Descripci_x00f3_n0" ma:index="12" nillable="true" ma:displayName="Descripción" ma:internalName="Descripci_x00f3_n0">
      <xsd:simpleType>
        <xsd:restriction base="dms:Note">
          <xsd:maxLength value="255"/>
        </xsd:restriction>
      </xsd:simpleType>
    </xsd:element>
    <xsd:element name="Per_x00ed_odo" ma:index="13" ma:displayName="Período" ma:internalName="Per_x00ed_odo">
      <xsd:simpleType>
        <xsd:restriction base="dms:Number"/>
      </xsd:simpleType>
    </xsd:element>
    <xsd:element name="C_x00f3_digo_x0020_Sector_x0020_Institucional" ma:index="14" ma:displayName="Código Sector Institucional" ma:default="n.a" ma:format="Dropdown" ma:internalName="C_x00f3_digo_x0020_Sector_x0020_Institucional">
      <xsd:simpleType>
        <xsd:restriction base="dms:Choice">
          <xsd:enumeration value="n.a"/>
          <xsd:enumeration value="S.1101"/>
          <xsd:enumeration value="S.1R02"/>
          <xsd:enumeration value="S.1211"/>
          <xsd:enumeration value="S.12R1"/>
          <xsd:enumeration value="S.12R2"/>
          <xsd:enumeration value="S.1301"/>
          <xsd:enumeration value="S.1402"/>
          <xsd:enumeration value="S.2000"/>
        </xsd:restriction>
      </xsd:simpleType>
    </xsd:element>
    <xsd:element name="Sector_x0020_Institucional" ma:index="15" ma:displayName="Sector Institucional" ma:default="No aplica" ma:format="Dropdown" ma:internalName="Sector_x0020_Institucional">
      <xsd:simpleType>
        <xsd:restriction base="dms:Choice">
          <xsd:enumeration value="No aplica"/>
          <xsd:enumeration value="Sociedades no financieras públicas"/>
          <xsd:enumeration value="Sociedades no financieras privadas y resto"/>
          <xsd:enumeration value="Banco Central"/>
          <xsd:enumeration value="Sociedades financieras  públicas"/>
          <xsd:enumeration value="Sociedades financieras privadas"/>
          <xsd:enumeration value="Gobierno general"/>
          <xsd:enumeration value="Hogares"/>
          <xsd:enumeration value="Resto del mundo"/>
        </xsd:restriction>
      </xsd:simpleType>
    </xsd:element>
    <xsd:element name="C_x00f3_digo_x0020_Operaci_x00f3_n" ma:index="16" ma:displayName="Código Operación" ma:default="n.a" ma:format="Dropdown" ma:internalName="C_x00f3_digo_x0020_Operaci_x00f3_n">
      <xsd:simpleType>
        <xsd:restriction base="dms:Choice">
          <xsd:enumeration value="n.a"/>
          <xsd:enumeration value="D.41"/>
          <xsd:enumeration value="D.43"/>
          <xsd:enumeration value="D.49"/>
          <xsd:enumeration value="D.5"/>
          <xsd:enumeration value="D.6"/>
          <xsd:enumeration value="D.7"/>
          <xsd:enumeration value="NP"/>
          <xsd:enumeration value="D.9"/>
          <xsd:enumeration value="F.1"/>
          <xsd:enumeration value="F.21"/>
          <xsd:enumeration value="F.22"/>
          <xsd:enumeration value="F.31"/>
          <xsd:enumeration value="F.41"/>
          <xsd:enumeration value="F.42"/>
          <xsd:enumeration value="F.5"/>
          <xsd:enumeration value="F.6"/>
          <xsd:enumeration value="F.7"/>
          <xsd:enumeration value="F.8"/>
          <xsd:enumeration value="F.32"/>
        </xsd:restriction>
      </xsd:simpleType>
    </xsd:element>
    <xsd:element name="Operaci_x00f3_n" ma:index="17" ma:displayName="Operación" ma:default="No aplica" ma:format="Dropdown" ma:internalName="Operaci_x00f3_n">
      <xsd:simpleType>
        <xsd:restriction base="dms:Choice">
          <xsd:enumeration value="No aplica"/>
          <xsd:enumeration value="Utilidades reinvertidas de la inversión extranjera directa"/>
          <xsd:enumeration value="Otras rentas de la propiedad"/>
          <xsd:enumeration value="Impuestos corrientes sobre el ingreso, la riqueza, etc"/>
          <xsd:enumeration value="Contribuciones y prestaciones sociales"/>
          <xsd:enumeration value="Otras transferencias corrientes"/>
          <xsd:enumeration value="Adquisiciones menos disposiciones de activos no producidos"/>
          <xsd:enumeration value="Transferencias de capital netas"/>
          <xsd:enumeration value="Oro monetario y DEG"/>
          <xsd:enumeration value="Dinero legal y depósitos en moneda nacional"/>
          <xsd:enumeration value="Dinero legal y depósitos en moneda extranjera"/>
          <xsd:enumeration value="Títulos de deuda en moneda nacional"/>
          <xsd:enumeration value="Títulos de deuda en moneda extranjera"/>
          <xsd:enumeration value="Prestamos en moneda nacional"/>
          <xsd:enumeration value="Prestamos en moneda extranjera"/>
          <xsd:enumeration value="Participaciones de capital y en fondos de inversión"/>
          <xsd:enumeration value="Sistemas de seguros y pensiones"/>
          <xsd:enumeration value="Derivados financieros"/>
          <xsd:enumeration value="Otras cuentas por cobrar / por pagar"/>
          <xsd:enumeration value="Intere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or_x0020_Institucional xmlns="ed1af540-80dc-49a2-87a8-d9cdef09c1ae">No aplica</Sector_x0020_Institucional>
    <Operaci_x00f3_n xmlns="ed1af540-80dc-49a2-87a8-d9cdef09c1ae">No aplica</Operaci_x00f3_n>
    <_dlc_DocId xmlns="a920c358-e860-40bc-800a-c71437c68475">ZVC2WEHRZH33-1123345044-186</_dlc_DocId>
    <C_x00f3_digo_x0020_Operaci_x00f3_n xmlns="ed1af540-80dc-49a2-87a8-d9cdef09c1ae">n.a</C_x00f3_digo_x0020_Operaci_x00f3_n>
    <C_x00f3_digo_x0020_Sector_x0020_Institucional xmlns="ed1af540-80dc-49a2-87a8-d9cdef09c1ae">n.a</C_x00f3_digo_x0020_Sector_x0020_Institucional>
    <Descripci_x00f3_n0 xmlns="ed1af540-80dc-49a2-87a8-d9cdef09c1ae" xsi:nil="true"/>
    <_dlc_DocIdUrl xmlns="a920c358-e860-40bc-800a-c71437c68475">
      <Url>https://itrio:37788/Estadisticas-e-Indicadores/_layouts/15/DocIdRedir.aspx?ID=ZVC2WEHRZH33-1123345044-186</Url>
      <Description>ZVC2WEHRZH33-1123345044-186</Description>
    </_dlc_DocIdUrl>
    <Descripci_x00f3_n xmlns="ed1af540-80dc-49a2-87a8-d9cdef09c1ae">CSI Síntesis - CEI</Descripci_x00f3_n>
    <Per_x00ed_odo xmlns="ed1af540-80dc-49a2-87a8-d9cdef09c1ae">2018</Per_x00ed_odo>
    <_dlc_DocIdPersistId xmlns="a920c358-e860-40bc-800a-c71437c68475">false</_dlc_DocIdPersistId>
    <SharedWithUsers xmlns="a920c358-e860-40bc-800a-c71437c68475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2BFAD29-4C31-409D-A847-019CD42E87B4}"/>
</file>

<file path=customXml/itemProps2.xml><?xml version="1.0" encoding="utf-8"?>
<ds:datastoreItem xmlns:ds="http://schemas.openxmlformats.org/officeDocument/2006/customXml" ds:itemID="{95F2191B-1CDD-43A2-AA93-2BF224EE9B53}"/>
</file>

<file path=customXml/itemProps3.xml><?xml version="1.0" encoding="utf-8"?>
<ds:datastoreItem xmlns:ds="http://schemas.openxmlformats.org/officeDocument/2006/customXml" ds:itemID="{C58A8598-2935-42BE-AAEC-6D351C49F023}"/>
</file>

<file path=customXml/itemProps4.xml><?xml version="1.0" encoding="utf-8"?>
<ds:datastoreItem xmlns:ds="http://schemas.openxmlformats.org/officeDocument/2006/customXml" ds:itemID="{ACED414C-B11B-4FCC-ABB1-403A05C206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SCI_2.2018_CEI</vt:lpstr>
      <vt:lpstr>SCI_2.2018_CEI!Títulos_a_imprimir</vt:lpstr>
    </vt:vector>
  </TitlesOfParts>
  <Company>BCU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Cuentas Económicas Integradas 2018 - Todos los sectores</dc:title>
  <dc:creator>Soporte</dc:creator>
  <cp:lastModifiedBy>Rossita</cp:lastModifiedBy>
  <cp:lastPrinted>2020-10-29T00:10:02Z</cp:lastPrinted>
  <dcterms:created xsi:type="dcterms:W3CDTF">2020-09-30T13:46:26Z</dcterms:created>
  <dcterms:modified xsi:type="dcterms:W3CDTF">2023-09-06T18:32:32Z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3c8ae71b-0939-43c7-90e3-e57f1e6841bf</vt:lpwstr>
  </property>
  <property fmtid="{D5CDD505-2E9C-101B-9397-08002B2CF9AE}" pid="3" name="ContentTypeId">
    <vt:lpwstr>0x0101007B2F0C439DA7924D8825B62195930AA4</vt:lpwstr>
  </property>
  <property fmtid="{D5CDD505-2E9C-101B-9397-08002B2CF9AE}" pid="4" name="Order">
    <vt:r8>18600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</Properties>
</file>