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ROUP\CNBase16\0. CSI\2. Sintesis_CSI\2019\Difusion en valores 2019\"/>
    </mc:Choice>
  </mc:AlternateContent>
  <bookViews>
    <workbookView xWindow="-120" yWindow="-120" windowWidth="29040" windowHeight="15840"/>
  </bookViews>
  <sheets>
    <sheet name="SCI_2.2019_CEI" sheetId="1" r:id="rId1"/>
  </sheets>
  <definedNames>
    <definedName name="_xlnm.Print_Titles" localSheetId="0">SCI_2.2019_CEI!$6:$11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6" i="1" l="1"/>
  <c r="Q116" i="1" l="1"/>
  <c r="G42" i="1" l="1"/>
  <c r="K84" i="1" l="1"/>
  <c r="H84" i="1"/>
  <c r="N128" i="1"/>
  <c r="Q128" i="1" s="1"/>
  <c r="I84" i="1"/>
  <c r="G84" i="1"/>
  <c r="J84" i="1"/>
  <c r="M39" i="1" l="1"/>
  <c r="M42" i="1"/>
  <c r="N113" i="1" l="1"/>
  <c r="Q113" i="1" s="1"/>
  <c r="N101" i="1" l="1"/>
  <c r="Q101" i="1" l="1"/>
  <c r="H39" i="1" l="1"/>
  <c r="H42" i="1" l="1"/>
  <c r="N95" i="1" l="1"/>
  <c r="P95" i="1" s="1"/>
  <c r="Q95" i="1" s="1"/>
  <c r="M29" i="1" l="1"/>
  <c r="M32" i="1" l="1"/>
  <c r="M91" i="1" l="1"/>
  <c r="M21" i="1" l="1"/>
  <c r="N96" i="1" l="1"/>
  <c r="Q96" i="1" s="1"/>
  <c r="N97" i="1"/>
  <c r="Q97" i="1" s="1"/>
  <c r="Q98" i="1" l="1"/>
  <c r="J117" i="1" l="1"/>
  <c r="J102" i="1"/>
  <c r="K102" i="1"/>
  <c r="M102" i="1" l="1"/>
  <c r="P117" i="1"/>
  <c r="P102" i="1"/>
  <c r="N118" i="1"/>
  <c r="Q118" i="1" s="1"/>
  <c r="G117" i="1"/>
  <c r="I117" i="1"/>
  <c r="I102" i="1"/>
  <c r="K117" i="1"/>
  <c r="H102" i="1"/>
  <c r="G102" i="1"/>
  <c r="N103" i="1"/>
  <c r="Q103" i="1" s="1"/>
  <c r="L117" i="1"/>
  <c r="L102" i="1"/>
  <c r="M117" i="1"/>
  <c r="N104" i="1"/>
  <c r="Q104" i="1" s="1"/>
  <c r="H117" i="1"/>
  <c r="N119" i="1"/>
  <c r="Q119" i="1" s="1"/>
  <c r="K120" i="1"/>
  <c r="P123" i="1"/>
  <c r="I123" i="1" l="1"/>
  <c r="I105" i="1"/>
  <c r="M120" i="1"/>
  <c r="J120" i="1"/>
  <c r="L108" i="1"/>
  <c r="J123" i="1"/>
  <c r="H108" i="1"/>
  <c r="M105" i="1"/>
  <c r="N122" i="1"/>
  <c r="Q122" i="1" s="1"/>
  <c r="N127" i="1"/>
  <c r="Q127" i="1" s="1"/>
  <c r="M108" i="1"/>
  <c r="H105" i="1"/>
  <c r="I108" i="1"/>
  <c r="L105" i="1"/>
  <c r="J108" i="1"/>
  <c r="N107" i="1"/>
  <c r="Q107" i="1" s="1"/>
  <c r="K108" i="1"/>
  <c r="N102" i="1"/>
  <c r="L120" i="1"/>
  <c r="N106" i="1"/>
  <c r="Q106" i="1" s="1"/>
  <c r="G105" i="1"/>
  <c r="P120" i="1"/>
  <c r="N109" i="1"/>
  <c r="Q109" i="1" s="1"/>
  <c r="G108" i="1"/>
  <c r="P105" i="1"/>
  <c r="K105" i="1"/>
  <c r="P108" i="1"/>
  <c r="N125" i="1"/>
  <c r="Q125" i="1" s="1"/>
  <c r="J105" i="1"/>
  <c r="N112" i="1"/>
  <c r="Q112" i="1" s="1"/>
  <c r="N110" i="1"/>
  <c r="Q110" i="1" s="1"/>
  <c r="N117" i="1"/>
  <c r="H120" i="1"/>
  <c r="I120" i="1"/>
  <c r="K123" i="1"/>
  <c r="G120" i="1"/>
  <c r="N121" i="1"/>
  <c r="Q121" i="1" s="1"/>
  <c r="H123" i="1"/>
  <c r="M123" i="1"/>
  <c r="L123" i="1"/>
  <c r="N124" i="1"/>
  <c r="Q124" i="1" s="1"/>
  <c r="G123" i="1"/>
  <c r="N120" i="1" l="1"/>
  <c r="Q120" i="1" s="1"/>
  <c r="N129" i="1"/>
  <c r="Q129" i="1" s="1"/>
  <c r="N108" i="1"/>
  <c r="Q108" i="1" s="1"/>
  <c r="N123" i="1"/>
  <c r="Q123" i="1" s="1"/>
  <c r="Q102" i="1"/>
  <c r="N114" i="1"/>
  <c r="Q114" i="1" s="1"/>
  <c r="N105" i="1"/>
  <c r="Q105" i="1" s="1"/>
  <c r="Q117" i="1"/>
  <c r="N46" i="1" l="1"/>
  <c r="Q46" i="1" s="1"/>
  <c r="N49" i="1"/>
  <c r="Q49" i="1" s="1"/>
  <c r="J53" i="1"/>
  <c r="K64" i="1" l="1"/>
  <c r="M53" i="1"/>
  <c r="L64" i="1"/>
  <c r="M64" i="1"/>
  <c r="P64" i="1"/>
  <c r="P53" i="1"/>
  <c r="I53" i="1"/>
  <c r="L45" i="1"/>
  <c r="P48" i="1"/>
  <c r="J45" i="1"/>
  <c r="M45" i="1"/>
  <c r="M67" i="1"/>
  <c r="I45" i="1"/>
  <c r="H45" i="1"/>
  <c r="P45" i="1"/>
  <c r="K48" i="1"/>
  <c r="L48" i="1"/>
  <c r="G48" i="1"/>
  <c r="M48" i="1"/>
  <c r="I48" i="1"/>
  <c r="N60" i="1"/>
  <c r="Q60" i="1" s="1"/>
  <c r="J64" i="1"/>
  <c r="G53" i="1"/>
  <c r="N54" i="1"/>
  <c r="Q54" i="1" s="1"/>
  <c r="N69" i="1"/>
  <c r="Q69" i="1" s="1"/>
  <c r="K53" i="1"/>
  <c r="H67" i="1"/>
  <c r="N52" i="1"/>
  <c r="Q52" i="1" s="1"/>
  <c r="H64" i="1"/>
  <c r="N63" i="1"/>
  <c r="Q63" i="1" s="1"/>
  <c r="L53" i="1"/>
  <c r="N72" i="1"/>
  <c r="Q72" i="1" s="1"/>
  <c r="N58" i="1"/>
  <c r="Q58" i="1" s="1"/>
  <c r="N66" i="1"/>
  <c r="Q66" i="1" s="1"/>
  <c r="N68" i="1"/>
  <c r="Q68" i="1" s="1"/>
  <c r="N65" i="1"/>
  <c r="Q65" i="1" s="1"/>
  <c r="G64" i="1"/>
  <c r="G45" i="1"/>
  <c r="N71" i="1"/>
  <c r="Q71" i="1" s="1"/>
  <c r="I64" i="1"/>
  <c r="N57" i="1" l="1"/>
  <c r="Q57" i="1" s="1"/>
  <c r="H53" i="1"/>
  <c r="N53" i="1" s="1"/>
  <c r="Q53" i="1" s="1"/>
  <c r="N61" i="1"/>
  <c r="Q61" i="1" s="1"/>
  <c r="N64" i="1"/>
  <c r="Q64" i="1" s="1"/>
  <c r="K45" i="1"/>
  <c r="N45" i="1" s="1"/>
  <c r="Q45" i="1" s="1"/>
  <c r="H48" i="1"/>
  <c r="J48" i="1"/>
  <c r="N55" i="1"/>
  <c r="Q55" i="1" s="1"/>
  <c r="N47" i="1"/>
  <c r="Q47" i="1" s="1"/>
  <c r="N50" i="1"/>
  <c r="Q50" i="1" s="1"/>
  <c r="P115" i="1"/>
  <c r="P100" i="1"/>
  <c r="J100" i="1"/>
  <c r="L115" i="1"/>
  <c r="I115" i="1"/>
  <c r="K100" i="1"/>
  <c r="J115" i="1"/>
  <c r="K115" i="1"/>
  <c r="I100" i="1"/>
  <c r="M115" i="1" l="1"/>
  <c r="M100" i="1"/>
  <c r="H100" i="1"/>
  <c r="H115" i="1"/>
  <c r="I99" i="1"/>
  <c r="N48" i="1"/>
  <c r="Q48" i="1" s="1"/>
  <c r="G100" i="1"/>
  <c r="J99" i="1"/>
  <c r="P99" i="1"/>
  <c r="K99" i="1"/>
  <c r="N126" i="1"/>
  <c r="G115" i="1"/>
  <c r="L100" i="1"/>
  <c r="L99" i="1" s="1"/>
  <c r="M99" i="1" l="1"/>
  <c r="H99" i="1"/>
  <c r="N111" i="1"/>
  <c r="Q111" i="1" s="1"/>
  <c r="Q126" i="1"/>
  <c r="N115" i="1"/>
  <c r="G99" i="1"/>
  <c r="N100" i="1" l="1"/>
  <c r="N99" i="1" s="1"/>
  <c r="Q115" i="1"/>
  <c r="Q100" i="1"/>
  <c r="Q99" i="1" l="1"/>
  <c r="O19" i="1" l="1"/>
  <c r="Q19" i="1" s="1"/>
  <c r="O17" i="1" l="1"/>
  <c r="O15" i="1"/>
  <c r="Q15" i="1" s="1"/>
  <c r="O13" i="1" l="1"/>
  <c r="Q17" i="1"/>
  <c r="Q13" i="1" l="1"/>
  <c r="H75" i="1" l="1"/>
  <c r="O18" i="1" l="1"/>
  <c r="P16" i="1"/>
  <c r="Q18" i="1" l="1"/>
  <c r="O16" i="1"/>
  <c r="Q16" i="1" s="1"/>
  <c r="O14" i="1" l="1"/>
  <c r="P12" i="1"/>
  <c r="P20" i="1" s="1"/>
  <c r="Q14" i="1" l="1"/>
  <c r="O12" i="1"/>
  <c r="Q12" i="1" l="1"/>
  <c r="O20" i="1"/>
  <c r="M75" i="1" l="1"/>
  <c r="M27" i="1" l="1"/>
  <c r="M36" i="1" s="1"/>
  <c r="I32" i="1"/>
  <c r="L32" i="1"/>
  <c r="P67" i="1"/>
  <c r="J29" i="1"/>
  <c r="K29" i="1"/>
  <c r="J32" i="1"/>
  <c r="K32" i="1"/>
  <c r="L29" i="1"/>
  <c r="I29" i="1"/>
  <c r="L75" i="1" l="1"/>
  <c r="K91" i="1"/>
  <c r="N70" i="1"/>
  <c r="Q70" i="1" s="1"/>
  <c r="G67" i="1"/>
  <c r="K75" i="1"/>
  <c r="J75" i="1"/>
  <c r="J67" i="1"/>
  <c r="I67" i="1"/>
  <c r="L67" i="1"/>
  <c r="I75" i="1"/>
  <c r="N76" i="1"/>
  <c r="Q76" i="1" s="1"/>
  <c r="G75" i="1"/>
  <c r="I91" i="1"/>
  <c r="L91" i="1"/>
  <c r="K67" i="1"/>
  <c r="G32" i="1"/>
  <c r="J91" i="1"/>
  <c r="G91" i="1"/>
  <c r="G29" i="1"/>
  <c r="N77" i="1"/>
  <c r="Q77" i="1" s="1"/>
  <c r="N73" i="1"/>
  <c r="Q73" i="1" s="1"/>
  <c r="N94" i="1"/>
  <c r="Q94" i="1" s="1"/>
  <c r="P51" i="1"/>
  <c r="N82" i="1"/>
  <c r="Q82" i="1" s="1"/>
  <c r="N92" i="1" l="1"/>
  <c r="Q92" i="1" s="1"/>
  <c r="N93" i="1"/>
  <c r="Q93" i="1" s="1"/>
  <c r="N25" i="1"/>
  <c r="N75" i="1"/>
  <c r="O75" i="1" s="1"/>
  <c r="Q25" i="1"/>
  <c r="O25" i="1"/>
  <c r="L84" i="1"/>
  <c r="N86" i="1"/>
  <c r="Q86" i="1" s="1"/>
  <c r="N67" i="1"/>
  <c r="Q67" i="1" s="1"/>
  <c r="H91" i="1"/>
  <c r="N91" i="1" s="1"/>
  <c r="N35" i="1"/>
  <c r="N81" i="1" l="1"/>
  <c r="Q81" i="1" s="1"/>
  <c r="N28" i="1"/>
  <c r="M38" i="1" s="1"/>
  <c r="Q75" i="1"/>
  <c r="Q91" i="1"/>
  <c r="O91" i="1"/>
  <c r="Q28" i="1"/>
  <c r="N88" i="1"/>
  <c r="Q88" i="1" s="1"/>
  <c r="N79" i="1"/>
  <c r="Q79" i="1" s="1"/>
  <c r="Q35" i="1"/>
  <c r="M37" i="1"/>
  <c r="P56" i="1"/>
  <c r="P74" i="1" s="1"/>
  <c r="P90" i="1" s="1"/>
  <c r="P98" i="1" s="1"/>
  <c r="N38" i="1" l="1"/>
  <c r="Q38" i="1" s="1"/>
  <c r="L42" i="1"/>
  <c r="J21" i="1"/>
  <c r="J27" i="1" s="1"/>
  <c r="J36" i="1" s="1"/>
  <c r="N24" i="1"/>
  <c r="Q24" i="1" s="1"/>
  <c r="J56" i="1"/>
  <c r="N62" i="1"/>
  <c r="Q62" i="1" s="1"/>
  <c r="J39" i="1"/>
  <c r="L39" i="1"/>
  <c r="L21" i="1"/>
  <c r="L27" i="1" s="1"/>
  <c r="L36" i="1" s="1"/>
  <c r="N59" i="1"/>
  <c r="Q59" i="1" s="1"/>
  <c r="G56" i="1"/>
  <c r="N41" i="1"/>
  <c r="Q41" i="1" s="1"/>
  <c r="N23" i="1"/>
  <c r="Q23" i="1" s="1"/>
  <c r="I39" i="1"/>
  <c r="K21" i="1"/>
  <c r="K27" i="1" s="1"/>
  <c r="K36" i="1" s="1"/>
  <c r="G21" i="1"/>
  <c r="K56" i="1"/>
  <c r="H56" i="1"/>
  <c r="I42" i="1"/>
  <c r="N43" i="1"/>
  <c r="J42" i="1"/>
  <c r="M56" i="1"/>
  <c r="N40" i="1"/>
  <c r="G39" i="1"/>
  <c r="I21" i="1"/>
  <c r="I27" i="1" s="1"/>
  <c r="I36" i="1" s="1"/>
  <c r="K39" i="1"/>
  <c r="N44" i="1"/>
  <c r="Q44" i="1" s="1"/>
  <c r="K42" i="1"/>
  <c r="I56" i="1"/>
  <c r="L56" i="1"/>
  <c r="M84" i="1"/>
  <c r="N84" i="1" s="1"/>
  <c r="Q84" i="1" s="1"/>
  <c r="N85" i="1"/>
  <c r="Q85" i="1" s="1"/>
  <c r="N37" i="1"/>
  <c r="Q37" i="1" s="1"/>
  <c r="M51" i="1"/>
  <c r="L51" i="1" l="1"/>
  <c r="I51" i="1"/>
  <c r="I74" i="1" s="1"/>
  <c r="I83" i="1" s="1"/>
  <c r="J51" i="1"/>
  <c r="J74" i="1" s="1"/>
  <c r="J83" i="1" s="1"/>
  <c r="L74" i="1"/>
  <c r="L83" i="1" s="1"/>
  <c r="L89" i="1" s="1"/>
  <c r="M74" i="1"/>
  <c r="M80" i="1" s="1"/>
  <c r="N30" i="1"/>
  <c r="Q40" i="1"/>
  <c r="N33" i="1"/>
  <c r="Q43" i="1"/>
  <c r="N42" i="1"/>
  <c r="Q42" i="1" s="1"/>
  <c r="G27" i="1"/>
  <c r="G36" i="1" s="1"/>
  <c r="G51" i="1" s="1"/>
  <c r="G74" i="1" s="1"/>
  <c r="N56" i="1"/>
  <c r="Q56" i="1" s="1"/>
  <c r="K51" i="1"/>
  <c r="K74" i="1" s="1"/>
  <c r="K83" i="1" s="1"/>
  <c r="N39" i="1"/>
  <c r="Q39" i="1" s="1"/>
  <c r="K80" i="1"/>
  <c r="J80" i="1" l="1"/>
  <c r="L80" i="1"/>
  <c r="J89" i="1"/>
  <c r="J98" i="1" s="1"/>
  <c r="I80" i="1"/>
  <c r="I89" i="1"/>
  <c r="I98" i="1" s="1"/>
  <c r="K89" i="1"/>
  <c r="M83" i="1"/>
  <c r="M89" i="1" s="1"/>
  <c r="L98" i="1"/>
  <c r="N78" i="1"/>
  <c r="Q78" i="1" s="1"/>
  <c r="Q33" i="1"/>
  <c r="H32" i="1"/>
  <c r="N34" i="1"/>
  <c r="Q34" i="1" s="1"/>
  <c r="H29" i="1"/>
  <c r="N31" i="1"/>
  <c r="Q31" i="1" s="1"/>
  <c r="Q26" i="1"/>
  <c r="O26" i="1"/>
  <c r="N87" i="1"/>
  <c r="Q87" i="1" s="1"/>
  <c r="G83" i="1"/>
  <c r="G89" i="1" s="1"/>
  <c r="G98" i="1" s="1"/>
  <c r="G80" i="1"/>
  <c r="Q30" i="1"/>
  <c r="N29" i="1" l="1"/>
  <c r="Q29" i="1" s="1"/>
  <c r="M98" i="1"/>
  <c r="K98" i="1"/>
  <c r="N32" i="1"/>
  <c r="Q32" i="1" s="1"/>
  <c r="H21" i="1" l="1"/>
  <c r="N22" i="1"/>
  <c r="Q22" i="1" s="1"/>
  <c r="H27" i="1" l="1"/>
  <c r="H36" i="1" s="1"/>
  <c r="H51" i="1" s="1"/>
  <c r="H74" i="1" s="1"/>
  <c r="N21" i="1"/>
  <c r="O21" i="1" l="1"/>
  <c r="N27" i="1"/>
  <c r="N36" i="1" s="1"/>
  <c r="N51" i="1" s="1"/>
  <c r="N74" i="1" s="1"/>
  <c r="Q21" i="1"/>
  <c r="H83" i="1"/>
  <c r="H89" i="1" s="1"/>
  <c r="H98" i="1" s="1"/>
  <c r="H80" i="1"/>
  <c r="Q27" i="1" l="1"/>
  <c r="N83" i="1"/>
  <c r="N89" i="1" s="1"/>
  <c r="N80" i="1"/>
  <c r="N98" i="1" l="1"/>
  <c r="Q36" i="1"/>
  <c r="Q51" i="1" l="1"/>
  <c r="Q74" i="1" l="1"/>
  <c r="Q80" i="1" l="1"/>
  <c r="Q83" i="1" l="1"/>
</calcChain>
</file>

<file path=xl/sharedStrings.xml><?xml version="1.0" encoding="utf-8"?>
<sst xmlns="http://schemas.openxmlformats.org/spreadsheetml/2006/main" count="317" uniqueCount="211">
  <si>
    <t>Cuenta</t>
  </si>
  <si>
    <t>Código</t>
  </si>
  <si>
    <t xml:space="preserve">Transacciones </t>
  </si>
  <si>
    <t>S.1101</t>
  </si>
  <si>
    <t>S.1R02</t>
  </si>
  <si>
    <t>S.1211</t>
  </si>
  <si>
    <t>S.12R1</t>
  </si>
  <si>
    <t>S.12R2</t>
  </si>
  <si>
    <t>S.1301</t>
  </si>
  <si>
    <t>S.1402</t>
  </si>
  <si>
    <t>S.1</t>
  </si>
  <si>
    <t>Cuenta de Bienes y Servicios</t>
  </si>
  <si>
    <t>S.2000</t>
  </si>
  <si>
    <t xml:space="preserve">Total </t>
  </si>
  <si>
    <t>Sociedades no financieras públicas</t>
  </si>
  <si>
    <t>Sociedades no financieras y resto privado</t>
  </si>
  <si>
    <t>Banco Central</t>
  </si>
  <si>
    <t>Sociedades financieras públicas</t>
  </si>
  <si>
    <t xml:space="preserve">Sociedades financieras privadas </t>
  </si>
  <si>
    <t>Gobierno general</t>
  </si>
  <si>
    <t>Hogares</t>
  </si>
  <si>
    <t>Total de la Economía</t>
  </si>
  <si>
    <t>Resto del mundo</t>
  </si>
  <si>
    <t>Mas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</si>
  <si>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</si>
  <si>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</si>
  <si>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</si>
  <si>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</si>
  <si>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</si>
  <si>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</si>
  <si>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</si>
  <si>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</si>
  <si>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</si>
  <si>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</si>
  <si>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</si>
  <si>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</si>
  <si>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</si>
  <si>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</si>
  <si>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</si>
  <si>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</si>
  <si>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Saldo</t>
  </si>
  <si>
    <t>B.11</t>
  </si>
  <si>
    <t>Saldo de bienes y servicios con el exterior</t>
  </si>
  <si>
    <t>1.Cuenta de Producción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</si>
  <si>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</si>
  <si>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</si>
  <si>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</si>
  <si>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</si>
  <si>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</si>
  <si>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</si>
  <si>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</si>
  <si>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</si>
  <si>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</si>
  <si>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</si>
  <si>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</si>
  <si>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D.21-D.31</t>
  </si>
  <si>
    <r>
      <t xml:space="preserve">Impuestos netos de subvenciones sobre los productos </t>
    </r>
    <r>
      <rPr>
        <b/>
        <i/>
        <sz val="10"/>
        <color indexed="8"/>
        <rFont val="sans-serif"/>
      </rPr>
      <t xml:space="preserve"> (solo Total de la Economía)</t>
    </r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</si>
  <si>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</si>
  <si>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</si>
  <si>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</si>
  <si>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</si>
  <si>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</si>
  <si>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</si>
  <si>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</si>
  <si>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</si>
  <si>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</si>
  <si>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</si>
  <si>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</si>
  <si>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</si>
  <si>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</si>
  <si>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</si>
  <si>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</si>
  <si>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</si>
  <si>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</si>
  <si>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</si>
  <si>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</si>
  <si>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</si>
  <si>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</si>
  <si>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</si>
  <si>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</si>
  <si>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</si>
  <si>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</si>
  <si>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</si>
  <si>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 xml:space="preserve">Mas 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</si>
  <si>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</si>
  <si>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</si>
  <si>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</si>
  <si>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</si>
  <si>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</si>
  <si>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</si>
  <si>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</si>
  <si>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</si>
  <si>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</si>
  <si>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</si>
  <si>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</si>
  <si>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</si>
  <si>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</si>
  <si>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</si>
  <si>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</si>
  <si>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</si>
  <si>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</si>
  <si>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</si>
  <si>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</si>
  <si>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</si>
  <si>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</si>
  <si>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</si>
  <si>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</si>
  <si>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</si>
  <si>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</si>
  <si>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</si>
  <si>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</si>
  <si>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</si>
  <si>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</si>
  <si>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</si>
  <si>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</si>
  <si>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</si>
  <si>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</si>
  <si>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</si>
  <si>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</si>
  <si>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</si>
  <si>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</si>
  <si>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</si>
  <si>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</si>
  <si>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</si>
  <si>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</si>
  <si>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</si>
  <si>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</si>
  <si>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</si>
  <si>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</si>
  <si>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</si>
  <si>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</si>
  <si>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</si>
  <si>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</si>
  <si>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</si>
  <si>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</si>
  <si>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</si>
  <si>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</si>
  <si>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</si>
  <si>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</si>
  <si>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</si>
  <si>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</si>
  <si>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</si>
  <si>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</si>
  <si>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</si>
  <si>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</si>
  <si>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</si>
  <si>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</si>
  <si>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</si>
  <si>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</si>
  <si>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</si>
  <si>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</si>
  <si>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</si>
  <si>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</si>
  <si>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</si>
  <si>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</si>
  <si>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</si>
  <si>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</si>
  <si>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</si>
  <si>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</si>
  <si>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</si>
  <si>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</si>
  <si>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</si>
  <si>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</si>
  <si>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</si>
  <si>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</si>
  <si>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</si>
  <si>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</si>
  <si>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</si>
  <si>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</si>
  <si>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</si>
  <si>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</si>
  <si>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</si>
  <si>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</si>
  <si>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</si>
  <si>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</si>
  <si>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</si>
  <si>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</si>
  <si>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</si>
  <si>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</si>
  <si>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</si>
  <si>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</si>
  <si>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</si>
  <si>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</si>
  <si>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</si>
  <si>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</si>
  <si>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</si>
  <si>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</si>
  <si>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</si>
  <si>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</si>
  <si>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</si>
  <si>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</si>
  <si>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</si>
  <si>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</si>
  <si>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</si>
  <si>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</si>
  <si>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</si>
  <si>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</si>
  <si>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</si>
  <si>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</si>
  <si>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</si>
  <si>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</si>
  <si>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</si>
  <si>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</si>
  <si>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</si>
  <si>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</si>
  <si>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0. Cuenta externa de bienes y servicios</t>
  </si>
  <si>
    <t>En millones de pesos a precios corrientes</t>
  </si>
  <si>
    <t>Intereses SCN por pagar</t>
  </si>
  <si>
    <t>Intereses SCN por cobrar</t>
  </si>
  <si>
    <t>Cuentas Económicas Integradas (CEI)</t>
  </si>
  <si>
    <t>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</si>
</sst>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b/>
      <sz val="18"/>
      <name val="sans-serif"/>
    </font>
    <font>
      <sz val="11"/>
      <color theme="1"/>
      <name val="Calibri"/>
      <family val="2"/>
      <scheme val="minor"/>
    </font>
    <font>
      <b/>
      <sz val="8"/>
      <color indexed="8"/>
      <name val="sans-serif"/>
    </font>
    <font>
      <b/>
      <sz val="10"/>
      <color indexed="8"/>
      <name val="sans-serif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0"/>
      <name val="sans-serif"/>
    </font>
    <font>
      <b/>
      <i/>
      <sz val="8"/>
      <color indexed="8"/>
      <name val="sans-serif"/>
    </font>
    <font>
      <b/>
      <i/>
      <sz val="10"/>
      <color indexed="8"/>
      <name val="sans-serif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6"/>
      <color theme="0"/>
      <name val="Le Monde Sans Std"/>
      <family val="3"/>
    </font>
    <font>
      <sz val="14"/>
      <color theme="0"/>
      <name val="Le Monde Sans Std"/>
      <family val="3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1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b/>
      <sz val="10"/>
      <color theme="3" tint="-0.249977111117893"/>
      <name val="sans-serif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sans-serif"/>
    </font>
    <font>
      <i/>
      <sz val="8"/>
      <color indexed="8"/>
      <name val="sans-serif"/>
    </font>
    <font>
      <b/>
      <sz val="14"/>
      <color theme="3" tint="-0.249977111117893"/>
      <name val="Le Monde Sans Std"/>
      <family val="3"/>
    </font>
    <font>
      <b/>
      <sz val="12"/>
      <color theme="3" tint="-0.249977111117893"/>
      <name val="sans-serif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thin">
        <color theme="1" tint="0.499984740745262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 tint="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1" tint="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499984740745262"/>
      </top>
      <bottom/>
      <diagonal/>
    </border>
    <border>
      <left/>
      <right style="thin">
        <color theme="0" tint="-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59">
    <xf numFmtId="0" fontId="0" fillId="0" borderId="0"/>
    <xf numFmtId="165" fontId="4" fillId="0" borderId="0" applyFont="0" applyFill="0" applyBorder="0" applyAlignment="0" applyProtection="0"/>
    <xf numFmtId="0" fontId="1" fillId="0" borderId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17" fillId="19" borderId="0"/>
    <xf numFmtId="0" fontId="18" fillId="0" borderId="0"/>
    <xf numFmtId="0" fontId="19" fillId="0" borderId="7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0" fillId="0" borderId="0"/>
    <xf numFmtId="0" fontId="20" fillId="0" borderId="0">
      <alignment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21" fillId="0" borderId="0" applyAlignment="0">
      <alignment horizontal="left" vertical="top" wrapText="1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2" fillId="0" borderId="0">
      <alignment horizontal="left" indent="1"/>
    </xf>
    <xf numFmtId="0" fontId="23" fillId="20" borderId="0">
      <alignment horizontal="center" vertical="center"/>
    </xf>
    <xf numFmtId="17" fontId="24" fillId="20" borderId="0"/>
    <xf numFmtId="0" fontId="19" fillId="19" borderId="0">
      <alignment horizontal="left"/>
    </xf>
  </cellStyleXfs>
  <cellXfs count="159">
    <xf numFmtId="0" fontId="0" fillId="0" borderId="0" xfId="0"/>
    <xf numFmtId="0" fontId="1" fillId="15" borderId="0" xfId="2" applyFill="1"/>
    <xf numFmtId="0" fontId="2" fillId="15" borderId="0" xfId="2" applyFont="1" applyFill="1"/>
    <xf numFmtId="0" fontId="1" fillId="0" borderId="0" xfId="2"/>
    <xf numFmtId="0" fontId="1" fillId="15" borderId="0" xfId="2" applyFill="1" applyAlignment="1">
      <alignment vertical="center"/>
    </xf>
    <xf numFmtId="0" fontId="1" fillId="0" borderId="0" xfId="2" applyAlignment="1">
      <alignment vertical="center"/>
    </xf>
    <xf numFmtId="3" fontId="6" fillId="17" borderId="2" xfId="1" applyNumberFormat="1" applyFont="1" applyFill="1" applyBorder="1" applyAlignment="1" applyProtection="1">
      <alignment horizontal="right" vertical="center" wrapText="1" indent="1"/>
    </xf>
    <xf numFmtId="0" fontId="7" fillId="15" borderId="0" xfId="2" applyNumberFormat="1" applyFont="1" applyFill="1" applyBorder="1" applyAlignment="1" applyProtection="1">
      <alignment horizontal="left" vertical="center" wrapText="1" indent="2"/>
    </xf>
    <xf numFmtId="3" fontId="8" fillId="17" borderId="6" xfId="1" applyNumberFormat="1" applyFont="1" applyFill="1" applyBorder="1" applyAlignment="1" applyProtection="1">
      <alignment horizontal="right" vertical="center" wrapText="1" indent="1"/>
    </xf>
    <xf numFmtId="3" fontId="8" fillId="17" borderId="5" xfId="1" applyNumberFormat="1" applyFont="1" applyFill="1" applyBorder="1" applyAlignment="1" applyProtection="1">
      <alignment horizontal="right" vertical="center" wrapText="1" indent="1"/>
    </xf>
    <xf numFmtId="3" fontId="8" fillId="16" borderId="5" xfId="1" applyNumberFormat="1" applyFont="1" applyFill="1" applyBorder="1" applyAlignment="1" applyProtection="1">
      <alignment horizontal="right" vertical="center" wrapText="1" indent="1"/>
    </xf>
    <xf numFmtId="3" fontId="6" fillId="17" borderId="6" xfId="1" applyNumberFormat="1" applyFont="1" applyFill="1" applyBorder="1" applyAlignment="1" applyProtection="1">
      <alignment horizontal="right" vertical="center" wrapText="1" indent="1"/>
    </xf>
    <xf numFmtId="3" fontId="6" fillId="17" borderId="5" xfId="1" applyNumberFormat="1" applyFont="1" applyFill="1" applyBorder="1" applyAlignment="1" applyProtection="1">
      <alignment horizontal="right" vertical="center" wrapText="1" indent="1"/>
    </xf>
    <xf numFmtId="0" fontId="10" fillId="15" borderId="0" xfId="2" applyNumberFormat="1" applyFont="1" applyFill="1" applyBorder="1" applyAlignment="1" applyProtection="1">
      <alignment horizontal="left" vertical="center" wrapText="1"/>
    </xf>
    <xf numFmtId="3" fontId="12" fillId="17" borderId="5" xfId="1" applyNumberFormat="1" applyFont="1" applyFill="1" applyBorder="1" applyAlignment="1" applyProtection="1">
      <alignment horizontal="right" vertical="center" wrapText="1" indent="1"/>
    </xf>
    <xf numFmtId="0" fontId="5" fillId="15" borderId="0" xfId="2" applyNumberFormat="1" applyFont="1" applyFill="1" applyBorder="1" applyAlignment="1" applyProtection="1">
      <alignment horizontal="left" vertical="center" wrapText="1"/>
    </xf>
    <xf numFmtId="0" fontId="13" fillId="15" borderId="0" xfId="2" applyNumberFormat="1" applyFont="1" applyFill="1" applyBorder="1" applyAlignment="1" applyProtection="1">
      <alignment horizontal="center" vertical="top" wrapText="1"/>
    </xf>
    <xf numFmtId="0" fontId="13" fillId="15" borderId="0" xfId="2" applyNumberFormat="1" applyFont="1" applyFill="1" applyBorder="1" applyAlignment="1" applyProtection="1">
      <alignment horizontal="left" vertical="top" wrapText="1"/>
    </xf>
    <xf numFmtId="0" fontId="15" fillId="15" borderId="0" xfId="2" applyFont="1" applyFill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/>
    <xf numFmtId="3" fontId="1" fillId="0" borderId="0" xfId="2" applyNumberFormat="1"/>
    <xf numFmtId="0" fontId="1" fillId="15" borderId="0" xfId="2" applyFill="1" applyBorder="1"/>
    <xf numFmtId="0" fontId="16" fillId="15" borderId="0" xfId="2" applyFont="1" applyFill="1" applyBorder="1"/>
    <xf numFmtId="3" fontId="6" fillId="15" borderId="0" xfId="1" applyNumberFormat="1" applyFont="1" applyFill="1" applyBorder="1" applyAlignment="1" applyProtection="1">
      <alignment horizontal="right" vertical="center" wrapText="1" indent="1"/>
    </xf>
    <xf numFmtId="0" fontId="2" fillId="15" borderId="12" xfId="2" applyFont="1" applyFill="1" applyBorder="1" applyAlignment="1">
      <alignment vertical="center"/>
    </xf>
    <xf numFmtId="0" fontId="28" fillId="19" borderId="17" xfId="0" applyFon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 wrapText="1"/>
    </xf>
    <xf numFmtId="0" fontId="2" fillId="15" borderId="12" xfId="2" applyFont="1" applyFill="1" applyBorder="1"/>
    <xf numFmtId="0" fontId="31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30" fillId="16" borderId="0" xfId="2" applyNumberFormat="1" applyFont="1" applyFill="1" applyBorder="1" applyAlignment="1" applyProtection="1">
      <alignment vertical="center" wrapText="1"/>
    </xf>
    <xf numFmtId="3" fontId="6" fillId="17" borderId="28" xfId="1" applyNumberFormat="1" applyFont="1" applyFill="1" applyBorder="1" applyAlignment="1" applyProtection="1">
      <alignment horizontal="right" vertical="center" wrapText="1" indent="1"/>
    </xf>
    <xf numFmtId="3" fontId="32" fillId="16" borderId="29" xfId="1" applyNumberFormat="1" applyFont="1" applyFill="1" applyBorder="1" applyAlignment="1" applyProtection="1">
      <alignment horizontal="right" vertical="center" wrapText="1" indent="1"/>
    </xf>
    <xf numFmtId="3" fontId="32" fillId="16" borderId="19" xfId="1" applyNumberFormat="1" applyFont="1" applyFill="1" applyBorder="1" applyAlignment="1" applyProtection="1">
      <alignment horizontal="right" vertical="center" wrapText="1" indent="1"/>
    </xf>
    <xf numFmtId="0" fontId="33" fillId="15" borderId="0" xfId="2" applyNumberFormat="1" applyFont="1" applyFill="1" applyBorder="1" applyAlignment="1" applyProtection="1">
      <alignment horizontal="left" vertical="center" wrapText="1" indent="2"/>
    </xf>
    <xf numFmtId="3" fontId="33" fillId="15" borderId="5" xfId="1" applyNumberFormat="1" applyFont="1" applyFill="1" applyBorder="1" applyAlignment="1" applyProtection="1">
      <alignment horizontal="right" vertical="center" wrapText="1" indent="1"/>
    </xf>
    <xf numFmtId="3" fontId="8" fillId="16" borderId="30" xfId="1" applyNumberFormat="1" applyFont="1" applyFill="1" applyBorder="1" applyAlignment="1" applyProtection="1">
      <alignment horizontal="right" vertical="center" wrapText="1" indent="1"/>
    </xf>
    <xf numFmtId="3" fontId="32" fillId="16" borderId="22" xfId="1" applyNumberFormat="1" applyFont="1" applyFill="1" applyBorder="1" applyAlignment="1" applyProtection="1">
      <alignment horizontal="right" vertical="center" wrapText="1" indent="1"/>
    </xf>
    <xf numFmtId="3" fontId="32" fillId="16" borderId="31" xfId="1" applyNumberFormat="1" applyFont="1" applyFill="1" applyBorder="1" applyAlignment="1" applyProtection="1">
      <alignment horizontal="right" vertical="center" wrapText="1" indent="1"/>
    </xf>
    <xf numFmtId="3" fontId="32" fillId="16" borderId="23" xfId="1" applyNumberFormat="1" applyFont="1" applyFill="1" applyBorder="1" applyAlignment="1" applyProtection="1">
      <alignment horizontal="right" vertical="center" wrapText="1" indent="1"/>
    </xf>
    <xf numFmtId="0" fontId="27" fillId="20" borderId="13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left" vertical="center"/>
    </xf>
    <xf numFmtId="3" fontId="9" fillId="20" borderId="11" xfId="0" applyNumberFormat="1" applyFont="1" applyFill="1" applyBorder="1" applyAlignment="1">
      <alignment horizontal="right" vertical="center" wrapText="1"/>
    </xf>
    <xf numFmtId="3" fontId="9" fillId="20" borderId="32" xfId="0" applyNumberFormat="1" applyFont="1" applyFill="1" applyBorder="1" applyAlignment="1">
      <alignment horizontal="right" vertical="center" wrapText="1"/>
    </xf>
    <xf numFmtId="3" fontId="9" fillId="20" borderId="31" xfId="0" applyNumberFormat="1" applyFont="1" applyFill="1" applyBorder="1" applyAlignment="1">
      <alignment horizontal="right" vertical="center" wrapText="1"/>
    </xf>
    <xf numFmtId="3" fontId="9" fillId="20" borderId="33" xfId="0" applyNumberFormat="1" applyFont="1" applyFill="1" applyBorder="1" applyAlignment="1">
      <alignment horizontal="right" vertical="center" wrapText="1"/>
    </xf>
    <xf numFmtId="3" fontId="9" fillId="20" borderId="0" xfId="0" applyNumberFormat="1" applyFont="1" applyFill="1" applyBorder="1" applyAlignment="1">
      <alignment horizontal="right" vertical="center" wrapText="1"/>
    </xf>
    <xf numFmtId="3" fontId="9" fillId="20" borderId="22" xfId="0" applyNumberFormat="1" applyFont="1" applyFill="1" applyBorder="1" applyAlignment="1">
      <alignment horizontal="right" vertical="center" wrapText="1"/>
    </xf>
    <xf numFmtId="0" fontId="30" fillId="16" borderId="12" xfId="2" applyNumberFormat="1" applyFont="1" applyFill="1" applyBorder="1" applyAlignment="1" applyProtection="1">
      <alignment vertical="center" wrapText="1"/>
    </xf>
    <xf numFmtId="3" fontId="32" fillId="16" borderId="9" xfId="1" applyNumberFormat="1" applyFont="1" applyFill="1" applyBorder="1" applyAlignment="1" applyProtection="1">
      <alignment horizontal="right" vertical="center" wrapText="1" indent="1"/>
    </xf>
    <xf numFmtId="3" fontId="6" fillId="17" borderId="35" xfId="1" applyNumberFormat="1" applyFont="1" applyFill="1" applyBorder="1" applyAlignment="1" applyProtection="1">
      <alignment horizontal="right" vertical="center" wrapText="1" indent="1"/>
    </xf>
    <xf numFmtId="3" fontId="33" fillId="15" borderId="36" xfId="1" applyNumberFormat="1" applyFont="1" applyFill="1" applyBorder="1" applyAlignment="1" applyProtection="1">
      <alignment horizontal="right" vertical="center" wrapText="1" indent="1"/>
    </xf>
    <xf numFmtId="3" fontId="33" fillId="15" borderId="37" xfId="1" applyNumberFormat="1" applyFont="1" applyFill="1" applyBorder="1" applyAlignment="1" applyProtection="1">
      <alignment horizontal="right" vertical="center" wrapText="1" indent="1"/>
    </xf>
    <xf numFmtId="3" fontId="33" fillId="15" borderId="4" xfId="1" applyNumberFormat="1" applyFont="1" applyFill="1" applyBorder="1" applyAlignment="1" applyProtection="1">
      <alignment horizontal="right" vertical="center" wrapText="1" indent="1"/>
    </xf>
    <xf numFmtId="0" fontId="33" fillId="15" borderId="12" xfId="2" applyNumberFormat="1" applyFont="1" applyFill="1" applyBorder="1" applyAlignment="1" applyProtection="1">
      <alignment horizontal="left" vertical="center" wrapText="1" indent="2"/>
    </xf>
    <xf numFmtId="3" fontId="32" fillId="16" borderId="37" xfId="1" applyNumberFormat="1" applyFont="1" applyFill="1" applyBorder="1" applyAlignment="1" applyProtection="1">
      <alignment horizontal="right" vertical="center" wrapText="1" indent="1"/>
    </xf>
    <xf numFmtId="3" fontId="9" fillId="20" borderId="34" xfId="0" applyNumberFormat="1" applyFont="1" applyFill="1" applyBorder="1" applyAlignment="1">
      <alignment horizontal="right" vertical="center" wrapText="1"/>
    </xf>
    <xf numFmtId="3" fontId="9" fillId="20" borderId="26" xfId="0" applyNumberFormat="1" applyFont="1" applyFill="1" applyBorder="1" applyAlignment="1">
      <alignment horizontal="right" vertical="center" wrapText="1"/>
    </xf>
    <xf numFmtId="0" fontId="34" fillId="15" borderId="0" xfId="2" applyNumberFormat="1" applyFont="1" applyFill="1" applyBorder="1" applyAlignment="1" applyProtection="1">
      <alignment horizontal="left" vertical="center" wrapText="1" indent="2"/>
    </xf>
    <xf numFmtId="3" fontId="34" fillId="15" borderId="36" xfId="1" applyNumberFormat="1" applyFont="1" applyFill="1" applyBorder="1" applyAlignment="1" applyProtection="1">
      <alignment horizontal="right" vertical="center" wrapText="1" indent="1"/>
    </xf>
    <xf numFmtId="3" fontId="34" fillId="15" borderId="37" xfId="1" applyNumberFormat="1" applyFont="1" applyFill="1" applyBorder="1" applyAlignment="1" applyProtection="1">
      <alignment horizontal="right" vertical="center" wrapText="1" indent="1"/>
    </xf>
    <xf numFmtId="3" fontId="34" fillId="15" borderId="22" xfId="1" applyNumberFormat="1" applyFont="1" applyFill="1" applyBorder="1" applyAlignment="1" applyProtection="1">
      <alignment horizontal="right" vertical="center" wrapText="1" indent="1"/>
    </xf>
    <xf numFmtId="3" fontId="34" fillId="15" borderId="4" xfId="1" applyNumberFormat="1" applyFont="1" applyFill="1" applyBorder="1" applyAlignment="1" applyProtection="1">
      <alignment horizontal="right" vertical="center" wrapText="1" indent="1"/>
    </xf>
    <xf numFmtId="0" fontId="34" fillId="15" borderId="12" xfId="2" applyNumberFormat="1" applyFont="1" applyFill="1" applyBorder="1" applyAlignment="1" applyProtection="1">
      <alignment horizontal="left" vertical="center" wrapText="1" indent="2"/>
    </xf>
    <xf numFmtId="3" fontId="9" fillId="20" borderId="39" xfId="0" applyNumberFormat="1" applyFont="1" applyFill="1" applyBorder="1" applyAlignment="1">
      <alignment horizontal="right" vertical="center" wrapText="1"/>
    </xf>
    <xf numFmtId="3" fontId="6" fillId="17" borderId="37" xfId="1" applyNumberFormat="1" applyFont="1" applyFill="1" applyBorder="1" applyAlignment="1" applyProtection="1">
      <alignment horizontal="right" vertical="center" wrapText="1" indent="1"/>
    </xf>
    <xf numFmtId="3" fontId="6" fillId="17" borderId="41" xfId="1" applyNumberFormat="1" applyFont="1" applyFill="1" applyBorder="1" applyAlignment="1" applyProtection="1">
      <alignment horizontal="right" vertical="center" wrapText="1" indent="1"/>
    </xf>
    <xf numFmtId="3" fontId="6" fillId="17" borderId="42" xfId="1" applyNumberFormat="1" applyFont="1" applyFill="1" applyBorder="1" applyAlignment="1" applyProtection="1">
      <alignment horizontal="right" vertical="center" wrapText="1" indent="1"/>
    </xf>
    <xf numFmtId="3" fontId="6" fillId="17" borderId="36" xfId="1" applyNumberFormat="1" applyFont="1" applyFill="1" applyBorder="1" applyAlignment="1" applyProtection="1">
      <alignment horizontal="right" vertical="center" wrapText="1" indent="1"/>
    </xf>
    <xf numFmtId="3" fontId="6" fillId="17" borderId="22" xfId="1" applyNumberFormat="1" applyFont="1" applyFill="1" applyBorder="1" applyAlignment="1" applyProtection="1">
      <alignment horizontal="right" vertical="center" wrapText="1" indent="1"/>
    </xf>
    <xf numFmtId="3" fontId="6" fillId="17" borderId="4" xfId="1" applyNumberFormat="1" applyFont="1" applyFill="1" applyBorder="1" applyAlignment="1" applyProtection="1">
      <alignment horizontal="right" vertical="center" wrapText="1" indent="1"/>
    </xf>
    <xf numFmtId="3" fontId="33" fillId="15" borderId="22" xfId="1" applyNumberFormat="1" applyFont="1" applyFill="1" applyBorder="1" applyAlignment="1" applyProtection="1">
      <alignment horizontal="right" vertical="center" wrapText="1" indent="1"/>
    </xf>
    <xf numFmtId="3" fontId="8" fillId="17" borderId="43" xfId="1" applyNumberFormat="1" applyFont="1" applyFill="1" applyBorder="1" applyAlignment="1" applyProtection="1">
      <alignment horizontal="right" vertical="center" wrapText="1" indent="1"/>
    </xf>
    <xf numFmtId="3" fontId="8" fillId="17" borderId="4" xfId="1" applyNumberFormat="1" applyFont="1" applyFill="1" applyBorder="1" applyAlignment="1" applyProtection="1">
      <alignment horizontal="right" vertical="center" wrapText="1" indent="1"/>
    </xf>
    <xf numFmtId="3" fontId="12" fillId="17" borderId="43" xfId="1" applyNumberFormat="1" applyFont="1" applyFill="1" applyBorder="1" applyAlignment="1" applyProtection="1">
      <alignment horizontal="right" vertical="center" wrapText="1" indent="1"/>
    </xf>
    <xf numFmtId="3" fontId="12" fillId="17" borderId="4" xfId="1" applyNumberFormat="1" applyFont="1" applyFill="1" applyBorder="1" applyAlignment="1" applyProtection="1">
      <alignment horizontal="right" vertical="center" wrapText="1" indent="1"/>
    </xf>
    <xf numFmtId="3" fontId="6" fillId="17" borderId="43" xfId="1" applyNumberFormat="1" applyFont="1" applyFill="1" applyBorder="1" applyAlignment="1" applyProtection="1">
      <alignment horizontal="right" vertical="center" wrapText="1" indent="1"/>
    </xf>
    <xf numFmtId="0" fontId="35" fillId="15" borderId="0" xfId="2" applyNumberFormat="1" applyFont="1" applyFill="1" applyBorder="1" applyAlignment="1" applyProtection="1">
      <alignment horizontal="left" vertical="center" wrapText="1" indent="2"/>
    </xf>
    <xf numFmtId="3" fontId="9" fillId="20" borderId="14" xfId="0" applyNumberFormat="1" applyFont="1" applyFill="1" applyBorder="1" applyAlignment="1">
      <alignment horizontal="right" vertical="center" wrapText="1"/>
    </xf>
    <xf numFmtId="3" fontId="9" fillId="20" borderId="44" xfId="0" applyNumberFormat="1" applyFont="1" applyFill="1" applyBorder="1" applyAlignment="1">
      <alignment horizontal="right" vertical="center" wrapText="1"/>
    </xf>
    <xf numFmtId="3" fontId="9" fillId="20" borderId="45" xfId="0" applyNumberFormat="1" applyFont="1" applyFill="1" applyBorder="1" applyAlignment="1">
      <alignment horizontal="right" vertical="center" wrapText="1"/>
    </xf>
    <xf numFmtId="3" fontId="9" fillId="20" borderId="46" xfId="0" applyNumberFormat="1" applyFont="1" applyFill="1" applyBorder="1" applyAlignment="1">
      <alignment horizontal="right" vertical="center" wrapText="1"/>
    </xf>
    <xf numFmtId="0" fontId="36" fillId="15" borderId="0" xfId="2" applyNumberFormat="1" applyFont="1" applyFill="1" applyBorder="1" applyAlignment="1" applyProtection="1">
      <alignment horizontal="left" vertical="center" wrapText="1"/>
    </xf>
    <xf numFmtId="0" fontId="37" fillId="15" borderId="0" xfId="2" applyNumberFormat="1" applyFont="1" applyFill="1" applyBorder="1" applyAlignment="1" applyProtection="1">
      <alignment horizontal="left" vertical="center" wrapText="1"/>
    </xf>
    <xf numFmtId="3" fontId="9" fillId="20" borderId="13" xfId="0" applyNumberFormat="1" applyFont="1" applyFill="1" applyBorder="1" applyAlignment="1">
      <alignment horizontal="right" vertical="center" wrapText="1"/>
    </xf>
    <xf numFmtId="0" fontId="31" fillId="16" borderId="11" xfId="2" applyNumberFormat="1" applyFont="1" applyFill="1" applyBorder="1" applyAlignment="1" applyProtection="1">
      <alignment horizontal="left" vertical="center" wrapText="1"/>
    </xf>
    <xf numFmtId="3" fontId="32" fillId="16" borderId="0" xfId="1" applyNumberFormat="1" applyFont="1" applyFill="1" applyBorder="1" applyAlignment="1" applyProtection="1">
      <alignment horizontal="right" vertical="center" wrapText="1" indent="1"/>
    </xf>
    <xf numFmtId="0" fontId="13" fillId="15" borderId="11" xfId="2" applyNumberFormat="1" applyFont="1" applyFill="1" applyBorder="1" applyAlignment="1" applyProtection="1">
      <alignment horizontal="left" vertical="top" wrapText="1"/>
    </xf>
    <xf numFmtId="0" fontId="27" fillId="20" borderId="11" xfId="0" applyFont="1" applyFill="1" applyBorder="1" applyAlignment="1">
      <alignment horizontal="center" vertical="center"/>
    </xf>
    <xf numFmtId="0" fontId="27" fillId="20" borderId="0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left" vertical="center"/>
    </xf>
    <xf numFmtId="0" fontId="13" fillId="15" borderId="11" xfId="2" applyNumberFormat="1" applyFont="1" applyFill="1" applyBorder="1" applyAlignment="1" applyProtection="1">
      <alignment horizontal="center" vertical="top" wrapText="1"/>
    </xf>
    <xf numFmtId="3" fontId="8" fillId="16" borderId="22" xfId="1" applyNumberFormat="1" applyFont="1" applyFill="1" applyBorder="1" applyAlignment="1" applyProtection="1">
      <alignment horizontal="right" vertical="center" wrapText="1" indent="1"/>
    </xf>
    <xf numFmtId="3" fontId="9" fillId="20" borderId="27" xfId="0" applyNumberFormat="1" applyFont="1" applyFill="1" applyBorder="1" applyAlignment="1">
      <alignment horizontal="right" vertical="center" wrapText="1"/>
    </xf>
    <xf numFmtId="3" fontId="9" fillId="20" borderId="23" xfId="0" applyNumberFormat="1" applyFont="1" applyFill="1" applyBorder="1" applyAlignment="1">
      <alignment horizontal="right" vertical="center" wrapText="1"/>
    </xf>
    <xf numFmtId="0" fontId="31" fillId="18" borderId="11" xfId="2" applyNumberFormat="1" applyFont="1" applyFill="1" applyBorder="1" applyAlignment="1" applyProtection="1">
      <alignment horizontal="left" vertical="center" wrapText="1"/>
    </xf>
    <xf numFmtId="3" fontId="39" fillId="18" borderId="36" xfId="1" applyNumberFormat="1" applyFont="1" applyFill="1" applyBorder="1" applyAlignment="1" applyProtection="1">
      <alignment horizontal="right" vertical="center" wrapText="1" indent="1"/>
    </xf>
    <xf numFmtId="3" fontId="39" fillId="18" borderId="0" xfId="1" applyNumberFormat="1" applyFont="1" applyFill="1" applyBorder="1" applyAlignment="1" applyProtection="1">
      <alignment horizontal="right" vertical="center" wrapText="1" indent="1"/>
    </xf>
    <xf numFmtId="3" fontId="39" fillId="18" borderId="31" xfId="1" applyNumberFormat="1" applyFont="1" applyFill="1" applyBorder="1" applyAlignment="1" applyProtection="1">
      <alignment horizontal="right" vertical="center" wrapText="1" indent="1"/>
    </xf>
    <xf numFmtId="3" fontId="39" fillId="18" borderId="22" xfId="1" applyNumberFormat="1" applyFont="1" applyFill="1" applyBorder="1" applyAlignment="1" applyProtection="1">
      <alignment horizontal="right" vertical="center" wrapText="1" indent="1"/>
    </xf>
    <xf numFmtId="3" fontId="39" fillId="18" borderId="23" xfId="1" applyNumberFormat="1" applyFont="1" applyFill="1" applyBorder="1" applyAlignment="1" applyProtection="1">
      <alignment horizontal="right" vertical="center" wrapText="1" indent="1"/>
    </xf>
    <xf numFmtId="0" fontId="14" fillId="15" borderId="11" xfId="2" applyNumberFormat="1" applyFont="1" applyFill="1" applyBorder="1" applyAlignment="1" applyProtection="1">
      <alignment horizontal="left" vertical="center" wrapText="1" indent="2"/>
    </xf>
    <xf numFmtId="0" fontId="8" fillId="15" borderId="11" xfId="2" applyNumberFormat="1" applyFont="1" applyFill="1" applyBorder="1" applyAlignment="1" applyProtection="1">
      <alignment horizontal="left" vertical="center" wrapText="1" indent="2"/>
    </xf>
    <xf numFmtId="0" fontId="31" fillId="16" borderId="13" xfId="2" applyNumberFormat="1" applyFont="1" applyFill="1" applyBorder="1" applyAlignment="1" applyProtection="1">
      <alignment horizontal="left" vertical="center" wrapText="1"/>
    </xf>
    <xf numFmtId="0" fontId="30" fillId="16" borderId="14" xfId="2" applyNumberFormat="1" applyFont="1" applyFill="1" applyBorder="1" applyAlignment="1" applyProtection="1">
      <alignment horizontal="left" vertical="center" wrapText="1"/>
    </xf>
    <xf numFmtId="0" fontId="30" fillId="16" borderId="15" xfId="2" applyNumberFormat="1" applyFont="1" applyFill="1" applyBorder="1" applyAlignment="1" applyProtection="1">
      <alignment vertical="center" wrapText="1"/>
    </xf>
    <xf numFmtId="3" fontId="32" fillId="16" borderId="39" xfId="1" applyNumberFormat="1" applyFont="1" applyFill="1" applyBorder="1" applyAlignment="1" applyProtection="1">
      <alignment horizontal="right" vertical="center" wrapText="1" indent="1"/>
    </xf>
    <xf numFmtId="3" fontId="32" fillId="16" borderId="26" xfId="1" applyNumberFormat="1" applyFont="1" applyFill="1" applyBorder="1" applyAlignment="1" applyProtection="1">
      <alignment horizontal="right" vertical="center" wrapText="1" indent="1"/>
    </xf>
    <xf numFmtId="3" fontId="6" fillId="17" borderId="49" xfId="1" applyNumberFormat="1" applyFont="1" applyFill="1" applyBorder="1" applyAlignment="1" applyProtection="1">
      <alignment horizontal="right" vertical="center" wrapText="1" indent="1"/>
    </xf>
    <xf numFmtId="3" fontId="32" fillId="16" borderId="27" xfId="1" applyNumberFormat="1" applyFont="1" applyFill="1" applyBorder="1" applyAlignment="1" applyProtection="1">
      <alignment horizontal="right" vertical="center" wrapText="1" indent="1"/>
    </xf>
    <xf numFmtId="0" fontId="25" fillId="20" borderId="9" xfId="0" applyFont="1" applyFill="1" applyBorder="1" applyAlignment="1">
      <alignment horizontal="center" vertical="center"/>
    </xf>
    <xf numFmtId="0" fontId="25" fillId="20" borderId="10" xfId="0" applyFont="1" applyFill="1" applyBorder="1" applyAlignment="1">
      <alignment horizontal="center" vertical="center"/>
    </xf>
    <xf numFmtId="0" fontId="26" fillId="20" borderId="0" xfId="0" applyFont="1" applyFill="1" applyBorder="1" applyAlignment="1">
      <alignment horizontal="center" vertical="center"/>
    </xf>
    <xf numFmtId="0" fontId="26" fillId="20" borderId="12" xfId="0" applyFont="1" applyFill="1" applyBorder="1" applyAlignment="1">
      <alignment horizontal="center" vertical="center"/>
    </xf>
    <xf numFmtId="0" fontId="27" fillId="20" borderId="14" xfId="0" applyFont="1" applyFill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 applyProtection="1">
      <alignment horizontal="center" vertical="center" wrapText="1"/>
    </xf>
    <xf numFmtId="0" fontId="3" fillId="0" borderId="9" xfId="2" applyNumberFormat="1" applyFont="1" applyFill="1" applyBorder="1" applyAlignment="1" applyProtection="1">
      <alignment horizontal="center" vertical="center" wrapText="1"/>
    </xf>
    <xf numFmtId="0" fontId="3" fillId="0" borderId="10" xfId="2" applyNumberFormat="1" applyFont="1" applyFill="1" applyBorder="1" applyAlignment="1" applyProtection="1">
      <alignment horizontal="center" vertical="center" wrapText="1"/>
    </xf>
    <xf numFmtId="0" fontId="3" fillId="0" borderId="11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Fill="1" applyBorder="1" applyAlignment="1" applyProtection="1">
      <alignment horizontal="center" vertical="center" wrapText="1"/>
    </xf>
    <xf numFmtId="0" fontId="3" fillId="0" borderId="12" xfId="2" applyNumberFormat="1" applyFont="1" applyFill="1" applyBorder="1" applyAlignment="1" applyProtection="1">
      <alignment horizontal="center" vertical="center" wrapText="1"/>
    </xf>
    <xf numFmtId="0" fontId="3" fillId="0" borderId="13" xfId="2" applyNumberFormat="1" applyFont="1" applyFill="1" applyBorder="1" applyAlignment="1" applyProtection="1">
      <alignment horizontal="center" vertical="center" wrapText="1"/>
    </xf>
    <xf numFmtId="0" fontId="3" fillId="0" borderId="14" xfId="2" applyNumberFormat="1" applyFont="1" applyFill="1" applyBorder="1" applyAlignment="1" applyProtection="1">
      <alignment horizontal="center" vertical="center" wrapText="1"/>
    </xf>
    <xf numFmtId="0" fontId="3" fillId="0" borderId="15" xfId="2" applyNumberFormat="1" applyFont="1" applyFill="1" applyBorder="1" applyAlignment="1" applyProtection="1">
      <alignment horizontal="center" vertical="center" wrapText="1"/>
    </xf>
    <xf numFmtId="0" fontId="28" fillId="19" borderId="16" xfId="0" applyFont="1" applyFill="1" applyBorder="1" applyAlignment="1">
      <alignment horizontal="center" vertical="center" wrapText="1"/>
    </xf>
    <xf numFmtId="0" fontId="28" fillId="19" borderId="20" xfId="0" applyFont="1" applyFill="1" applyBorder="1" applyAlignment="1">
      <alignment horizontal="center" vertical="center" wrapText="1"/>
    </xf>
    <xf numFmtId="0" fontId="28" fillId="19" borderId="24" xfId="0" applyFont="1" applyFill="1" applyBorder="1" applyAlignment="1">
      <alignment horizontal="center" vertical="center" wrapText="1"/>
    </xf>
    <xf numFmtId="0" fontId="29" fillId="16" borderId="9" xfId="2" applyNumberFormat="1" applyFont="1" applyFill="1" applyBorder="1" applyAlignment="1" applyProtection="1">
      <alignment horizontal="center" vertical="center" wrapText="1"/>
    </xf>
    <xf numFmtId="0" fontId="29" fillId="16" borderId="0" xfId="2" applyNumberFormat="1" applyFont="1" applyFill="1" applyBorder="1" applyAlignment="1" applyProtection="1">
      <alignment horizontal="center" vertical="center" wrapText="1"/>
    </xf>
    <xf numFmtId="0" fontId="29" fillId="16" borderId="14" xfId="2" applyNumberFormat="1" applyFont="1" applyFill="1" applyBorder="1" applyAlignment="1" applyProtection="1">
      <alignment horizontal="center" vertical="center" wrapText="1"/>
    </xf>
    <xf numFmtId="0" fontId="28" fillId="19" borderId="9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8" fillId="19" borderId="14" xfId="0" applyFont="1" applyFill="1" applyBorder="1" applyAlignment="1">
      <alignment horizontal="center" vertical="center" wrapText="1"/>
    </xf>
    <xf numFmtId="0" fontId="28" fillId="19" borderId="10" xfId="0" applyFont="1" applyFill="1" applyBorder="1" applyAlignment="1">
      <alignment horizontal="center" vertical="center" wrapText="1"/>
    </xf>
    <xf numFmtId="0" fontId="28" fillId="19" borderId="12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 wrapText="1"/>
    </xf>
    <xf numFmtId="0" fontId="28" fillId="19" borderId="18" xfId="0" applyFont="1" applyFill="1" applyBorder="1" applyAlignment="1">
      <alignment horizontal="center" vertical="top" wrapText="1"/>
    </xf>
    <xf numFmtId="0" fontId="28" fillId="19" borderId="22" xfId="0" applyFont="1" applyFill="1" applyBorder="1" applyAlignment="1">
      <alignment horizontal="center" vertical="top" wrapText="1"/>
    </xf>
    <xf numFmtId="0" fontId="28" fillId="19" borderId="26" xfId="0" applyFont="1" applyFill="1" applyBorder="1" applyAlignment="1">
      <alignment horizontal="center" vertical="top" wrapText="1"/>
    </xf>
    <xf numFmtId="0" fontId="28" fillId="19" borderId="19" xfId="0" applyFont="1" applyFill="1" applyBorder="1" applyAlignment="1">
      <alignment horizontal="center" vertical="top" wrapText="1"/>
    </xf>
    <xf numFmtId="0" fontId="28" fillId="19" borderId="23" xfId="0" applyFont="1" applyFill="1" applyBorder="1" applyAlignment="1">
      <alignment horizontal="center" vertical="top" wrapText="1"/>
    </xf>
    <xf numFmtId="0" fontId="28" fillId="19" borderId="27" xfId="0" applyFont="1" applyFill="1" applyBorder="1" applyAlignment="1">
      <alignment horizontal="center" vertical="top" wrapText="1"/>
    </xf>
    <xf numFmtId="0" fontId="30" fillId="19" borderId="16" xfId="0" applyFont="1" applyFill="1" applyBorder="1" applyAlignment="1">
      <alignment horizontal="center" vertical="center" wrapText="1"/>
    </xf>
    <xf numFmtId="0" fontId="30" fillId="19" borderId="20" xfId="0" applyFont="1" applyFill="1" applyBorder="1" applyAlignment="1">
      <alignment horizontal="center" vertical="center" wrapText="1"/>
    </xf>
    <xf numFmtId="0" fontId="28" fillId="19" borderId="21" xfId="0" applyFont="1" applyFill="1" applyBorder="1" applyAlignment="1">
      <alignment horizontal="center" vertical="top" wrapText="1"/>
    </xf>
    <xf numFmtId="0" fontId="28" fillId="19" borderId="25" xfId="0" applyFont="1" applyFill="1" applyBorder="1" applyAlignment="1">
      <alignment horizontal="center" vertical="top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9" borderId="47" xfId="0" applyFont="1" applyFill="1" applyBorder="1" applyAlignment="1">
      <alignment horizontal="center" vertical="center" wrapText="1"/>
    </xf>
    <xf numFmtId="0" fontId="30" fillId="19" borderId="11" xfId="0" applyFont="1" applyFill="1" applyBorder="1" applyAlignment="1">
      <alignment horizontal="center" vertical="center" wrapText="1"/>
    </xf>
    <xf numFmtId="0" fontId="30" fillId="19" borderId="48" xfId="0" applyFont="1" applyFill="1" applyBorder="1" applyAlignment="1">
      <alignment horizontal="center" vertical="center" wrapText="1"/>
    </xf>
    <xf numFmtId="0" fontId="30" fillId="19" borderId="13" xfId="0" applyFont="1" applyFill="1" applyBorder="1" applyAlignment="1">
      <alignment horizontal="center" vertical="center" wrapText="1"/>
    </xf>
    <xf numFmtId="0" fontId="38" fillId="18" borderId="0" xfId="2" applyNumberFormat="1" applyFont="1" applyFill="1" applyBorder="1" applyAlignment="1" applyProtection="1">
      <alignment horizontal="center" vertical="center" wrapText="1"/>
    </xf>
    <xf numFmtId="0" fontId="38" fillId="18" borderId="3" xfId="2" applyNumberFormat="1" applyFont="1" applyFill="1" applyBorder="1" applyAlignment="1" applyProtection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5</xdr:row>
      <xdr:rowOff>85725</xdr:rowOff>
    </xdr:from>
    <xdr:ext cx="2222499" cy="724500"/>
    <xdr:pic>
      <xdr:nvPicPr>
        <xdr:cNvPr id="2" name="1 Imagen">
          <a:extLst>
            <a:ext uri="{FF2B5EF4-FFF2-40B4-BE49-F238E27FC236}">
              <a16:creationId xmlns:a16="http://schemas.microsoft.com/office/drawing/2014/main" id="{B2418971-A2CF-8C4C-AD93-19F45C46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095375"/>
          <a:ext cx="2222499" cy="72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1"/>
  <sheetViews>
    <sheetView showGridLines="0" tabSelected="1" zoomScale="90" zoomScaleNormal="90" workbookViewId="0"/>
  </sheetViews>
  <sheetFormatPr baseColWidth="10" defaultColWidth="11.42578125" defaultRowHeight="15"/>
  <cols>
    <col min="1" max="1" width="2.42578125" style="1" customWidth="1"/>
    <col min="2" max="2" width="4.28515625" style="2" customWidth="1"/>
    <col min="3" max="3" width="15.28515625" style="3" customWidth="1"/>
    <col min="4" max="4" width="8.28515625" style="20" customWidth="1"/>
    <col min="5" max="5" width="12.7109375" style="3" customWidth="1"/>
    <col min="6" max="6" width="53.140625" style="3" customWidth="1"/>
    <col min="7" max="17" width="14.140625" style="3" customWidth="1"/>
    <col min="18" max="16384" width="11.42578125" style="3"/>
  </cols>
  <sheetData>
    <row r="1" spans="1:17">
      <c r="C1" s="22"/>
      <c r="D1" s="2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>
      <c r="C2" s="22"/>
      <c r="D2" s="23"/>
      <c r="E2" s="22"/>
      <c r="F2" s="22"/>
      <c r="G2" s="24"/>
      <c r="H2" s="24"/>
      <c r="I2" s="24"/>
      <c r="J2" s="24"/>
      <c r="K2" s="24"/>
      <c r="L2" s="24"/>
      <c r="M2" s="24"/>
      <c r="N2" s="24"/>
      <c r="O2" s="22"/>
      <c r="P2" s="22"/>
      <c r="Q2" s="22"/>
    </row>
    <row r="3" spans="1:17">
      <c r="C3" s="22"/>
      <c r="D3" s="23"/>
      <c r="E3" s="22"/>
      <c r="F3" s="22"/>
      <c r="G3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C4" s="22"/>
      <c r="D4" s="23"/>
      <c r="E4" s="22"/>
      <c r="F4" s="22"/>
      <c r="G4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5.75" thickBot="1">
      <c r="C5" s="22"/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27" customHeight="1">
      <c r="C6" s="119"/>
      <c r="D6" s="120"/>
      <c r="E6" s="121"/>
      <c r="F6" s="113" t="s">
        <v>209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1:17" ht="20.25" customHeight="1">
      <c r="C7" s="122"/>
      <c r="D7" s="123"/>
      <c r="E7" s="124"/>
      <c r="F7" s="115" t="s">
        <v>210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1:17" ht="20.25" customHeight="1" thickBot="1">
      <c r="C8" s="125"/>
      <c r="D8" s="126"/>
      <c r="E8" s="127"/>
      <c r="F8" s="117" t="s">
        <v>206</v>
      </c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 s="5" customFormat="1" ht="18.75" customHeight="1">
      <c r="A9" s="4"/>
      <c r="B9" s="25"/>
      <c r="C9" s="128" t="s">
        <v>0</v>
      </c>
      <c r="D9" s="131"/>
      <c r="E9" s="134" t="s">
        <v>1</v>
      </c>
      <c r="F9" s="137" t="s">
        <v>2</v>
      </c>
      <c r="G9" s="26" t="s">
        <v>3</v>
      </c>
      <c r="H9" s="27" t="s">
        <v>4</v>
      </c>
      <c r="I9" s="27" t="s">
        <v>5</v>
      </c>
      <c r="J9" s="27" t="s">
        <v>6</v>
      </c>
      <c r="K9" s="27" t="s">
        <v>7</v>
      </c>
      <c r="L9" s="27" t="s">
        <v>8</v>
      </c>
      <c r="M9" s="27" t="s">
        <v>9</v>
      </c>
      <c r="N9" s="27" t="s">
        <v>10</v>
      </c>
      <c r="O9" s="140" t="s">
        <v>11</v>
      </c>
      <c r="P9" s="28" t="s">
        <v>12</v>
      </c>
      <c r="Q9" s="143" t="s">
        <v>13</v>
      </c>
    </row>
    <row r="10" spans="1:17" ht="18.75" customHeight="1">
      <c r="B10" s="29"/>
      <c r="C10" s="129"/>
      <c r="D10" s="132"/>
      <c r="E10" s="135"/>
      <c r="F10" s="138"/>
      <c r="G10" s="148" t="s">
        <v>14</v>
      </c>
      <c r="H10" s="141" t="s">
        <v>15</v>
      </c>
      <c r="I10" s="141" t="s">
        <v>16</v>
      </c>
      <c r="J10" s="141" t="s">
        <v>17</v>
      </c>
      <c r="K10" s="141" t="s">
        <v>18</v>
      </c>
      <c r="L10" s="141" t="s">
        <v>19</v>
      </c>
      <c r="M10" s="141" t="s">
        <v>20</v>
      </c>
      <c r="N10" s="141" t="s">
        <v>21</v>
      </c>
      <c r="O10" s="141"/>
      <c r="P10" s="141" t="s">
        <v>22</v>
      </c>
      <c r="Q10" s="144"/>
    </row>
    <row r="11" spans="1:17" ht="52.5" customHeight="1" thickBot="1">
      <c r="B11" s="29"/>
      <c r="C11" s="130"/>
      <c r="D11" s="133"/>
      <c r="E11" s="136"/>
      <c r="F11" s="139"/>
      <c r="G11" s="149"/>
      <c r="H11" s="142"/>
      <c r="I11" s="142"/>
      <c r="J11" s="142"/>
      <c r="K11" s="142"/>
      <c r="L11" s="142"/>
      <c r="M11" s="142"/>
      <c r="N11" s="142"/>
      <c r="O11" s="142"/>
      <c r="P11" s="142"/>
      <c r="Q11" s="145"/>
    </row>
    <row r="12" spans="1:17" ht="26.25" customHeight="1">
      <c r="B12" s="29"/>
      <c r="C12" s="146" t="s">
        <v>205</v>
      </c>
      <c r="D12" s="30" t="s">
        <v>23</v>
      </c>
      <c r="E12" s="31" t="s">
        <v>24</v>
      </c>
      <c r="F12" s="32" t="s">
        <v>25</v>
      </c>
      <c r="G12" s="11"/>
      <c r="H12" s="12"/>
      <c r="I12" s="12"/>
      <c r="J12" s="12"/>
      <c r="K12" s="12"/>
      <c r="L12" s="12"/>
      <c r="M12" s="12"/>
      <c r="N12" s="33"/>
      <c r="O12" s="34">
        <f>SUM(O13:O15)</f>
        <v>608049.77777505375</v>
      </c>
      <c r="P12" s="34">
        <f>SUM(P13:P15)</f>
        <v>-608049.77777505375</v>
      </c>
      <c r="Q12" s="35">
        <f>+O12</f>
        <v>608049.77777505375</v>
      </c>
    </row>
    <row r="13" spans="1:17" ht="19.5" customHeight="1">
      <c r="B13" s="29"/>
      <c r="C13" s="147"/>
      <c r="D13" s="7"/>
      <c r="E13" s="36" t="s">
        <v>26</v>
      </c>
      <c r="F13" s="36" t="s">
        <v>27</v>
      </c>
      <c r="G13" s="8"/>
      <c r="H13" s="9"/>
      <c r="I13" s="9"/>
      <c r="J13" s="9"/>
      <c r="K13" s="9"/>
      <c r="L13" s="9"/>
      <c r="M13" s="9"/>
      <c r="N13" s="9"/>
      <c r="O13" s="37">
        <f t="shared" ref="O13:O14" si="0">-P13</f>
        <v>418374.15138950304</v>
      </c>
      <c r="P13" s="37">
        <v>-418374.15138950304</v>
      </c>
      <c r="Q13" s="38">
        <f t="shared" ref="Q13:Q19" si="1">+O13</f>
        <v>418374.15138950304</v>
      </c>
    </row>
    <row r="14" spans="1:17" ht="19.5" customHeight="1">
      <c r="B14" s="29"/>
      <c r="C14" s="147"/>
      <c r="D14" s="7"/>
      <c r="E14" s="36" t="s">
        <v>28</v>
      </c>
      <c r="F14" s="36" t="s">
        <v>29</v>
      </c>
      <c r="G14" s="8"/>
      <c r="H14" s="9"/>
      <c r="I14" s="9"/>
      <c r="J14" s="9"/>
      <c r="K14" s="9"/>
      <c r="L14" s="9"/>
      <c r="M14" s="9"/>
      <c r="N14" s="9"/>
      <c r="O14" s="37">
        <f t="shared" si="0"/>
        <v>110591.6033606197</v>
      </c>
      <c r="P14" s="37">
        <v>-110591.6033606197</v>
      </c>
      <c r="Q14" s="38">
        <f t="shared" si="1"/>
        <v>110591.6033606197</v>
      </c>
    </row>
    <row r="15" spans="1:17" ht="19.5" customHeight="1">
      <c r="B15" s="29"/>
      <c r="C15" s="147"/>
      <c r="D15" s="7"/>
      <c r="E15" s="36" t="s">
        <v>30</v>
      </c>
      <c r="F15" s="36" t="s">
        <v>31</v>
      </c>
      <c r="G15" s="8"/>
      <c r="H15" s="9"/>
      <c r="I15" s="9"/>
      <c r="J15" s="9"/>
      <c r="K15" s="9"/>
      <c r="L15" s="9"/>
      <c r="M15" s="9"/>
      <c r="N15" s="9"/>
      <c r="O15" s="37">
        <f>-P15</f>
        <v>79084.023024930997</v>
      </c>
      <c r="P15" s="37">
        <v>-79084.023024930997</v>
      </c>
      <c r="Q15" s="38">
        <f t="shared" si="1"/>
        <v>79084.023024930997</v>
      </c>
    </row>
    <row r="16" spans="1:17" ht="26.25" customHeight="1">
      <c r="B16" s="29"/>
      <c r="C16" s="147"/>
      <c r="D16" s="30" t="s">
        <v>23</v>
      </c>
      <c r="E16" s="31" t="s">
        <v>32</v>
      </c>
      <c r="F16" s="32" t="s">
        <v>33</v>
      </c>
      <c r="G16" s="11"/>
      <c r="H16" s="12"/>
      <c r="I16" s="12"/>
      <c r="J16" s="12"/>
      <c r="K16" s="12"/>
      <c r="L16" s="12"/>
      <c r="M16" s="12"/>
      <c r="N16" s="33"/>
      <c r="O16" s="39">
        <f>SUM(O17:O19)</f>
        <v>-475723.95970574289</v>
      </c>
      <c r="P16" s="40">
        <f>SUM(P17:P19)</f>
        <v>475723.95970574289</v>
      </c>
      <c r="Q16" s="41">
        <f t="shared" si="1"/>
        <v>-475723.95970574289</v>
      </c>
    </row>
    <row r="17" spans="1:17" ht="19.5" customHeight="1">
      <c r="A17" s="3"/>
      <c r="B17" s="29"/>
      <c r="C17" s="147"/>
      <c r="D17" s="7"/>
      <c r="E17" s="36" t="s">
        <v>34</v>
      </c>
      <c r="F17" s="36" t="s">
        <v>35</v>
      </c>
      <c r="G17" s="8"/>
      <c r="H17" s="9"/>
      <c r="I17" s="9"/>
      <c r="J17" s="9"/>
      <c r="K17" s="9"/>
      <c r="L17" s="9"/>
      <c r="M17" s="9"/>
      <c r="N17" s="9"/>
      <c r="O17" s="37">
        <f>-P17</f>
        <v>-322817.15575381002</v>
      </c>
      <c r="P17" s="37">
        <v>322817.15575381002</v>
      </c>
      <c r="Q17" s="38">
        <f t="shared" si="1"/>
        <v>-322817.15575381002</v>
      </c>
    </row>
    <row r="18" spans="1:17" ht="19.5" customHeight="1">
      <c r="A18" s="3"/>
      <c r="B18" s="29"/>
      <c r="C18" s="147"/>
      <c r="D18" s="7"/>
      <c r="E18" s="36" t="s">
        <v>36</v>
      </c>
      <c r="F18" s="36" t="s">
        <v>37</v>
      </c>
      <c r="G18" s="8"/>
      <c r="H18" s="9"/>
      <c r="I18" s="9"/>
      <c r="J18" s="9"/>
      <c r="K18" s="9"/>
      <c r="L18" s="9"/>
      <c r="M18" s="9"/>
      <c r="N18" s="9"/>
      <c r="O18" s="37">
        <f t="shared" ref="O18:O19" si="2">-P18</f>
        <v>-109313.90723215599</v>
      </c>
      <c r="P18" s="37">
        <v>109313.90723215599</v>
      </c>
      <c r="Q18" s="38">
        <f t="shared" si="1"/>
        <v>-109313.90723215599</v>
      </c>
    </row>
    <row r="19" spans="1:17" ht="19.5" customHeight="1">
      <c r="A19" s="3"/>
      <c r="B19" s="29"/>
      <c r="C19" s="147"/>
      <c r="D19" s="7"/>
      <c r="E19" s="36" t="s">
        <v>38</v>
      </c>
      <c r="F19" s="36" t="s">
        <v>39</v>
      </c>
      <c r="G19" s="8"/>
      <c r="H19" s="9"/>
      <c r="I19" s="9"/>
      <c r="J19" s="9"/>
      <c r="K19" s="9"/>
      <c r="L19" s="9"/>
      <c r="M19" s="9"/>
      <c r="N19" s="9"/>
      <c r="O19" s="37">
        <f t="shared" si="2"/>
        <v>-43592.896719776902</v>
      </c>
      <c r="P19" s="37">
        <v>43592.896719776902</v>
      </c>
      <c r="Q19" s="38">
        <f t="shared" si="1"/>
        <v>-43592.896719776902</v>
      </c>
    </row>
    <row r="20" spans="1:17" ht="30.75" customHeight="1" thickBot="1">
      <c r="A20" s="3"/>
      <c r="B20" s="29"/>
      <c r="C20" s="150"/>
      <c r="D20" s="42" t="s">
        <v>40</v>
      </c>
      <c r="E20" s="43" t="s">
        <v>41</v>
      </c>
      <c r="F20" s="44" t="s">
        <v>42</v>
      </c>
      <c r="G20" s="45"/>
      <c r="H20" s="46"/>
      <c r="I20" s="47"/>
      <c r="J20" s="46"/>
      <c r="K20" s="48"/>
      <c r="L20" s="49"/>
      <c r="M20" s="50"/>
      <c r="N20" s="49"/>
      <c r="O20" s="47">
        <f>+O12+O16</f>
        <v>132325.81806931086</v>
      </c>
      <c r="P20" s="47">
        <f>+P12+P16</f>
        <v>-132325.81806931086</v>
      </c>
      <c r="Q20" s="47"/>
    </row>
    <row r="21" spans="1:17" ht="26.25" customHeight="1">
      <c r="A21" s="3"/>
      <c r="B21" s="29"/>
      <c r="C21" s="146" t="s">
        <v>43</v>
      </c>
      <c r="D21" s="30" t="s">
        <v>23</v>
      </c>
      <c r="E21" s="31" t="s">
        <v>44</v>
      </c>
      <c r="F21" s="51" t="s">
        <v>45</v>
      </c>
      <c r="G21" s="52">
        <f t="shared" ref="G21:M21" si="3">+G22+G23+G24</f>
        <v>197564.24857514026</v>
      </c>
      <c r="H21" s="34">
        <f t="shared" si="3"/>
        <v>2092425.7859621667</v>
      </c>
      <c r="I21" s="34">
        <f t="shared" si="3"/>
        <v>2966.1444373166273</v>
      </c>
      <c r="J21" s="34">
        <f t="shared" si="3"/>
        <v>53525.716132490285</v>
      </c>
      <c r="K21" s="34">
        <f t="shared" si="3"/>
        <v>106557.7031639522</v>
      </c>
      <c r="L21" s="34">
        <f t="shared" si="3"/>
        <v>327884.9328662405</v>
      </c>
      <c r="M21" s="34">
        <f t="shared" si="3"/>
        <v>696942.86620892002</v>
      </c>
      <c r="N21" s="34">
        <f>SUM(G21:M21)</f>
        <v>3477867.3973462265</v>
      </c>
      <c r="O21" s="34">
        <f>-N21</f>
        <v>-3477867.3973462265</v>
      </c>
      <c r="P21" s="53"/>
      <c r="Q21" s="35">
        <f>+N21</f>
        <v>3477867.3973462265</v>
      </c>
    </row>
    <row r="22" spans="1:17" ht="19.5" customHeight="1">
      <c r="A22" s="3"/>
      <c r="B22" s="29"/>
      <c r="C22" s="147"/>
      <c r="D22" s="7"/>
      <c r="E22" s="36" t="s">
        <v>46</v>
      </c>
      <c r="F22" s="36" t="s">
        <v>47</v>
      </c>
      <c r="G22" s="54">
        <v>196517.19665311027</v>
      </c>
      <c r="H22" s="55">
        <v>2078393.2011426724</v>
      </c>
      <c r="I22" s="55">
        <v>0</v>
      </c>
      <c r="J22" s="55">
        <v>53525.716132490285</v>
      </c>
      <c r="K22" s="55">
        <v>106557.7031639522</v>
      </c>
      <c r="L22" s="55">
        <v>35057.619813082507</v>
      </c>
      <c r="M22" s="56">
        <v>427111.53691961884</v>
      </c>
      <c r="N22" s="10">
        <f t="shared" ref="N22:N25" si="4">SUM(G22:M22)</f>
        <v>2897162.9738249267</v>
      </c>
      <c r="O22" s="37">
        <v>-2897162.9738249267</v>
      </c>
      <c r="P22" s="9"/>
      <c r="Q22" s="38">
        <f>+N22</f>
        <v>2897162.9738249267</v>
      </c>
    </row>
    <row r="23" spans="1:17" ht="19.5" customHeight="1">
      <c r="A23" s="3"/>
      <c r="B23" s="29"/>
      <c r="C23" s="147"/>
      <c r="D23" s="7"/>
      <c r="E23" s="36" t="s">
        <v>48</v>
      </c>
      <c r="F23" s="36" t="s">
        <v>49</v>
      </c>
      <c r="G23" s="54">
        <v>1047.05192203</v>
      </c>
      <c r="H23" s="55">
        <v>5647.2310153893004</v>
      </c>
      <c r="I23" s="55">
        <v>0</v>
      </c>
      <c r="J23" s="55">
        <v>0</v>
      </c>
      <c r="K23" s="55">
        <v>0</v>
      </c>
      <c r="L23" s="55">
        <v>6432.2961834645284</v>
      </c>
      <c r="M23" s="56">
        <v>269831.32928930118</v>
      </c>
      <c r="N23" s="10">
        <f t="shared" si="4"/>
        <v>282957.90841018502</v>
      </c>
      <c r="O23" s="37">
        <v>-282957.90841018502</v>
      </c>
      <c r="P23" s="9"/>
      <c r="Q23" s="38">
        <f t="shared" ref="Q23:Q26" si="5">+N23</f>
        <v>282957.90841018502</v>
      </c>
    </row>
    <row r="24" spans="1:17" ht="19.5" customHeight="1">
      <c r="A24" s="3"/>
      <c r="B24" s="29"/>
      <c r="C24" s="147"/>
      <c r="D24" s="7"/>
      <c r="E24" s="36" t="s">
        <v>50</v>
      </c>
      <c r="F24" s="57" t="s">
        <v>51</v>
      </c>
      <c r="G24" s="55">
        <v>0</v>
      </c>
      <c r="H24" s="55">
        <v>8385.3538041049997</v>
      </c>
      <c r="I24" s="55">
        <v>2966.1444373166273</v>
      </c>
      <c r="J24" s="55">
        <v>0</v>
      </c>
      <c r="K24" s="55">
        <v>0</v>
      </c>
      <c r="L24" s="55">
        <v>286395.01686969347</v>
      </c>
      <c r="M24" s="56">
        <v>0</v>
      </c>
      <c r="N24" s="10">
        <f t="shared" si="4"/>
        <v>297746.51511111512</v>
      </c>
      <c r="O24" s="37">
        <v>-297746.51511111512</v>
      </c>
      <c r="P24" s="9"/>
      <c r="Q24" s="38">
        <f t="shared" si="5"/>
        <v>297746.51511111512</v>
      </c>
    </row>
    <row r="25" spans="1:17" ht="26.25" customHeight="1">
      <c r="A25" s="3"/>
      <c r="B25" s="29"/>
      <c r="C25" s="147"/>
      <c r="D25" s="30" t="s">
        <v>52</v>
      </c>
      <c r="E25" s="31" t="s">
        <v>53</v>
      </c>
      <c r="F25" s="51" t="s">
        <v>54</v>
      </c>
      <c r="G25" s="58">
        <v>113881.94251959682</v>
      </c>
      <c r="H25" s="39">
        <v>1016262.744683266</v>
      </c>
      <c r="I25" s="39">
        <v>570.32251534080831</v>
      </c>
      <c r="J25" s="39">
        <v>14094.463930386139</v>
      </c>
      <c r="K25" s="39">
        <v>47557.627089882058</v>
      </c>
      <c r="L25" s="39">
        <v>99039.119193472579</v>
      </c>
      <c r="M25" s="39">
        <v>230513.67648863629</v>
      </c>
      <c r="N25" s="39">
        <f t="shared" si="4"/>
        <v>1521919.8964205808</v>
      </c>
      <c r="O25" s="39">
        <f>+N25</f>
        <v>1521919.8964205808</v>
      </c>
      <c r="P25" s="12"/>
      <c r="Q25" s="41">
        <f t="shared" si="5"/>
        <v>1521919.8964205808</v>
      </c>
    </row>
    <row r="26" spans="1:17" ht="26.25" customHeight="1">
      <c r="A26" s="3"/>
      <c r="B26" s="29"/>
      <c r="C26" s="147"/>
      <c r="D26" s="30" t="s">
        <v>23</v>
      </c>
      <c r="E26" s="31" t="s">
        <v>55</v>
      </c>
      <c r="F26" s="51" t="s">
        <v>56</v>
      </c>
      <c r="G26" s="58"/>
      <c r="H26" s="39"/>
      <c r="I26" s="39"/>
      <c r="J26" s="39"/>
      <c r="K26" s="39"/>
      <c r="L26" s="39"/>
      <c r="M26" s="39"/>
      <c r="N26" s="39">
        <v>242484.46687348007</v>
      </c>
      <c r="O26" s="39">
        <f>-N26</f>
        <v>-242484.46687348007</v>
      </c>
      <c r="P26" s="12"/>
      <c r="Q26" s="41">
        <f t="shared" si="5"/>
        <v>242484.46687348007</v>
      </c>
    </row>
    <row r="27" spans="1:17" ht="30.75" customHeight="1" thickBot="1">
      <c r="A27" s="3"/>
      <c r="B27" s="29"/>
      <c r="C27" s="147"/>
      <c r="D27" s="42" t="s">
        <v>40</v>
      </c>
      <c r="E27" s="43" t="s">
        <v>57</v>
      </c>
      <c r="F27" s="44" t="s">
        <v>58</v>
      </c>
      <c r="G27" s="49">
        <f>+G21-G25+G26</f>
        <v>83682.306055543435</v>
      </c>
      <c r="H27" s="46">
        <f t="shared" ref="H27:N27" si="6">+H21-H25+H26</f>
        <v>1076163.0412789006</v>
      </c>
      <c r="I27" s="47">
        <f t="shared" si="6"/>
        <v>2395.8219219758189</v>
      </c>
      <c r="J27" s="46">
        <f t="shared" si="6"/>
        <v>39431.252202104144</v>
      </c>
      <c r="K27" s="48">
        <f t="shared" si="6"/>
        <v>59000.076074070144</v>
      </c>
      <c r="L27" s="49">
        <f t="shared" si="6"/>
        <v>228845.81367276792</v>
      </c>
      <c r="M27" s="50">
        <f t="shared" si="6"/>
        <v>466429.18972028373</v>
      </c>
      <c r="N27" s="49">
        <f t="shared" si="6"/>
        <v>2198431.9677991257</v>
      </c>
      <c r="O27" s="59"/>
      <c r="P27" s="60"/>
      <c r="Q27" s="47">
        <f t="shared" ref="Q27" si="7">+Q21-Q25+Q26</f>
        <v>2198431.9677991257</v>
      </c>
    </row>
    <row r="28" spans="1:17" ht="26.25" customHeight="1">
      <c r="A28" s="3"/>
      <c r="B28" s="29"/>
      <c r="C28" s="146" t="s">
        <v>59</v>
      </c>
      <c r="D28" s="30" t="s">
        <v>52</v>
      </c>
      <c r="E28" s="31" t="s">
        <v>60</v>
      </c>
      <c r="F28" s="51" t="s">
        <v>61</v>
      </c>
      <c r="G28" s="52">
        <v>36951.810174502374</v>
      </c>
      <c r="H28" s="34">
        <v>560646.65193245863</v>
      </c>
      <c r="I28" s="34">
        <v>2394.3614641499998</v>
      </c>
      <c r="J28" s="34">
        <v>18701.994573106</v>
      </c>
      <c r="K28" s="34">
        <v>29987.980666223044</v>
      </c>
      <c r="L28" s="34">
        <v>227017.63538767176</v>
      </c>
      <c r="M28" s="34">
        <v>60964.056538556142</v>
      </c>
      <c r="N28" s="39">
        <f>SUM(G28:M28)</f>
        <v>936664.49073666811</v>
      </c>
      <c r="O28" s="40"/>
      <c r="P28" s="12"/>
      <c r="Q28" s="35">
        <f>+N28</f>
        <v>936664.49073666811</v>
      </c>
    </row>
    <row r="29" spans="1:17" ht="26.25" customHeight="1">
      <c r="A29" s="3"/>
      <c r="B29" s="29"/>
      <c r="C29" s="147"/>
      <c r="D29" s="30" t="s">
        <v>52</v>
      </c>
      <c r="E29" s="31" t="s">
        <v>62</v>
      </c>
      <c r="F29" s="51" t="s">
        <v>63</v>
      </c>
      <c r="G29" s="58">
        <f>+G30+G31</f>
        <v>4473.4624434699999</v>
      </c>
      <c r="H29" s="39">
        <f t="shared" ref="H29:M29" si="8">+H30+H31</f>
        <v>10320.660824412789</v>
      </c>
      <c r="I29" s="39">
        <f t="shared" si="8"/>
        <v>1.4604578258188561</v>
      </c>
      <c r="J29" s="39">
        <f t="shared" si="8"/>
        <v>199.29237587119997</v>
      </c>
      <c r="K29" s="39">
        <f t="shared" si="8"/>
        <v>170.56636312821323</v>
      </c>
      <c r="L29" s="39">
        <f t="shared" si="8"/>
        <v>1611.0122997719754</v>
      </c>
      <c r="M29" s="39">
        <f t="shared" si="8"/>
        <v>16030.687420519997</v>
      </c>
      <c r="N29" s="39">
        <f>+N30+N31</f>
        <v>278617.55294648005</v>
      </c>
      <c r="O29" s="39"/>
      <c r="P29" s="12"/>
      <c r="Q29" s="41">
        <f t="shared" ref="Q29:Q35" si="9">+N29</f>
        <v>278617.55294648005</v>
      </c>
    </row>
    <row r="30" spans="1:17" ht="19.5" customHeight="1">
      <c r="A30" s="3"/>
      <c r="B30" s="29"/>
      <c r="C30" s="147"/>
      <c r="D30" s="13"/>
      <c r="E30" s="61" t="s">
        <v>64</v>
      </c>
      <c r="F30" s="61" t="s">
        <v>65</v>
      </c>
      <c r="G30" s="62">
        <v>0</v>
      </c>
      <c r="H30" s="63">
        <v>0</v>
      </c>
      <c r="I30" s="63">
        <v>0</v>
      </c>
      <c r="J30" s="64">
        <v>0</v>
      </c>
      <c r="K30" s="63">
        <v>0</v>
      </c>
      <c r="L30" s="63">
        <v>0</v>
      </c>
      <c r="M30" s="65">
        <v>0</v>
      </c>
      <c r="N30" s="10">
        <f>+N40</f>
        <v>245810.41076148007</v>
      </c>
      <c r="O30" s="14"/>
      <c r="P30" s="14"/>
      <c r="Q30" s="38">
        <f t="shared" si="9"/>
        <v>245810.41076148007</v>
      </c>
    </row>
    <row r="31" spans="1:17" ht="19.5" customHeight="1">
      <c r="A31" s="3"/>
      <c r="B31" s="29"/>
      <c r="C31" s="147"/>
      <c r="D31" s="15"/>
      <c r="E31" s="36" t="s">
        <v>66</v>
      </c>
      <c r="F31" s="36" t="s">
        <v>67</v>
      </c>
      <c r="G31" s="62">
        <v>4473.4624434699999</v>
      </c>
      <c r="H31" s="63">
        <v>10320.660824412789</v>
      </c>
      <c r="I31" s="63">
        <v>1.4604578258188561</v>
      </c>
      <c r="J31" s="64">
        <v>199.29237587119997</v>
      </c>
      <c r="K31" s="63">
        <v>170.56636312821323</v>
      </c>
      <c r="L31" s="63">
        <v>1611.0122997719754</v>
      </c>
      <c r="M31" s="65">
        <v>16030.687420519997</v>
      </c>
      <c r="N31" s="10">
        <f t="shared" ref="N31:N35" si="10">SUM(G31:M31)</f>
        <v>32807.14218499999</v>
      </c>
      <c r="O31" s="9"/>
      <c r="P31" s="9"/>
      <c r="Q31" s="38">
        <f t="shared" si="9"/>
        <v>32807.14218499999</v>
      </c>
    </row>
    <row r="32" spans="1:17" ht="26.25" customHeight="1">
      <c r="A32" s="3"/>
      <c r="B32" s="29"/>
      <c r="C32" s="147"/>
      <c r="D32" s="30" t="s">
        <v>52</v>
      </c>
      <c r="E32" s="31" t="s">
        <v>68</v>
      </c>
      <c r="F32" s="51" t="s">
        <v>69</v>
      </c>
      <c r="G32" s="58">
        <f>+G33+G34</f>
        <v>-2022.6462670000001</v>
      </c>
      <c r="H32" s="58">
        <f t="shared" ref="H32:M32" si="11">+H33+H34</f>
        <v>-16943.569009778159</v>
      </c>
      <c r="I32" s="39">
        <f t="shared" si="11"/>
        <v>0</v>
      </c>
      <c r="J32" s="39">
        <f t="shared" si="11"/>
        <v>-803.8</v>
      </c>
      <c r="K32" s="39">
        <f t="shared" si="11"/>
        <v>0</v>
      </c>
      <c r="L32" s="39">
        <f t="shared" si="11"/>
        <v>0</v>
      </c>
      <c r="M32" s="39">
        <f t="shared" si="11"/>
        <v>0</v>
      </c>
      <c r="N32" s="39">
        <f>+N33+N34</f>
        <v>-23095.959164778156</v>
      </c>
      <c r="O32" s="39"/>
      <c r="P32" s="12"/>
      <c r="Q32" s="41">
        <f t="shared" si="9"/>
        <v>-23095.959164778156</v>
      </c>
    </row>
    <row r="33" spans="1:17" ht="19.5" customHeight="1">
      <c r="A33" s="3"/>
      <c r="B33" s="29"/>
      <c r="C33" s="147"/>
      <c r="D33" s="13"/>
      <c r="E33" s="61" t="s">
        <v>70</v>
      </c>
      <c r="F33" s="61" t="s">
        <v>69</v>
      </c>
      <c r="G33" s="62">
        <v>0</v>
      </c>
      <c r="H33" s="63">
        <v>0</v>
      </c>
      <c r="I33" s="63">
        <v>0</v>
      </c>
      <c r="J33" s="64">
        <v>0</v>
      </c>
      <c r="K33" s="63">
        <v>0</v>
      </c>
      <c r="L33" s="63">
        <v>0</v>
      </c>
      <c r="M33" s="65">
        <v>0</v>
      </c>
      <c r="N33" s="10">
        <f>+N43</f>
        <v>-3325.9438879999998</v>
      </c>
      <c r="O33" s="14"/>
      <c r="P33" s="14"/>
      <c r="Q33" s="38">
        <f t="shared" si="9"/>
        <v>-3325.9438879999998</v>
      </c>
    </row>
    <row r="34" spans="1:17" ht="19.5" customHeight="1">
      <c r="A34" s="3"/>
      <c r="B34" s="29"/>
      <c r="C34" s="147"/>
      <c r="D34" s="15"/>
      <c r="E34" s="61" t="s">
        <v>71</v>
      </c>
      <c r="F34" s="66" t="s">
        <v>72</v>
      </c>
      <c r="G34" s="63">
        <v>-2022.6462670000001</v>
      </c>
      <c r="H34" s="63">
        <v>-16943.569009778159</v>
      </c>
      <c r="I34" s="63">
        <v>0</v>
      </c>
      <c r="J34" s="64">
        <v>-803.8</v>
      </c>
      <c r="K34" s="63">
        <v>0</v>
      </c>
      <c r="L34" s="63">
        <v>0</v>
      </c>
      <c r="M34" s="65">
        <v>0</v>
      </c>
      <c r="N34" s="10">
        <f t="shared" si="10"/>
        <v>-19770.015276778158</v>
      </c>
      <c r="O34" s="14"/>
      <c r="P34" s="14"/>
      <c r="Q34" s="38">
        <f t="shared" si="9"/>
        <v>-19770.015276778158</v>
      </c>
    </row>
    <row r="35" spans="1:17" ht="26.25" customHeight="1">
      <c r="A35" s="3"/>
      <c r="B35" s="29"/>
      <c r="C35" s="147"/>
      <c r="D35" s="30" t="s">
        <v>52</v>
      </c>
      <c r="E35" s="31" t="s">
        <v>73</v>
      </c>
      <c r="F35" s="51" t="s">
        <v>74</v>
      </c>
      <c r="G35" s="58">
        <v>0</v>
      </c>
      <c r="H35" s="58">
        <v>0</v>
      </c>
      <c r="I35" s="39">
        <v>0</v>
      </c>
      <c r="J35" s="39">
        <v>0</v>
      </c>
      <c r="K35" s="39">
        <v>0</v>
      </c>
      <c r="L35" s="39">
        <v>0</v>
      </c>
      <c r="M35" s="39">
        <v>190090.14515388783</v>
      </c>
      <c r="N35" s="39">
        <f t="shared" si="10"/>
        <v>190090.14515388783</v>
      </c>
      <c r="O35" s="39"/>
      <c r="P35" s="12"/>
      <c r="Q35" s="41">
        <f t="shared" si="9"/>
        <v>190090.14515388783</v>
      </c>
    </row>
    <row r="36" spans="1:17" ht="30.75" customHeight="1" thickBot="1">
      <c r="A36" s="3"/>
      <c r="B36" s="29"/>
      <c r="C36" s="151"/>
      <c r="D36" s="42" t="s">
        <v>40</v>
      </c>
      <c r="E36" s="43" t="s">
        <v>75</v>
      </c>
      <c r="F36" s="44" t="s">
        <v>76</v>
      </c>
      <c r="G36" s="67">
        <f>+G27-G28-G29-G32-G35</f>
        <v>44279.679704571055</v>
      </c>
      <c r="H36" s="46">
        <f t="shared" ref="H36:N36" si="12">+H27-H28-H29-H32-H35</f>
        <v>522139.29753180733</v>
      </c>
      <c r="I36" s="47">
        <f t="shared" si="12"/>
        <v>1.9251267247000214E-13</v>
      </c>
      <c r="J36" s="46">
        <f t="shared" si="12"/>
        <v>21333.765253126945</v>
      </c>
      <c r="K36" s="48">
        <f t="shared" si="12"/>
        <v>28841.529044718885</v>
      </c>
      <c r="L36" s="49">
        <f t="shared" si="12"/>
        <v>217.16598532418539</v>
      </c>
      <c r="M36" s="50">
        <f t="shared" si="12"/>
        <v>199344.30060731978</v>
      </c>
      <c r="N36" s="49">
        <f t="shared" si="12"/>
        <v>816155.73812686803</v>
      </c>
      <c r="O36" s="47"/>
      <c r="P36" s="47"/>
      <c r="Q36" s="47">
        <f t="shared" ref="Q36" si="13">+Q27-Q28-Q29-Q32-Q35</f>
        <v>816155.73812686803</v>
      </c>
    </row>
    <row r="37" spans="1:17" ht="26.25" customHeight="1">
      <c r="A37" s="3"/>
      <c r="B37" s="29"/>
      <c r="C37" s="152" t="s">
        <v>77</v>
      </c>
      <c r="D37" s="30" t="s">
        <v>23</v>
      </c>
      <c r="E37" s="31" t="s">
        <v>73</v>
      </c>
      <c r="F37" s="51" t="s">
        <v>78</v>
      </c>
      <c r="G37" s="68"/>
      <c r="H37" s="69"/>
      <c r="I37" s="69"/>
      <c r="J37" s="70"/>
      <c r="K37" s="69"/>
      <c r="L37" s="69"/>
      <c r="M37" s="34">
        <f>+N35</f>
        <v>190090.14515388783</v>
      </c>
      <c r="N37" s="34">
        <f t="shared" ref="N37:N50" si="14">SUM(G37:M37)</f>
        <v>190090.14515388783</v>
      </c>
      <c r="O37" s="6"/>
      <c r="P37" s="6"/>
      <c r="Q37" s="35">
        <f>+N37+P37</f>
        <v>190090.14515388783</v>
      </c>
    </row>
    <row r="38" spans="1:17" ht="26.25" customHeight="1">
      <c r="A38" s="3"/>
      <c r="B38" s="29"/>
      <c r="C38" s="147"/>
      <c r="D38" s="30" t="s">
        <v>23</v>
      </c>
      <c r="E38" s="31" t="s">
        <v>60</v>
      </c>
      <c r="F38" s="51" t="s">
        <v>79</v>
      </c>
      <c r="G38" s="71"/>
      <c r="H38" s="72"/>
      <c r="I38" s="72"/>
      <c r="J38" s="68"/>
      <c r="K38" s="72"/>
      <c r="L38" s="72"/>
      <c r="M38" s="39">
        <f>+N28-P38</f>
        <v>936775.86391421035</v>
      </c>
      <c r="N38" s="39">
        <f>SUM(G38:M38)</f>
        <v>936775.86391421035</v>
      </c>
      <c r="O38" s="12"/>
      <c r="P38" s="39">
        <v>-111.37317754221253</v>
      </c>
      <c r="Q38" s="41">
        <f t="shared" ref="Q38:Q50" si="15">+N38+P38</f>
        <v>936664.49073666811</v>
      </c>
    </row>
    <row r="39" spans="1:17" ht="26.25" customHeight="1">
      <c r="A39" s="3"/>
      <c r="B39" s="29"/>
      <c r="C39" s="147"/>
      <c r="D39" s="30" t="s">
        <v>23</v>
      </c>
      <c r="E39" s="31" t="s">
        <v>62</v>
      </c>
      <c r="F39" s="51" t="s">
        <v>80</v>
      </c>
      <c r="G39" s="58">
        <f>+G40+G41</f>
        <v>32.807214000000002</v>
      </c>
      <c r="H39" s="58">
        <f t="shared" ref="H39:M39" si="16">+H40+H41</f>
        <v>0</v>
      </c>
      <c r="I39" s="39">
        <f t="shared" si="16"/>
        <v>0</v>
      </c>
      <c r="J39" s="39">
        <f t="shared" si="16"/>
        <v>0</v>
      </c>
      <c r="K39" s="39">
        <f t="shared" si="16"/>
        <v>0</v>
      </c>
      <c r="L39" s="39">
        <f t="shared" si="16"/>
        <v>278584.74573248008</v>
      </c>
      <c r="M39" s="39">
        <f t="shared" si="16"/>
        <v>0</v>
      </c>
      <c r="N39" s="39">
        <f t="shared" si="14"/>
        <v>278617.55294648005</v>
      </c>
      <c r="O39" s="12"/>
      <c r="P39" s="12"/>
      <c r="Q39" s="41">
        <f t="shared" si="15"/>
        <v>278617.55294648005</v>
      </c>
    </row>
    <row r="40" spans="1:17" ht="19.5" customHeight="1">
      <c r="A40" s="3"/>
      <c r="B40" s="29"/>
      <c r="C40" s="147"/>
      <c r="D40" s="15"/>
      <c r="E40" s="36" t="s">
        <v>64</v>
      </c>
      <c r="F40" s="36" t="s">
        <v>81</v>
      </c>
      <c r="G40" s="54">
        <v>32.807214000000002</v>
      </c>
      <c r="H40" s="74">
        <v>0</v>
      </c>
      <c r="I40" s="74">
        <v>0</v>
      </c>
      <c r="J40" s="55">
        <v>0</v>
      </c>
      <c r="K40" s="74">
        <v>0</v>
      </c>
      <c r="L40" s="74">
        <v>245777.60354748007</v>
      </c>
      <c r="M40" s="56">
        <v>0</v>
      </c>
      <c r="N40" s="10">
        <f t="shared" si="14"/>
        <v>245810.41076148007</v>
      </c>
      <c r="O40" s="9"/>
      <c r="P40" s="9"/>
      <c r="Q40" s="38">
        <f t="shared" si="15"/>
        <v>245810.41076148007</v>
      </c>
    </row>
    <row r="41" spans="1:17" ht="19.5" customHeight="1">
      <c r="A41" s="3"/>
      <c r="B41" s="29"/>
      <c r="C41" s="147"/>
      <c r="D41" s="16"/>
      <c r="E41" s="61" t="s">
        <v>66</v>
      </c>
      <c r="F41" s="61" t="s">
        <v>82</v>
      </c>
      <c r="G41" s="54">
        <v>0</v>
      </c>
      <c r="H41" s="74">
        <v>0</v>
      </c>
      <c r="I41" s="74">
        <v>0</v>
      </c>
      <c r="J41" s="55">
        <v>0</v>
      </c>
      <c r="K41" s="74">
        <v>0</v>
      </c>
      <c r="L41" s="74">
        <v>32807.142184999997</v>
      </c>
      <c r="M41" s="56">
        <v>0</v>
      </c>
      <c r="N41" s="10">
        <f t="shared" si="14"/>
        <v>32807.142184999997</v>
      </c>
      <c r="O41" s="14"/>
      <c r="P41" s="14"/>
      <c r="Q41" s="38">
        <f t="shared" si="15"/>
        <v>32807.142184999997</v>
      </c>
    </row>
    <row r="42" spans="1:17" ht="26.25" customHeight="1">
      <c r="A42" s="3"/>
      <c r="B42" s="29"/>
      <c r="C42" s="147"/>
      <c r="D42" s="30" t="s">
        <v>83</v>
      </c>
      <c r="E42" s="31" t="s">
        <v>68</v>
      </c>
      <c r="F42" s="51" t="s">
        <v>84</v>
      </c>
      <c r="G42" s="58">
        <f>+G43+G44</f>
        <v>0</v>
      </c>
      <c r="H42" s="58">
        <f t="shared" ref="H42:M42" si="17">+H43+H44</f>
        <v>0</v>
      </c>
      <c r="I42" s="39">
        <f t="shared" si="17"/>
        <v>0</v>
      </c>
      <c r="J42" s="39">
        <f t="shared" si="17"/>
        <v>0</v>
      </c>
      <c r="K42" s="39">
        <f t="shared" si="17"/>
        <v>0</v>
      </c>
      <c r="L42" s="39">
        <f t="shared" si="17"/>
        <v>-23095.959164778156</v>
      </c>
      <c r="M42" s="39">
        <f t="shared" si="17"/>
        <v>0</v>
      </c>
      <c r="N42" s="39">
        <f t="shared" si="14"/>
        <v>-23095.959164778156</v>
      </c>
      <c r="O42" s="12"/>
      <c r="P42" s="12"/>
      <c r="Q42" s="41">
        <f t="shared" si="15"/>
        <v>-23095.959164778156</v>
      </c>
    </row>
    <row r="43" spans="1:17" ht="19.5" customHeight="1">
      <c r="A43" s="3"/>
      <c r="B43" s="29"/>
      <c r="C43" s="147"/>
      <c r="D43" s="15"/>
      <c r="E43" s="36" t="s">
        <v>70</v>
      </c>
      <c r="F43" s="36" t="s">
        <v>85</v>
      </c>
      <c r="G43" s="54">
        <v>0</v>
      </c>
      <c r="H43" s="74">
        <v>0</v>
      </c>
      <c r="I43" s="74">
        <v>0</v>
      </c>
      <c r="J43" s="55">
        <v>0</v>
      </c>
      <c r="K43" s="74">
        <v>0</v>
      </c>
      <c r="L43" s="74">
        <v>-3325.9438879999998</v>
      </c>
      <c r="M43" s="56">
        <v>0</v>
      </c>
      <c r="N43" s="10">
        <f t="shared" si="14"/>
        <v>-3325.9438879999998</v>
      </c>
      <c r="O43" s="75"/>
      <c r="P43" s="76"/>
      <c r="Q43" s="38">
        <f t="shared" si="15"/>
        <v>-3325.9438879999998</v>
      </c>
    </row>
    <row r="44" spans="1:17" ht="19.5" customHeight="1">
      <c r="A44" s="3"/>
      <c r="B44" s="29"/>
      <c r="C44" s="147"/>
      <c r="D44" s="16"/>
      <c r="E44" s="61" t="s">
        <v>71</v>
      </c>
      <c r="F44" s="61" t="s">
        <v>86</v>
      </c>
      <c r="G44" s="54">
        <v>0</v>
      </c>
      <c r="H44" s="74">
        <v>0</v>
      </c>
      <c r="I44" s="74">
        <v>0</v>
      </c>
      <c r="J44" s="55">
        <v>0</v>
      </c>
      <c r="K44" s="74">
        <v>0</v>
      </c>
      <c r="L44" s="74">
        <v>-19770.015276778158</v>
      </c>
      <c r="M44" s="56">
        <v>0</v>
      </c>
      <c r="N44" s="10">
        <f t="shared" si="14"/>
        <v>-19770.015276778158</v>
      </c>
      <c r="O44" s="77"/>
      <c r="P44" s="78"/>
      <c r="Q44" s="38">
        <f t="shared" si="15"/>
        <v>-19770.015276778158</v>
      </c>
    </row>
    <row r="45" spans="1:17" ht="26.25" customHeight="1">
      <c r="A45" s="3"/>
      <c r="B45" s="29"/>
      <c r="C45" s="147"/>
      <c r="D45" s="30" t="s">
        <v>23</v>
      </c>
      <c r="E45" s="31" t="s">
        <v>87</v>
      </c>
      <c r="F45" s="51" t="s">
        <v>88</v>
      </c>
      <c r="G45" s="58">
        <f>G46+G47</f>
        <v>6159.3253069469392</v>
      </c>
      <c r="H45" s="58">
        <f t="shared" ref="H45:M45" si="18">H46+H47</f>
        <v>32838.076215154331</v>
      </c>
      <c r="I45" s="39">
        <f t="shared" si="18"/>
        <v>16051.030251219789</v>
      </c>
      <c r="J45" s="39">
        <f t="shared" si="18"/>
        <v>41374.726886709323</v>
      </c>
      <c r="K45" s="39">
        <f t="shared" si="18"/>
        <v>77460.037400833913</v>
      </c>
      <c r="L45" s="39">
        <f t="shared" si="18"/>
        <v>30358.505534541357</v>
      </c>
      <c r="M45" s="39">
        <f t="shared" si="18"/>
        <v>245249.89219671529</v>
      </c>
      <c r="N45" s="39">
        <f t="shared" si="14"/>
        <v>449491.59379212093</v>
      </c>
      <c r="O45" s="79"/>
      <c r="P45" s="39">
        <f t="shared" ref="P45" si="19">P46+P47</f>
        <v>160506.74429795385</v>
      </c>
      <c r="Q45" s="41">
        <f t="shared" si="15"/>
        <v>609998.33809007471</v>
      </c>
    </row>
    <row r="46" spans="1:17" ht="19.5" customHeight="1">
      <c r="A46" s="3"/>
      <c r="B46" s="29"/>
      <c r="C46" s="147"/>
      <c r="D46" s="16"/>
      <c r="E46" s="80" t="s">
        <v>89</v>
      </c>
      <c r="F46" s="80" t="s">
        <v>208</v>
      </c>
      <c r="G46" s="54">
        <v>5083.1196503669016</v>
      </c>
      <c r="H46" s="74">
        <v>20251.740285296262</v>
      </c>
      <c r="I46" s="74">
        <v>15667.058688859788</v>
      </c>
      <c r="J46" s="55">
        <v>39456.465361190945</v>
      </c>
      <c r="K46" s="74">
        <v>62546.543047320818</v>
      </c>
      <c r="L46" s="74">
        <v>8689.0152092134686</v>
      </c>
      <c r="M46" s="56">
        <v>19498.562067988081</v>
      </c>
      <c r="N46" s="10">
        <f t="shared" si="14"/>
        <v>171192.50431023625</v>
      </c>
      <c r="O46" s="75"/>
      <c r="P46" s="56">
        <v>47266.390163401506</v>
      </c>
      <c r="Q46" s="38">
        <f t="shared" si="15"/>
        <v>218458.89447363775</v>
      </c>
    </row>
    <row r="47" spans="1:17" ht="19.5" customHeight="1">
      <c r="A47" s="3"/>
      <c r="B47" s="29"/>
      <c r="C47" s="147"/>
      <c r="D47" s="16"/>
      <c r="E47" s="80" t="s">
        <v>90</v>
      </c>
      <c r="F47" s="36" t="s">
        <v>91</v>
      </c>
      <c r="G47" s="54">
        <v>1076.2056565800376</v>
      </c>
      <c r="H47" s="74">
        <v>12586.335929858073</v>
      </c>
      <c r="I47" s="74">
        <v>383.97156235999995</v>
      </c>
      <c r="J47" s="55">
        <v>1918.2615255183764</v>
      </c>
      <c r="K47" s="74">
        <v>14913.494353513091</v>
      </c>
      <c r="L47" s="74">
        <v>21669.49032532789</v>
      </c>
      <c r="M47" s="56">
        <v>225751.33012872722</v>
      </c>
      <c r="N47" s="10">
        <f t="shared" si="14"/>
        <v>278299.08948188467</v>
      </c>
      <c r="O47" s="75"/>
      <c r="P47" s="56">
        <v>113240.35413455233</v>
      </c>
      <c r="Q47" s="38">
        <f t="shared" si="15"/>
        <v>391539.44361643703</v>
      </c>
    </row>
    <row r="48" spans="1:17" ht="26.25" customHeight="1">
      <c r="A48" s="3"/>
      <c r="B48" s="29"/>
      <c r="C48" s="147"/>
      <c r="D48" s="30" t="s">
        <v>52</v>
      </c>
      <c r="E48" s="31" t="s">
        <v>87</v>
      </c>
      <c r="F48" s="51" t="s">
        <v>92</v>
      </c>
      <c r="G48" s="58">
        <f>G49+G50</f>
        <v>20954.495582619518</v>
      </c>
      <c r="H48" s="58">
        <f t="shared" ref="H48:M48" si="20">H49+H50</f>
        <v>300627.40242043755</v>
      </c>
      <c r="I48" s="39">
        <f t="shared" si="20"/>
        <v>28024.58463486666</v>
      </c>
      <c r="J48" s="39">
        <f t="shared" si="20"/>
        <v>37969.257214415491</v>
      </c>
      <c r="K48" s="39">
        <f t="shared" si="20"/>
        <v>89778.036816326203</v>
      </c>
      <c r="L48" s="39">
        <f t="shared" si="20"/>
        <v>59248.505254766154</v>
      </c>
      <c r="M48" s="39">
        <f t="shared" si="20"/>
        <v>19079.668028547439</v>
      </c>
      <c r="N48" s="39">
        <f t="shared" si="14"/>
        <v>555681.94995197898</v>
      </c>
      <c r="O48" s="79"/>
      <c r="P48" s="39">
        <f t="shared" ref="P48" si="21">P49+P50</f>
        <v>54316.388138095703</v>
      </c>
      <c r="Q48" s="41">
        <f t="shared" si="15"/>
        <v>609998.33809007471</v>
      </c>
    </row>
    <row r="49" spans="1:17" ht="19.5" customHeight="1">
      <c r="B49" s="29"/>
      <c r="C49" s="147"/>
      <c r="D49" s="16"/>
      <c r="E49" s="80" t="s">
        <v>89</v>
      </c>
      <c r="F49" s="36" t="s">
        <v>207</v>
      </c>
      <c r="G49" s="54">
        <v>5992.7010799397494</v>
      </c>
      <c r="H49" s="74">
        <v>23362.446739309351</v>
      </c>
      <c r="I49" s="74">
        <v>28024.58463486666</v>
      </c>
      <c r="J49" s="55">
        <v>22896.175863426237</v>
      </c>
      <c r="K49" s="74">
        <v>22191.763339526868</v>
      </c>
      <c r="L49" s="74">
        <v>59248.505254766154</v>
      </c>
      <c r="M49" s="56">
        <v>19075.75079854744</v>
      </c>
      <c r="N49" s="10">
        <f t="shared" si="14"/>
        <v>180791.92771038244</v>
      </c>
      <c r="O49" s="75"/>
      <c r="P49" s="56">
        <v>37666.966763255303</v>
      </c>
      <c r="Q49" s="38">
        <f t="shared" si="15"/>
        <v>218458.89447363775</v>
      </c>
    </row>
    <row r="50" spans="1:17" ht="19.5" customHeight="1">
      <c r="B50" s="29"/>
      <c r="C50" s="147"/>
      <c r="D50" s="16"/>
      <c r="E50" s="80" t="s">
        <v>90</v>
      </c>
      <c r="F50" s="36" t="s">
        <v>93</v>
      </c>
      <c r="G50" s="54">
        <v>14961.794502679768</v>
      </c>
      <c r="H50" s="74">
        <v>277264.95568112819</v>
      </c>
      <c r="I50" s="74">
        <v>0</v>
      </c>
      <c r="J50" s="55">
        <v>15073.081350989254</v>
      </c>
      <c r="K50" s="74">
        <v>67586.273476799339</v>
      </c>
      <c r="L50" s="74">
        <v>0</v>
      </c>
      <c r="M50" s="56">
        <v>3.91723</v>
      </c>
      <c r="N50" s="10">
        <f t="shared" si="14"/>
        <v>374890.0222415966</v>
      </c>
      <c r="O50" s="75"/>
      <c r="P50" s="56">
        <v>16649.4213748404</v>
      </c>
      <c r="Q50" s="38">
        <f t="shared" si="15"/>
        <v>391539.44361643703</v>
      </c>
    </row>
    <row r="51" spans="1:17" ht="30.75" customHeight="1" thickBot="1">
      <c r="B51" s="29"/>
      <c r="C51" s="150"/>
      <c r="D51" s="42" t="s">
        <v>40</v>
      </c>
      <c r="E51" s="43" t="s">
        <v>94</v>
      </c>
      <c r="F51" s="44" t="s">
        <v>95</v>
      </c>
      <c r="G51" s="49">
        <f t="shared" ref="G51:N51" si="22">+G36+G37+G38+G39+G42+G45-G48</f>
        <v>29517.316642898473</v>
      </c>
      <c r="H51" s="46">
        <f t="shared" si="22"/>
        <v>254349.97132652416</v>
      </c>
      <c r="I51" s="47">
        <f t="shared" si="22"/>
        <v>-11973.554383646871</v>
      </c>
      <c r="J51" s="46">
        <f t="shared" si="22"/>
        <v>24739.234925420773</v>
      </c>
      <c r="K51" s="60">
        <f t="shared" si="22"/>
        <v>16523.529629226599</v>
      </c>
      <c r="L51" s="81">
        <f t="shared" si="22"/>
        <v>226815.95283280133</v>
      </c>
      <c r="M51" s="60">
        <f t="shared" si="22"/>
        <v>1552380.5338435858</v>
      </c>
      <c r="N51" s="81">
        <f t="shared" si="22"/>
        <v>2092352.9848168101</v>
      </c>
      <c r="O51" s="59"/>
      <c r="P51" s="59">
        <f>+P36+P37+P38+P39+P42+P45-P48</f>
        <v>106078.98298231594</v>
      </c>
      <c r="Q51" s="59">
        <f>+Q36+Q37+Q38+Q39+Q42+Q45-Q48</f>
        <v>2198431.9677991257</v>
      </c>
    </row>
    <row r="52" spans="1:17" ht="26.25" customHeight="1">
      <c r="B52" s="29"/>
      <c r="C52" s="147" t="s">
        <v>96</v>
      </c>
      <c r="D52" s="30" t="s">
        <v>23</v>
      </c>
      <c r="E52" s="31" t="s">
        <v>97</v>
      </c>
      <c r="F52" s="51" t="s">
        <v>98</v>
      </c>
      <c r="G52" s="52">
        <v>0</v>
      </c>
      <c r="H52" s="34">
        <v>0</v>
      </c>
      <c r="I52" s="34">
        <v>0</v>
      </c>
      <c r="J52" s="34">
        <v>0</v>
      </c>
      <c r="K52" s="40">
        <v>0</v>
      </c>
      <c r="L52" s="40">
        <v>166740.54052114865</v>
      </c>
      <c r="M52" s="40">
        <v>0</v>
      </c>
      <c r="N52" s="40">
        <f t="shared" ref="N52:N73" si="23">SUM(G52:M52)</f>
        <v>166740.54052114865</v>
      </c>
      <c r="O52" s="79"/>
      <c r="P52" s="39">
        <v>376.90302765656935</v>
      </c>
      <c r="Q52" s="41">
        <f t="shared" ref="Q52:Q73" si="24">+N52+P52</f>
        <v>167117.44354880523</v>
      </c>
    </row>
    <row r="53" spans="1:17" s="5" customFormat="1" ht="26.25" customHeight="1">
      <c r="A53" s="4"/>
      <c r="B53" s="25"/>
      <c r="C53" s="147"/>
      <c r="D53" s="30" t="s">
        <v>23</v>
      </c>
      <c r="E53" s="31" t="s">
        <v>99</v>
      </c>
      <c r="F53" s="51" t="s">
        <v>100</v>
      </c>
      <c r="G53" s="58">
        <f>+G54+G55</f>
        <v>482.46809266337812</v>
      </c>
      <c r="H53" s="58">
        <f t="shared" ref="H53:M53" si="25">+H54+H55</f>
        <v>3154.8877250827422</v>
      </c>
      <c r="I53" s="39">
        <f t="shared" si="25"/>
        <v>79.882405349999999</v>
      </c>
      <c r="J53" s="39">
        <f t="shared" si="25"/>
        <v>312.31670600000001</v>
      </c>
      <c r="K53" s="39">
        <f t="shared" si="25"/>
        <v>54711.271688838598</v>
      </c>
      <c r="L53" s="39">
        <f t="shared" si="25"/>
        <v>239376.74342895197</v>
      </c>
      <c r="M53" s="39">
        <f t="shared" si="25"/>
        <v>316920.90163039783</v>
      </c>
      <c r="N53" s="39">
        <f t="shared" si="23"/>
        <v>615038.47167728445</v>
      </c>
      <c r="O53" s="79"/>
      <c r="P53" s="39">
        <f t="shared" ref="P53" si="26">+P54+P55</f>
        <v>1655.6576435175548</v>
      </c>
      <c r="Q53" s="41">
        <f t="shared" si="24"/>
        <v>616694.12932080205</v>
      </c>
    </row>
    <row r="54" spans="1:17" s="5" customFormat="1" ht="19.5" customHeight="1">
      <c r="A54" s="4"/>
      <c r="B54" s="25"/>
      <c r="C54" s="147"/>
      <c r="D54" s="17"/>
      <c r="E54" s="36" t="s">
        <v>101</v>
      </c>
      <c r="F54" s="36" t="s">
        <v>102</v>
      </c>
      <c r="G54" s="54">
        <v>482.46809266337812</v>
      </c>
      <c r="H54" s="55">
        <v>3154.8877250827422</v>
      </c>
      <c r="I54" s="55">
        <v>79.882405349999999</v>
      </c>
      <c r="J54" s="55">
        <v>312.31670600000001</v>
      </c>
      <c r="K54" s="74">
        <v>54711.271688838598</v>
      </c>
      <c r="L54" s="74">
        <v>239376.74342895197</v>
      </c>
      <c r="M54" s="56">
        <v>402.67289956090139</v>
      </c>
      <c r="N54" s="10">
        <f t="shared" si="23"/>
        <v>298520.24294644757</v>
      </c>
      <c r="O54" s="75"/>
      <c r="P54" s="56">
        <v>0</v>
      </c>
      <c r="Q54" s="38">
        <f t="shared" si="24"/>
        <v>298520.24294644757</v>
      </c>
    </row>
    <row r="55" spans="1:17" s="5" customFormat="1" ht="19.5" customHeight="1">
      <c r="A55" s="4"/>
      <c r="B55" s="25"/>
      <c r="C55" s="147"/>
      <c r="D55" s="17"/>
      <c r="E55" s="36" t="s">
        <v>103</v>
      </c>
      <c r="F55" s="36" t="s">
        <v>104</v>
      </c>
      <c r="G55" s="54">
        <v>0</v>
      </c>
      <c r="H55" s="55">
        <v>0</v>
      </c>
      <c r="I55" s="55">
        <v>0</v>
      </c>
      <c r="J55" s="55">
        <v>0</v>
      </c>
      <c r="K55" s="74">
        <v>0</v>
      </c>
      <c r="L55" s="74">
        <v>0</v>
      </c>
      <c r="M55" s="56">
        <v>316518.22873083694</v>
      </c>
      <c r="N55" s="10">
        <f t="shared" si="23"/>
        <v>316518.22873083694</v>
      </c>
      <c r="O55" s="75"/>
      <c r="P55" s="56">
        <v>1655.6576435175548</v>
      </c>
      <c r="Q55" s="38">
        <f t="shared" si="24"/>
        <v>318173.88637435448</v>
      </c>
    </row>
    <row r="56" spans="1:17" ht="26.25" customHeight="1">
      <c r="B56" s="29"/>
      <c r="C56" s="147"/>
      <c r="D56" s="30" t="s">
        <v>23</v>
      </c>
      <c r="E56" s="31" t="s">
        <v>105</v>
      </c>
      <c r="F56" s="51" t="s">
        <v>106</v>
      </c>
      <c r="G56" s="58">
        <f>SUM(G57:G62)</f>
        <v>3505.1331741422018</v>
      </c>
      <c r="H56" s="58">
        <f t="shared" ref="H56:M56" si="27">SUM(H57:H62)</f>
        <v>28955.813475457267</v>
      </c>
      <c r="I56" s="39">
        <f t="shared" si="27"/>
        <v>99.926683050000008</v>
      </c>
      <c r="J56" s="39">
        <f t="shared" si="27"/>
        <v>11628.925234524351</v>
      </c>
      <c r="K56" s="39">
        <f t="shared" si="27"/>
        <v>10718.664579489596</v>
      </c>
      <c r="L56" s="39">
        <f t="shared" si="27"/>
        <v>214125.37888195465</v>
      </c>
      <c r="M56" s="39">
        <f t="shared" si="27"/>
        <v>51235.870000558411</v>
      </c>
      <c r="N56" s="39">
        <f t="shared" si="23"/>
        <v>320269.71202917653</v>
      </c>
      <c r="O56" s="79"/>
      <c r="P56" s="39">
        <f t="shared" ref="P56" si="28">SUM(P57:P62)</f>
        <v>22226.602795191338</v>
      </c>
      <c r="Q56" s="41">
        <f t="shared" si="24"/>
        <v>342496.31482436787</v>
      </c>
    </row>
    <row r="57" spans="1:17" ht="19.5" customHeight="1">
      <c r="B57" s="29"/>
      <c r="C57" s="147"/>
      <c r="D57" s="17"/>
      <c r="E57" s="36" t="s">
        <v>107</v>
      </c>
      <c r="F57" s="36" t="s">
        <v>108</v>
      </c>
      <c r="G57" s="54">
        <v>0</v>
      </c>
      <c r="H57" s="55">
        <v>0</v>
      </c>
      <c r="I57" s="55">
        <v>0</v>
      </c>
      <c r="J57" s="55">
        <v>9373.7818924044259</v>
      </c>
      <c r="K57" s="74">
        <v>10081.441037366667</v>
      </c>
      <c r="L57" s="74">
        <v>0</v>
      </c>
      <c r="M57" s="56">
        <v>0</v>
      </c>
      <c r="N57" s="10">
        <f t="shared" si="23"/>
        <v>19455.222929771095</v>
      </c>
      <c r="O57" s="75"/>
      <c r="P57" s="56">
        <v>2.9676309999999999</v>
      </c>
      <c r="Q57" s="38">
        <f t="shared" si="24"/>
        <v>19458.190560771094</v>
      </c>
    </row>
    <row r="58" spans="1:17" ht="19.5" customHeight="1">
      <c r="B58" s="29"/>
      <c r="C58" s="147"/>
      <c r="D58" s="17"/>
      <c r="E58" s="36" t="s">
        <v>109</v>
      </c>
      <c r="F58" s="36" t="s">
        <v>110</v>
      </c>
      <c r="G58" s="54">
        <v>186.04793961545133</v>
      </c>
      <c r="H58" s="55">
        <v>8599.4567254881604</v>
      </c>
      <c r="I58" s="55">
        <v>0</v>
      </c>
      <c r="J58" s="55">
        <v>1.8351011199248322</v>
      </c>
      <c r="K58" s="74">
        <v>66.475531699595265</v>
      </c>
      <c r="L58" s="74">
        <v>717.08889656618294</v>
      </c>
      <c r="M58" s="56">
        <v>7238.2556847617816</v>
      </c>
      <c r="N58" s="10">
        <f t="shared" si="23"/>
        <v>16809.159879251099</v>
      </c>
      <c r="O58" s="75"/>
      <c r="P58" s="56">
        <v>2646.0630505200002</v>
      </c>
      <c r="Q58" s="38">
        <f t="shared" si="24"/>
        <v>19455.222929771098</v>
      </c>
    </row>
    <row r="59" spans="1:17" ht="19.5" customHeight="1">
      <c r="B59" s="29"/>
      <c r="C59" s="147"/>
      <c r="D59" s="17"/>
      <c r="E59" s="36" t="s">
        <v>111</v>
      </c>
      <c r="F59" s="36" t="s">
        <v>112</v>
      </c>
      <c r="G59" s="54">
        <v>0</v>
      </c>
      <c r="H59" s="55">
        <v>0</v>
      </c>
      <c r="I59" s="55">
        <v>0</v>
      </c>
      <c r="J59" s="55">
        <v>0</v>
      </c>
      <c r="K59" s="74">
        <v>0</v>
      </c>
      <c r="L59" s="74">
        <v>200663.39336498949</v>
      </c>
      <c r="M59" s="56">
        <v>0</v>
      </c>
      <c r="N59" s="10">
        <f t="shared" si="23"/>
        <v>200663.39336498949</v>
      </c>
      <c r="O59" s="75"/>
      <c r="P59" s="56">
        <v>0</v>
      </c>
      <c r="Q59" s="38">
        <f t="shared" si="24"/>
        <v>200663.39336498949</v>
      </c>
    </row>
    <row r="60" spans="1:17" ht="19.5" customHeight="1">
      <c r="B60" s="29"/>
      <c r="C60" s="147"/>
      <c r="D60" s="17"/>
      <c r="E60" s="36" t="s">
        <v>113</v>
      </c>
      <c r="F60" s="36" t="s">
        <v>114</v>
      </c>
      <c r="G60" s="54">
        <v>0</v>
      </c>
      <c r="H60" s="55">
        <v>0</v>
      </c>
      <c r="I60" s="55">
        <v>0</v>
      </c>
      <c r="J60" s="55">
        <v>0</v>
      </c>
      <c r="K60" s="74">
        <v>0</v>
      </c>
      <c r="L60" s="74">
        <v>34.654933</v>
      </c>
      <c r="M60" s="56">
        <v>0</v>
      </c>
      <c r="N60" s="10">
        <f t="shared" si="23"/>
        <v>34.654933</v>
      </c>
      <c r="O60" s="75"/>
      <c r="P60" s="56">
        <v>1452.5266412882031</v>
      </c>
      <c r="Q60" s="38">
        <f t="shared" si="24"/>
        <v>1487.1815742882031</v>
      </c>
    </row>
    <row r="61" spans="1:17" ht="19.5" customHeight="1">
      <c r="B61" s="29"/>
      <c r="C61" s="147"/>
      <c r="D61" s="17"/>
      <c r="E61" s="36" t="s">
        <v>115</v>
      </c>
      <c r="F61" s="36" t="s">
        <v>116</v>
      </c>
      <c r="G61" s="54">
        <v>3319.0852345267504</v>
      </c>
      <c r="H61" s="55">
        <v>20356.356749969109</v>
      </c>
      <c r="I61" s="55">
        <v>99.926683050000008</v>
      </c>
      <c r="J61" s="55">
        <v>2253.3082410000002</v>
      </c>
      <c r="K61" s="74">
        <v>570.74801042333331</v>
      </c>
      <c r="L61" s="74">
        <v>11018.70924033234</v>
      </c>
      <c r="M61" s="56">
        <v>43997.614315796629</v>
      </c>
      <c r="N61" s="10">
        <f t="shared" si="23"/>
        <v>81615.748475098168</v>
      </c>
      <c r="O61" s="75"/>
      <c r="P61" s="56">
        <v>18125.045472383135</v>
      </c>
      <c r="Q61" s="38">
        <f t="shared" si="24"/>
        <v>99740.793947481303</v>
      </c>
    </row>
    <row r="62" spans="1:17" ht="19.5" customHeight="1">
      <c r="B62" s="29"/>
      <c r="C62" s="147"/>
      <c r="D62" s="17"/>
      <c r="E62" s="36" t="s">
        <v>117</v>
      </c>
      <c r="F62" s="36" t="s">
        <v>118</v>
      </c>
      <c r="G62" s="54">
        <v>0</v>
      </c>
      <c r="H62" s="55">
        <v>0</v>
      </c>
      <c r="I62" s="55">
        <v>0</v>
      </c>
      <c r="J62" s="55">
        <v>0</v>
      </c>
      <c r="K62" s="74">
        <v>0</v>
      </c>
      <c r="L62" s="74">
        <v>1691.5324470666276</v>
      </c>
      <c r="M62" s="56">
        <v>0</v>
      </c>
      <c r="N62" s="10">
        <f t="shared" si="23"/>
        <v>1691.5324470666276</v>
      </c>
      <c r="O62" s="75"/>
      <c r="P62" s="56">
        <v>0</v>
      </c>
      <c r="Q62" s="38">
        <f t="shared" si="24"/>
        <v>1691.5324470666276</v>
      </c>
    </row>
    <row r="63" spans="1:17" ht="26.25" customHeight="1">
      <c r="B63" s="29"/>
      <c r="C63" s="147"/>
      <c r="D63" s="30" t="s">
        <v>52</v>
      </c>
      <c r="E63" s="31" t="s">
        <v>97</v>
      </c>
      <c r="F63" s="51" t="s">
        <v>119</v>
      </c>
      <c r="G63" s="58">
        <v>7355.5259348900008</v>
      </c>
      <c r="H63" s="58">
        <v>37717.57559631137</v>
      </c>
      <c r="I63" s="39">
        <v>0</v>
      </c>
      <c r="J63" s="39">
        <v>7313.2081183239998</v>
      </c>
      <c r="K63" s="39">
        <v>7882.3547918683662</v>
      </c>
      <c r="L63" s="39">
        <v>33.640437556000002</v>
      </c>
      <c r="M63" s="39">
        <v>100822.13798639024</v>
      </c>
      <c r="N63" s="39">
        <f t="shared" si="23"/>
        <v>161124.44286533998</v>
      </c>
      <c r="O63" s="79"/>
      <c r="P63" s="39">
        <v>5993.0006834652095</v>
      </c>
      <c r="Q63" s="41">
        <f t="shared" si="24"/>
        <v>167117.4435488052</v>
      </c>
    </row>
    <row r="64" spans="1:17" s="5" customFormat="1" ht="26.25" customHeight="1">
      <c r="A64" s="4"/>
      <c r="B64" s="25"/>
      <c r="C64" s="147"/>
      <c r="D64" s="30" t="s">
        <v>52</v>
      </c>
      <c r="E64" s="31" t="s">
        <v>99</v>
      </c>
      <c r="F64" s="51" t="s">
        <v>120</v>
      </c>
      <c r="G64" s="58">
        <f>+G65+G66</f>
        <v>482.46809266337812</v>
      </c>
      <c r="H64" s="58">
        <f t="shared" ref="H64:M64" si="29">+H65+H66</f>
        <v>3154.88772508274</v>
      </c>
      <c r="I64" s="39">
        <f t="shared" si="29"/>
        <v>79.882405349999999</v>
      </c>
      <c r="J64" s="39">
        <f t="shared" si="29"/>
        <v>312.31670600000001</v>
      </c>
      <c r="K64" s="39">
        <f t="shared" si="29"/>
        <v>12344.902062560002</v>
      </c>
      <c r="L64" s="39">
        <f t="shared" si="29"/>
        <v>301396.75648313749</v>
      </c>
      <c r="M64" s="39">
        <f t="shared" si="29"/>
        <v>298922.91584600846</v>
      </c>
      <c r="N64" s="39">
        <f t="shared" si="23"/>
        <v>616694.12932080205</v>
      </c>
      <c r="O64" s="79"/>
      <c r="P64" s="39">
        <f t="shared" ref="P64" si="30">+P65+P66</f>
        <v>0</v>
      </c>
      <c r="Q64" s="41">
        <f t="shared" si="24"/>
        <v>616694.12932080205</v>
      </c>
    </row>
    <row r="65" spans="1:17" s="5" customFormat="1" ht="19.5" customHeight="1">
      <c r="A65" s="4"/>
      <c r="B65" s="25"/>
      <c r="C65" s="147"/>
      <c r="D65" s="17"/>
      <c r="E65" s="36" t="s">
        <v>101</v>
      </c>
      <c r="F65" s="36" t="s">
        <v>121</v>
      </c>
      <c r="G65" s="54">
        <v>0</v>
      </c>
      <c r="H65" s="55">
        <v>0</v>
      </c>
      <c r="I65" s="55">
        <v>0</v>
      </c>
      <c r="J65" s="55">
        <v>0</v>
      </c>
      <c r="K65" s="74">
        <v>0</v>
      </c>
      <c r="L65" s="55">
        <v>0</v>
      </c>
      <c r="M65" s="56">
        <v>298520.24294644757</v>
      </c>
      <c r="N65" s="10">
        <f t="shared" si="23"/>
        <v>298520.24294644757</v>
      </c>
      <c r="O65" s="75"/>
      <c r="P65" s="56">
        <v>0</v>
      </c>
      <c r="Q65" s="38">
        <f t="shared" si="24"/>
        <v>298520.24294644757</v>
      </c>
    </row>
    <row r="66" spans="1:17" s="5" customFormat="1" ht="19.5" customHeight="1">
      <c r="A66" s="4"/>
      <c r="B66" s="25"/>
      <c r="C66" s="147"/>
      <c r="D66" s="17"/>
      <c r="E66" s="36" t="s">
        <v>103</v>
      </c>
      <c r="F66" s="36" t="s">
        <v>122</v>
      </c>
      <c r="G66" s="54">
        <v>482.46809266337812</v>
      </c>
      <c r="H66" s="55">
        <v>3154.88772508274</v>
      </c>
      <c r="I66" s="55">
        <v>79.882405349999999</v>
      </c>
      <c r="J66" s="55">
        <v>312.31670600000001</v>
      </c>
      <c r="K66" s="74">
        <v>12344.902062560002</v>
      </c>
      <c r="L66" s="55">
        <v>301396.75648313749</v>
      </c>
      <c r="M66" s="56">
        <v>402.67289956090099</v>
      </c>
      <c r="N66" s="10">
        <f t="shared" si="23"/>
        <v>318173.88637435448</v>
      </c>
      <c r="O66" s="75"/>
      <c r="P66" s="56">
        <v>0</v>
      </c>
      <c r="Q66" s="38">
        <f t="shared" si="24"/>
        <v>318173.88637435448</v>
      </c>
    </row>
    <row r="67" spans="1:17" ht="26.25" customHeight="1">
      <c r="B67" s="29"/>
      <c r="C67" s="147"/>
      <c r="D67" s="30" t="s">
        <v>52</v>
      </c>
      <c r="E67" s="31" t="s">
        <v>105</v>
      </c>
      <c r="F67" s="51" t="s">
        <v>123</v>
      </c>
      <c r="G67" s="58">
        <f>SUM(G68:G73)</f>
        <v>1407.1177558260695</v>
      </c>
      <c r="H67" s="58">
        <f t="shared" ref="H67:M67" si="31">SUM(H68:H73)</f>
        <v>18792.855039858576</v>
      </c>
      <c r="I67" s="39">
        <f t="shared" si="31"/>
        <v>1761.3049495507285</v>
      </c>
      <c r="J67" s="39">
        <f t="shared" si="31"/>
        <v>10476.745802392612</v>
      </c>
      <c r="K67" s="39">
        <f t="shared" si="31"/>
        <v>13721.142977223764</v>
      </c>
      <c r="L67" s="39">
        <f t="shared" si="31"/>
        <v>222353.51270686643</v>
      </c>
      <c r="M67" s="39">
        <f t="shared" si="31"/>
        <v>53325.950045387312</v>
      </c>
      <c r="N67" s="39">
        <f t="shared" si="23"/>
        <v>321838.6292771055</v>
      </c>
      <c r="O67" s="79"/>
      <c r="P67" s="39">
        <f t="shared" ref="P67" si="32">SUM(P68:P73)</f>
        <v>20657.685547262317</v>
      </c>
      <c r="Q67" s="41">
        <f t="shared" si="24"/>
        <v>342496.31482436782</v>
      </c>
    </row>
    <row r="68" spans="1:17" ht="19.5" customHeight="1">
      <c r="B68" s="29"/>
      <c r="C68" s="147"/>
      <c r="D68" s="17"/>
      <c r="E68" s="36" t="s">
        <v>107</v>
      </c>
      <c r="F68" s="36" t="s">
        <v>124</v>
      </c>
      <c r="G68" s="54">
        <v>173.53252272259101</v>
      </c>
      <c r="H68" s="55">
        <v>9054.3462888556387</v>
      </c>
      <c r="I68" s="55">
        <v>5.674320864100987</v>
      </c>
      <c r="J68" s="55">
        <v>29.143461731566159</v>
      </c>
      <c r="K68" s="74">
        <v>241.41516108930327</v>
      </c>
      <c r="L68" s="55">
        <v>671.81806543477205</v>
      </c>
      <c r="M68" s="56">
        <v>6636.1976895531197</v>
      </c>
      <c r="N68" s="10">
        <f t="shared" si="23"/>
        <v>16812.127510251092</v>
      </c>
      <c r="O68" s="75"/>
      <c r="P68" s="56">
        <v>2646.0630505200002</v>
      </c>
      <c r="Q68" s="38">
        <f t="shared" si="24"/>
        <v>19458.190560771091</v>
      </c>
    </row>
    <row r="69" spans="1:17" ht="19.5" customHeight="1">
      <c r="B69" s="29"/>
      <c r="C69" s="147"/>
      <c r="D69" s="17"/>
      <c r="E69" s="36" t="s">
        <v>109</v>
      </c>
      <c r="F69" s="36" t="s">
        <v>125</v>
      </c>
      <c r="G69" s="54">
        <v>0</v>
      </c>
      <c r="H69" s="55">
        <v>0</v>
      </c>
      <c r="I69" s="55">
        <v>0</v>
      </c>
      <c r="J69" s="55">
        <v>9373.7818924044277</v>
      </c>
      <c r="K69" s="74">
        <v>10081.441037366669</v>
      </c>
      <c r="L69" s="55">
        <v>0</v>
      </c>
      <c r="M69" s="56">
        <v>0</v>
      </c>
      <c r="N69" s="10">
        <f t="shared" si="23"/>
        <v>19455.222929771095</v>
      </c>
      <c r="O69" s="75"/>
      <c r="P69" s="56">
        <v>0</v>
      </c>
      <c r="Q69" s="38">
        <f t="shared" si="24"/>
        <v>19455.222929771095</v>
      </c>
    </row>
    <row r="70" spans="1:17" ht="19.5" customHeight="1">
      <c r="B70" s="29"/>
      <c r="C70" s="147"/>
      <c r="D70" s="17"/>
      <c r="E70" s="36" t="s">
        <v>111</v>
      </c>
      <c r="F70" s="36" t="s">
        <v>126</v>
      </c>
      <c r="G70" s="54">
        <v>0</v>
      </c>
      <c r="H70" s="55">
        <v>0</v>
      </c>
      <c r="I70" s="55">
        <v>0</v>
      </c>
      <c r="J70" s="55">
        <v>0</v>
      </c>
      <c r="K70" s="74">
        <v>0</v>
      </c>
      <c r="L70" s="55">
        <v>200663.39336498949</v>
      </c>
      <c r="M70" s="56">
        <v>0</v>
      </c>
      <c r="N70" s="10">
        <f t="shared" si="23"/>
        <v>200663.39336498949</v>
      </c>
      <c r="O70" s="75"/>
      <c r="P70" s="56">
        <v>0</v>
      </c>
      <c r="Q70" s="38">
        <f t="shared" si="24"/>
        <v>200663.39336498949</v>
      </c>
    </row>
    <row r="71" spans="1:17" ht="19.5" customHeight="1">
      <c r="B71" s="29"/>
      <c r="C71" s="147"/>
      <c r="D71" s="17"/>
      <c r="E71" s="36" t="s">
        <v>113</v>
      </c>
      <c r="F71" s="36" t="s">
        <v>127</v>
      </c>
      <c r="G71" s="54">
        <v>0</v>
      </c>
      <c r="H71" s="55">
        <v>0</v>
      </c>
      <c r="I71" s="55">
        <v>0</v>
      </c>
      <c r="J71" s="55">
        <v>0</v>
      </c>
      <c r="K71" s="74">
        <v>0</v>
      </c>
      <c r="L71" s="55">
        <v>1452.5266412882031</v>
      </c>
      <c r="M71" s="56">
        <v>0</v>
      </c>
      <c r="N71" s="10">
        <f t="shared" si="23"/>
        <v>1452.5266412882031</v>
      </c>
      <c r="O71" s="75"/>
      <c r="P71" s="56">
        <v>34.654933</v>
      </c>
      <c r="Q71" s="38">
        <f t="shared" si="24"/>
        <v>1487.1815742882031</v>
      </c>
    </row>
    <row r="72" spans="1:17" ht="19.5" customHeight="1">
      <c r="B72" s="29"/>
      <c r="C72" s="147"/>
      <c r="D72" s="17"/>
      <c r="E72" s="36" t="s">
        <v>115</v>
      </c>
      <c r="F72" s="36" t="s">
        <v>128</v>
      </c>
      <c r="G72" s="54">
        <v>1233.5852331034785</v>
      </c>
      <c r="H72" s="55">
        <v>9738.5087510029371</v>
      </c>
      <c r="I72" s="55">
        <v>64.098181619999991</v>
      </c>
      <c r="J72" s="55">
        <v>1073.820448256618</v>
      </c>
      <c r="K72" s="74">
        <v>3398.2867787677906</v>
      </c>
      <c r="L72" s="55">
        <v>19565.774635153968</v>
      </c>
      <c r="M72" s="56">
        <v>46689.752355834193</v>
      </c>
      <c r="N72" s="10">
        <f t="shared" si="23"/>
        <v>81763.826383738982</v>
      </c>
      <c r="O72" s="75"/>
      <c r="P72" s="56">
        <v>17976.967563742317</v>
      </c>
      <c r="Q72" s="38">
        <f t="shared" si="24"/>
        <v>99740.793947481303</v>
      </c>
    </row>
    <row r="73" spans="1:17" ht="19.5" customHeight="1" thickBot="1">
      <c r="B73" s="29"/>
      <c r="C73" s="147"/>
      <c r="D73" s="17"/>
      <c r="E73" s="36" t="s">
        <v>117</v>
      </c>
      <c r="F73" s="36" t="s">
        <v>129</v>
      </c>
      <c r="G73" s="54">
        <v>0</v>
      </c>
      <c r="H73" s="55">
        <v>0</v>
      </c>
      <c r="I73" s="55">
        <v>1691.5324470666276</v>
      </c>
      <c r="J73" s="55">
        <v>0</v>
      </c>
      <c r="K73" s="74">
        <v>0</v>
      </c>
      <c r="L73" s="55">
        <v>0</v>
      </c>
      <c r="M73" s="56">
        <v>0</v>
      </c>
      <c r="N73" s="10">
        <f t="shared" si="23"/>
        <v>1691.5324470666276</v>
      </c>
      <c r="O73" s="75"/>
      <c r="P73" s="56">
        <v>0</v>
      </c>
      <c r="Q73" s="38">
        <f t="shared" si="24"/>
        <v>1691.5324470666276</v>
      </c>
    </row>
    <row r="74" spans="1:17" ht="30.75" customHeight="1" thickBot="1">
      <c r="B74" s="29"/>
      <c r="C74" s="150"/>
      <c r="D74" s="42" t="s">
        <v>40</v>
      </c>
      <c r="E74" s="43" t="s">
        <v>130</v>
      </c>
      <c r="F74" s="44" t="s">
        <v>131</v>
      </c>
      <c r="G74" s="49">
        <f>+G51+G52+G53+G56-G63-G64-G67</f>
        <v>24259.806126324609</v>
      </c>
      <c r="H74" s="46">
        <f t="shared" ref="H74:N74" si="33">+H51+H52+H53+H56-H63-H64-H67</f>
        <v>226795.35416581147</v>
      </c>
      <c r="I74" s="47">
        <f t="shared" si="33"/>
        <v>-13634.932650147599</v>
      </c>
      <c r="J74" s="46">
        <f t="shared" si="33"/>
        <v>18578.206239228508</v>
      </c>
      <c r="K74" s="48">
        <f t="shared" si="33"/>
        <v>48005.066065902662</v>
      </c>
      <c r="L74" s="49">
        <f t="shared" si="33"/>
        <v>323274.70603729662</v>
      </c>
      <c r="M74" s="47">
        <f t="shared" si="33"/>
        <v>1467466.3015967561</v>
      </c>
      <c r="N74" s="82">
        <f t="shared" si="33"/>
        <v>2094744.5075811725</v>
      </c>
      <c r="O74" s="83"/>
      <c r="P74" s="83">
        <f t="shared" ref="P74:Q74" si="34">+P51+P52+P53+P56-P63-P64-P67</f>
        <v>103687.46021795388</v>
      </c>
      <c r="Q74" s="84">
        <f t="shared" si="34"/>
        <v>2198431.9677991257</v>
      </c>
    </row>
    <row r="75" spans="1:17" ht="26.25" customHeight="1">
      <c r="B75" s="29"/>
      <c r="C75" s="147" t="s">
        <v>132</v>
      </c>
      <c r="D75" s="30" t="s">
        <v>52</v>
      </c>
      <c r="E75" s="31" t="s">
        <v>133</v>
      </c>
      <c r="F75" s="51" t="s">
        <v>134</v>
      </c>
      <c r="G75" s="52">
        <f>+G76+G77</f>
        <v>0</v>
      </c>
      <c r="H75" s="34">
        <f t="shared" ref="H75:M75" si="35">+H76+H77</f>
        <v>8385.3538041049997</v>
      </c>
      <c r="I75" s="34">
        <f t="shared" si="35"/>
        <v>0</v>
      </c>
      <c r="J75" s="34">
        <f t="shared" si="35"/>
        <v>0</v>
      </c>
      <c r="K75" s="34">
        <f t="shared" si="35"/>
        <v>0</v>
      </c>
      <c r="L75" s="34">
        <f t="shared" si="35"/>
        <v>370761.71835945745</v>
      </c>
      <c r="M75" s="34">
        <f t="shared" si="35"/>
        <v>1372436.4690115594</v>
      </c>
      <c r="N75" s="40">
        <f t="shared" ref="N75:N79" si="36">SUM(G75:M75)</f>
        <v>1751583.5411751219</v>
      </c>
      <c r="O75" s="39">
        <f>+N75</f>
        <v>1751583.5411751219</v>
      </c>
      <c r="P75" s="9"/>
      <c r="Q75" s="41">
        <f t="shared" ref="Q75:Q79" si="37">+N75+P75</f>
        <v>1751583.5411751219</v>
      </c>
    </row>
    <row r="76" spans="1:17" ht="19.5" customHeight="1">
      <c r="B76" s="29"/>
      <c r="C76" s="147"/>
      <c r="D76" s="17"/>
      <c r="E76" s="36" t="s">
        <v>135</v>
      </c>
      <c r="F76" s="36" t="s">
        <v>136</v>
      </c>
      <c r="G76" s="54">
        <v>0</v>
      </c>
      <c r="H76" s="74">
        <v>8385.3538041049997</v>
      </c>
      <c r="I76" s="74">
        <v>0</v>
      </c>
      <c r="J76" s="55">
        <v>0</v>
      </c>
      <c r="K76" s="74">
        <v>0</v>
      </c>
      <c r="L76" s="55">
        <v>216520.42105150048</v>
      </c>
      <c r="M76" s="56">
        <v>1372436.4690115594</v>
      </c>
      <c r="N76" s="10">
        <f t="shared" si="36"/>
        <v>1597342.2438671649</v>
      </c>
      <c r="O76" s="37">
        <v>1597342.2438671649</v>
      </c>
      <c r="P76" s="9"/>
      <c r="Q76" s="38">
        <f t="shared" si="37"/>
        <v>1597342.2438671649</v>
      </c>
    </row>
    <row r="77" spans="1:17" ht="19.5" customHeight="1">
      <c r="B77" s="29"/>
      <c r="C77" s="147"/>
      <c r="D77" s="17"/>
      <c r="E77" s="36" t="s">
        <v>137</v>
      </c>
      <c r="F77" s="36" t="s">
        <v>138</v>
      </c>
      <c r="G77" s="54">
        <v>0</v>
      </c>
      <c r="H77" s="74">
        <v>0</v>
      </c>
      <c r="I77" s="74">
        <v>0</v>
      </c>
      <c r="J77" s="55">
        <v>0</v>
      </c>
      <c r="K77" s="74">
        <v>0</v>
      </c>
      <c r="L77" s="55">
        <v>154241.29730795699</v>
      </c>
      <c r="M77" s="56">
        <v>0</v>
      </c>
      <c r="N77" s="10">
        <f t="shared" si="36"/>
        <v>154241.29730795699</v>
      </c>
      <c r="O77" s="37">
        <v>154241.29730795699</v>
      </c>
      <c r="P77" s="9"/>
      <c r="Q77" s="38">
        <f t="shared" si="37"/>
        <v>154241.29730795699</v>
      </c>
    </row>
    <row r="78" spans="1:17" ht="26.25" customHeight="1">
      <c r="B78" s="29"/>
      <c r="C78" s="147"/>
      <c r="D78" s="30" t="s">
        <v>23</v>
      </c>
      <c r="E78" s="31" t="s">
        <v>139</v>
      </c>
      <c r="F78" s="51" t="s">
        <v>140</v>
      </c>
      <c r="G78" s="58">
        <v>0</v>
      </c>
      <c r="H78" s="58">
        <v>0</v>
      </c>
      <c r="I78" s="39">
        <v>0</v>
      </c>
      <c r="J78" s="39">
        <v>0</v>
      </c>
      <c r="K78" s="39">
        <v>0</v>
      </c>
      <c r="L78" s="39">
        <v>0</v>
      </c>
      <c r="M78" s="39">
        <v>42392.539626278594</v>
      </c>
      <c r="N78" s="39">
        <f t="shared" si="36"/>
        <v>42392.539626278594</v>
      </c>
      <c r="O78" s="39"/>
      <c r="P78" s="12"/>
      <c r="Q78" s="41">
        <f t="shared" si="37"/>
        <v>42392.539626278594</v>
      </c>
    </row>
    <row r="79" spans="1:17" ht="26.25" customHeight="1">
      <c r="B79" s="29"/>
      <c r="C79" s="147"/>
      <c r="D79" s="30" t="s">
        <v>52</v>
      </c>
      <c r="E79" s="31" t="s">
        <v>139</v>
      </c>
      <c r="F79" s="51" t="s">
        <v>141</v>
      </c>
      <c r="G79" s="58">
        <v>0</v>
      </c>
      <c r="H79" s="58">
        <v>0</v>
      </c>
      <c r="I79" s="39">
        <v>0</v>
      </c>
      <c r="J79" s="39">
        <v>0</v>
      </c>
      <c r="K79" s="39">
        <v>42392.539626278594</v>
      </c>
      <c r="L79" s="39">
        <v>0</v>
      </c>
      <c r="M79" s="39">
        <v>0</v>
      </c>
      <c r="N79" s="39">
        <f t="shared" si="36"/>
        <v>42392.539626278594</v>
      </c>
      <c r="O79" s="39"/>
      <c r="P79" s="12"/>
      <c r="Q79" s="41">
        <f t="shared" si="37"/>
        <v>42392.539626278594</v>
      </c>
    </row>
    <row r="80" spans="1:17" ht="30.75" customHeight="1" thickBot="1">
      <c r="B80" s="29"/>
      <c r="C80" s="150"/>
      <c r="D80" s="42" t="s">
        <v>40</v>
      </c>
      <c r="E80" s="43" t="s">
        <v>142</v>
      </c>
      <c r="F80" s="44" t="s">
        <v>143</v>
      </c>
      <c r="G80" s="81">
        <f>+G74-G75+G78-G79</f>
        <v>24259.806126324609</v>
      </c>
      <c r="H80" s="59">
        <f t="shared" ref="H80:N80" si="38">+H74-H75+H78-H79</f>
        <v>218410.00036170648</v>
      </c>
      <c r="I80" s="59">
        <f t="shared" si="38"/>
        <v>-13634.932650147599</v>
      </c>
      <c r="J80" s="59">
        <f t="shared" si="38"/>
        <v>18578.206239228508</v>
      </c>
      <c r="K80" s="60">
        <f t="shared" si="38"/>
        <v>5612.5264396240673</v>
      </c>
      <c r="L80" s="81">
        <f t="shared" si="38"/>
        <v>-47487.012322160823</v>
      </c>
      <c r="M80" s="60">
        <f t="shared" si="38"/>
        <v>137422.3722114753</v>
      </c>
      <c r="N80" s="81">
        <f t="shared" si="38"/>
        <v>343160.9664060506</v>
      </c>
      <c r="O80" s="59"/>
      <c r="P80" s="59"/>
      <c r="Q80" s="59">
        <f t="shared" ref="Q80" si="39">+Q74-Q75+Q78-Q79</f>
        <v>446848.4266240038</v>
      </c>
    </row>
    <row r="81" spans="1:17" ht="19.5" customHeight="1">
      <c r="A81" s="3"/>
      <c r="B81" s="29"/>
      <c r="C81" s="146" t="s">
        <v>144</v>
      </c>
      <c r="D81" s="85" t="s">
        <v>23</v>
      </c>
      <c r="E81" s="36" t="s">
        <v>145</v>
      </c>
      <c r="F81" s="36" t="s">
        <v>146</v>
      </c>
      <c r="G81" s="54">
        <v>0</v>
      </c>
      <c r="H81" s="74">
        <v>0</v>
      </c>
      <c r="I81" s="74">
        <v>0</v>
      </c>
      <c r="J81" s="55">
        <v>0</v>
      </c>
      <c r="K81" s="74">
        <v>0</v>
      </c>
      <c r="L81" s="55">
        <v>0</v>
      </c>
      <c r="M81" s="56">
        <v>224905.77485560547</v>
      </c>
      <c r="N81" s="10">
        <f t="shared" ref="N81:N82" si="40">SUM(G81:M81)</f>
        <v>224905.77485560547</v>
      </c>
      <c r="O81" s="9"/>
      <c r="P81" s="9"/>
      <c r="Q81" s="38">
        <f t="shared" ref="Q81:Q82" si="41">+N81+P81</f>
        <v>224905.77485560547</v>
      </c>
    </row>
    <row r="82" spans="1:17" ht="19.5" customHeight="1">
      <c r="A82" s="3"/>
      <c r="B82" s="29"/>
      <c r="C82" s="147"/>
      <c r="D82" s="86" t="s">
        <v>52</v>
      </c>
      <c r="E82" s="36" t="s">
        <v>145</v>
      </c>
      <c r="F82" s="36" t="s">
        <v>147</v>
      </c>
      <c r="G82" s="54">
        <v>0</v>
      </c>
      <c r="H82" s="74">
        <v>8385.3538041049997</v>
      </c>
      <c r="I82" s="74">
        <v>0</v>
      </c>
      <c r="J82" s="55">
        <v>0</v>
      </c>
      <c r="K82" s="74">
        <v>0</v>
      </c>
      <c r="L82" s="55">
        <v>216520.42105150048</v>
      </c>
      <c r="M82" s="56">
        <v>0</v>
      </c>
      <c r="N82" s="10">
        <f t="shared" si="40"/>
        <v>224905.77485560547</v>
      </c>
      <c r="O82" s="9"/>
      <c r="P82" s="9"/>
      <c r="Q82" s="38">
        <f t="shared" si="41"/>
        <v>224905.77485560547</v>
      </c>
    </row>
    <row r="83" spans="1:17" ht="30.75" customHeight="1" thickBot="1">
      <c r="A83" s="3"/>
      <c r="B83" s="29"/>
      <c r="C83" s="151"/>
      <c r="D83" s="42" t="s">
        <v>40</v>
      </c>
      <c r="E83" s="43" t="s">
        <v>148</v>
      </c>
      <c r="F83" s="44" t="s">
        <v>149</v>
      </c>
      <c r="G83" s="87">
        <f>+G74+G81-G82</f>
        <v>24259.806126324609</v>
      </c>
      <c r="H83" s="59">
        <f t="shared" ref="H83:N83" si="42">+H74+H81-H82</f>
        <v>218410.00036170648</v>
      </c>
      <c r="I83" s="59">
        <f t="shared" si="42"/>
        <v>-13634.932650147599</v>
      </c>
      <c r="J83" s="59">
        <f t="shared" si="42"/>
        <v>18578.206239228508</v>
      </c>
      <c r="K83" s="60">
        <f t="shared" si="42"/>
        <v>48005.066065902662</v>
      </c>
      <c r="L83" s="81">
        <f t="shared" si="42"/>
        <v>106754.28498579614</v>
      </c>
      <c r="M83" s="60">
        <f t="shared" si="42"/>
        <v>1692372.0764523617</v>
      </c>
      <c r="N83" s="81">
        <f t="shared" si="42"/>
        <v>2094744.5075811723</v>
      </c>
      <c r="O83" s="59"/>
      <c r="P83" s="59"/>
      <c r="Q83" s="59">
        <f t="shared" ref="Q83" si="43">+Q80+Q81-Q82</f>
        <v>446848.4266240038</v>
      </c>
    </row>
    <row r="84" spans="1:17" ht="26.25" customHeight="1">
      <c r="A84" s="3"/>
      <c r="B84" s="29"/>
      <c r="C84" s="153" t="s">
        <v>150</v>
      </c>
      <c r="D84" s="88" t="s">
        <v>52</v>
      </c>
      <c r="E84" s="31" t="s">
        <v>151</v>
      </c>
      <c r="F84" s="51" t="s">
        <v>152</v>
      </c>
      <c r="G84" s="89">
        <f>+G85+G86</f>
        <v>0</v>
      </c>
      <c r="H84" s="40">
        <f t="shared" ref="H84:M84" si="44">+H85+H86</f>
        <v>0</v>
      </c>
      <c r="I84" s="40">
        <f t="shared" si="44"/>
        <v>0</v>
      </c>
      <c r="J84" s="40">
        <f t="shared" si="44"/>
        <v>0</v>
      </c>
      <c r="K84" s="40">
        <f t="shared" si="44"/>
        <v>0</v>
      </c>
      <c r="L84" s="40">
        <f t="shared" si="44"/>
        <v>154241.29730795699</v>
      </c>
      <c r="M84" s="40">
        <f t="shared" si="44"/>
        <v>1597342.2438671649</v>
      </c>
      <c r="N84" s="40">
        <f t="shared" ref="N84:N88" si="45">SUM(G84:M84)</f>
        <v>1751583.5411751219</v>
      </c>
      <c r="O84" s="12"/>
      <c r="P84" s="12"/>
      <c r="Q84" s="41">
        <f t="shared" ref="Q84:Q88" si="46">+N84+P84</f>
        <v>1751583.5411751219</v>
      </c>
    </row>
    <row r="85" spans="1:17" ht="19.5" customHeight="1">
      <c r="A85" s="3"/>
      <c r="B85" s="29"/>
      <c r="C85" s="154"/>
      <c r="D85" s="90"/>
      <c r="E85" s="36" t="s">
        <v>153</v>
      </c>
      <c r="F85" s="36" t="s">
        <v>154</v>
      </c>
      <c r="G85" s="54">
        <v>0</v>
      </c>
      <c r="H85" s="74">
        <v>0</v>
      </c>
      <c r="I85" s="55">
        <v>0</v>
      </c>
      <c r="J85" s="74">
        <v>0</v>
      </c>
      <c r="K85" s="74">
        <v>0</v>
      </c>
      <c r="L85" s="74">
        <v>0</v>
      </c>
      <c r="M85" s="56">
        <v>1597342.2438671649</v>
      </c>
      <c r="N85" s="10">
        <f t="shared" si="45"/>
        <v>1597342.2438671649</v>
      </c>
      <c r="O85" s="9"/>
      <c r="P85" s="9"/>
      <c r="Q85" s="38">
        <f t="shared" si="46"/>
        <v>1597342.2438671649</v>
      </c>
    </row>
    <row r="86" spans="1:17" ht="19.5" customHeight="1">
      <c r="A86" s="3"/>
      <c r="B86" s="29"/>
      <c r="C86" s="154"/>
      <c r="D86" s="90"/>
      <c r="E86" s="36" t="s">
        <v>155</v>
      </c>
      <c r="F86" s="36" t="s">
        <v>156</v>
      </c>
      <c r="G86" s="54">
        <v>0</v>
      </c>
      <c r="H86" s="74">
        <v>0</v>
      </c>
      <c r="I86" s="55">
        <v>0</v>
      </c>
      <c r="J86" s="74">
        <v>0</v>
      </c>
      <c r="K86" s="74">
        <v>0</v>
      </c>
      <c r="L86" s="74">
        <v>154241.29730795699</v>
      </c>
      <c r="M86" s="56">
        <v>0</v>
      </c>
      <c r="N86" s="10">
        <f t="shared" si="45"/>
        <v>154241.29730795699</v>
      </c>
      <c r="O86" s="9"/>
      <c r="P86" s="9"/>
      <c r="Q86" s="38">
        <f t="shared" si="46"/>
        <v>154241.29730795699</v>
      </c>
    </row>
    <row r="87" spans="1:17" ht="26.25" customHeight="1">
      <c r="A87" s="3"/>
      <c r="B87" s="29"/>
      <c r="C87" s="154"/>
      <c r="D87" s="88" t="s">
        <v>23</v>
      </c>
      <c r="E87" s="31" t="s">
        <v>139</v>
      </c>
      <c r="F87" s="51" t="s">
        <v>140</v>
      </c>
      <c r="G87" s="58">
        <v>0</v>
      </c>
      <c r="H87" s="58">
        <v>0</v>
      </c>
      <c r="I87" s="39">
        <v>0</v>
      </c>
      <c r="J87" s="39">
        <v>0</v>
      </c>
      <c r="K87" s="39">
        <v>0</v>
      </c>
      <c r="L87" s="39">
        <v>0</v>
      </c>
      <c r="M87" s="39">
        <v>42392.539626278594</v>
      </c>
      <c r="N87" s="39">
        <f t="shared" si="45"/>
        <v>42392.539626278594</v>
      </c>
      <c r="O87" s="12"/>
      <c r="P87" s="12"/>
      <c r="Q87" s="41">
        <f t="shared" si="46"/>
        <v>42392.539626278594</v>
      </c>
    </row>
    <row r="88" spans="1:17" ht="26.25" customHeight="1">
      <c r="A88" s="3"/>
      <c r="B88" s="29"/>
      <c r="C88" s="154"/>
      <c r="D88" s="88" t="s">
        <v>52</v>
      </c>
      <c r="E88" s="31" t="s">
        <v>139</v>
      </c>
      <c r="F88" s="51" t="s">
        <v>141</v>
      </c>
      <c r="G88" s="58">
        <v>0</v>
      </c>
      <c r="H88" s="58">
        <v>0</v>
      </c>
      <c r="I88" s="39">
        <v>0</v>
      </c>
      <c r="J88" s="39">
        <v>0</v>
      </c>
      <c r="K88" s="39">
        <v>42392.539626278594</v>
      </c>
      <c r="L88" s="39">
        <v>0</v>
      </c>
      <c r="M88" s="39">
        <v>0</v>
      </c>
      <c r="N88" s="39">
        <f t="shared" si="45"/>
        <v>42392.539626278594</v>
      </c>
      <c r="O88" s="39"/>
      <c r="P88" s="12"/>
      <c r="Q88" s="41">
        <f t="shared" si="46"/>
        <v>42392.539626278594</v>
      </c>
    </row>
    <row r="89" spans="1:17" ht="30.75" customHeight="1">
      <c r="A89" s="3"/>
      <c r="B89" s="29"/>
      <c r="C89" s="154"/>
      <c r="D89" s="91" t="s">
        <v>40</v>
      </c>
      <c r="E89" s="92" t="s">
        <v>142</v>
      </c>
      <c r="F89" s="93" t="s">
        <v>143</v>
      </c>
      <c r="G89" s="49">
        <f>+G83-G84+G87-G88</f>
        <v>24259.806126324609</v>
      </c>
      <c r="H89" s="50">
        <f t="shared" ref="H89:N89" si="47">+H83-H84+H87-H88</f>
        <v>218410.00036170648</v>
      </c>
      <c r="I89" s="47">
        <f t="shared" si="47"/>
        <v>-13634.932650147599</v>
      </c>
      <c r="J89" s="47">
        <f t="shared" si="47"/>
        <v>18578.206239228508</v>
      </c>
      <c r="K89" s="50">
        <f t="shared" si="47"/>
        <v>5612.5264396240673</v>
      </c>
      <c r="L89" s="49">
        <f t="shared" si="47"/>
        <v>-47487.012322160852</v>
      </c>
      <c r="M89" s="50">
        <f t="shared" si="47"/>
        <v>137422.3722114753</v>
      </c>
      <c r="N89" s="49">
        <f t="shared" si="47"/>
        <v>343160.96640605037</v>
      </c>
      <c r="O89" s="47"/>
      <c r="P89" s="47"/>
      <c r="Q89" s="47"/>
    </row>
    <row r="90" spans="1:17" ht="30.75" customHeight="1" thickBot="1">
      <c r="A90" s="3"/>
      <c r="B90" s="29"/>
      <c r="C90" s="155"/>
      <c r="D90" s="42" t="s">
        <v>40</v>
      </c>
      <c r="E90" s="43" t="s">
        <v>157</v>
      </c>
      <c r="F90" s="44" t="s">
        <v>158</v>
      </c>
      <c r="G90" s="87"/>
      <c r="H90" s="59"/>
      <c r="I90" s="59"/>
      <c r="J90" s="59"/>
      <c r="K90" s="60"/>
      <c r="L90" s="81"/>
      <c r="M90" s="60"/>
      <c r="N90" s="81"/>
      <c r="O90" s="59"/>
      <c r="P90" s="59">
        <f>P20+P74</f>
        <v>-28638.357851356981</v>
      </c>
      <c r="Q90" s="59"/>
    </row>
    <row r="91" spans="1:17" ht="26.25" customHeight="1">
      <c r="A91" s="3"/>
      <c r="B91" s="29"/>
      <c r="C91" s="153" t="s">
        <v>159</v>
      </c>
      <c r="D91" s="88" t="s">
        <v>52</v>
      </c>
      <c r="E91" s="31" t="s">
        <v>160</v>
      </c>
      <c r="F91" s="51" t="s">
        <v>161</v>
      </c>
      <c r="G91" s="89">
        <f>+G92+G93+G94</f>
        <v>19077.969917064762</v>
      </c>
      <c r="H91" s="40">
        <f t="shared" ref="H91:M91" si="48">+H92+H93+H94</f>
        <v>172030.13273255239</v>
      </c>
      <c r="I91" s="40">
        <f t="shared" si="48"/>
        <v>110.12938391999998</v>
      </c>
      <c r="J91" s="40">
        <f t="shared" si="48"/>
        <v>4859.4925597715201</v>
      </c>
      <c r="K91" s="40">
        <f t="shared" si="48"/>
        <v>3563.6628047774179</v>
      </c>
      <c r="L91" s="40">
        <f t="shared" si="48"/>
        <v>31086.628967484139</v>
      </c>
      <c r="M91" s="40">
        <f t="shared" si="48"/>
        <v>83794.580655447149</v>
      </c>
      <c r="N91" s="40">
        <f t="shared" ref="N91:N97" si="49">SUM(G91:M91)</f>
        <v>314522.59702101734</v>
      </c>
      <c r="O91" s="40">
        <f>+N91</f>
        <v>314522.59702101734</v>
      </c>
      <c r="P91" s="73"/>
      <c r="Q91" s="41">
        <f t="shared" ref="Q91:Q97" si="50">+N91+P91</f>
        <v>314522.59702101734</v>
      </c>
    </row>
    <row r="92" spans="1:17" ht="19.5" customHeight="1">
      <c r="A92" s="3"/>
      <c r="B92" s="29"/>
      <c r="C92" s="154"/>
      <c r="D92" s="94"/>
      <c r="E92" s="36" t="s">
        <v>162</v>
      </c>
      <c r="F92" s="36" t="s">
        <v>163</v>
      </c>
      <c r="G92" s="54">
        <v>21083.867491680521</v>
      </c>
      <c r="H92" s="74">
        <v>176544.62117001115</v>
      </c>
      <c r="I92" s="74">
        <v>95.590797049999978</v>
      </c>
      <c r="J92" s="74">
        <v>4999.3237902015198</v>
      </c>
      <c r="K92" s="74">
        <v>3555.1068720874182</v>
      </c>
      <c r="L92" s="74">
        <v>30395.206540760813</v>
      </c>
      <c r="M92" s="74">
        <v>83658.648560797155</v>
      </c>
      <c r="N92" s="95">
        <f t="shared" si="49"/>
        <v>320332.36522258859</v>
      </c>
      <c r="O92" s="74">
        <v>320332.36522258859</v>
      </c>
      <c r="P92" s="76"/>
      <c r="Q92" s="38">
        <f t="shared" si="50"/>
        <v>320332.36522258859</v>
      </c>
    </row>
    <row r="93" spans="1:17" ht="19.5" customHeight="1">
      <c r="A93" s="3"/>
      <c r="B93" s="29"/>
      <c r="C93" s="154"/>
      <c r="D93" s="94"/>
      <c r="E93" s="36" t="s">
        <v>164</v>
      </c>
      <c r="F93" s="36" t="s">
        <v>165</v>
      </c>
      <c r="G93" s="54">
        <v>-2005.89757461576</v>
      </c>
      <c r="H93" s="74">
        <v>-4514.4884374587637</v>
      </c>
      <c r="I93" s="74">
        <v>0</v>
      </c>
      <c r="J93" s="74">
        <v>-5.8311380000000002</v>
      </c>
      <c r="K93" s="74">
        <v>10.460344360000001</v>
      </c>
      <c r="L93" s="74">
        <v>611.8886041433243</v>
      </c>
      <c r="M93" s="74">
        <v>0</v>
      </c>
      <c r="N93" s="95">
        <f t="shared" si="49"/>
        <v>-5903.8682015711993</v>
      </c>
      <c r="O93" s="74">
        <v>-5903.8682015711993</v>
      </c>
      <c r="P93" s="76"/>
      <c r="Q93" s="38">
        <f t="shared" si="50"/>
        <v>-5903.8682015711993</v>
      </c>
    </row>
    <row r="94" spans="1:17" ht="19.5" customHeight="1">
      <c r="A94" s="3"/>
      <c r="B94" s="29"/>
      <c r="C94" s="154"/>
      <c r="D94" s="94"/>
      <c r="E94" s="36" t="s">
        <v>166</v>
      </c>
      <c r="F94" s="36" t="s">
        <v>167</v>
      </c>
      <c r="G94" s="54">
        <v>0</v>
      </c>
      <c r="H94" s="74">
        <v>0</v>
      </c>
      <c r="I94" s="74">
        <v>14.538586869999996</v>
      </c>
      <c r="J94" s="74">
        <v>-134.00009242999997</v>
      </c>
      <c r="K94" s="74">
        <v>-1.9044116700000031</v>
      </c>
      <c r="L94" s="74">
        <v>79.533822580000006</v>
      </c>
      <c r="M94" s="74">
        <v>135.93209464999995</v>
      </c>
      <c r="N94" s="95">
        <f t="shared" si="49"/>
        <v>94.09999999999998</v>
      </c>
      <c r="O94" s="74">
        <v>94.09999999999998</v>
      </c>
      <c r="P94" s="76"/>
      <c r="Q94" s="38">
        <f>+N94-P94</f>
        <v>94.09999999999998</v>
      </c>
    </row>
    <row r="95" spans="1:17" ht="26.25" customHeight="1">
      <c r="A95" s="3"/>
      <c r="B95" s="29"/>
      <c r="C95" s="154"/>
      <c r="D95" s="88" t="s">
        <v>52</v>
      </c>
      <c r="E95" s="31" t="s">
        <v>168</v>
      </c>
      <c r="F95" s="51" t="s">
        <v>169</v>
      </c>
      <c r="G95" s="58">
        <v>5943.3274808322467</v>
      </c>
      <c r="H95" s="58">
        <v>11235.722207465977</v>
      </c>
      <c r="I95" s="39">
        <v>0</v>
      </c>
      <c r="J95" s="39">
        <v>1.57148</v>
      </c>
      <c r="K95" s="39">
        <v>172.61789805000001</v>
      </c>
      <c r="L95" s="39">
        <v>698.18766929016101</v>
      </c>
      <c r="M95" s="39">
        <v>-972.09696472820769</v>
      </c>
      <c r="N95" s="39">
        <f t="shared" si="49"/>
        <v>17079.329770910175</v>
      </c>
      <c r="O95" s="72"/>
      <c r="P95" s="39">
        <f>-N95</f>
        <v>-17079.329770910175</v>
      </c>
      <c r="Q95" s="41">
        <f t="shared" si="50"/>
        <v>0</v>
      </c>
    </row>
    <row r="96" spans="1:17" ht="26.25" customHeight="1">
      <c r="A96" s="3"/>
      <c r="B96" s="29"/>
      <c r="C96" s="154"/>
      <c r="D96" s="88" t="s">
        <v>23</v>
      </c>
      <c r="E96" s="31" t="s">
        <v>170</v>
      </c>
      <c r="F96" s="51" t="s">
        <v>171</v>
      </c>
      <c r="G96" s="58">
        <v>1413.5421635400007</v>
      </c>
      <c r="H96" s="58">
        <v>1884.8101954683286</v>
      </c>
      <c r="I96" s="39">
        <v>0</v>
      </c>
      <c r="J96" s="39">
        <v>0</v>
      </c>
      <c r="K96" s="39">
        <v>0</v>
      </c>
      <c r="L96" s="39">
        <v>33510.965351621817</v>
      </c>
      <c r="M96" s="39">
        <v>8591.8232287164847</v>
      </c>
      <c r="N96" s="39">
        <f t="shared" si="49"/>
        <v>45401.140939346631</v>
      </c>
      <c r="O96" s="72"/>
      <c r="P96" s="39">
        <v>13.587290154316442</v>
      </c>
      <c r="Q96" s="41">
        <f t="shared" si="50"/>
        <v>45414.72822950095</v>
      </c>
    </row>
    <row r="97" spans="1:17" ht="26.25" customHeight="1">
      <c r="B97" s="29"/>
      <c r="C97" s="154"/>
      <c r="D97" s="88" t="s">
        <v>23</v>
      </c>
      <c r="E97" s="31" t="s">
        <v>170</v>
      </c>
      <c r="F97" s="51" t="s">
        <v>172</v>
      </c>
      <c r="G97" s="58">
        <v>0</v>
      </c>
      <c r="H97" s="58">
        <v>-314.61353369431703</v>
      </c>
      <c r="I97" s="39">
        <v>0</v>
      </c>
      <c r="J97" s="39">
        <v>0</v>
      </c>
      <c r="K97" s="39">
        <v>0</v>
      </c>
      <c r="L97" s="39">
        <v>-18186.175567716487</v>
      </c>
      <c r="M97" s="39">
        <v>-23943.238967000001</v>
      </c>
      <c r="N97" s="39">
        <f t="shared" si="49"/>
        <v>-42444.0280684108</v>
      </c>
      <c r="O97" s="72"/>
      <c r="P97" s="39">
        <v>-2970.7001610901461</v>
      </c>
      <c r="Q97" s="41">
        <f t="shared" si="50"/>
        <v>-45414.72822950095</v>
      </c>
    </row>
    <row r="98" spans="1:17" s="19" customFormat="1" ht="30.75" customHeight="1" thickBot="1">
      <c r="A98" s="18"/>
      <c r="B98" s="29"/>
      <c r="C98" s="155"/>
      <c r="D98" s="42" t="s">
        <v>40</v>
      </c>
      <c r="E98" s="43" t="s">
        <v>173</v>
      </c>
      <c r="F98" s="44" t="s">
        <v>174</v>
      </c>
      <c r="G98" s="81">
        <f>+G89-G91-G95+G96+G97</f>
        <v>652.05089196760127</v>
      </c>
      <c r="H98" s="60">
        <f t="shared" ref="H98:N98" si="51">+H89-H91-H95+H96+H97</f>
        <v>36714.342083462121</v>
      </c>
      <c r="I98" s="59">
        <f t="shared" si="51"/>
        <v>-13745.0620340676</v>
      </c>
      <c r="J98" s="59">
        <f t="shared" si="51"/>
        <v>13717.142199456988</v>
      </c>
      <c r="K98" s="60">
        <f t="shared" si="51"/>
        <v>1876.2457367966495</v>
      </c>
      <c r="L98" s="81">
        <f t="shared" si="51"/>
        <v>-63947.039175029815</v>
      </c>
      <c r="M98" s="81">
        <f t="shared" si="51"/>
        <v>39248.472782472847</v>
      </c>
      <c r="N98" s="81">
        <f t="shared" si="51"/>
        <v>14516.152485058687</v>
      </c>
      <c r="O98" s="59"/>
      <c r="P98" s="59">
        <f>+P90-P95+P96+P97</f>
        <v>-14516.140951382635</v>
      </c>
      <c r="Q98" s="96">
        <f>Q90+Q96+Q97</f>
        <v>0</v>
      </c>
    </row>
    <row r="99" spans="1:17" s="5" customFormat="1" ht="30.75" customHeight="1">
      <c r="A99" s="4"/>
      <c r="B99" s="29"/>
      <c r="C99" s="153" t="s">
        <v>175</v>
      </c>
      <c r="D99" s="91" t="s">
        <v>40</v>
      </c>
      <c r="E99" s="92" t="s">
        <v>173</v>
      </c>
      <c r="F99" s="93" t="s">
        <v>174</v>
      </c>
      <c r="G99" s="49">
        <f t="shared" ref="G99:N99" si="52">+G100-G115</f>
        <v>652.05089196759491</v>
      </c>
      <c r="H99" s="50">
        <f t="shared" si="52"/>
        <v>36714.330549786166</v>
      </c>
      <c r="I99" s="47">
        <f t="shared" si="52"/>
        <v>-13745.062034067603</v>
      </c>
      <c r="J99" s="47">
        <f t="shared" si="52"/>
        <v>13717.14219945699</v>
      </c>
      <c r="K99" s="50">
        <f t="shared" si="52"/>
        <v>1876.2457367966126</v>
      </c>
      <c r="L99" s="49">
        <f t="shared" si="52"/>
        <v>-63947.039175030106</v>
      </c>
      <c r="M99" s="50">
        <f t="shared" si="52"/>
        <v>39248.472782472993</v>
      </c>
      <c r="N99" s="49">
        <f t="shared" si="52"/>
        <v>14516.140951382666</v>
      </c>
      <c r="O99" s="47"/>
      <c r="P99" s="47">
        <f>+P100-P115</f>
        <v>-14516.150481776043</v>
      </c>
      <c r="Q99" s="97">
        <f>+Q100-Q115</f>
        <v>-9.5303934649564326E-3</v>
      </c>
    </row>
    <row r="100" spans="1:17" s="5" customFormat="1" ht="29.25" customHeight="1">
      <c r="A100" s="4"/>
      <c r="B100" s="29"/>
      <c r="C100" s="154"/>
      <c r="D100" s="98" t="s">
        <v>23</v>
      </c>
      <c r="E100" s="157" t="s">
        <v>176</v>
      </c>
      <c r="F100" s="158"/>
      <c r="G100" s="99">
        <f>+G101+G102+G105+G108+G111+G112+G113+G114</f>
        <v>5538.8283559194069</v>
      </c>
      <c r="H100" s="100">
        <f t="shared" ref="H100:M100" si="53">+H101+H102+H105+H108+H111+H112+H113+H114</f>
        <v>7407.3576358259525</v>
      </c>
      <c r="I100" s="101">
        <f t="shared" si="53"/>
        <v>-47070.571607993028</v>
      </c>
      <c r="J100" s="101">
        <f t="shared" si="53"/>
        <v>59240.22967846784</v>
      </c>
      <c r="K100" s="101">
        <f t="shared" si="53"/>
        <v>132216.27845724297</v>
      </c>
      <c r="L100" s="101">
        <f t="shared" si="53"/>
        <v>-23354.271827560595</v>
      </c>
      <c r="M100" s="102">
        <f t="shared" si="53"/>
        <v>60134.222983836153</v>
      </c>
      <c r="N100" s="100">
        <f>+N101+N102+N105+N108+N111+N112+N113+N114</f>
        <v>194112.07367573871</v>
      </c>
      <c r="O100" s="101"/>
      <c r="P100" s="101">
        <f t="shared" ref="P100" si="54">+P101+P102+P105+P108+P111+P112+P113+P114</f>
        <v>98989.145205202556</v>
      </c>
      <c r="Q100" s="103">
        <f>+Q101+Q102+Q105+Q108+Q111+Q112+Q113+Q114</f>
        <v>293101.21888094122</v>
      </c>
    </row>
    <row r="101" spans="1:17" s="5" customFormat="1" ht="26.25" customHeight="1">
      <c r="A101" s="4"/>
      <c r="B101" s="29"/>
      <c r="C101" s="154"/>
      <c r="D101" s="88"/>
      <c r="E101" s="31" t="s">
        <v>177</v>
      </c>
      <c r="F101" s="51" t="s">
        <v>178</v>
      </c>
      <c r="G101" s="58">
        <v>0</v>
      </c>
      <c r="H101" s="58">
        <v>0</v>
      </c>
      <c r="I101" s="39">
        <v>491.88353641999987</v>
      </c>
      <c r="J101" s="39">
        <v>0</v>
      </c>
      <c r="K101" s="39">
        <v>0</v>
      </c>
      <c r="L101" s="39">
        <v>0</v>
      </c>
      <c r="M101" s="39">
        <v>0</v>
      </c>
      <c r="N101" s="39">
        <f t="shared" ref="N101:N114" si="55">SUM(G101:M101)</f>
        <v>491.88353641999987</v>
      </c>
      <c r="O101" s="79"/>
      <c r="P101" s="39">
        <v>-491.88353641999987</v>
      </c>
      <c r="Q101" s="41">
        <f t="shared" ref="Q101:Q114" si="56">+N101+P101</f>
        <v>0</v>
      </c>
    </row>
    <row r="102" spans="1:17" ht="26.25" customHeight="1">
      <c r="B102" s="29"/>
      <c r="C102" s="154"/>
      <c r="D102" s="88"/>
      <c r="E102" s="31" t="s">
        <v>179</v>
      </c>
      <c r="F102" s="51" t="s">
        <v>180</v>
      </c>
      <c r="G102" s="58">
        <f>+G103+G104</f>
        <v>-2598.6570777298839</v>
      </c>
      <c r="H102" s="58">
        <f t="shared" ref="H102:M102" si="57">+H103+H104</f>
        <v>33131.106477548696</v>
      </c>
      <c r="I102" s="39">
        <f t="shared" si="57"/>
        <v>32403.872367900003</v>
      </c>
      <c r="J102" s="39">
        <f t="shared" si="57"/>
        <v>15828.588908647864</v>
      </c>
      <c r="K102" s="39">
        <f t="shared" si="57"/>
        <v>87340.564079873729</v>
      </c>
      <c r="L102" s="39">
        <f t="shared" si="57"/>
        <v>-29490.039490673124</v>
      </c>
      <c r="M102" s="39">
        <f t="shared" si="57"/>
        <v>13841.668875793599</v>
      </c>
      <c r="N102" s="39">
        <f t="shared" si="55"/>
        <v>150457.10414136088</v>
      </c>
      <c r="O102" s="79"/>
      <c r="P102" s="39">
        <f t="shared" ref="P102" si="58">+P103+P104</f>
        <v>22451.361696811273</v>
      </c>
      <c r="Q102" s="41">
        <f t="shared" si="56"/>
        <v>172908.46583817215</v>
      </c>
    </row>
    <row r="103" spans="1:17" ht="19.5" customHeight="1">
      <c r="B103" s="29"/>
      <c r="C103" s="154"/>
      <c r="D103" s="104"/>
      <c r="E103" s="80" t="s">
        <v>181</v>
      </c>
      <c r="F103" s="36" t="s">
        <v>182</v>
      </c>
      <c r="G103" s="54">
        <v>-2318.0323587285657</v>
      </c>
      <c r="H103" s="74">
        <v>11811.7581793394</v>
      </c>
      <c r="I103" s="74">
        <v>7.2088100000005217E-3</v>
      </c>
      <c r="J103" s="74">
        <v>3601.7739926655145</v>
      </c>
      <c r="K103" s="55">
        <v>7789.0230793783703</v>
      </c>
      <c r="L103" s="55">
        <v>-21131.459572790453</v>
      </c>
      <c r="M103" s="56">
        <v>6048.0528906578174</v>
      </c>
      <c r="N103" s="10">
        <f t="shared" si="55"/>
        <v>5801.1234193320843</v>
      </c>
      <c r="O103" s="75"/>
      <c r="P103" s="56">
        <v>1120.9857009779926</v>
      </c>
      <c r="Q103" s="38">
        <f t="shared" si="56"/>
        <v>6922.1091203100768</v>
      </c>
    </row>
    <row r="104" spans="1:17" ht="19.5" customHeight="1">
      <c r="B104" s="29"/>
      <c r="C104" s="154"/>
      <c r="D104" s="104"/>
      <c r="E104" s="80" t="s">
        <v>183</v>
      </c>
      <c r="F104" s="36" t="s">
        <v>184</v>
      </c>
      <c r="G104" s="54">
        <v>-280.62471900131806</v>
      </c>
      <c r="H104" s="74">
        <v>21319.348298209294</v>
      </c>
      <c r="I104" s="74">
        <v>32403.865159090004</v>
      </c>
      <c r="J104" s="74">
        <v>12226.81491598235</v>
      </c>
      <c r="K104" s="55">
        <v>79551.541000495359</v>
      </c>
      <c r="L104" s="55">
        <v>-8358.5799178826692</v>
      </c>
      <c r="M104" s="56">
        <v>7793.6159851357825</v>
      </c>
      <c r="N104" s="10">
        <f t="shared" si="55"/>
        <v>144655.98072202882</v>
      </c>
      <c r="O104" s="75"/>
      <c r="P104" s="56">
        <v>21330.375995833281</v>
      </c>
      <c r="Q104" s="38">
        <f t="shared" si="56"/>
        <v>165986.3567178621</v>
      </c>
    </row>
    <row r="105" spans="1:17" ht="26.25" customHeight="1">
      <c r="B105" s="29"/>
      <c r="C105" s="154"/>
      <c r="D105" s="88"/>
      <c r="E105" s="31" t="s">
        <v>185</v>
      </c>
      <c r="F105" s="51" t="s">
        <v>186</v>
      </c>
      <c r="G105" s="58">
        <f>+G106+G107</f>
        <v>2067.5262880300006</v>
      </c>
      <c r="H105" s="58">
        <f t="shared" ref="H105:M105" si="59">+H106+H107</f>
        <v>-913.58177671963858</v>
      </c>
      <c r="I105" s="39">
        <f t="shared" si="59"/>
        <v>-84306.700627700004</v>
      </c>
      <c r="J105" s="39">
        <f t="shared" si="59"/>
        <v>34883.610072456097</v>
      </c>
      <c r="K105" s="39">
        <f t="shared" si="59"/>
        <v>-14752.875759350234</v>
      </c>
      <c r="L105" s="39">
        <f t="shared" si="59"/>
        <v>4224.51080999232</v>
      </c>
      <c r="M105" s="39">
        <f t="shared" si="59"/>
        <v>1135.5389470829732</v>
      </c>
      <c r="N105" s="39">
        <f t="shared" si="55"/>
        <v>-57661.972046208488</v>
      </c>
      <c r="O105" s="79"/>
      <c r="P105" s="39">
        <f t="shared" ref="P105" si="60">+P106+P107</f>
        <v>46957.926748994221</v>
      </c>
      <c r="Q105" s="41">
        <f t="shared" si="56"/>
        <v>-10704.045297214267</v>
      </c>
    </row>
    <row r="106" spans="1:17" ht="19.5" customHeight="1">
      <c r="B106" s="29"/>
      <c r="C106" s="154"/>
      <c r="D106" s="105"/>
      <c r="E106" s="36" t="s">
        <v>187</v>
      </c>
      <c r="F106" s="36" t="s">
        <v>182</v>
      </c>
      <c r="G106" s="54">
        <v>948.08992463000061</v>
      </c>
      <c r="H106" s="74">
        <v>-5224.5244128989452</v>
      </c>
      <c r="I106" s="74">
        <v>-18810.998094879989</v>
      </c>
      <c r="J106" s="74">
        <v>10719.433282419999</v>
      </c>
      <c r="K106" s="55">
        <v>-40897.465236016811</v>
      </c>
      <c r="L106" s="55">
        <v>1504.6566618774432</v>
      </c>
      <c r="M106" s="56">
        <v>-1795.3490239839566</v>
      </c>
      <c r="N106" s="10">
        <f t="shared" si="55"/>
        <v>-53556.156898852256</v>
      </c>
      <c r="O106" s="75"/>
      <c r="P106" s="56">
        <v>5599.0998542021844</v>
      </c>
      <c r="Q106" s="38">
        <f t="shared" si="56"/>
        <v>-47957.057044650071</v>
      </c>
    </row>
    <row r="107" spans="1:17" ht="19.5" customHeight="1">
      <c r="B107" s="29"/>
      <c r="C107" s="154"/>
      <c r="D107" s="105"/>
      <c r="E107" s="36" t="s">
        <v>188</v>
      </c>
      <c r="F107" s="36" t="s">
        <v>184</v>
      </c>
      <c r="G107" s="54">
        <v>1119.4363634000001</v>
      </c>
      <c r="H107" s="74">
        <v>4310.9426361793066</v>
      </c>
      <c r="I107" s="74">
        <v>-65495.702532820018</v>
      </c>
      <c r="J107" s="74">
        <v>24164.176790036101</v>
      </c>
      <c r="K107" s="55">
        <v>26144.589476666577</v>
      </c>
      <c r="L107" s="55">
        <v>2719.8541481148764</v>
      </c>
      <c r="M107" s="56">
        <v>2930.8879710669298</v>
      </c>
      <c r="N107" s="10">
        <f t="shared" si="55"/>
        <v>-4105.8151473562284</v>
      </c>
      <c r="O107" s="75"/>
      <c r="P107" s="56">
        <v>41358.826894792037</v>
      </c>
      <c r="Q107" s="38">
        <f t="shared" si="56"/>
        <v>37253.011747435812</v>
      </c>
    </row>
    <row r="108" spans="1:17" ht="26.25" customHeight="1">
      <c r="B108" s="29"/>
      <c r="C108" s="154"/>
      <c r="D108" s="88"/>
      <c r="E108" s="31" t="s">
        <v>189</v>
      </c>
      <c r="F108" s="51" t="s">
        <v>190</v>
      </c>
      <c r="G108" s="58">
        <f>+G109+G110</f>
        <v>-1208.6172338356225</v>
      </c>
      <c r="H108" s="58">
        <f t="shared" ref="H108:M108" si="61">+H109+H110</f>
        <v>7178.3855636846574</v>
      </c>
      <c r="I108" s="39">
        <f t="shared" si="61"/>
        <v>250.70296801000106</v>
      </c>
      <c r="J108" s="39">
        <f t="shared" si="61"/>
        <v>1656.7452262721254</v>
      </c>
      <c r="K108" s="39">
        <f t="shared" si="61"/>
        <v>5935.127864475503</v>
      </c>
      <c r="L108" s="39">
        <f t="shared" si="61"/>
        <v>3253.6633280115925</v>
      </c>
      <c r="M108" s="39">
        <f t="shared" si="61"/>
        <v>0</v>
      </c>
      <c r="N108" s="39">
        <f t="shared" si="55"/>
        <v>17066.007716618256</v>
      </c>
      <c r="O108" s="79"/>
      <c r="P108" s="39">
        <f t="shared" ref="P108" si="62">+P109+P110</f>
        <v>-10251.057981495534</v>
      </c>
      <c r="Q108" s="41">
        <f t="shared" si="56"/>
        <v>6814.9497351227219</v>
      </c>
    </row>
    <row r="109" spans="1:17" ht="19.5" customHeight="1">
      <c r="B109" s="29"/>
      <c r="C109" s="154"/>
      <c r="D109" s="105"/>
      <c r="E109" s="36" t="s">
        <v>191</v>
      </c>
      <c r="F109" s="36" t="s">
        <v>182</v>
      </c>
      <c r="G109" s="54">
        <v>0</v>
      </c>
      <c r="H109" s="74">
        <v>-157.92003863383064</v>
      </c>
      <c r="I109" s="74">
        <v>12.599096599999998</v>
      </c>
      <c r="J109" s="74">
        <v>15704.110306802786</v>
      </c>
      <c r="K109" s="55">
        <v>13572.441186953558</v>
      </c>
      <c r="L109" s="55">
        <v>3733.1766820319926</v>
      </c>
      <c r="M109" s="56">
        <v>0</v>
      </c>
      <c r="N109" s="10">
        <f t="shared" si="55"/>
        <v>32864.407233754508</v>
      </c>
      <c r="O109" s="75"/>
      <c r="P109" s="56">
        <v>2418.0028326875799</v>
      </c>
      <c r="Q109" s="38">
        <f t="shared" si="56"/>
        <v>35282.410066442084</v>
      </c>
    </row>
    <row r="110" spans="1:17" ht="19.5" customHeight="1">
      <c r="B110" s="29"/>
      <c r="C110" s="154"/>
      <c r="D110" s="105"/>
      <c r="E110" s="36" t="s">
        <v>192</v>
      </c>
      <c r="F110" s="36" t="s">
        <v>184</v>
      </c>
      <c r="G110" s="54">
        <v>-1208.6172338356225</v>
      </c>
      <c r="H110" s="74">
        <v>7336.3056023184881</v>
      </c>
      <c r="I110" s="74">
        <v>238.10387141000106</v>
      </c>
      <c r="J110" s="74">
        <v>-14047.365080530661</v>
      </c>
      <c r="K110" s="55">
        <v>-7637.3133224780549</v>
      </c>
      <c r="L110" s="55">
        <v>-479.51335402040002</v>
      </c>
      <c r="M110" s="56">
        <v>0</v>
      </c>
      <c r="N110" s="10">
        <f t="shared" si="55"/>
        <v>-15798.399517136249</v>
      </c>
      <c r="O110" s="75"/>
      <c r="P110" s="56">
        <v>-12669.060814183114</v>
      </c>
      <c r="Q110" s="38">
        <f t="shared" si="56"/>
        <v>-28467.460331319366</v>
      </c>
    </row>
    <row r="111" spans="1:17" ht="26.25" customHeight="1">
      <c r="B111" s="29"/>
      <c r="C111" s="154"/>
      <c r="D111" s="88"/>
      <c r="E111" s="31" t="s">
        <v>193</v>
      </c>
      <c r="F111" s="51" t="s">
        <v>194</v>
      </c>
      <c r="G111" s="58">
        <v>102.7851901468926</v>
      </c>
      <c r="H111" s="58">
        <v>11927.117673472087</v>
      </c>
      <c r="I111" s="39">
        <v>2559.6118446500009</v>
      </c>
      <c r="J111" s="39">
        <v>2302.601135208678</v>
      </c>
      <c r="K111" s="39">
        <v>18145.484294402839</v>
      </c>
      <c r="L111" s="39">
        <v>-27683.51226070572</v>
      </c>
      <c r="M111" s="39">
        <v>8048.2510527766608</v>
      </c>
      <c r="N111" s="39">
        <f t="shared" si="55"/>
        <v>15402.338929951435</v>
      </c>
      <c r="O111" s="79"/>
      <c r="P111" s="39">
        <v>3209.565876554625</v>
      </c>
      <c r="Q111" s="41">
        <f t="shared" si="56"/>
        <v>18611.90480650606</v>
      </c>
    </row>
    <row r="112" spans="1:17" ht="26.25" customHeight="1">
      <c r="B112" s="29"/>
      <c r="C112" s="154"/>
      <c r="D112" s="88"/>
      <c r="E112" s="31" t="s">
        <v>195</v>
      </c>
      <c r="F112" s="51" t="s">
        <v>196</v>
      </c>
      <c r="G112" s="58">
        <v>-50.132948229271832</v>
      </c>
      <c r="H112" s="58">
        <v>-263.05906136930798</v>
      </c>
      <c r="I112" s="39">
        <v>0</v>
      </c>
      <c r="J112" s="39">
        <v>-7.9243835277832657</v>
      </c>
      <c r="K112" s="39">
        <v>-14.366111660604687</v>
      </c>
      <c r="L112" s="39">
        <v>-193.22858722135766</v>
      </c>
      <c r="M112" s="39">
        <v>39266.887200175464</v>
      </c>
      <c r="N112" s="39">
        <f t="shared" si="55"/>
        <v>38738.176108167136</v>
      </c>
      <c r="O112" s="79"/>
      <c r="P112" s="39">
        <v>-172.61400428839829</v>
      </c>
      <c r="Q112" s="41">
        <f t="shared" si="56"/>
        <v>38565.562103878736</v>
      </c>
    </row>
    <row r="113" spans="1:17" ht="26.25" customHeight="1">
      <c r="A113" s="3"/>
      <c r="B113" s="29"/>
      <c r="C113" s="154"/>
      <c r="D113" s="88"/>
      <c r="E113" s="31" t="s">
        <v>197</v>
      </c>
      <c r="F113" s="51" t="s">
        <v>198</v>
      </c>
      <c r="G113" s="58">
        <v>-1167.8086702986707</v>
      </c>
      <c r="H113" s="58">
        <v>610.56861117696133</v>
      </c>
      <c r="I113" s="39">
        <v>1423.4092065269642</v>
      </c>
      <c r="J113" s="39">
        <v>296.72828719</v>
      </c>
      <c r="K113" s="39">
        <v>-875.23995813111787</v>
      </c>
      <c r="L113" s="39">
        <v>0</v>
      </c>
      <c r="M113" s="39">
        <v>0</v>
      </c>
      <c r="N113" s="39">
        <f t="shared" si="55"/>
        <v>287.65747646413706</v>
      </c>
      <c r="O113" s="79"/>
      <c r="P113" s="39">
        <v>-287.66700685750152</v>
      </c>
      <c r="Q113" s="41">
        <f t="shared" si="56"/>
        <v>-9.530393364457268E-3</v>
      </c>
    </row>
    <row r="114" spans="1:17" ht="26.25" customHeight="1">
      <c r="A114" s="3"/>
      <c r="B114" s="29"/>
      <c r="C114" s="154"/>
      <c r="D114" s="88"/>
      <c r="E114" s="31" t="s">
        <v>199</v>
      </c>
      <c r="F114" s="51" t="s">
        <v>200</v>
      </c>
      <c r="G114" s="58">
        <v>8393.7328078359624</v>
      </c>
      <c r="H114" s="58">
        <v>-44263.179851967507</v>
      </c>
      <c r="I114" s="39">
        <v>106.64909619999999</v>
      </c>
      <c r="J114" s="39">
        <v>4279.8804322208553</v>
      </c>
      <c r="K114" s="39">
        <v>36437.584047632852</v>
      </c>
      <c r="L114" s="39">
        <v>26534.334373035694</v>
      </c>
      <c r="M114" s="39">
        <v>-2158.123091992541</v>
      </c>
      <c r="N114" s="39">
        <f t="shared" si="55"/>
        <v>29330.877812965322</v>
      </c>
      <c r="O114" s="79"/>
      <c r="P114" s="39">
        <v>37573.51341190387</v>
      </c>
      <c r="Q114" s="41">
        <f t="shared" si="56"/>
        <v>66904.391224869192</v>
      </c>
    </row>
    <row r="115" spans="1:17" ht="29.25" customHeight="1">
      <c r="A115" s="3"/>
      <c r="B115" s="29"/>
      <c r="C115" s="154"/>
      <c r="D115" s="98" t="s">
        <v>52</v>
      </c>
      <c r="E115" s="157" t="s">
        <v>201</v>
      </c>
      <c r="F115" s="158"/>
      <c r="G115" s="99">
        <f t="shared" ref="G115:N115" si="63">+G116+G117+G120+G123+G126+G127+G128+G129</f>
        <v>4886.777463951812</v>
      </c>
      <c r="H115" s="100">
        <f t="shared" si="63"/>
        <v>-29306.972913960213</v>
      </c>
      <c r="I115" s="101">
        <f t="shared" si="63"/>
        <v>-33325.509573925425</v>
      </c>
      <c r="J115" s="101">
        <f t="shared" si="63"/>
        <v>45523.08747901085</v>
      </c>
      <c r="K115" s="101">
        <f t="shared" si="63"/>
        <v>130340.03272044635</v>
      </c>
      <c r="L115" s="101">
        <f t="shared" si="63"/>
        <v>40592.767347469511</v>
      </c>
      <c r="M115" s="102">
        <f t="shared" si="63"/>
        <v>20885.75020136316</v>
      </c>
      <c r="N115" s="100">
        <f t="shared" si="63"/>
        <v>179595.93272435604</v>
      </c>
      <c r="O115" s="101"/>
      <c r="P115" s="101">
        <f>+P116+P117+P120+P123+P126+P127+P128+P129</f>
        <v>113505.2956869786</v>
      </c>
      <c r="Q115" s="103">
        <f>+Q116+Q117+Q120+Q123+Q126+Q127+Q128+Q129</f>
        <v>293101.22841133468</v>
      </c>
    </row>
    <row r="116" spans="1:17" ht="26.25" customHeight="1">
      <c r="A116" s="3"/>
      <c r="B116" s="29"/>
      <c r="C116" s="154"/>
      <c r="D116" s="88"/>
      <c r="E116" s="31" t="s">
        <v>177</v>
      </c>
      <c r="F116" s="51" t="s">
        <v>178</v>
      </c>
      <c r="G116" s="58">
        <v>0</v>
      </c>
      <c r="H116" s="58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f t="shared" ref="N116:N129" si="64">SUM(G116:M116)</f>
        <v>0</v>
      </c>
      <c r="O116" s="79"/>
      <c r="P116" s="39">
        <v>0</v>
      </c>
      <c r="Q116" s="41">
        <f t="shared" ref="Q116:Q129" si="65">+N116+P116</f>
        <v>0</v>
      </c>
    </row>
    <row r="117" spans="1:17" ht="26.25" customHeight="1">
      <c r="A117" s="3"/>
      <c r="B117" s="29"/>
      <c r="C117" s="154"/>
      <c r="D117" s="88"/>
      <c r="E117" s="31" t="s">
        <v>179</v>
      </c>
      <c r="F117" s="51" t="s">
        <v>180</v>
      </c>
      <c r="G117" s="58">
        <f>+G118+G119</f>
        <v>0</v>
      </c>
      <c r="H117" s="58">
        <f t="shared" ref="H117:M117" si="66">+H118+H119</f>
        <v>0</v>
      </c>
      <c r="I117" s="39">
        <f t="shared" si="66"/>
        <v>41089.001605572033</v>
      </c>
      <c r="J117" s="39">
        <f t="shared" si="66"/>
        <v>18133.776733815204</v>
      </c>
      <c r="K117" s="39">
        <f t="shared" si="66"/>
        <v>31728.979181650975</v>
      </c>
      <c r="L117" s="39">
        <f t="shared" si="66"/>
        <v>0</v>
      </c>
      <c r="M117" s="39">
        <f t="shared" si="66"/>
        <v>0</v>
      </c>
      <c r="N117" s="39">
        <f t="shared" si="64"/>
        <v>90951.757521038206</v>
      </c>
      <c r="O117" s="79"/>
      <c r="P117" s="39">
        <f t="shared" ref="P117" si="67">+P118+P119</f>
        <v>81956.708317133962</v>
      </c>
      <c r="Q117" s="41">
        <f t="shared" si="65"/>
        <v>172908.46583817218</v>
      </c>
    </row>
    <row r="118" spans="1:17" ht="19.5" customHeight="1">
      <c r="A118" s="3"/>
      <c r="B118" s="29"/>
      <c r="C118" s="154"/>
      <c r="D118" s="104"/>
      <c r="E118" s="80" t="s">
        <v>181</v>
      </c>
      <c r="F118" s="36" t="s">
        <v>182</v>
      </c>
      <c r="G118" s="54">
        <v>0</v>
      </c>
      <c r="H118" s="74">
        <v>0</v>
      </c>
      <c r="I118" s="74">
        <v>-8544.7221568592759</v>
      </c>
      <c r="J118" s="74">
        <v>4969.9400889900389</v>
      </c>
      <c r="K118" s="55">
        <v>10496.891188179312</v>
      </c>
      <c r="L118" s="55">
        <v>0</v>
      </c>
      <c r="M118" s="56">
        <v>0</v>
      </c>
      <c r="N118" s="10">
        <f t="shared" si="64"/>
        <v>6922.109120310075</v>
      </c>
      <c r="O118" s="75"/>
      <c r="P118" s="56">
        <v>0</v>
      </c>
      <c r="Q118" s="38">
        <f t="shared" si="65"/>
        <v>6922.109120310075</v>
      </c>
    </row>
    <row r="119" spans="1:17" ht="19.5" customHeight="1">
      <c r="A119" s="3"/>
      <c r="B119" s="29"/>
      <c r="C119" s="154"/>
      <c r="D119" s="104"/>
      <c r="E119" s="80" t="s">
        <v>183</v>
      </c>
      <c r="F119" s="36" t="s">
        <v>184</v>
      </c>
      <c r="G119" s="54">
        <v>0</v>
      </c>
      <c r="H119" s="74">
        <v>0</v>
      </c>
      <c r="I119" s="74">
        <v>49633.723762431313</v>
      </c>
      <c r="J119" s="74">
        <v>13163.836644825165</v>
      </c>
      <c r="K119" s="55">
        <v>21232.087993471661</v>
      </c>
      <c r="L119" s="55">
        <v>0</v>
      </c>
      <c r="M119" s="56">
        <v>0</v>
      </c>
      <c r="N119" s="10">
        <f t="shared" si="64"/>
        <v>84029.64840072814</v>
      </c>
      <c r="O119" s="75"/>
      <c r="P119" s="56">
        <v>81956.708317133962</v>
      </c>
      <c r="Q119" s="38">
        <f t="shared" si="65"/>
        <v>165986.3567178621</v>
      </c>
    </row>
    <row r="120" spans="1:17" ht="26.25" customHeight="1">
      <c r="A120" s="3"/>
      <c r="B120" s="29"/>
      <c r="C120" s="154"/>
      <c r="D120" s="88"/>
      <c r="E120" s="31" t="s">
        <v>185</v>
      </c>
      <c r="F120" s="51" t="s">
        <v>186</v>
      </c>
      <c r="G120" s="58">
        <f>+G121+G122</f>
        <v>-459.73213127793582</v>
      </c>
      <c r="H120" s="58">
        <f t="shared" ref="H120:M120" si="68">+H121+H122</f>
        <v>5654.5513924729075</v>
      </c>
      <c r="I120" s="39">
        <f t="shared" si="68"/>
        <v>-48428.55461774001</v>
      </c>
      <c r="J120" s="39">
        <f t="shared" si="68"/>
        <v>7494.9815322050545</v>
      </c>
      <c r="K120" s="39">
        <f t="shared" si="68"/>
        <v>-5919.8745781661728</v>
      </c>
      <c r="L120" s="39">
        <f t="shared" si="68"/>
        <v>18582.888320120983</v>
      </c>
      <c r="M120" s="39">
        <f t="shared" si="68"/>
        <v>0</v>
      </c>
      <c r="N120" s="39">
        <f t="shared" si="64"/>
        <v>-23075.740082385171</v>
      </c>
      <c r="O120" s="79"/>
      <c r="P120" s="39">
        <f t="shared" ref="P120" si="69">+P121+P122</f>
        <v>12371.694785170912</v>
      </c>
      <c r="Q120" s="41">
        <f t="shared" si="65"/>
        <v>-10704.045297214259</v>
      </c>
    </row>
    <row r="121" spans="1:17" ht="19.5" customHeight="1">
      <c r="A121" s="3"/>
      <c r="B121" s="29"/>
      <c r="C121" s="154"/>
      <c r="D121" s="105"/>
      <c r="E121" s="36" t="s">
        <v>187</v>
      </c>
      <c r="F121" s="36" t="s">
        <v>182</v>
      </c>
      <c r="G121" s="54">
        <v>-459.73213127793582</v>
      </c>
      <c r="H121" s="74">
        <v>896.11027401312276</v>
      </c>
      <c r="I121" s="74">
        <v>-48428.59719274001</v>
      </c>
      <c r="J121" s="74">
        <v>5574.3675267999479</v>
      </c>
      <c r="K121" s="55">
        <v>1991.5825395563502</v>
      </c>
      <c r="L121" s="55">
        <v>-18289.839782302326</v>
      </c>
      <c r="M121" s="56">
        <v>0</v>
      </c>
      <c r="N121" s="10">
        <f t="shared" si="64"/>
        <v>-58716.108765950848</v>
      </c>
      <c r="O121" s="75"/>
      <c r="P121" s="56">
        <v>10759.05172130077</v>
      </c>
      <c r="Q121" s="38">
        <f t="shared" si="65"/>
        <v>-47957.057044650079</v>
      </c>
    </row>
    <row r="122" spans="1:17" ht="19.5" customHeight="1">
      <c r="A122" s="3"/>
      <c r="B122" s="29"/>
      <c r="C122" s="154"/>
      <c r="D122" s="105"/>
      <c r="E122" s="36" t="s">
        <v>188</v>
      </c>
      <c r="F122" s="36" t="s">
        <v>184</v>
      </c>
      <c r="G122" s="54">
        <v>0</v>
      </c>
      <c r="H122" s="74">
        <v>4758.4411184597848</v>
      </c>
      <c r="I122" s="74">
        <v>4.2575000000000002E-2</v>
      </c>
      <c r="J122" s="74">
        <v>1920.6140054051066</v>
      </c>
      <c r="K122" s="55">
        <v>-7911.4571177225225</v>
      </c>
      <c r="L122" s="55">
        <v>36872.728102423309</v>
      </c>
      <c r="M122" s="56">
        <v>0</v>
      </c>
      <c r="N122" s="10">
        <f t="shared" si="64"/>
        <v>35640.368683565677</v>
      </c>
      <c r="O122" s="75"/>
      <c r="P122" s="56">
        <v>1612.6430638701422</v>
      </c>
      <c r="Q122" s="38">
        <f t="shared" si="65"/>
        <v>37253.011747435819</v>
      </c>
    </row>
    <row r="123" spans="1:17" ht="26.25" customHeight="1">
      <c r="A123" s="3"/>
      <c r="B123" s="29"/>
      <c r="C123" s="154"/>
      <c r="D123" s="88"/>
      <c r="E123" s="31" t="s">
        <v>189</v>
      </c>
      <c r="F123" s="51" t="s">
        <v>202</v>
      </c>
      <c r="G123" s="58">
        <f>+G124+G125</f>
        <v>7494.9099688309088</v>
      </c>
      <c r="H123" s="58">
        <f t="shared" ref="H123:M123" si="70">+H124+H125</f>
        <v>-23018.557186567923</v>
      </c>
      <c r="I123" s="39">
        <f t="shared" si="70"/>
        <v>0</v>
      </c>
      <c r="J123" s="39">
        <f t="shared" si="70"/>
        <v>469.9029030603549</v>
      </c>
      <c r="K123" s="39">
        <f t="shared" si="70"/>
        <v>-1548.7093837563705</v>
      </c>
      <c r="L123" s="39">
        <f t="shared" si="70"/>
        <v>4999.6414881375276</v>
      </c>
      <c r="M123" s="39">
        <f t="shared" si="70"/>
        <v>18059.199904405585</v>
      </c>
      <c r="N123" s="39">
        <f t="shared" si="64"/>
        <v>6456.3876941100825</v>
      </c>
      <c r="O123" s="79"/>
      <c r="P123" s="39">
        <f t="shared" ref="P123" si="71">+P124+P125</f>
        <v>358.56204101263791</v>
      </c>
      <c r="Q123" s="41">
        <f t="shared" si="65"/>
        <v>6814.9497351227201</v>
      </c>
    </row>
    <row r="124" spans="1:17" ht="19.5" customHeight="1">
      <c r="A124" s="3"/>
      <c r="B124" s="29"/>
      <c r="C124" s="154"/>
      <c r="D124" s="105"/>
      <c r="E124" s="36" t="s">
        <v>191</v>
      </c>
      <c r="F124" s="36" t="s">
        <v>182</v>
      </c>
      <c r="G124" s="54">
        <v>6925.4305273834407</v>
      </c>
      <c r="H124" s="74">
        <v>9862.1950988719054</v>
      </c>
      <c r="I124" s="74">
        <v>0</v>
      </c>
      <c r="J124" s="74">
        <v>0</v>
      </c>
      <c r="K124" s="55">
        <v>491.23453655312284</v>
      </c>
      <c r="L124" s="55">
        <v>674.3084382435195</v>
      </c>
      <c r="M124" s="56">
        <v>17329.241465390096</v>
      </c>
      <c r="N124" s="10">
        <f t="shared" si="64"/>
        <v>35282.410066442084</v>
      </c>
      <c r="O124" s="75"/>
      <c r="P124" s="56">
        <v>0</v>
      </c>
      <c r="Q124" s="38">
        <f t="shared" si="65"/>
        <v>35282.410066442084</v>
      </c>
    </row>
    <row r="125" spans="1:17" ht="19.5" customHeight="1">
      <c r="A125" s="3"/>
      <c r="B125" s="29"/>
      <c r="C125" s="154"/>
      <c r="D125" s="105"/>
      <c r="E125" s="36" t="s">
        <v>192</v>
      </c>
      <c r="F125" s="36" t="s">
        <v>184</v>
      </c>
      <c r="G125" s="54">
        <v>569.47944144746816</v>
      </c>
      <c r="H125" s="74">
        <v>-32880.752285439827</v>
      </c>
      <c r="I125" s="74">
        <v>0</v>
      </c>
      <c r="J125" s="74">
        <v>469.9029030603549</v>
      </c>
      <c r="K125" s="55">
        <v>-2039.9439203094933</v>
      </c>
      <c r="L125" s="55">
        <v>4325.3330498940086</v>
      </c>
      <c r="M125" s="56">
        <v>729.95843901548903</v>
      </c>
      <c r="N125" s="10">
        <f t="shared" si="64"/>
        <v>-28826.022372332001</v>
      </c>
      <c r="O125" s="75"/>
      <c r="P125" s="56">
        <v>358.56204101263791</v>
      </c>
      <c r="Q125" s="38">
        <f t="shared" si="65"/>
        <v>-28467.460331319362</v>
      </c>
    </row>
    <row r="126" spans="1:17" ht="26.25" customHeight="1">
      <c r="A126" s="3"/>
      <c r="B126" s="29"/>
      <c r="C126" s="154"/>
      <c r="D126" s="88"/>
      <c r="E126" s="31" t="s">
        <v>193</v>
      </c>
      <c r="F126" s="51" t="s">
        <v>194</v>
      </c>
      <c r="G126" s="58">
        <v>-808.02445938658866</v>
      </c>
      <c r="H126" s="58">
        <v>-4664.0885812050801</v>
      </c>
      <c r="I126" s="39">
        <v>-26146.2</v>
      </c>
      <c r="J126" s="39">
        <v>-1302.3647430391329</v>
      </c>
      <c r="K126" s="39">
        <v>14593.841849907523</v>
      </c>
      <c r="L126" s="39">
        <v>0</v>
      </c>
      <c r="M126" s="39">
        <v>0</v>
      </c>
      <c r="N126" s="39">
        <f t="shared" si="64"/>
        <v>-18326.83593372328</v>
      </c>
      <c r="O126" s="79"/>
      <c r="P126" s="39">
        <v>36938.740740229332</v>
      </c>
      <c r="Q126" s="41">
        <f t="shared" si="65"/>
        <v>18611.904806506052</v>
      </c>
    </row>
    <row r="127" spans="1:17" ht="26.25" customHeight="1">
      <c r="A127" s="3"/>
      <c r="B127" s="29"/>
      <c r="C127" s="154"/>
      <c r="D127" s="88"/>
      <c r="E127" s="31" t="s">
        <v>195</v>
      </c>
      <c r="F127" s="51" t="s">
        <v>196</v>
      </c>
      <c r="G127" s="58">
        <v>0</v>
      </c>
      <c r="H127" s="58">
        <v>0</v>
      </c>
      <c r="I127" s="39">
        <v>0</v>
      </c>
      <c r="J127" s="39">
        <v>16683.939869261663</v>
      </c>
      <c r="K127" s="39">
        <v>21881.622234617083</v>
      </c>
      <c r="L127" s="39">
        <v>0</v>
      </c>
      <c r="M127" s="39">
        <v>0</v>
      </c>
      <c r="N127" s="39">
        <f t="shared" si="64"/>
        <v>38565.56210387875</v>
      </c>
      <c r="O127" s="79"/>
      <c r="P127" s="39">
        <v>0</v>
      </c>
      <c r="Q127" s="41">
        <f t="shared" si="65"/>
        <v>38565.56210387875</v>
      </c>
    </row>
    <row r="128" spans="1:17" ht="26.25" customHeight="1">
      <c r="A128" s="3"/>
      <c r="B128" s="29"/>
      <c r="C128" s="154"/>
      <c r="D128" s="88"/>
      <c r="E128" s="31" t="s">
        <v>197</v>
      </c>
      <c r="F128" s="51" t="s">
        <v>198</v>
      </c>
      <c r="G128" s="58">
        <v>0</v>
      </c>
      <c r="H128" s="58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f t="shared" si="64"/>
        <v>0</v>
      </c>
      <c r="O128" s="79"/>
      <c r="P128" s="39">
        <v>0</v>
      </c>
      <c r="Q128" s="41">
        <f t="shared" si="65"/>
        <v>0</v>
      </c>
    </row>
    <row r="129" spans="2:17" ht="26.25" customHeight="1" thickBot="1">
      <c r="B129" s="29"/>
      <c r="C129" s="156"/>
      <c r="D129" s="106"/>
      <c r="E129" s="107" t="s">
        <v>199</v>
      </c>
      <c r="F129" s="108" t="s">
        <v>203</v>
      </c>
      <c r="G129" s="109">
        <v>-1340.3759142145716</v>
      </c>
      <c r="H129" s="109">
        <v>-7278.8785386601212</v>
      </c>
      <c r="I129" s="110">
        <v>160.24343824254933</v>
      </c>
      <c r="J129" s="110">
        <v>4042.8511837077049</v>
      </c>
      <c r="K129" s="110">
        <v>69604.173416193313</v>
      </c>
      <c r="L129" s="110">
        <v>17010.237539211001</v>
      </c>
      <c r="M129" s="110">
        <v>2826.5502969575764</v>
      </c>
      <c r="N129" s="110">
        <f t="shared" si="64"/>
        <v>85024.801421437456</v>
      </c>
      <c r="O129" s="111"/>
      <c r="P129" s="110">
        <v>-18120.410196568249</v>
      </c>
      <c r="Q129" s="112">
        <f t="shared" si="65"/>
        <v>66904.391224869207</v>
      </c>
    </row>
    <row r="130" spans="2:17"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2:17">
      <c r="C131" s="3" t="s">
        <v>204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</sheetData>
  <mergeCells count="31">
    <mergeCell ref="C28:C36"/>
    <mergeCell ref="C37:C51"/>
    <mergeCell ref="C52:C74"/>
    <mergeCell ref="C75:C80"/>
    <mergeCell ref="C81:C83"/>
    <mergeCell ref="C84:C90"/>
    <mergeCell ref="C91:C98"/>
    <mergeCell ref="C99:C129"/>
    <mergeCell ref="E100:F100"/>
    <mergeCell ref="E115:F115"/>
    <mergeCell ref="C21:C27"/>
    <mergeCell ref="G10:G11"/>
    <mergeCell ref="H10:H11"/>
    <mergeCell ref="I10:I11"/>
    <mergeCell ref="J10:J11"/>
    <mergeCell ref="C12:C20"/>
    <mergeCell ref="F6:Q6"/>
    <mergeCell ref="F7:Q7"/>
    <mergeCell ref="F8:Q8"/>
    <mergeCell ref="C6:E8"/>
    <mergeCell ref="C9:C11"/>
    <mergeCell ref="D9:D11"/>
    <mergeCell ref="E9:E11"/>
    <mergeCell ref="F9:F11"/>
    <mergeCell ref="O9:O11"/>
    <mergeCell ref="Q9:Q11"/>
    <mergeCell ref="K10:K11"/>
    <mergeCell ref="L10:L11"/>
    <mergeCell ref="M10:M11"/>
    <mergeCell ref="N10:N11"/>
    <mergeCell ref="P10:P11"/>
  </mergeCells>
  <pageMargins left="0.25" right="0.25" top="0.75" bottom="0.75" header="0.3" footer="0.3"/>
  <pageSetup paperSize="9" scale="28" fitToHeight="0" orientation="landscape" r:id="rId1"/>
  <ignoredErrors>
    <ignoredError sqref="O16 Q94 Q115 Q27 Q51 Q74 Q80:Q83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No aplica</Sector_x0020_Institucional>
    <Operaci_x00f3_n xmlns="ed1af540-80dc-49a2-87a8-d9cdef09c1ae">No aplica</Operaci_x00f3_n>
    <Descripci_x00f3_n xmlns="ed1af540-80dc-49a2-87a8-d9cdef09c1ae">CSI Síntesis - CEI</Descripci_x00f3_n>
    <Per_x00ed_odo xmlns="ed1af540-80dc-49a2-87a8-d9cdef09c1ae">2019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n.a</C_x00f3_digo_x0020_Sector_x0020_Institucional>
    <_dlc_DocId xmlns="a920c358-e860-40bc-800a-c71437c68475">ZVC2WEHRZH33-1123345044-244</_dlc_DocId>
    <_dlc_DocIdUrl xmlns="a920c358-e860-40bc-800a-c71437c68475">
      <Url>https://itrio:37788/Estadisticas-e-Indicadores/_layouts/15/DocIdRedir.aspx?ID=ZVC2WEHRZH33-1123345044-244</Url>
      <Description>ZVC2WEHRZH33-1123345044-244</Description>
    </_dlc_DocIdUrl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751D909-F1CA-4652-8146-D63E190D6985}"/>
</file>

<file path=customXml/itemProps2.xml><?xml version="1.0" encoding="utf-8"?>
<ds:datastoreItem xmlns:ds="http://schemas.openxmlformats.org/officeDocument/2006/customXml" ds:itemID="{5CB5685C-6FE6-4F3E-91A7-062F21B53533}"/>
</file>

<file path=customXml/itemProps3.xml><?xml version="1.0" encoding="utf-8"?>
<ds:datastoreItem xmlns:ds="http://schemas.openxmlformats.org/officeDocument/2006/customXml" ds:itemID="{0D71FD4E-6654-4EF8-88CF-8400795D2A09}"/>
</file>

<file path=customXml/itemProps4.xml><?xml version="1.0" encoding="utf-8"?>
<ds:datastoreItem xmlns:ds="http://schemas.openxmlformats.org/officeDocument/2006/customXml" ds:itemID="{31E0A811-8E6A-434E-A364-B106BC7567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SCI_2.2019_CEI</vt:lpstr>
      <vt:lpstr>SCI_2.2019_CEI!Títulos_a_imprimir</vt:lpstr>
    </vt:vector>
  </TitlesOfParts>
  <Company>BCU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2019 - Todos los sectores</dc:title>
  <dc:creator>Soporte</dc:creator>
  <cp:lastModifiedBy>Rossita</cp:lastModifiedBy>
  <cp:lastPrinted>2020-10-29T00:10:02Z</cp:lastPrinted>
  <dcterms:created xsi:type="dcterms:W3CDTF">2020-09-30T13:46:26Z</dcterms:created>
  <dcterms:modified xsi:type="dcterms:W3CDTF">2023-09-06T18:55:10Z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bab2c8e0-7f9a-4bda-8542-a06e2761c0ec</vt:lpwstr>
  </property>
  <property fmtid="{D5CDD505-2E9C-101B-9397-08002B2CF9AE}" pid="4" name="Order">
    <vt:r8>24400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