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C28" i="4"/>
  <c r="AA28" s="1"/>
  <c r="C46"/>
  <c r="D47" s="1"/>
  <c r="AA47" s="1"/>
  <c r="B4" i="10"/>
  <c r="C43"/>
  <c r="AA43" s="1"/>
  <c r="C42"/>
  <c r="AA42"/>
  <c r="AA41"/>
  <c r="B3"/>
  <c r="B2"/>
  <c r="AA2" i="4"/>
  <c r="C54"/>
  <c r="D55" s="1"/>
  <c r="AA55" s="1"/>
  <c r="C83"/>
  <c r="AA83" s="1"/>
  <c r="C56"/>
  <c r="D57" s="1"/>
  <c r="AA57" s="1"/>
  <c r="C74"/>
  <c r="D75" s="1"/>
  <c r="AA75" s="1"/>
  <c r="C66"/>
  <c r="AA66" s="1"/>
  <c r="C118"/>
  <c r="AA118" s="1"/>
  <c r="C119"/>
  <c r="AA119" s="1"/>
  <c r="B36" i="7"/>
  <c r="C35"/>
  <c r="AA35" s="1"/>
  <c r="C33"/>
  <c r="AA33" s="1"/>
  <c r="C32"/>
  <c r="AA32" s="1"/>
  <c r="AA31"/>
  <c r="C13"/>
  <c r="AA13" s="1"/>
  <c r="C8"/>
  <c r="C30"/>
  <c r="AA30" s="1"/>
  <c r="C29"/>
  <c r="AA29" s="1"/>
  <c r="C27"/>
  <c r="AA27" s="1"/>
  <c r="C24"/>
  <c r="C21"/>
  <c r="C22"/>
  <c r="AA36"/>
  <c r="AA28"/>
  <c r="C26"/>
  <c r="AA26" s="1"/>
  <c r="AA25"/>
  <c r="AA24"/>
  <c r="AA23"/>
  <c r="AA22"/>
  <c r="C82" i="4"/>
  <c r="AA82" s="1"/>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76" i="4"/>
  <c r="AA175"/>
  <c r="AA174"/>
  <c r="AA172"/>
  <c r="AA171"/>
  <c r="C156"/>
  <c r="D159" s="1"/>
  <c r="AA159" s="1"/>
  <c r="AA149"/>
  <c r="C150"/>
  <c r="D155" s="1"/>
  <c r="AA155" s="1"/>
  <c r="AA169"/>
  <c r="C147"/>
  <c r="D148" s="1"/>
  <c r="AA148" s="1"/>
  <c r="C146"/>
  <c r="AA146" s="1"/>
  <c r="C145"/>
  <c r="AA145" s="1"/>
  <c r="C143"/>
  <c r="AA143" s="1"/>
  <c r="AA142"/>
  <c r="AA168"/>
  <c r="C117"/>
  <c r="AA117" s="1"/>
  <c r="C140"/>
  <c r="D141" s="1"/>
  <c r="AA141" s="1"/>
  <c r="AA139"/>
  <c r="AA63" i="7"/>
  <c r="AA62"/>
  <c r="AA34"/>
  <c r="AA61"/>
  <c r="AA65"/>
  <c r="AA64"/>
  <c r="AA66"/>
  <c r="AA60"/>
  <c r="AA59"/>
  <c r="C137" i="4"/>
  <c r="AA137" s="1"/>
  <c r="C77"/>
  <c r="AA77" s="1"/>
  <c r="AA132"/>
  <c r="C129"/>
  <c r="D133" s="1"/>
  <c r="AA133" s="1"/>
  <c r="AA128"/>
  <c r="C127"/>
  <c r="AA127" s="1"/>
  <c r="AA126"/>
  <c r="AA122"/>
  <c r="C123"/>
  <c r="D125" s="1"/>
  <c r="AA125" s="1"/>
  <c r="C121"/>
  <c r="AA121" s="1"/>
  <c r="AA120"/>
  <c r="AA116"/>
  <c r="AA167"/>
  <c r="AA163"/>
  <c r="AA170"/>
  <c r="C110"/>
  <c r="D111" s="1"/>
  <c r="AA111" s="1"/>
  <c r="C162"/>
  <c r="AA162" s="1"/>
  <c r="C161"/>
  <c r="AA161" s="1"/>
  <c r="C113"/>
  <c r="D114" s="1"/>
  <c r="AA114" s="1"/>
  <c r="AA160"/>
  <c r="AA4" i="10"/>
  <c r="AA39"/>
  <c r="B38"/>
  <c r="AA112" i="4"/>
  <c r="AA17" i="8"/>
  <c r="AA16"/>
  <c r="AA15"/>
  <c r="AA14"/>
  <c r="AA13"/>
  <c r="AA12"/>
  <c r="AA11"/>
  <c r="AA10"/>
  <c r="AA21"/>
  <c r="AA20"/>
  <c r="AA19"/>
  <c r="AA18"/>
  <c r="AA23"/>
  <c r="AA22"/>
  <c r="AA24"/>
  <c r="B37" i="10"/>
  <c r="AA37" s="1"/>
  <c r="B31"/>
  <c r="AA31" s="1"/>
  <c r="B30"/>
  <c r="AA30" s="1"/>
  <c r="B27"/>
  <c r="AA29"/>
  <c r="B26"/>
  <c r="AA26" s="1"/>
  <c r="B25"/>
  <c r="AA25" s="1"/>
  <c r="AA52"/>
  <c r="AA51"/>
  <c r="AA50"/>
  <c r="AA44"/>
  <c r="AA49"/>
  <c r="AA48"/>
  <c r="AA54"/>
  <c r="AA38"/>
  <c r="AA53"/>
  <c r="AA9"/>
  <c r="B5"/>
  <c r="C7" s="1"/>
  <c r="D8" s="1"/>
  <c r="AA18"/>
  <c r="B22"/>
  <c r="C23" s="1"/>
  <c r="AA23" s="1"/>
  <c r="B21"/>
  <c r="AA21" s="1"/>
  <c r="B20"/>
  <c r="AA20" s="1"/>
  <c r="B19"/>
  <c r="AA19" s="1"/>
  <c r="AA45"/>
  <c r="AA40"/>
  <c r="AA47"/>
  <c r="AA46"/>
  <c r="AA55"/>
  <c r="AA56"/>
  <c r="AA3"/>
  <c r="AA2"/>
  <c r="AA78"/>
  <c r="AA77"/>
  <c r="AA76"/>
  <c r="AA75"/>
  <c r="AA74"/>
  <c r="AA73"/>
  <c r="AA72"/>
  <c r="AA71"/>
  <c r="AA70"/>
  <c r="AA69"/>
  <c r="AA68"/>
  <c r="AA67"/>
  <c r="AA66"/>
  <c r="AA65"/>
  <c r="AA64"/>
  <c r="AA63"/>
  <c r="AA62"/>
  <c r="AA61"/>
  <c r="AA60"/>
  <c r="AA59"/>
  <c r="AA58"/>
  <c r="AA57"/>
  <c r="AA29" i="9"/>
  <c r="AA28"/>
  <c r="AA27"/>
  <c r="AA26"/>
  <c r="AA25"/>
  <c r="AA24"/>
  <c r="AA23"/>
  <c r="AA22"/>
  <c r="AA21"/>
  <c r="AA20"/>
  <c r="AA19"/>
  <c r="AA18"/>
  <c r="AA17"/>
  <c r="AA16"/>
  <c r="AA15"/>
  <c r="AA14"/>
  <c r="AA13"/>
  <c r="AA12"/>
  <c r="AA11"/>
  <c r="AA10"/>
  <c r="AA9"/>
  <c r="AA8"/>
  <c r="AA7"/>
  <c r="AA6"/>
  <c r="AA5"/>
  <c r="AA4"/>
  <c r="AA3"/>
  <c r="AA2"/>
  <c r="C105" i="4"/>
  <c r="D106" s="1"/>
  <c r="AA106" s="1"/>
  <c r="AA104"/>
  <c r="B9" i="8"/>
  <c r="AA9" s="1"/>
  <c r="B8"/>
  <c r="AA8"/>
  <c r="C103" i="4"/>
  <c r="AA103" s="1"/>
  <c r="C102"/>
  <c r="AA102" s="1"/>
  <c r="C98"/>
  <c r="AA98" s="1"/>
  <c r="C95"/>
  <c r="AA95" s="1"/>
  <c r="AA94"/>
  <c r="AA173"/>
  <c r="AA101"/>
  <c r="C26"/>
  <c r="D27" s="1"/>
  <c r="C4"/>
  <c r="AA4" s="1"/>
  <c r="C89"/>
  <c r="AA89" s="1"/>
  <c r="C49"/>
  <c r="AA49" s="1"/>
  <c r="C61"/>
  <c r="D62" s="1"/>
  <c r="AA62" s="1"/>
  <c r="C69"/>
  <c r="AA69" s="1"/>
  <c r="C8"/>
  <c r="AA8" s="1"/>
  <c r="C19"/>
  <c r="D25" s="1"/>
  <c r="AA25" s="1"/>
  <c r="C14"/>
  <c r="AA14" s="1"/>
  <c r="C30"/>
  <c r="D31" s="1"/>
  <c r="E32" s="1"/>
  <c r="C63"/>
  <c r="D65" s="1"/>
  <c r="C39"/>
  <c r="C88"/>
  <c r="AA88" s="1"/>
  <c r="C87"/>
  <c r="AA87" s="1"/>
  <c r="C85"/>
  <c r="AA85" s="1"/>
  <c r="C86"/>
  <c r="AA86" s="1"/>
  <c r="C18" i="7"/>
  <c r="D20" s="1"/>
  <c r="AA20" s="1"/>
  <c r="AA21"/>
  <c r="AA17"/>
  <c r="C15"/>
  <c r="AA15" s="1"/>
  <c r="C12"/>
  <c r="AA12" s="1"/>
  <c r="C11"/>
  <c r="AA11" s="1"/>
  <c r="AA16"/>
  <c r="AA14"/>
  <c r="AA10"/>
  <c r="C9"/>
  <c r="AA9" s="1"/>
  <c r="AA8"/>
  <c r="AA7"/>
  <c r="B6" i="8"/>
  <c r="AA6" s="1"/>
  <c r="B4"/>
  <c r="B5"/>
  <c r="AA5" s="1"/>
  <c r="AA4"/>
  <c r="AA7"/>
  <c r="C59" i="4"/>
  <c r="AA59" s="1"/>
  <c r="C41"/>
  <c r="D43" s="1"/>
  <c r="C11"/>
  <c r="D13" s="1"/>
  <c r="AA100"/>
  <c r="C92"/>
  <c r="AA92" s="1"/>
  <c r="AA93"/>
  <c r="AA91"/>
  <c r="AA46" i="8"/>
  <c r="AA45"/>
  <c r="AA44"/>
  <c r="AA43"/>
  <c r="AA42"/>
  <c r="AA41"/>
  <c r="AA40"/>
  <c r="AA39"/>
  <c r="AA38"/>
  <c r="AA37"/>
  <c r="AA36"/>
  <c r="AA35"/>
  <c r="AA34"/>
  <c r="AA33"/>
  <c r="AA32"/>
  <c r="AA31"/>
  <c r="AA30"/>
  <c r="AA29"/>
  <c r="AA28"/>
  <c r="AA27"/>
  <c r="AA26"/>
  <c r="AA25"/>
  <c r="AA3"/>
  <c r="AA2"/>
  <c r="B90" i="4"/>
  <c r="AA90" s="1"/>
  <c r="AA67" i="7"/>
  <c r="AA58"/>
  <c r="AA57"/>
  <c r="AA56"/>
  <c r="AA55"/>
  <c r="AA54"/>
  <c r="AA53"/>
  <c r="AA52"/>
  <c r="AA51"/>
  <c r="AA50"/>
  <c r="AA49"/>
  <c r="AA48"/>
  <c r="AA47"/>
  <c r="AA46"/>
  <c r="AA45"/>
  <c r="AA44"/>
  <c r="AA43"/>
  <c r="AA42"/>
  <c r="AA41"/>
  <c r="AA40"/>
  <c r="AA39"/>
  <c r="AA38"/>
  <c r="AA37"/>
  <c r="AA6"/>
  <c r="AA5"/>
  <c r="AA4"/>
  <c r="AA2"/>
  <c r="AA84" i="4"/>
  <c r="AA81"/>
  <c r="AA165"/>
  <c r="AA3"/>
  <c r="D29" l="1"/>
  <c r="D48"/>
  <c r="AA46"/>
  <c r="D51"/>
  <c r="AA51" s="1"/>
  <c r="AA29"/>
  <c r="AA48"/>
  <c r="D109"/>
  <c r="AA109" s="1"/>
  <c r="D60"/>
  <c r="D15"/>
  <c r="AA15" s="1"/>
  <c r="E16"/>
  <c r="AA16" s="1"/>
  <c r="D64"/>
  <c r="AA64" s="1"/>
  <c r="D10"/>
  <c r="D9"/>
  <c r="AA9" s="1"/>
  <c r="AA54"/>
  <c r="AA65"/>
  <c r="D58"/>
  <c r="AA58" s="1"/>
  <c r="D76"/>
  <c r="AA76" s="1"/>
  <c r="AA56"/>
  <c r="D6"/>
  <c r="AA6" s="1"/>
  <c r="D7"/>
  <c r="AA7" s="1"/>
  <c r="D68"/>
  <c r="AA68" s="1"/>
  <c r="D67"/>
  <c r="AA67" s="1"/>
  <c r="AA74"/>
  <c r="D134"/>
  <c r="AA134" s="1"/>
  <c r="D19" i="7"/>
  <c r="AA19" s="1"/>
  <c r="AA18"/>
  <c r="D42" i="4"/>
  <c r="AA42" s="1"/>
  <c r="AA156"/>
  <c r="D107"/>
  <c r="AA107" s="1"/>
  <c r="D158"/>
  <c r="AA158" s="1"/>
  <c r="D154"/>
  <c r="AA154" s="1"/>
  <c r="D151"/>
  <c r="AA151" s="1"/>
  <c r="D152"/>
  <c r="AA152" s="1"/>
  <c r="AA150"/>
  <c r="D153"/>
  <c r="AA153" s="1"/>
  <c r="D144"/>
  <c r="AA144" s="1"/>
  <c r="AA147"/>
  <c r="D157"/>
  <c r="AA157" s="1"/>
  <c r="AA110"/>
  <c r="AA140"/>
  <c r="D138"/>
  <c r="AA138" s="1"/>
  <c r="D135"/>
  <c r="AA135" s="1"/>
  <c r="AA129"/>
  <c r="D136"/>
  <c r="AA136" s="1"/>
  <c r="D130"/>
  <c r="D18"/>
  <c r="AA18" s="1"/>
  <c r="D124"/>
  <c r="AA124" s="1"/>
  <c r="D79"/>
  <c r="AA79" s="1"/>
  <c r="D78"/>
  <c r="AA78" s="1"/>
  <c r="D115"/>
  <c r="AA115" s="1"/>
  <c r="AA123"/>
  <c r="AA113"/>
  <c r="D38"/>
  <c r="C12" i="10"/>
  <c r="D13" s="1"/>
  <c r="AA13" s="1"/>
  <c r="C16"/>
  <c r="D17" s="1"/>
  <c r="C28"/>
  <c r="AA28" s="1"/>
  <c r="AA27"/>
  <c r="AA12"/>
  <c r="C14"/>
  <c r="C32"/>
  <c r="AA32" s="1"/>
  <c r="C34"/>
  <c r="AA34" s="1"/>
  <c r="C36"/>
  <c r="AA36" s="1"/>
  <c r="C33"/>
  <c r="AA33" s="1"/>
  <c r="C35"/>
  <c r="AA35" s="1"/>
  <c r="C10"/>
  <c r="AA5"/>
  <c r="AA8"/>
  <c r="AA7"/>
  <c r="C24"/>
  <c r="AA24" s="1"/>
  <c r="C6"/>
  <c r="AA6" s="1"/>
  <c r="AA22"/>
  <c r="AA105" i="4"/>
  <c r="D108"/>
  <c r="AA108" s="1"/>
  <c r="D99"/>
  <c r="AA99" s="1"/>
  <c r="D97"/>
  <c r="AA97" s="1"/>
  <c r="D96"/>
  <c r="AA96" s="1"/>
  <c r="D52"/>
  <c r="AA52" s="1"/>
  <c r="D45"/>
  <c r="AA45" s="1"/>
  <c r="D17"/>
  <c r="AA17" s="1"/>
  <c r="AA10"/>
  <c r="D5"/>
  <c r="AA5" s="1"/>
  <c r="D40"/>
  <c r="AA40" s="1"/>
  <c r="D34"/>
  <c r="AA41"/>
  <c r="D53"/>
  <c r="AA27"/>
  <c r="D50"/>
  <c r="AA50" s="1"/>
  <c r="D20"/>
  <c r="D70"/>
  <c r="AA70" s="1"/>
  <c r="AA11"/>
  <c r="AA61"/>
  <c r="AA32"/>
  <c r="E33"/>
  <c r="AA33" s="1"/>
  <c r="D44"/>
  <c r="AA44" s="1"/>
  <c r="AA19"/>
  <c r="AA31"/>
  <c r="AA39"/>
  <c r="AA63"/>
  <c r="AA30"/>
  <c r="AA60"/>
  <c r="AA13"/>
  <c r="AA43"/>
  <c r="D12"/>
  <c r="AA12" s="1"/>
  <c r="E24" l="1"/>
  <c r="AA24" s="1"/>
  <c r="E23"/>
  <c r="AA23" s="1"/>
  <c r="E21"/>
  <c r="AA21" s="1"/>
  <c r="E22"/>
  <c r="AA22" s="1"/>
  <c r="E72"/>
  <c r="AA72" s="1"/>
  <c r="E73"/>
  <c r="AA73" s="1"/>
  <c r="E131"/>
  <c r="AA131" s="1"/>
  <c r="AA130"/>
  <c r="AA16" i="10"/>
  <c r="D15"/>
  <c r="AA15" s="1"/>
  <c r="AA14"/>
  <c r="AA17"/>
  <c r="D11"/>
  <c r="AA11" s="1"/>
  <c r="AA10"/>
  <c r="AA38" i="4"/>
  <c r="E36"/>
  <c r="AA36" s="1"/>
  <c r="E37"/>
  <c r="AA37" s="1"/>
  <c r="E35"/>
  <c r="AA35" s="1"/>
  <c r="AA34"/>
  <c r="E71"/>
  <c r="AA71" s="1"/>
  <c r="AA53"/>
  <c r="AA20"/>
</calcChain>
</file>

<file path=xl/comments1.xml><?xml version="1.0" encoding="utf-8"?>
<comments xmlns="http://schemas.openxmlformats.org/spreadsheetml/2006/main">
  <authors>
    <author>Autor</author>
  </authors>
  <commentList>
    <comment ref="AE6" authorId="0">
      <text>
        <r>
          <rPr>
            <sz val="9"/>
            <color indexed="81"/>
            <rFont val="Tahoma"/>
            <family val="2"/>
          </rPr>
          <t>Choice between:
IPV4
IPV6
IPV4 is the default</t>
        </r>
      </text>
    </comment>
    <comment ref="AE9" authorId="0">
      <text>
        <r>
          <rPr>
            <sz val="9"/>
            <color indexed="81"/>
            <rFont val="Tahoma"/>
            <family val="2"/>
          </rPr>
          <t xml:space="preserve">Choice of:
HTTP
HTTPS
HTTP2
SSL
TCP
UDP
</t>
        </r>
      </text>
    </comment>
    <comment ref="AI9" authorId="0">
      <text>
        <r>
          <rPr>
            <sz val="9"/>
            <color indexed="81"/>
            <rFont val="Tahoma"/>
            <charset val="1"/>
          </rPr>
          <t>This could be a drop-down since regions are a fixed set.</t>
        </r>
      </text>
    </comment>
    <comment ref="AK9" authorId="0">
      <text>
        <r>
          <rPr>
            <sz val="9"/>
            <color indexed="81"/>
            <rFont val="Tahoma"/>
            <family val="2"/>
          </rPr>
          <t>Choice of:
INTERNAL
EXTERNAL
(EXTERNAL is the default)</t>
        </r>
      </text>
    </comment>
    <comment ref="AG10" authorId="0">
      <text>
        <r>
          <rPr>
            <sz val="9"/>
            <color indexed="81"/>
            <rFont val="Tahoma"/>
            <charset val="1"/>
          </rPr>
          <t>This could be a drop-down since zones are a fixed set.</t>
        </r>
      </text>
    </comment>
    <comment ref="AI10" authorId="0">
      <text>
        <r>
          <rPr>
            <sz val="9"/>
            <color indexed="81"/>
            <rFont val="Tahoma"/>
            <charset val="1"/>
          </rPr>
          <t>This could be a drop-down since regions are a fixed set.</t>
        </r>
      </text>
    </comment>
    <comment ref="AK10" authorId="0">
      <text>
        <r>
          <rPr>
            <sz val="9"/>
            <color indexed="81"/>
            <rFont val="Tahoma"/>
            <family val="2"/>
          </rPr>
          <t>This value is most likely an element in a fixed set.</t>
        </r>
      </text>
    </comment>
    <comment ref="AE12" authorId="0">
      <text>
        <r>
          <rPr>
            <sz val="9"/>
            <color indexed="81"/>
            <rFont val="Tahoma"/>
            <charset val="1"/>
          </rPr>
          <t>This could be a drop-down since zones are a fixed set.</t>
        </r>
      </text>
    </comment>
    <comment ref="AE13" authorId="0">
      <text>
        <r>
          <rPr>
            <sz val="9"/>
            <color indexed="81"/>
            <rFont val="Tahoma"/>
            <charset val="1"/>
          </rPr>
          <t>This could be a drop-down since zones are a fixed set.</t>
        </r>
      </text>
    </comment>
    <comment ref="AI21" authorId="0">
      <text>
        <r>
          <rPr>
            <sz val="9"/>
            <color indexed="81"/>
            <rFont val="Tahoma"/>
            <charset val="1"/>
          </rPr>
          <t>This could be a drop-down since regions are a fixed set.</t>
        </r>
      </text>
    </comment>
    <comment ref="AI22" authorId="0">
      <text>
        <r>
          <rPr>
            <sz val="9"/>
            <color indexed="81"/>
            <rFont val="Tahoma"/>
            <charset val="1"/>
          </rPr>
          <t>This could be a drop-down since regions are a fixed set.</t>
        </r>
      </text>
    </comment>
    <comment ref="AI23" authorId="0">
      <text>
        <r>
          <rPr>
            <sz val="9"/>
            <color indexed="81"/>
            <rFont val="Tahoma"/>
            <charset val="1"/>
          </rPr>
          <t>This could be a drop-down since regions are a fixed set.</t>
        </r>
      </text>
    </comment>
    <comment ref="AM23" authorId="0">
      <text>
        <r>
          <rPr>
            <sz val="9"/>
            <color indexed="81"/>
            <rFont val="Tahoma"/>
            <family val="2"/>
          </rPr>
          <t xml:space="preserve">Choice from:
AH
ESP
ICMP
TCP
UDP
</t>
        </r>
      </text>
    </comment>
    <comment ref="AI24" authorId="0">
      <text>
        <r>
          <rPr>
            <sz val="9"/>
            <color indexed="81"/>
            <rFont val="Tahoma"/>
            <charset val="1"/>
          </rPr>
          <t>This could be a drop-down since regions are a fixed set.</t>
        </r>
      </text>
    </comment>
    <comment ref="AK24" authorId="0">
      <text>
        <r>
          <rPr>
            <sz val="9"/>
            <color indexed="81"/>
            <rFont val="Tahoma"/>
            <family val="2"/>
          </rPr>
          <t>Choice of:
INTERNAL
EXTERNAL
(EXTERNAL is the default)</t>
        </r>
      </text>
    </comment>
    <comment ref="AE35" authorId="0">
      <text>
        <r>
          <rPr>
            <sz val="9"/>
            <color indexed="81"/>
            <rFont val="Tahoma"/>
            <charset val="1"/>
          </rPr>
          <t>This could be a drop-down since zones are a fixed set.</t>
        </r>
      </text>
    </comment>
    <comment ref="AG36" authorId="0">
      <text>
        <r>
          <rPr>
            <sz val="9"/>
            <color indexed="81"/>
            <rFont val="Tahoma"/>
            <charset val="1"/>
          </rPr>
          <t>This could be a drop-down since zones are a fixed set.</t>
        </r>
      </text>
    </comment>
    <comment ref="AG37" authorId="0">
      <text>
        <r>
          <rPr>
            <sz val="9"/>
            <color indexed="81"/>
            <rFont val="Tahoma"/>
            <charset val="1"/>
          </rPr>
          <t>This could be a drop-down since zones are a fixed set.</t>
        </r>
      </text>
    </comment>
    <comment ref="AI40" authorId="0">
      <text>
        <r>
          <rPr>
            <sz val="9"/>
            <color indexed="81"/>
            <rFont val="Tahoma"/>
            <charset val="1"/>
          </rPr>
          <t>This could be a drop-down since regions are a fixed set.</t>
        </r>
      </text>
    </comment>
    <comment ref="AG42" authorId="0">
      <text>
        <r>
          <rPr>
            <sz val="9"/>
            <color indexed="81"/>
            <rFont val="Tahoma"/>
            <charset val="1"/>
          </rPr>
          <t>This could be a drop-down since zones are a fixed set.</t>
        </r>
      </text>
    </comment>
    <comment ref="AG43" authorId="0">
      <text>
        <r>
          <rPr>
            <sz val="9"/>
            <color indexed="81"/>
            <rFont val="Tahoma"/>
            <charset val="1"/>
          </rPr>
          <t>This could be a drop-down since zones are a fixed set.</t>
        </r>
      </text>
    </comment>
    <comment ref="AE50" authorId="0">
      <text>
        <r>
          <rPr>
            <sz val="9"/>
            <color indexed="81"/>
            <rFont val="Tahoma"/>
            <family val="2"/>
          </rPr>
          <t>This should be a drop-down since only "custom" and "auto" are valid values.</t>
        </r>
      </text>
    </comment>
    <comment ref="AE60" authorId="0">
      <text>
        <r>
          <rPr>
            <sz val="9"/>
            <color indexed="81"/>
            <rFont val="Tahoma"/>
            <charset val="1"/>
          </rPr>
          <t>This could be a drop-down since zones are a fixed set.</t>
        </r>
      </text>
    </comment>
    <comment ref="AE64" authorId="0">
      <text>
        <r>
          <rPr>
            <sz val="9"/>
            <color indexed="81"/>
            <rFont val="Tahoma"/>
            <charset val="1"/>
          </rPr>
          <t>This could be a drop-down since regions are a fixed set.</t>
        </r>
      </text>
    </comment>
    <comment ref="AG68" authorId="0">
      <text>
        <r>
          <rPr>
            <sz val="9"/>
            <color indexed="81"/>
            <rFont val="Tahoma"/>
            <charset val="1"/>
          </rPr>
          <t>This could be a drop-down since regions are a fixed set.</t>
        </r>
      </text>
    </comment>
    <comment ref="AG71" authorId="0">
      <text>
        <r>
          <rPr>
            <sz val="9"/>
            <color indexed="81"/>
            <rFont val="Tahoma"/>
            <charset val="1"/>
          </rPr>
          <t>This could be a drop-down since regions are a fixed set.</t>
        </r>
      </text>
    </comment>
    <comment ref="AG73" authorId="0">
      <text>
        <r>
          <rPr>
            <sz val="9"/>
            <color indexed="81"/>
            <rFont val="Tahoma"/>
            <charset val="1"/>
          </rPr>
          <t>This could be a drop-down since regions are a fixed set.</t>
        </r>
      </text>
    </comment>
    <comment ref="AK76" authorId="0">
      <text>
        <r>
          <rPr>
            <sz val="9"/>
            <color indexed="81"/>
            <rFont val="Tahoma"/>
            <charset val="1"/>
          </rPr>
          <t>This could be a drop-down since regions are a fixed set.</t>
        </r>
      </text>
    </comment>
    <comment ref="AM76" authorId="0">
      <text>
        <r>
          <rPr>
            <sz val="9"/>
            <color indexed="81"/>
            <rFont val="Tahoma"/>
            <family val="2"/>
          </rPr>
          <t>Choice of:
1
2
Defaults to 2</t>
        </r>
      </text>
    </comment>
    <comment ref="AC87" authorId="0">
      <text>
        <r>
          <rPr>
            <sz val="9"/>
            <color indexed="81"/>
            <rFont val="Tahoma"/>
            <charset val="1"/>
          </rPr>
          <t>This could be a drop-down since zones are a fixed set.</t>
        </r>
      </text>
    </comment>
    <comment ref="AC88" authorId="0">
      <text>
        <r>
          <rPr>
            <sz val="9"/>
            <color indexed="81"/>
            <rFont val="Tahoma"/>
            <charset val="1"/>
          </rPr>
          <t>This could be a drop-down since regions are a fixed set.</t>
        </r>
      </text>
    </comment>
    <comment ref="AC90" authorId="0">
      <text>
        <r>
          <rPr>
            <sz val="9"/>
            <color indexed="81"/>
            <rFont val="Tahoma"/>
            <charset val="1"/>
          </rPr>
          <t>This could be a drop-down since commands are a fixed set.</t>
        </r>
      </text>
    </comment>
    <comment ref="AE99" authorId="0">
      <text>
        <r>
          <rPr>
            <sz val="9"/>
            <color indexed="81"/>
            <rFont val="Tahoma"/>
            <family val="2"/>
          </rPr>
          <t>Must be one of: asymmetric-encryption, asymmetric-signing, encryption</t>
        </r>
      </text>
    </comment>
    <comment ref="AK107" authorId="0">
      <text>
        <r>
          <rPr>
            <sz val="9"/>
            <color indexed="81"/>
            <rFont val="Tahoma"/>
            <charset val="1"/>
          </rPr>
          <t>This could be a drop-down since zones are a fixed set.</t>
        </r>
      </text>
    </comment>
    <comment ref="AE109" authorId="0">
      <text>
        <r>
          <rPr>
            <sz val="9"/>
            <color indexed="81"/>
            <rFont val="Tahoma"/>
            <charset val="1"/>
          </rPr>
          <t>This could be a drop-down since zones are a fixed set.</t>
        </r>
      </text>
    </comment>
    <comment ref="AC117"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Choice of:
ClusterIP
NodePort
LoadBalancer
ExternalName
(default is 'ClusterIP')</t>
        </r>
      </text>
    </comment>
    <comment ref="AM4" authorId="0">
      <text>
        <r>
          <rPr>
            <sz val="9"/>
            <color indexed="81"/>
            <rFont val="Tahoma"/>
            <family val="2"/>
          </rPr>
          <t>Choice of:
json
yaml
wide
custom-columns-file=</t>
        </r>
      </text>
    </comment>
  </commentList>
</comments>
</file>

<file path=xl/sharedStrings.xml><?xml version="1.0" encoding="utf-8"?>
<sst xmlns="http://schemas.openxmlformats.org/spreadsheetml/2006/main" count="1325" uniqueCount="628">
  <si>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</si>
  <si>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</si>
  <si>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</si>
  <si>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</si>
  <si>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</si>
  <si>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</si>
  <si>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</si>
  <si>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</si>
  <si>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</si>
  <si>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</si>
  <si>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</si>
  <si>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</si>
  <si>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</si>
  <si>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</si>
  <si>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</si>
  <si>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</si>
  <si>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</si>
  <si>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</si>
  <si>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</si>
  <si>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</si>
  <si>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</si>
  <si>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</si>
  <si>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</si>
  <si>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</si>
  <si>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</si>
  <si>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</si>
  <si>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</si>
  <si>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</si>
  <si>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</si>
  <si>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</si>
  <si>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</si>
  <si>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</si>
  <si>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</si>
  <si>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</si>
  <si>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</si>
  <si>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</si>
  <si>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</si>
  <si>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</si>
  <si>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</si>
  <si>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</si>
  <si>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</si>
  <si>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</si>
  <si>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</si>
  <si>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</si>
  <si>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</si>
  <si>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</si>
  <si>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</si>
  <si>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</si>
  <si>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</si>
  <si>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</si>
  <si>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</si>
  <si>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</si>
  <si>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</si>
  <si>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</si>
  <si>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</si>
  <si>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</si>
  <si>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</si>
  <si>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</si>
  <si>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</si>
  <si>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</si>
  <si>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</si>
  <si>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</si>
  <si>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</si>
  <si>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</si>
  <si>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</si>
  <si>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</si>
  <si>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</si>
  <si>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</si>
  <si>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</si>
  <si>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</si>
  <si>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</si>
  <si>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</si>
  <si>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</si>
  <si>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</si>
  <si>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</si>
  <si>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</si>
  <si>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</si>
  <si>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</si>
  <si>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</si>
  <si>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</si>
  <si>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</si>
  <si>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</si>
  <si>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</si>
  <si>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</si>
  <si>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</si>
  <si>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</si>
  <si>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</si>
  <si>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</si>
  <si>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</si>
  <si>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</si>
  <si>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</si>
  <si>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</si>
  <si>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</si>
  <si>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</si>
  <si>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</si>
  <si>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</si>
  <si>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</si>
  <si>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</si>
  <si>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</si>
  <si>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</si>
  <si>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</si>
  <si>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</si>
  <si>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</si>
  <si>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</si>
  <si>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</si>
  <si>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</si>
  <si>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</si>
  <si>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</si>
  <si>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</si>
  <si>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</si>
  <si>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</si>
  <si>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</si>
  <si>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</si>
  <si>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</si>
  <si>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</si>
  <si>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</si>
  <si>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</si>
  <si>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</si>
  <si>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</si>
  <si>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</si>
  <si>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</si>
  <si>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</si>
  <si>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</si>
  <si>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</si>
  <si>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</si>
  <si>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</si>
  <si>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</si>
  <si>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</si>
  <si>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</si>
  <si>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</si>
  <si>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</si>
  <si>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</si>
  <si>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</si>
  <si>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</si>
  <si>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</si>
  <si>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</si>
  <si>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</si>
  <si>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</si>
  <si>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</si>
  <si>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</si>
  <si>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</si>
  <si>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</si>
  <si>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</si>
  <si>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</si>
  <si>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</si>
  <si>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</si>
  <si>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</si>
  <si>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</si>
  <si>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</si>
  <si>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</si>
  <si>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</si>
  <si>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</si>
  <si>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</si>
  <si>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</si>
  <si>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</si>
  <si>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</si>
  <si>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</si>
  <si>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</si>
  <si>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</si>
  <si>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</si>
  <si>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</si>
  <si>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</si>
  <si>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</si>
  <si>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</si>
  <si>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</si>
  <si>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</si>
  <si>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</si>
  <si>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</si>
  <si>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</si>
  <si>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</si>
  <si>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</si>
  <si>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</si>
  <si>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</si>
  <si>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</si>
  <si>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</si>
  <si>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</si>
  <si>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</si>
  <si>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</si>
  <si>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</si>
  <si>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</si>
  <si>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</si>
  <si>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</si>
  <si>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</si>
  <si>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</si>
  <si>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</si>
  <si>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</si>
  <si>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</si>
  <si>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</si>
  <si>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</si>
  <si>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</si>
  <si>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</si>
  <si>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</si>
  <si>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</si>
  <si>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</si>
  <si>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</si>
  <si>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</si>
  <si>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</si>
  <si>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</si>
  <si>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</si>
  <si>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</si>
  <si>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</si>
  <si>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</si>
  <si>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</si>
  <si>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</si>
  <si>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</si>
  <si>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</si>
  <si>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</si>
  <si>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</si>
  <si>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</si>
  <si>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</si>
  <si>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</si>
  <si>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</si>
  <si>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</si>
  <si>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</si>
  <si>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</si>
  <si>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</si>
  <si>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</si>
  <si>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</si>
  <si>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</si>
  <si>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</si>
  <si>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</si>
  <si>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</si>
  <si>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</si>
  <si>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</si>
  <si>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</si>
  <si>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</si>
  <si>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</si>
  <si>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</si>
  <si>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</si>
  <si>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</si>
  <si>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Sample param 1:</t>
  </si>
  <si>
    <t>Sample param 2:</t>
  </si>
  <si>
    <t>Sample param 3:</t>
  </si>
  <si>
    <t>Sample param 4:</t>
  </si>
  <si>
    <t>Deployment name:</t>
  </si>
  <si>
    <t>Image:</t>
  </si>
  <si>
    <t>Port:</t>
  </si>
  <si>
    <t>Type:</t>
  </si>
  <si>
    <t>deployment</t>
  </si>
  <si>
    <t>Name:</t>
  </si>
  <si>
    <t>Resource Type:</t>
  </si>
  <si>
    <t>Prints the most important data about a resource (or resources).</t>
  </si>
  <si>
    <t>pods</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</si>
  <si>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</si>
  <si>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</si>
  <si>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</si>
  <si>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</si>
  <si>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</si>
  <si>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</si>
  <si>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</si>
  <si>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</si>
  <si>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</si>
  <si>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</si>
  <si>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</si>
  <si>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</si>
  <si>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</si>
  <si>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</si>
  <si>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</si>
  <si>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</si>
  <si>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</si>
  <si>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</si>
  <si>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</si>
  <si>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</si>
  <si>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</si>
  <si>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</si>
  <si>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</si>
  <si>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</si>
  <si>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</si>
  <si>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</si>
  <si>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</si>
  <si>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</si>
  <si>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</si>
  <si>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</si>
  <si>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</si>
  <si>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</si>
  <si>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</si>
  <si>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</si>
  <si>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</si>
  <si>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</si>
  <si>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</si>
  <si>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</si>
  <si>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</si>
  <si>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</si>
  <si>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</si>
  <si>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</si>
  <si>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</si>
  <si>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</si>
  <si>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</si>
  <si>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</si>
  <si>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</si>
  <si>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</si>
  <si>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</si>
  <si>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</si>
  <si>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</si>
  <si>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</si>
  <si>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</si>
  <si>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</si>
  <si>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</si>
  <si>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</si>
  <si>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</si>
  <si>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</si>
  <si>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</si>
  <si>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</si>
  <si>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</si>
  <si>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</si>
  <si>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</si>
  <si>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</si>
  <si>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</si>
  <si>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</si>
  <si>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</si>
  <si>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</si>
  <si>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</si>
  <si>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</si>
  <si>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</si>
  <si>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</si>
  <si>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</si>
  <si>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</si>
  <si>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</si>
  <si>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</si>
  <si>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</si>
  <si>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</si>
  <si>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</si>
  <si>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</si>
  <si>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</si>
  <si>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</si>
  <si>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</si>
  <si>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</si>
  <si>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</si>
  <si>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</si>
  <si>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</si>
  <si>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</si>
  <si>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</si>
  <si>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</si>
  <si>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</si>
  <si>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</si>
  <si>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</si>
  <si>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</si>
  <si>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</si>
  <si>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</si>
  <si>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</si>
  <si>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</si>
  <si>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</si>
  <si>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</si>
  <si>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</si>
  <si>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</si>
  <si>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</si>
  <si>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</si>
  <si>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</si>
  <si>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</si>
  <si>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</si>
  <si>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</si>
  <si>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</si>
  <si>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</si>
  <si>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</si>
  <si>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</si>
  <si>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</si>
  <si>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</si>
  <si>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</si>
  <si>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</si>
  <si>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</si>
  <si>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</si>
  <si>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</si>
  <si>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</si>
  <si>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</si>
  <si>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</si>
  <si>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</si>
  <si>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</si>
  <si>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</si>
  <si>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</si>
  <si>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</si>
  <si>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</si>
  <si>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</si>
  <si>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</si>
  <si>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</si>
  <si>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</si>
  <si>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</si>
  <si>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</si>
  <si>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</si>
  <si>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</si>
  <si>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</si>
  <si>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</si>
  <si>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</si>
  <si>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</si>
  <si>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</si>
  <si>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</si>
  <si>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</si>
  <si>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</si>
  <si>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</si>
  <si>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</si>
  <si>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</si>
  <si>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</si>
  <si>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</si>
  <si>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</si>
  <si>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</si>
  <si>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</si>
  <si>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</si>
  <si>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</si>
  <si>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</si>
  <si>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</si>
  <si>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</si>
  <si>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</si>
  <si>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</si>
  <si>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</si>
  <si>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</si>
  <si>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</si>
  <si>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</si>
  <si>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</si>
  <si>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</si>
  <si>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</si>
  <si>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</si>
  <si>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</si>
  <si>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</si>
  <si>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</si>
  <si>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</si>
  <si>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</si>
  <si>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</si>
  <si>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</si>
  <si>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</si>
  <si>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</si>
  <si>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</si>
  <si>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</si>
  <si>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</si>
  <si>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</si>
  <si>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</si>
  <si>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</si>
  <si>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</si>
  <si>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</si>
  <si>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</si>
  <si>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</si>
  <si>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</si>
  <si>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</si>
  <si>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</si>
  <si>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</si>
  <si>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</si>
  <si>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</si>
  <si>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</si>
  <si>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</si>
  <si>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</si>
  <si>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</si>
  <si>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</si>
  <si>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</si>
  <si>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</si>
  <si>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</si>
  <si>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</si>
  <si>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</si>
  <si>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</si>
  <si>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</si>
  <si>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</si>
  <si>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</si>
  <si>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</si>
  <si>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</si>
  <si>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</si>
  <si>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</si>
  <si>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</si>
  <si>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</si>
  <si>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</si>
  <si>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</si>
  <si>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</si>
  <si>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</si>
  <si>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</si>
  <si>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debian-cloud</t>
  </si>
  <si>
    <t>default</t>
  </si>
  <si>
    <t>$LOCATION</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</si>
  <si>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</si>
  <si>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</si>
  <si>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</si>
  <si>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</si>
  <si>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</si>
  <si>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</si>
  <si>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</si>
  <si>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</si>
  <si>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</si>
  <si>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</si>
  <si>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</si>
  <si>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</si>
  <si>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</si>
  <si>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</si>
  <si>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</si>
  <si>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</si>
  <si>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</si>
  <si>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</si>
  <si>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</si>
  <si>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</si>
  <si>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</si>
  <si>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</si>
  <si>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</si>
  <si>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</si>
  <si>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</si>
  <si>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</si>
  <si>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</si>
  <si>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</si>
  <si>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</si>
  <si>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</si>
  <si>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</si>
  <si>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</si>
  <si>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</si>
  <si>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</si>
  <si>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</si>
  <si>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</si>
  <si>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</si>
  <si>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</si>
  <si>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</si>
  <si>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</si>
  <si>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</si>
  <si>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</si>
  <si>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</si>
  <si>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</si>
  <si>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</si>
  <si>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</si>
  <si>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</si>
  <si>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</si>
  <si>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</si>
  <si>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</si>
  <si>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</si>
  <si>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</si>
  <si>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</si>
  <si>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</si>
  <si>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</si>
  <si>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</si>
  <si>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</si>
  <si>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</si>
  <si>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</si>
  <si>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</si>
  <si>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</si>
  <si>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</si>
  <si>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</si>
  <si>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</si>
  <si>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</si>
  <si>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</si>
  <si>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</si>
  <si>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</si>
  <si>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</si>
  <si>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</si>
  <si>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</si>
  <si>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</si>
  <si>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</si>
  <si>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</si>
  <si>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</si>
  <si>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</si>
  <si>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</si>
  <si>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</si>
  <si>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</si>
  <si>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</si>
  <si>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</si>
  <si>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</si>
  <si>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</si>
  <si>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</si>
  <si>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</si>
  <si>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</si>
  <si>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</si>
  <si>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</si>
  <si>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</si>
  <si>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</si>
  <si>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</si>
  <si>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</si>
  <si>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</si>
  <si>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</si>
  <si>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</si>
  <si>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</si>
  <si>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</si>
  <si>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</si>
  <si>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</si>
  <si>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</si>
  <si>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</si>
  <si>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</si>
  <si>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</si>
  <si>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</si>
  <si>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</si>
  <si>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</si>
  <si>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</si>
  <si>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</si>
  <si>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</si>
  <si>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</si>
  <si>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</si>
  <si>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</si>
  <si>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</si>
  <si>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</si>
  <si>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</si>
  <si>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</si>
  <si>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</si>
  <si>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</si>
  <si>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</si>
  <si>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</si>
  <si>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</si>
  <si>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</si>
  <si>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</si>
  <si>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</si>
  <si>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</si>
  <si>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</si>
  <si>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</si>
  <si>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</si>
  <si>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</si>
  <si>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</si>
  <si>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</si>
  <si>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</si>
  <si>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</si>
  <si>
    <t>$UNIQUE_ID-m</t>
  </si>
  <si>
    <t>us-east1-b</t>
  </si>
  <si>
    <t>gcloud -v</t>
  </si>
  <si>
    <t>Outputs the versions of the GCP SDK and its componentes.</t>
  </si>
  <si>
    <t>As user:</t>
  </si>
  <si>
    <t>cloud-training</t>
  </si>
  <si>
    <t>archinfra/dm*</t>
  </si>
  <si>
    <t>ingress</t>
  </si>
  <si>
    <t>basic-ingress</t>
  </si>
  <si>
    <t>Replicas:</t>
  </si>
  <si>
    <t>Format:</t>
  </si>
  <si>
    <t>Target port (in container):</t>
  </si>
  <si>
    <t>kubectl delete</t>
  </si>
  <si>
    <t>Deletes Kubernetes resources.</t>
  </si>
  <si>
    <t>Deletes Kubernetes resources by type and name.</t>
  </si>
  <si>
    <t>Deletes Kubernetes resources by configuration file.</t>
  </si>
  <si>
    <t>Deletes an existing cluster for running containers.</t>
  </si>
  <si>
    <t>$CLUSTER_NAME</t>
  </si>
  <si>
    <t>Effectively, makes the pods available to the public. How this is done depends on the type: LoadBalancing creates a load balancer that distributes workload to all pods; NodePort makes the same port publicly available in all pods,…</t>
  </si>
  <si>
    <t>NodePort</t>
  </si>
  <si>
    <t>basic-ingress.yaml</t>
  </si>
  <si>
    <t>Keep refreshing:</t>
  </si>
  <si>
    <t>f1-micro</t>
  </si>
  <si>
    <t>appserver.yaml</t>
  </si>
  <si>
    <t>Read Google Compute Engine virtual machine types.</t>
  </si>
  <si>
    <t>Lists Google Compute Engine virtual machine types.</t>
  </si>
  <si>
    <t>Describes a Google Compute Engine virtual machine type</t>
  </si>
  <si>
    <t>Machine type name:</t>
  </si>
  <si>
    <t>Describes a network in the current project.</t>
  </si>
  <si>
    <t>Manages Google Compute Engine disk images.</t>
  </si>
  <si>
    <t>Lists Google Compute Engine disk images.</t>
  </si>
  <si>
    <t>Print URI only?</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</si>
</sst>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70">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49" fontId="0" fillId="4" borderId="1" xfId="0" applyNumberForma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203"/>
  <sheetViews>
    <sheetView tabSelected="1" workbookViewId="0">
      <selection activeCell="B2" sqref="B2:Z2"/>
    </sheetView>
  </sheetViews>
  <sheetFormatPr baseColWidth="10" defaultColWidth="9.140625" defaultRowHeight="15" outlineLevelRow="6" outlineLevelCol="1"/>
  <cols>
    <col min="1" max="26" width="2.85546875" customWidth="1"/>
    <col min="27" max="27" width="20.5703125" customWidth="1" collapsed="1"/>
    <col min="28" max="28" width="13.140625" hidden="1" customWidth="1" outlineLevel="1"/>
    <col min="29" max="29" width="24.85546875" hidden="1" customWidth="1" outlineLevel="1"/>
    <col min="30" max="30" width="14.140625" hidden="1" customWidth="1" outlineLevel="1"/>
    <col min="31" max="31" width="19.7109375" hidden="1" customWidth="1" outlineLevel="1"/>
    <col min="32" max="32" width="15.42578125" hidden="1" customWidth="1" outlineLevel="1"/>
    <col min="33" max="33" width="43" hidden="1" customWidth="1" outlineLevel="1"/>
    <col min="34" max="34" width="13.5703125" hidden="1" customWidth="1" outlineLevel="1"/>
    <col min="35" max="35" width="42.140625" hidden="1" customWidth="1" outlineLevel="1"/>
    <col min="36" max="36" width="10.5703125" hidden="1" customWidth="1" outlineLevel="1"/>
    <col min="37" max="37" width="14.7109375" hidden="1" customWidth="1" outlineLevel="1"/>
    <col min="38" max="38" width="9.42578125" hidden="1" customWidth="1" outlineLevel="1"/>
    <col min="39" max="39" width="16.140625" hidden="1" customWidth="1" outlineLevel="1"/>
    <col min="40" max="40" width="10.42578125" hidden="1" customWidth="1" outlineLevel="1"/>
    <col min="41" max="41" width="12.42578125" hidden="1" customWidth="1" outlineLevel="1"/>
    <col min="42" max="42" width="10.140625" hidden="1" customWidth="1" outlineLevel="1"/>
    <col min="43" max="43" width="12.7109375" hidden="1" customWidth="1" outlineLevel="1"/>
    <col min="44" max="44" width="8.28515625" hidden="1" customWidth="1" outlineLevel="1"/>
    <col min="45" max="45" width="13.28515625" hidden="1" customWidth="1" outlineLevel="1"/>
    <col min="46" max="46" width="65.140625" bestFit="1" customWidth="1"/>
    <col min="47" max="47" width="46" customWidth="1"/>
    <col min="48" max="48" width="68.140625" customWidth="1"/>
  </cols>
  <sheetData>
    <row r="1" spans="2:4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14"/>
      <c r="AG1" s="14"/>
      <c r="AH1" s="14"/>
      <c r="AI1" s="14"/>
      <c r="AJ1" s="17"/>
      <c r="AK1" s="17"/>
      <c r="AL1" s="17"/>
      <c r="AM1" s="17"/>
      <c r="AN1" s="17"/>
      <c r="AO1" s="17"/>
      <c r="AP1" s="46"/>
      <c r="AQ1" s="46"/>
      <c r="AR1" s="46"/>
      <c r="AS1" s="46"/>
      <c r="AT1" s="6" t="s">
        <v>1</v>
      </c>
      <c r="AU1" s="6" t="s">
        <v>0</v>
      </c>
    </row>
    <row r="2" spans="2:47">
      <c r="B2" s="61" t="s">
        <v>598</v>
      </c>
      <c r="C2" s="62"/>
      <c r="D2" s="62"/>
      <c r="E2" s="62"/>
      <c r="F2" s="62"/>
      <c r="G2" s="62"/>
      <c r="H2" s="62"/>
      <c r="I2" s="62"/>
      <c r="J2" s="62"/>
      <c r="K2" s="62"/>
      <c r="L2" s="62"/>
      <c r="M2" s="62"/>
      <c r="N2" s="62"/>
      <c r="O2" s="62"/>
      <c r="P2" s="62"/>
      <c r="Q2" s="62"/>
      <c r="R2" s="62"/>
      <c r="S2" s="62"/>
      <c r="T2" s="62"/>
      <c r="U2" s="62"/>
      <c r="V2" s="62"/>
      <c r="W2" s="62"/>
      <c r="X2" s="62"/>
      <c r="Y2" s="62"/>
      <c r="Z2" s="63"/>
      <c r="AA2" s="8" t="str">
        <f t="shared" ref="AA2" ca="1" si="0">IFERROR(OFFSET(A2,0,MATCH("",B2:Z2,-1)),"")</f>
        <v>gcloud -v</v>
      </c>
      <c r="AB2" s="2" t="s">
        <v>6</v>
      </c>
      <c r="AC2" s="2"/>
      <c r="AD2" s="2"/>
      <c r="AE2" s="2"/>
      <c r="AF2" s="2"/>
      <c r="AG2" s="2"/>
      <c r="AH2" s="2"/>
      <c r="AI2" s="2"/>
      <c r="AJ2" s="2"/>
      <c r="AK2" s="2"/>
      <c r="AL2" s="2"/>
      <c r="AM2" s="2"/>
      <c r="AN2" s="2"/>
      <c r="AO2" s="2"/>
      <c r="AP2" s="2"/>
      <c r="AQ2" s="2"/>
      <c r="AR2" s="2"/>
      <c r="AS2" s="2"/>
      <c r="AT2" s="1" t="s">
        <v>599</v>
      </c>
      <c r="AU2" s="1"/>
    </row>
    <row r="3" spans="2:47" ht="30" collapsed="1">
      <c r="B3" s="61" t="s">
        <v>7</v>
      </c>
      <c r="C3" s="62"/>
      <c r="D3" s="62"/>
      <c r="E3" s="62"/>
      <c r="F3" s="62"/>
      <c r="G3" s="62"/>
      <c r="H3" s="62"/>
      <c r="I3" s="62"/>
      <c r="J3" s="62"/>
      <c r="K3" s="62"/>
      <c r="L3" s="62"/>
      <c r="M3" s="62"/>
      <c r="N3" s="62"/>
      <c r="O3" s="62"/>
      <c r="P3" s="62"/>
      <c r="Q3" s="62"/>
      <c r="R3" s="62"/>
      <c r="S3" s="62"/>
      <c r="T3" s="62"/>
      <c r="U3" s="62"/>
      <c r="V3" s="62"/>
      <c r="W3" s="62"/>
      <c r="X3" s="62"/>
      <c r="Y3" s="62"/>
      <c r="Z3" s="63"/>
      <c r="AA3" s="8" t="str">
        <f t="shared" ref="AA3:AA83" ca="1" si="1">IFERROR(OFFSET(A3,0,MATCH("",B3:Z3,-1)),"")</f>
        <v>gcloud compute</v>
      </c>
      <c r="AB3" s="2" t="s">
        <v>6</v>
      </c>
      <c r="AC3" s="2"/>
      <c r="AD3" s="2"/>
      <c r="AE3" s="2"/>
      <c r="AF3" s="2"/>
      <c r="AG3" s="2"/>
      <c r="AH3" s="2"/>
      <c r="AI3" s="2"/>
      <c r="AJ3" s="2"/>
      <c r="AK3" s="2"/>
      <c r="AL3" s="2"/>
      <c r="AM3" s="2"/>
      <c r="AN3" s="2"/>
      <c r="AO3" s="2"/>
      <c r="AP3" s="2"/>
      <c r="AQ3" s="2"/>
      <c r="AR3" s="2"/>
      <c r="AS3" s="2"/>
      <c r="AT3" s="1" t="s">
        <v>30</v>
      </c>
      <c r="AU3" s="1"/>
    </row>
    <row r="4" spans="2:47" hidden="1" outlineLevel="1" collapsed="1">
      <c r="B4" s="15"/>
      <c r="C4" s="62" t="str">
        <f>B$3&amp;" addresses"</f>
        <v>gcloud compute addresses</v>
      </c>
      <c r="D4" s="62"/>
      <c r="E4" s="62"/>
      <c r="F4" s="62"/>
      <c r="G4" s="62"/>
      <c r="H4" s="62"/>
      <c r="I4" s="62"/>
      <c r="J4" s="62"/>
      <c r="K4" s="62"/>
      <c r="L4" s="62"/>
      <c r="M4" s="62"/>
      <c r="N4" s="62"/>
      <c r="O4" s="62"/>
      <c r="P4" s="62"/>
      <c r="Q4" s="62"/>
      <c r="R4" s="62"/>
      <c r="S4" s="62"/>
      <c r="T4" s="62"/>
      <c r="U4" s="62"/>
      <c r="V4" s="62"/>
      <c r="W4" s="62"/>
      <c r="X4" s="62"/>
      <c r="Y4" s="62"/>
      <c r="Z4" s="63"/>
      <c r="AA4" s="8" t="str">
        <f t="shared" ref="AA4" ca="1" si="2">IFERROR(OFFSET(A4,0,MATCH("",B4:Z4,-1)),"")</f>
        <v>gcloud compute addresses</v>
      </c>
      <c r="AB4" s="2" t="s">
        <v>6</v>
      </c>
      <c r="AC4" s="2"/>
      <c r="AD4" s="2"/>
      <c r="AE4" s="2"/>
      <c r="AF4" s="2"/>
      <c r="AG4" s="2"/>
      <c r="AH4" s="2"/>
      <c r="AI4" s="2"/>
      <c r="AJ4" s="2"/>
      <c r="AK4" s="2"/>
      <c r="AL4" s="2"/>
      <c r="AM4" s="2"/>
      <c r="AN4" s="2"/>
      <c r="AO4" s="2"/>
      <c r="AP4" s="2"/>
      <c r="AQ4" s="2"/>
      <c r="AR4" s="2"/>
      <c r="AS4" s="2"/>
      <c r="AT4" s="1" t="s">
        <v>560</v>
      </c>
      <c r="AU4" s="1"/>
    </row>
    <row r="5" spans="2:47" ht="31.5" hidden="1" customHeight="1" outlineLevel="2">
      <c r="B5" s="15"/>
      <c r="C5" s="16"/>
      <c r="D5" s="58" t="str">
        <f>C$4&amp;" list"</f>
        <v>gcloud compute addresses list</v>
      </c>
      <c r="E5" s="59"/>
      <c r="F5" s="59"/>
      <c r="G5" s="59"/>
      <c r="H5" s="59"/>
      <c r="I5" s="59"/>
      <c r="J5" s="59"/>
      <c r="K5" s="59"/>
      <c r="L5" s="59"/>
      <c r="M5" s="59"/>
      <c r="N5" s="59"/>
      <c r="O5" s="59"/>
      <c r="P5" s="59"/>
      <c r="Q5" s="59"/>
      <c r="R5" s="59"/>
      <c r="S5" s="59"/>
      <c r="T5" s="59"/>
      <c r="U5" s="59"/>
      <c r="V5" s="59"/>
      <c r="W5" s="59"/>
      <c r="X5" s="59"/>
      <c r="Y5" s="59"/>
      <c r="Z5" s="60"/>
      <c r="AA5" s="8" t="str">
        <f ca="1">IFERROR(OFFSET(A5,0,MATCH("",B5:Z5,-1)),"")</f>
        <v>gcloud compute addresses list</v>
      </c>
      <c r="AB5" s="2" t="s">
        <v>6</v>
      </c>
      <c r="AC5" s="2"/>
      <c r="AD5" s="2"/>
      <c r="AE5" s="2"/>
      <c r="AF5" s="2"/>
      <c r="AG5" s="2"/>
      <c r="AH5" s="2"/>
      <c r="AI5" s="2"/>
      <c r="AJ5" s="2"/>
      <c r="AK5" s="2"/>
      <c r="AL5" s="2"/>
      <c r="AM5" s="2"/>
      <c r="AN5" s="2"/>
      <c r="AO5" s="2"/>
      <c r="AP5" s="2"/>
      <c r="AQ5" s="2"/>
      <c r="AR5" s="2"/>
      <c r="AS5" s="2"/>
      <c r="AT5" s="1" t="s">
        <v>559</v>
      </c>
      <c r="AU5" s="1"/>
    </row>
    <row r="6" spans="2:47" ht="31.5" hidden="1" customHeight="1" outlineLevel="2">
      <c r="B6" s="15"/>
      <c r="C6" s="16"/>
      <c r="D6" s="58" t="str">
        <f>C$4&amp;" create "&amp;AC6&amp;IF(ISBLANK(AE6),""," --ip-version="&amp;AE6)&amp;IF(AI6," --global","")&amp;IF(ISBLANK(AG6)," --global"," --region "&amp;AG6)</f>
        <v>gcloud compute addresses create vpn-2-static-ip --region europe-west1</v>
      </c>
      <c r="E6" s="59"/>
      <c r="F6" s="59"/>
      <c r="G6" s="59"/>
      <c r="H6" s="59"/>
      <c r="I6" s="59"/>
      <c r="J6" s="59"/>
      <c r="K6" s="59"/>
      <c r="L6" s="59"/>
      <c r="M6" s="59"/>
      <c r="N6" s="59"/>
      <c r="O6" s="59"/>
      <c r="P6" s="59"/>
      <c r="Q6" s="59"/>
      <c r="R6" s="59"/>
      <c r="S6" s="59"/>
      <c r="T6" s="59"/>
      <c r="U6" s="59"/>
      <c r="V6" s="59"/>
      <c r="W6" s="59"/>
      <c r="X6" s="59"/>
      <c r="Y6" s="59"/>
      <c r="Z6" s="60"/>
      <c r="AA6" s="8" t="str">
        <f ca="1">IFERROR(OFFSET(A6,0,MATCH("",B6:Z6,-1)),"")</f>
        <v>gcloud compute addresses create vpn-2-static-ip --region europe-west1</v>
      </c>
      <c r="AB6" s="21" t="s">
        <v>160</v>
      </c>
      <c r="AC6" s="5" t="s">
        <v>516</v>
      </c>
      <c r="AD6" s="22" t="s">
        <v>161</v>
      </c>
      <c r="AE6" s="5"/>
      <c r="AF6" s="2" t="s">
        <v>79</v>
      </c>
      <c r="AG6" s="5" t="s">
        <v>143</v>
      </c>
      <c r="AH6" s="2"/>
      <c r="AI6" s="2"/>
      <c r="AJ6" s="2"/>
      <c r="AK6" s="2"/>
      <c r="AL6" s="2"/>
      <c r="AM6" s="2"/>
      <c r="AN6" s="2"/>
      <c r="AO6" s="2"/>
      <c r="AP6" s="2"/>
      <c r="AQ6" s="2"/>
      <c r="AR6" s="2"/>
      <c r="AS6" s="2"/>
      <c r="AT6" s="1" t="s">
        <v>527</v>
      </c>
      <c r="AU6" s="1"/>
    </row>
    <row r="7" spans="2:47" ht="40.5" hidden="1" customHeight="1" outlineLevel="2">
      <c r="B7" s="52"/>
      <c r="C7" s="53"/>
      <c r="D7" s="58" t="str">
        <f>C$4&amp;" create "&amp;AC7&amp;" --addresses="&amp;AE7&amp;IF(ISBLANK(AG7)," --global"," --region "&amp;AG7)</f>
        <v>gcloud compute addresses create nose --addresses=162.222.181.197,162.222.181.198 --region us-east1</v>
      </c>
      <c r="E7" s="59"/>
      <c r="F7" s="59"/>
      <c r="G7" s="59"/>
      <c r="H7" s="59"/>
      <c r="I7" s="59"/>
      <c r="J7" s="59"/>
      <c r="K7" s="59"/>
      <c r="L7" s="59"/>
      <c r="M7" s="59"/>
      <c r="N7" s="59"/>
      <c r="O7" s="59"/>
      <c r="P7" s="59"/>
      <c r="Q7" s="59"/>
      <c r="R7" s="59"/>
      <c r="S7" s="59"/>
      <c r="T7" s="59"/>
      <c r="U7" s="59"/>
      <c r="V7" s="59"/>
      <c r="W7" s="59"/>
      <c r="X7" s="59"/>
      <c r="Y7" s="59"/>
      <c r="Z7" s="60"/>
      <c r="AA7" s="8" t="str">
        <f ca="1">IFERROR(OFFSET(A7,0,MATCH("",B7:Z7,-1)),"")</f>
        <v>gcloud compute addresses create nose --addresses=162.222.181.197,162.222.181.198 --region us-east1</v>
      </c>
      <c r="AB7" s="21" t="s">
        <v>160</v>
      </c>
      <c r="AC7" s="5" t="s">
        <v>530</v>
      </c>
      <c r="AD7" s="21" t="s">
        <v>528</v>
      </c>
      <c r="AE7" s="5" t="s">
        <v>529</v>
      </c>
      <c r="AF7" s="2" t="s">
        <v>79</v>
      </c>
      <c r="AG7" s="5" t="s">
        <v>474</v>
      </c>
      <c r="AH7" s="2"/>
      <c r="AI7" s="2"/>
      <c r="AJ7" s="2"/>
      <c r="AK7" s="2"/>
      <c r="AL7" s="2"/>
      <c r="AM7" s="2"/>
      <c r="AN7" s="2"/>
      <c r="AO7" s="2"/>
      <c r="AP7" s="2"/>
      <c r="AQ7" s="2"/>
      <c r="AR7" s="2"/>
      <c r="AS7" s="2"/>
      <c r="AT7" s="1" t="s">
        <v>526</v>
      </c>
      <c r="AU7" s="1"/>
    </row>
    <row r="8" spans="2:47" ht="135" hidden="1" outlineLevel="1" collapsed="1">
      <c r="B8" s="15"/>
      <c r="C8" s="62" t="str">
        <f>B$3&amp;" backend-services"</f>
        <v>gcloud compute backend-services</v>
      </c>
      <c r="D8" s="62"/>
      <c r="E8" s="62"/>
      <c r="F8" s="62"/>
      <c r="G8" s="62"/>
      <c r="H8" s="62"/>
      <c r="I8" s="62"/>
      <c r="J8" s="62"/>
      <c r="K8" s="62"/>
      <c r="L8" s="62"/>
      <c r="M8" s="62"/>
      <c r="N8" s="62"/>
      <c r="O8" s="62"/>
      <c r="P8" s="62"/>
      <c r="Q8" s="62"/>
      <c r="R8" s="62"/>
      <c r="S8" s="62"/>
      <c r="T8" s="62"/>
      <c r="U8" s="62"/>
      <c r="V8" s="62"/>
      <c r="W8" s="62"/>
      <c r="X8" s="62"/>
      <c r="Y8" s="62"/>
      <c r="Z8" s="63"/>
      <c r="AA8" s="8" t="str">
        <f t="shared" ref="AA8:AA9" ca="1" si="3">IFERROR(OFFSET(A8,0,MATCH("",B8:Z8,-1)),"")</f>
        <v>gcloud compute backend-services</v>
      </c>
      <c r="AB8" s="2" t="s">
        <v>6</v>
      </c>
      <c r="AC8" s="2"/>
      <c r="AD8" s="2"/>
      <c r="AE8" s="2"/>
      <c r="AF8" s="2"/>
      <c r="AG8" s="2"/>
      <c r="AH8" s="2"/>
      <c r="AI8" s="2"/>
      <c r="AJ8" s="2"/>
      <c r="AK8" s="2"/>
      <c r="AL8" s="2"/>
      <c r="AM8" s="2"/>
      <c r="AN8" s="2"/>
      <c r="AO8" s="2"/>
      <c r="AP8" s="2"/>
      <c r="AQ8" s="2"/>
      <c r="AR8" s="2"/>
      <c r="AS8" s="2"/>
      <c r="AT8" s="1" t="s">
        <v>132</v>
      </c>
      <c r="AU8" s="1" t="s">
        <v>133</v>
      </c>
    </row>
    <row r="9" spans="2:47" ht="45" hidden="1" outlineLevel="2">
      <c r="B9" s="15"/>
      <c r="C9" s="16"/>
      <c r="D9" s="58" t="str">
        <f>C$8&amp;" create "&amp;AC9&amp;" --protocol "&amp;AE9&amp;IF(ISBLANK(AM9),""," --http-health-checks "&amp;AM9)&amp;IF(ISBLANK(AI9)," --global"," --region "&amp;AI9)&amp;IF(ISBLANK(AK9),""," --load-balancing-scheme "&amp;AK9)&amp;IF(ISBLANK(AO9),""," --health-checks "&amp;AO9)</f>
        <v>gcloud compute backend-services create my-int-lb --protocol TCP --region $MY_REGION --load-balancing-scheme INTERNAL --health-checks my-tcp-health-check</v>
      </c>
      <c r="E9" s="59"/>
      <c r="F9" s="59"/>
      <c r="G9" s="59"/>
      <c r="H9" s="59"/>
      <c r="I9" s="59"/>
      <c r="J9" s="59"/>
      <c r="K9" s="59"/>
      <c r="L9" s="59"/>
      <c r="M9" s="59"/>
      <c r="N9" s="59"/>
      <c r="O9" s="59"/>
      <c r="P9" s="59"/>
      <c r="Q9" s="59"/>
      <c r="R9" s="59"/>
      <c r="S9" s="59"/>
      <c r="T9" s="59"/>
      <c r="U9" s="59"/>
      <c r="V9" s="59"/>
      <c r="W9" s="59"/>
      <c r="X9" s="59"/>
      <c r="Y9" s="59"/>
      <c r="Z9" s="60"/>
      <c r="AA9" s="8" t="str">
        <f t="shared" ca="1" si="3"/>
        <v>gcloud compute backend-services create my-int-lb --protocol TCP --region $MY_REGION --load-balancing-scheme INTERNAL --health-checks my-tcp-health-check</v>
      </c>
      <c r="AB9" s="21" t="s">
        <v>101</v>
      </c>
      <c r="AC9" s="5" t="s">
        <v>575</v>
      </c>
      <c r="AD9" s="21" t="s">
        <v>130</v>
      </c>
      <c r="AE9" s="5" t="s">
        <v>573</v>
      </c>
      <c r="AH9" s="2" t="s">
        <v>79</v>
      </c>
      <c r="AI9" s="5" t="s">
        <v>565</v>
      </c>
      <c r="AJ9" s="2" t="s">
        <v>584</v>
      </c>
      <c r="AK9" s="5" t="s">
        <v>583</v>
      </c>
      <c r="AL9" s="2" t="s">
        <v>173</v>
      </c>
      <c r="AM9" s="5"/>
      <c r="AN9" s="2" t="s">
        <v>585</v>
      </c>
      <c r="AO9" s="5" t="s">
        <v>574</v>
      </c>
      <c r="AP9" s="2"/>
      <c r="AQ9" s="2"/>
      <c r="AR9" s="2"/>
      <c r="AS9" s="2"/>
      <c r="AT9" s="1" t="s">
        <v>131</v>
      </c>
      <c r="AU9" s="1"/>
    </row>
    <row r="10" spans="2:47" ht="60" hidden="1" customHeight="1" outlineLevel="2">
      <c r="B10" s="15"/>
      <c r="C10" s="16"/>
      <c r="D10" s="58" t="str">
        <f>C$8&amp;" add-backend "&amp;AC10&amp;" --instance-group "&amp;AE10&amp;IF(ISBLANK(AG10),""," --instance-group-zone "&amp;AG10)&amp;IF(ISBLANK(AK10),""," --balancing-mode "&amp;AK10)&amp;IF(ISBLANK(AM10),""," --max-utilization "&amp;AM10)&amp;IF(ISBLANK(AO10),""," --capacity-scaler "&amp;AO10)&amp;IF(ISBLANK(AI10)," --global"," --region "&amp;AI10)</f>
        <v>gcloud compute backend-services add-backend my-int-lb --instance-group ig2 --instance-group-zone $MY_ZONE2 --region $MY_REGION</v>
      </c>
      <c r="E10" s="59"/>
      <c r="F10" s="59"/>
      <c r="G10" s="59"/>
      <c r="H10" s="59"/>
      <c r="I10" s="59"/>
      <c r="J10" s="59"/>
      <c r="K10" s="59"/>
      <c r="L10" s="59"/>
      <c r="M10" s="59"/>
      <c r="N10" s="59"/>
      <c r="O10" s="59"/>
      <c r="P10" s="59"/>
      <c r="Q10" s="59"/>
      <c r="R10" s="59"/>
      <c r="S10" s="59"/>
      <c r="T10" s="59"/>
      <c r="U10" s="59"/>
      <c r="V10" s="59"/>
      <c r="W10" s="59"/>
      <c r="X10" s="59"/>
      <c r="Y10" s="59"/>
      <c r="Z10" s="60"/>
      <c r="AA10" s="8" t="str">
        <f ca="1">IFERROR(OFFSET(A10,0,MATCH("",B10:Z10,-1)),"")</f>
        <v>gcloud compute backend-services add-backend my-int-lb --instance-group ig2 --instance-group-zone $MY_ZONE2 --region $MY_REGION</v>
      </c>
      <c r="AB10" s="21" t="s">
        <v>101</v>
      </c>
      <c r="AC10" s="5" t="s">
        <v>575</v>
      </c>
      <c r="AD10" s="21" t="s">
        <v>168</v>
      </c>
      <c r="AE10" s="5" t="s">
        <v>580</v>
      </c>
      <c r="AF10" s="2" t="s">
        <v>11</v>
      </c>
      <c r="AG10" s="5" t="s">
        <v>571</v>
      </c>
      <c r="AH10" s="2" t="s">
        <v>79</v>
      </c>
      <c r="AI10" s="5" t="s">
        <v>565</v>
      </c>
      <c r="AJ10" s="2" t="s">
        <v>165</v>
      </c>
      <c r="AK10" s="5"/>
      <c r="AL10" s="2" t="s">
        <v>166</v>
      </c>
      <c r="AM10" s="24"/>
      <c r="AN10" s="2" t="s">
        <v>167</v>
      </c>
      <c r="AO10" s="5"/>
      <c r="AP10" s="2"/>
      <c r="AQ10" s="2"/>
      <c r="AR10" s="2"/>
      <c r="AS10" s="2"/>
      <c r="AT10" s="1" t="s">
        <v>150</v>
      </c>
      <c r="AU10" s="1"/>
    </row>
    <row r="11" spans="2:47" hidden="1" outlineLevel="1" collapsed="1">
      <c r="B11" s="12"/>
      <c r="C11" s="62" t="str">
        <f>B$3&amp;" disks"</f>
        <v>gcloud compute disks</v>
      </c>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ref="AA11:AA13" ca="1" si="4">IFERROR(OFFSET(A11,0,MATCH("",B11:Z11,-1)),"")</f>
        <v>gcloud compute disks</v>
      </c>
      <c r="AB11" s="2" t="s">
        <v>6</v>
      </c>
      <c r="AC11" s="2"/>
      <c r="AD11" s="2"/>
      <c r="AE11" s="2"/>
      <c r="AF11" s="2"/>
      <c r="AG11" s="2"/>
      <c r="AH11" s="2"/>
      <c r="AI11" s="2"/>
      <c r="AJ11" s="2"/>
      <c r="AK11" s="2"/>
      <c r="AL11" s="2"/>
      <c r="AM11" s="2"/>
      <c r="AN11" s="2"/>
      <c r="AO11" s="2"/>
      <c r="AP11" s="2"/>
      <c r="AQ11" s="2"/>
      <c r="AR11" s="2"/>
      <c r="AS11" s="2"/>
      <c r="AT11" s="1" t="s">
        <v>34</v>
      </c>
      <c r="AU11" s="1"/>
    </row>
    <row r="12" spans="2:47" hidden="1" outlineLevel="2">
      <c r="B12" s="12"/>
      <c r="C12" s="13"/>
      <c r="D12" s="62" t="str">
        <f>C$11&amp;" create "&amp;AC12&amp;IF(ISBLANK(AG12),""," --size="&amp;AG12)&amp;IF(ISBLANK(AE12),""," --zone "&amp;AE12)</f>
        <v>gcloud compute disks create mydisk --size=200GB --zone us-central1-a</v>
      </c>
      <c r="E12" s="62"/>
      <c r="F12" s="62"/>
      <c r="G12" s="62"/>
      <c r="H12" s="62"/>
      <c r="I12" s="62"/>
      <c r="J12" s="62"/>
      <c r="K12" s="62"/>
      <c r="L12" s="62"/>
      <c r="M12" s="62"/>
      <c r="N12" s="62"/>
      <c r="O12" s="62"/>
      <c r="P12" s="62"/>
      <c r="Q12" s="62"/>
      <c r="R12" s="62"/>
      <c r="S12" s="62"/>
      <c r="T12" s="62"/>
      <c r="U12" s="62"/>
      <c r="V12" s="62"/>
      <c r="W12" s="62"/>
      <c r="X12" s="62"/>
      <c r="Y12" s="62"/>
      <c r="Z12" s="63"/>
      <c r="AA12" s="8" t="str">
        <f t="shared" ref="AA12" ca="1" si="5">IFERROR(OFFSET(A12,0,MATCH("",B12:Z12,-1)),"")</f>
        <v>gcloud compute disks create mydisk --size=200GB --zone us-central1-a</v>
      </c>
      <c r="AB12" s="2" t="s">
        <v>36</v>
      </c>
      <c r="AC12" s="5" t="s">
        <v>37</v>
      </c>
      <c r="AD12" s="2" t="s">
        <v>11</v>
      </c>
      <c r="AE12" s="5" t="s">
        <v>12</v>
      </c>
      <c r="AF12" s="2" t="s">
        <v>38</v>
      </c>
      <c r="AG12" s="5" t="s">
        <v>39</v>
      </c>
      <c r="AH12" s="2"/>
      <c r="AI12" s="2"/>
      <c r="AJ12" s="2"/>
      <c r="AK12" s="2"/>
      <c r="AL12" s="2"/>
      <c r="AM12" s="2"/>
      <c r="AN12" s="2"/>
      <c r="AO12" s="2"/>
      <c r="AP12" s="2"/>
      <c r="AQ12" s="2"/>
      <c r="AR12" s="2"/>
      <c r="AS12" s="2"/>
      <c r="AT12" s="1" t="s">
        <v>35</v>
      </c>
      <c r="AU12" s="1"/>
    </row>
    <row r="13" spans="2:47" hidden="1" outlineLevel="2">
      <c r="B13" s="12"/>
      <c r="C13" s="13"/>
      <c r="D13" s="62" t="str">
        <f>C$11&amp;" ..."</f>
        <v>gcloud compute disks ...</v>
      </c>
      <c r="E13" s="62"/>
      <c r="F13" s="62"/>
      <c r="G13" s="62"/>
      <c r="H13" s="62"/>
      <c r="I13" s="62"/>
      <c r="J13" s="62"/>
      <c r="K13" s="62"/>
      <c r="L13" s="62"/>
      <c r="M13" s="62"/>
      <c r="N13" s="62"/>
      <c r="O13" s="62"/>
      <c r="P13" s="62"/>
      <c r="Q13" s="62"/>
      <c r="R13" s="62"/>
      <c r="S13" s="62"/>
      <c r="T13" s="62"/>
      <c r="U13" s="62"/>
      <c r="V13" s="62"/>
      <c r="W13" s="62"/>
      <c r="X13" s="62"/>
      <c r="Y13" s="62"/>
      <c r="Z13" s="63"/>
      <c r="AA13" s="8" t="str">
        <f t="shared" ca="1" si="4"/>
        <v>gcloud compute disks ...</v>
      </c>
      <c r="AB13" s="2" t="s">
        <v>9</v>
      </c>
      <c r="AC13" s="5" t="s">
        <v>10</v>
      </c>
      <c r="AD13" s="2" t="s">
        <v>11</v>
      </c>
      <c r="AE13" s="5" t="s">
        <v>12</v>
      </c>
      <c r="AF13" s="2"/>
      <c r="AG13" s="2"/>
      <c r="AH13" s="2"/>
      <c r="AI13" s="2"/>
      <c r="AJ13" s="2"/>
      <c r="AK13" s="2"/>
      <c r="AL13" s="2"/>
      <c r="AM13" s="2"/>
      <c r="AN13" s="2"/>
      <c r="AO13" s="2"/>
      <c r="AP13" s="2"/>
      <c r="AQ13" s="2"/>
      <c r="AR13" s="2"/>
      <c r="AS13" s="2"/>
      <c r="AT13" s="1"/>
      <c r="AU13" s="1"/>
    </row>
    <row r="14" spans="2:47" hidden="1" outlineLevel="1" collapsed="1">
      <c r="B14" s="15"/>
      <c r="C14" s="62" t="str">
        <f>B$3&amp;" firewall-rules"</f>
        <v>gcloud compute firewall-rules</v>
      </c>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ref="AA14:AA16" ca="1" si="6">IFERROR(OFFSET(A14,0,MATCH("",B14:Z14,-1)),"")</f>
        <v>gcloud compute firewall-rules</v>
      </c>
      <c r="AB14" s="2" t="s">
        <v>6</v>
      </c>
      <c r="AC14" s="2"/>
      <c r="AD14" s="2"/>
      <c r="AE14" s="2"/>
      <c r="AF14" s="2"/>
      <c r="AG14" s="2"/>
      <c r="AH14" s="2"/>
      <c r="AI14" s="2"/>
      <c r="AJ14" s="2"/>
      <c r="AK14" s="2"/>
      <c r="AL14" s="2"/>
      <c r="AM14" s="2"/>
      <c r="AN14" s="2"/>
      <c r="AO14" s="2"/>
      <c r="AP14" s="2"/>
      <c r="AQ14" s="2"/>
      <c r="AR14" s="2"/>
      <c r="AS14" s="2"/>
      <c r="AT14" s="1" t="s">
        <v>123</v>
      </c>
      <c r="AU14" s="1"/>
    </row>
    <row r="15" spans="2:47" hidden="1" outlineLevel="2" collapsed="1">
      <c r="B15" s="15"/>
      <c r="C15" s="16"/>
      <c r="D15" s="58" t="str">
        <f>C$14&amp;" create"</f>
        <v>gcloud compute firewall-rules create</v>
      </c>
      <c r="E15" s="59"/>
      <c r="F15" s="59"/>
      <c r="G15" s="59"/>
      <c r="H15" s="59"/>
      <c r="I15" s="59"/>
      <c r="J15" s="59"/>
      <c r="K15" s="59"/>
      <c r="L15" s="59"/>
      <c r="M15" s="59"/>
      <c r="N15" s="59"/>
      <c r="O15" s="59"/>
      <c r="P15" s="59"/>
      <c r="Q15" s="59"/>
      <c r="R15" s="59"/>
      <c r="S15" s="59"/>
      <c r="T15" s="59"/>
      <c r="U15" s="59"/>
      <c r="V15" s="59"/>
      <c r="W15" s="59"/>
      <c r="X15" s="59"/>
      <c r="Y15" s="59"/>
      <c r="Z15" s="60"/>
      <c r="AA15" s="8" t="str">
        <f t="shared" ca="1" si="6"/>
        <v>gcloud compute firewall-rules create</v>
      </c>
      <c r="AB15" s="2" t="s">
        <v>6</v>
      </c>
      <c r="AC15" s="2"/>
      <c r="AD15" s="2"/>
      <c r="AE15" s="2"/>
      <c r="AF15" s="2"/>
      <c r="AG15" s="2"/>
      <c r="AH15" s="2"/>
      <c r="AI15" s="2"/>
      <c r="AJ15" s="2"/>
      <c r="AK15" s="2"/>
      <c r="AL15" s="2"/>
      <c r="AM15" s="2"/>
      <c r="AN15" s="2"/>
      <c r="AO15" s="2"/>
      <c r="AP15" s="2"/>
      <c r="AQ15" s="2"/>
      <c r="AR15" s="2"/>
      <c r="AS15" s="2"/>
      <c r="AT15" s="1" t="s">
        <v>594</v>
      </c>
      <c r="AU15" s="1"/>
    </row>
    <row r="16" spans="2:47" ht="41.25" hidden="1" customHeight="1" outlineLevel="3">
      <c r="B16" s="52"/>
      <c r="C16" s="53"/>
      <c r="D16" s="53"/>
      <c r="E16" s="58" t="str">
        <f>C$14&amp;" create "&amp;AC16&amp;" --allow "&amp;AE16&amp;IF(ISBLANK(AG16),""," --network "&amp;AG16)&amp;IF(ISBLANK(AI16),""," --source-ranges "&amp;AI16)&amp;IF(ISBLANK(AK16),""," --target-tags "&amp;AK16)</f>
        <v>gcloud compute firewall-rules create allow-ssh-to-standalone --allow tcp:22 --network default --target-tags standalone</v>
      </c>
      <c r="F16" s="59"/>
      <c r="G16" s="59"/>
      <c r="H16" s="59"/>
      <c r="I16" s="59"/>
      <c r="J16" s="59"/>
      <c r="K16" s="59"/>
      <c r="L16" s="59"/>
      <c r="M16" s="59"/>
      <c r="N16" s="59"/>
      <c r="O16" s="59"/>
      <c r="P16" s="59"/>
      <c r="Q16" s="59"/>
      <c r="R16" s="59"/>
      <c r="S16" s="59"/>
      <c r="T16" s="59"/>
      <c r="U16" s="59"/>
      <c r="V16" s="59"/>
      <c r="W16" s="59"/>
      <c r="X16" s="59"/>
      <c r="Y16" s="59"/>
      <c r="Z16" s="60"/>
      <c r="AA16" s="8" t="str">
        <f t="shared" ca="1" si="6"/>
        <v>gcloud compute firewall-rules create allow-ssh-to-standalone --allow tcp:22 --network default --target-tags standalone</v>
      </c>
      <c r="AB16" s="21" t="s">
        <v>112</v>
      </c>
      <c r="AC16" s="5" t="s">
        <v>591</v>
      </c>
      <c r="AD16" s="21" t="s">
        <v>124</v>
      </c>
      <c r="AE16" s="5" t="s">
        <v>592</v>
      </c>
      <c r="AF16" s="2" t="s">
        <v>141</v>
      </c>
      <c r="AG16" s="5" t="s">
        <v>461</v>
      </c>
      <c r="AH16" s="2" t="s">
        <v>137</v>
      </c>
      <c r="AI16" s="5"/>
      <c r="AJ16" s="2" t="s">
        <v>595</v>
      </c>
      <c r="AK16" s="5" t="s">
        <v>590</v>
      </c>
      <c r="AL16" s="2"/>
      <c r="AM16" s="2"/>
      <c r="AN16" s="2"/>
      <c r="AO16" s="2"/>
      <c r="AP16" s="2"/>
      <c r="AQ16" s="2"/>
      <c r="AR16" s="2"/>
      <c r="AS16" s="2"/>
      <c r="AT16" s="1" t="s">
        <v>593</v>
      </c>
      <c r="AU16" s="1"/>
    </row>
    <row r="17" spans="2:47" ht="50.25" hidden="1" customHeight="1" outlineLevel="2">
      <c r="B17" s="19"/>
      <c r="C17" s="18"/>
      <c r="D17" s="58" t="str">
        <f>C$14&amp;" delete "&amp;AC17</f>
        <v>gcloud compute firewall-rules delete www-firewall</v>
      </c>
      <c r="E17" s="59"/>
      <c r="F17" s="59"/>
      <c r="G17" s="59"/>
      <c r="H17" s="59"/>
      <c r="I17" s="59"/>
      <c r="J17" s="59"/>
      <c r="K17" s="59"/>
      <c r="L17" s="59"/>
      <c r="M17" s="59"/>
      <c r="N17" s="59"/>
      <c r="O17" s="59"/>
      <c r="P17" s="59"/>
      <c r="Q17" s="59"/>
      <c r="R17" s="59"/>
      <c r="S17" s="59"/>
      <c r="T17" s="59"/>
      <c r="U17" s="59"/>
      <c r="V17" s="59"/>
      <c r="W17" s="59"/>
      <c r="X17" s="59"/>
      <c r="Y17" s="59"/>
      <c r="Z17" s="60"/>
      <c r="AA17" s="8" t="str">
        <f t="shared" ref="AA17" ca="1" si="7">IFERROR(OFFSET(A17,0,MATCH("",B17:Z17,-1)),"")</f>
        <v>gcloud compute firewall-rules delete www-firewall</v>
      </c>
      <c r="AB17" s="21" t="s">
        <v>112</v>
      </c>
      <c r="AC17" s="5" t="s">
        <v>178</v>
      </c>
      <c r="AD17" s="2"/>
      <c r="AE17" s="2"/>
      <c r="AF17" s="2"/>
      <c r="AG17" s="2"/>
      <c r="AH17" s="2"/>
      <c r="AI17" s="2"/>
      <c r="AJ17" s="2"/>
      <c r="AK17" s="2"/>
      <c r="AL17" s="2"/>
      <c r="AM17" s="2"/>
      <c r="AN17" s="2"/>
      <c r="AO17" s="2"/>
      <c r="AP17" s="2"/>
      <c r="AQ17" s="2"/>
      <c r="AR17" s="2"/>
      <c r="AS17" s="2"/>
      <c r="AT17" s="1" t="s">
        <v>179</v>
      </c>
      <c r="AU17" s="1"/>
    </row>
    <row r="18" spans="2:47" ht="50.25" hidden="1" customHeight="1" outlineLevel="2">
      <c r="B18" s="36"/>
      <c r="C18" s="37"/>
      <c r="D18" s="58" t="str">
        <f>C$14&amp;" list"</f>
        <v>gcloud compute firewall-rules list</v>
      </c>
      <c r="E18" s="59"/>
      <c r="F18" s="59"/>
      <c r="G18" s="59"/>
      <c r="H18" s="59"/>
      <c r="I18" s="59"/>
      <c r="J18" s="59"/>
      <c r="K18" s="59"/>
      <c r="L18" s="59"/>
      <c r="M18" s="59"/>
      <c r="N18" s="59"/>
      <c r="O18" s="59"/>
      <c r="P18" s="59"/>
      <c r="Q18" s="59"/>
      <c r="R18" s="59"/>
      <c r="S18" s="59"/>
      <c r="T18" s="59"/>
      <c r="U18" s="59"/>
      <c r="V18" s="59"/>
      <c r="W18" s="59"/>
      <c r="X18" s="59"/>
      <c r="Y18" s="59"/>
      <c r="Z18" s="60"/>
      <c r="AA18" s="8" t="str">
        <f t="shared" ref="AA18" ca="1" si="8">IFERROR(OFFSET(A18,0,MATCH("",B18:Z18,-1)),"")</f>
        <v>gcloud compute firewall-rules list</v>
      </c>
      <c r="AB18" s="2" t="s">
        <v>6</v>
      </c>
      <c r="AC18" s="2"/>
      <c r="AD18" s="2"/>
      <c r="AE18" s="2"/>
      <c r="AF18" s="2"/>
      <c r="AG18" s="2"/>
      <c r="AH18" s="2"/>
      <c r="AI18" s="2"/>
      <c r="AJ18" s="2"/>
      <c r="AK18" s="2"/>
      <c r="AL18" s="2"/>
      <c r="AM18" s="2"/>
      <c r="AN18" s="2"/>
      <c r="AO18" s="2"/>
      <c r="AP18" s="2"/>
      <c r="AQ18" s="2"/>
      <c r="AR18" s="2"/>
      <c r="AS18" s="2"/>
      <c r="AT18" s="1" t="s">
        <v>380</v>
      </c>
      <c r="AU18" s="1"/>
    </row>
    <row r="19" spans="2:47" ht="30" hidden="1" outlineLevel="1" collapsed="1">
      <c r="B19" s="15"/>
      <c r="C19" s="62" t="str">
        <f>B$3&amp;" forwarding-rules"</f>
        <v>gcloud compute forwarding-rules</v>
      </c>
      <c r="D19" s="62"/>
      <c r="E19" s="62"/>
      <c r="F19" s="62"/>
      <c r="G19" s="62"/>
      <c r="H19" s="62"/>
      <c r="I19" s="62"/>
      <c r="J19" s="62"/>
      <c r="K19" s="62"/>
      <c r="L19" s="62"/>
      <c r="M19" s="62"/>
      <c r="N19" s="62"/>
      <c r="O19" s="62"/>
      <c r="P19" s="62"/>
      <c r="Q19" s="62"/>
      <c r="R19" s="62"/>
      <c r="S19" s="62"/>
      <c r="T19" s="62"/>
      <c r="U19" s="62"/>
      <c r="V19" s="62"/>
      <c r="W19" s="62"/>
      <c r="X19" s="62"/>
      <c r="Y19" s="62"/>
      <c r="Z19" s="63"/>
      <c r="AA19" s="8" t="str">
        <f ca="1">IFERROR(OFFSET(A19,0,MATCH("",B19:Z19,-1)),"")</f>
        <v>gcloud compute forwarding-rules</v>
      </c>
      <c r="AB19" s="2" t="s">
        <v>6</v>
      </c>
      <c r="AC19" s="2"/>
      <c r="AD19" s="2"/>
      <c r="AE19" s="2"/>
      <c r="AF19" s="2"/>
      <c r="AG19" s="2"/>
      <c r="AH19" s="2"/>
      <c r="AI19" s="2"/>
      <c r="AJ19" s="2"/>
      <c r="AK19" s="2"/>
      <c r="AL19" s="2"/>
      <c r="AM19" s="2"/>
      <c r="AN19" s="2"/>
      <c r="AO19" s="2"/>
      <c r="AP19" s="2"/>
      <c r="AQ19" s="2"/>
      <c r="AR19" s="2"/>
      <c r="AS19" s="2"/>
      <c r="AT19" s="1" t="s">
        <v>531</v>
      </c>
      <c r="AU19" s="1"/>
    </row>
    <row r="20" spans="2:47" hidden="1" outlineLevel="2" collapsed="1">
      <c r="B20" s="15"/>
      <c r="C20" s="16"/>
      <c r="D20" s="58" t="str">
        <f>C$19&amp;" create"</f>
        <v>gcloud compute forwarding-rules create</v>
      </c>
      <c r="E20" s="59"/>
      <c r="F20" s="59"/>
      <c r="G20" s="59"/>
      <c r="H20" s="59"/>
      <c r="I20" s="59"/>
      <c r="J20" s="59"/>
      <c r="K20" s="59"/>
      <c r="L20" s="59"/>
      <c r="M20" s="59"/>
      <c r="N20" s="59"/>
      <c r="O20" s="59"/>
      <c r="P20" s="59"/>
      <c r="Q20" s="59"/>
      <c r="R20" s="59"/>
      <c r="S20" s="59"/>
      <c r="T20" s="59"/>
      <c r="U20" s="59"/>
      <c r="V20" s="59"/>
      <c r="W20" s="59"/>
      <c r="X20" s="59"/>
      <c r="Y20" s="59"/>
      <c r="Z20" s="60"/>
      <c r="AA20" s="8" t="str">
        <f ca="1">IFERROR(OFFSET(A20,0,MATCH("",B20:Z20,-1)),"")</f>
        <v>gcloud compute forwarding-rules create</v>
      </c>
      <c r="AB20" s="2" t="s">
        <v>6</v>
      </c>
      <c r="AC20" s="2"/>
      <c r="AD20" s="2"/>
      <c r="AE20" s="2"/>
      <c r="AF20" s="2"/>
      <c r="AG20" s="2"/>
      <c r="AH20" s="2"/>
      <c r="AI20" s="2"/>
      <c r="AJ20" s="2"/>
      <c r="AK20" s="2"/>
      <c r="AL20" s="2"/>
      <c r="AM20" s="2"/>
      <c r="AN20" s="2"/>
      <c r="AO20" s="2"/>
      <c r="AP20" s="2"/>
      <c r="AQ20" s="2"/>
      <c r="AR20" s="2"/>
      <c r="AS20" s="2"/>
      <c r="AT20" s="1" t="s">
        <v>532</v>
      </c>
      <c r="AU20" s="1"/>
    </row>
    <row r="21" spans="2:47" ht="42.75" hidden="1" customHeight="1" outlineLevel="3">
      <c r="B21" s="15"/>
      <c r="C21" s="16"/>
      <c r="D21" s="16"/>
      <c r="E21" s="58" t="str">
        <f>D$20&amp;" "&amp;AC21&amp;" --target-pool "&amp;AE21&amp;" --ports="&amp;AG21&amp;IF(ISBLANK(AI21)," --global"," --region "&amp;AI21)&amp;IF(ISBLANK(AK21),""," --address "&amp;AK21)</f>
        <v>gcloud compute forwarding-rules create webserver-rule --target-pool extloadbalancer --ports=80 --region $MY_REGION --address $STATIC_EXTERNAL_IP</v>
      </c>
      <c r="F21" s="59"/>
      <c r="G21" s="59"/>
      <c r="H21" s="59"/>
      <c r="I21" s="59"/>
      <c r="J21" s="59"/>
      <c r="K21" s="59"/>
      <c r="L21" s="59"/>
      <c r="M21" s="59"/>
      <c r="N21" s="59"/>
      <c r="O21" s="59"/>
      <c r="P21" s="59"/>
      <c r="Q21" s="59"/>
      <c r="R21" s="59"/>
      <c r="S21" s="59"/>
      <c r="T21" s="59"/>
      <c r="U21" s="59"/>
      <c r="V21" s="59"/>
      <c r="W21" s="59"/>
      <c r="X21" s="59"/>
      <c r="Y21" s="59"/>
      <c r="Z21" s="60"/>
      <c r="AA21" s="8" t="str">
        <f ca="1">IFERROR(OFFSET(A21,0,MATCH("",B21:Z21,-1)),"")</f>
        <v>gcloud compute forwarding-rules create webserver-rule --target-pool extloadbalancer --ports=80 --region $MY_REGION --address $STATIC_EXTERNAL_IP</v>
      </c>
      <c r="AB21" s="21" t="s">
        <v>112</v>
      </c>
      <c r="AC21" s="5" t="s">
        <v>569</v>
      </c>
      <c r="AD21" s="21" t="s">
        <v>89</v>
      </c>
      <c r="AE21" s="5" t="s">
        <v>564</v>
      </c>
      <c r="AF21" s="2" t="s">
        <v>97</v>
      </c>
      <c r="AG21" s="5">
        <v>80</v>
      </c>
      <c r="AH21" s="2" t="s">
        <v>79</v>
      </c>
      <c r="AI21" s="5" t="s">
        <v>565</v>
      </c>
      <c r="AJ21" s="2" t="s">
        <v>175</v>
      </c>
      <c r="AK21" s="57" t="s">
        <v>570</v>
      </c>
      <c r="AL21" s="2"/>
      <c r="AM21" s="2"/>
      <c r="AN21" s="2"/>
      <c r="AO21" s="2"/>
      <c r="AP21" s="2"/>
      <c r="AQ21" s="2"/>
      <c r="AR21" s="2"/>
      <c r="AS21" s="2"/>
      <c r="AT21" s="1" t="s">
        <v>113</v>
      </c>
      <c r="AU21" s="1"/>
    </row>
    <row r="22" spans="2:47" ht="38.25" hidden="1" customHeight="1" outlineLevel="3" collapsed="1">
      <c r="B22" s="15"/>
      <c r="C22" s="16"/>
      <c r="D22" s="16"/>
      <c r="E22" s="58" t="str">
        <f>D$20&amp;" "&amp;AC22&amp;" --target-http-proxy "&amp;AE22&amp;" --ports="&amp;AG22&amp;IF(ISBLANK(AI22)," --global"," --region "&amp;AI22)&amp;IF(ISBLANK(AK22),""," --address "&amp;AK22)</f>
        <v>gcloud compute forwarding-rules create http-cr-rule --target-http-proxy http-lb-proxy --ports=80 --global --address 123.456.789.123</v>
      </c>
      <c r="F22" s="59"/>
      <c r="G22" s="59"/>
      <c r="H22" s="59"/>
      <c r="I22" s="59"/>
      <c r="J22" s="59"/>
      <c r="K22" s="59"/>
      <c r="L22" s="59"/>
      <c r="M22" s="59"/>
      <c r="N22" s="59"/>
      <c r="O22" s="59"/>
      <c r="P22" s="59"/>
      <c r="Q22" s="59"/>
      <c r="R22" s="59"/>
      <c r="S22" s="59"/>
      <c r="T22" s="59"/>
      <c r="U22" s="59"/>
      <c r="V22" s="59"/>
      <c r="W22" s="59"/>
      <c r="X22" s="59"/>
      <c r="Y22" s="59"/>
      <c r="Z22" s="60"/>
      <c r="AA22" s="8" t="str">
        <f ca="1">IFERROR(OFFSET(A22,0,MATCH("",B22:Z22,-1)),"")</f>
        <v>gcloud compute forwarding-rules create http-cr-rule --target-http-proxy http-lb-proxy --ports=80 --global --address 123.456.789.123</v>
      </c>
      <c r="AB22" s="21" t="s">
        <v>112</v>
      </c>
      <c r="AC22" s="5" t="s">
        <v>174</v>
      </c>
      <c r="AD22" s="2" t="s">
        <v>107</v>
      </c>
      <c r="AE22" s="5" t="s">
        <v>108</v>
      </c>
      <c r="AF22" s="2" t="s">
        <v>97</v>
      </c>
      <c r="AG22" s="5">
        <v>80</v>
      </c>
      <c r="AH22" s="2" t="s">
        <v>79</v>
      </c>
      <c r="AI22" s="5"/>
      <c r="AJ22" s="2" t="s">
        <v>175</v>
      </c>
      <c r="AK22" s="25" t="s">
        <v>176</v>
      </c>
      <c r="AL22" s="2"/>
      <c r="AM22" s="2"/>
      <c r="AN22" s="2"/>
      <c r="AO22" s="2"/>
      <c r="AP22" s="2"/>
      <c r="AQ22" s="2"/>
      <c r="AR22" s="2"/>
      <c r="AS22" s="2"/>
      <c r="AT22" s="1" t="s">
        <v>114</v>
      </c>
      <c r="AU22" s="1"/>
    </row>
    <row r="23" spans="2:47" ht="38.25" hidden="1" customHeight="1" outlineLevel="3" collapsed="1">
      <c r="B23" s="52"/>
      <c r="C23" s="53"/>
      <c r="D23" s="53"/>
      <c r="E23" s="58" t="str">
        <f>D$20&amp;" "&amp;AC23&amp;" --target-vpn-gateway "&amp;AE23&amp;IF(ISBLANK(AM23),""," --ip-protocol "&amp;AM23)&amp;IF(ISBLANK(AG23),""," --ports "&amp;AG23)&amp;IF(ISBLANK(AI23)," --global"," --region "&amp;AI23)&amp;IF(ISBLANK(AK23),""," --address "&amp;AK23)</f>
        <v>gcloud compute forwarding-rules create vpn-2-udp4500 --target-vpn-gateway vpn-2 --ip-protocol UDP --ports 4500 --region europe-west1 --address $STATIC_IP_VPN_2</v>
      </c>
      <c r="F23" s="59"/>
      <c r="G23" s="59"/>
      <c r="H23" s="59"/>
      <c r="I23" s="59"/>
      <c r="J23" s="59"/>
      <c r="K23" s="59"/>
      <c r="L23" s="59"/>
      <c r="M23" s="59"/>
      <c r="N23" s="59"/>
      <c r="O23" s="59"/>
      <c r="P23" s="59"/>
      <c r="Q23" s="59"/>
      <c r="R23" s="59"/>
      <c r="S23" s="59"/>
      <c r="T23" s="59"/>
      <c r="U23" s="59"/>
      <c r="V23" s="59"/>
      <c r="W23" s="59"/>
      <c r="X23" s="59"/>
      <c r="Y23" s="59"/>
      <c r="Z23" s="60"/>
      <c r="AA23" s="8" t="str">
        <f t="shared" ref="AA23" ca="1" si="9">IFERROR(OFFSET(A23,0,MATCH("",B23:Z23,-1)),"")</f>
        <v>gcloud compute forwarding-rules create vpn-2-udp4500 --target-vpn-gateway vpn-2 --ip-protocol UDP --ports 4500 --region europe-west1 --address $STATIC_IP_VPN_2</v>
      </c>
      <c r="AB23" s="21" t="s">
        <v>112</v>
      </c>
      <c r="AC23" s="5" t="s">
        <v>537</v>
      </c>
      <c r="AD23" s="21" t="s">
        <v>534</v>
      </c>
      <c r="AE23" s="5" t="s">
        <v>521</v>
      </c>
      <c r="AF23" s="2" t="s">
        <v>97</v>
      </c>
      <c r="AG23" s="5">
        <v>4500</v>
      </c>
      <c r="AH23" s="2" t="s">
        <v>79</v>
      </c>
      <c r="AI23" s="5" t="s">
        <v>143</v>
      </c>
      <c r="AJ23" s="2" t="s">
        <v>175</v>
      </c>
      <c r="AK23" s="57" t="s">
        <v>518</v>
      </c>
      <c r="AL23" s="2" t="s">
        <v>535</v>
      </c>
      <c r="AM23" s="5" t="s">
        <v>536</v>
      </c>
      <c r="AN23" s="2"/>
      <c r="AO23" s="2"/>
      <c r="AP23" s="2"/>
      <c r="AQ23" s="2"/>
      <c r="AR23" s="2"/>
      <c r="AS23" s="2"/>
      <c r="AT23" s="1" t="s">
        <v>533</v>
      </c>
      <c r="AU23" s="1"/>
    </row>
    <row r="24" spans="2:47" ht="56.25" hidden="1" customHeight="1" outlineLevel="3" collapsed="1">
      <c r="B24" s="52"/>
      <c r="C24" s="53"/>
      <c r="D24" s="53"/>
      <c r="E24" s="58" t="str">
        <f>D$20&amp;" "&amp;AC24&amp;" --backend-service "&amp;AE24&amp;IF(ISBLANK(AG24),""," --ports "&amp;AG24)&amp;IF(ISBLANK(AI24)," --global"," --region "&amp;AI24)&amp;IF(ISBLANK(AK24),""," --load-balancing-scheme "&amp;AK24)&amp;IF(ISBLANK(AM24),""," --network "&amp;AM24)&amp;IF(ISBLANK(AO24),""," --subnet "&amp;AO24)</f>
        <v>gcloud compute forwarding-rules create my-int-lb-forwarding-rule --backend-service my-int-lb --ports 80 --region $MY_REGION --load-balancing-scheme INTERNAL --network default --subnet default</v>
      </c>
      <c r="F24" s="59"/>
      <c r="G24" s="59"/>
      <c r="H24" s="59"/>
      <c r="I24" s="59"/>
      <c r="J24" s="59"/>
      <c r="K24" s="59"/>
      <c r="L24" s="59"/>
      <c r="M24" s="59"/>
      <c r="N24" s="59"/>
      <c r="O24" s="59"/>
      <c r="P24" s="59"/>
      <c r="Q24" s="59"/>
      <c r="R24" s="59"/>
      <c r="S24" s="59"/>
      <c r="T24" s="59"/>
      <c r="U24" s="59"/>
      <c r="V24" s="59"/>
      <c r="W24" s="59"/>
      <c r="X24" s="59"/>
      <c r="Y24" s="59"/>
      <c r="Z24" s="60"/>
      <c r="AA24" s="8" t="str">
        <f t="shared" ref="AA24" ca="1" si="10">IFERROR(OFFSET(A24,0,MATCH("",B24:Z24,-1)),"")</f>
        <v>gcloud compute forwarding-rules create my-int-lb-forwarding-rule --backend-service my-int-lb --ports 80 --region $MY_REGION --load-balancing-scheme INTERNAL --network default --subnet default</v>
      </c>
      <c r="AB24" s="21" t="s">
        <v>112</v>
      </c>
      <c r="AC24" s="5" t="s">
        <v>586</v>
      </c>
      <c r="AD24" s="21" t="s">
        <v>152</v>
      </c>
      <c r="AE24" s="5" t="s">
        <v>575</v>
      </c>
      <c r="AF24" s="2" t="s">
        <v>97</v>
      </c>
      <c r="AG24" s="5">
        <v>80</v>
      </c>
      <c r="AH24" s="2" t="s">
        <v>79</v>
      </c>
      <c r="AI24" s="5" t="s">
        <v>565</v>
      </c>
      <c r="AJ24" s="2" t="s">
        <v>584</v>
      </c>
      <c r="AK24" s="5" t="s">
        <v>583</v>
      </c>
      <c r="AL24" s="2" t="s">
        <v>141</v>
      </c>
      <c r="AM24" s="57" t="s">
        <v>461</v>
      </c>
      <c r="AN24" s="2" t="s">
        <v>588</v>
      </c>
      <c r="AO24" s="57" t="s">
        <v>461</v>
      </c>
      <c r="AP24" s="2"/>
      <c r="AQ24" s="2"/>
      <c r="AR24" s="2"/>
      <c r="AS24" s="2"/>
      <c r="AT24" s="1" t="s">
        <v>587</v>
      </c>
      <c r="AU24" s="1"/>
    </row>
    <row r="25" spans="2:47" hidden="1" outlineLevel="2">
      <c r="B25" s="15"/>
      <c r="C25" s="16"/>
      <c r="D25" s="62" t="str">
        <f>C$19&amp;" list"</f>
        <v>gcloud compute forwarding-rules list</v>
      </c>
      <c r="E25" s="62"/>
      <c r="F25" s="62"/>
      <c r="G25" s="62"/>
      <c r="H25" s="62"/>
      <c r="I25" s="62"/>
      <c r="J25" s="62"/>
      <c r="K25" s="62"/>
      <c r="L25" s="62"/>
      <c r="M25" s="62"/>
      <c r="N25" s="62"/>
      <c r="O25" s="62"/>
      <c r="P25" s="62"/>
      <c r="Q25" s="62"/>
      <c r="R25" s="62"/>
      <c r="S25" s="62"/>
      <c r="T25" s="62"/>
      <c r="U25" s="62"/>
      <c r="V25" s="62"/>
      <c r="W25" s="62"/>
      <c r="X25" s="62"/>
      <c r="Y25" s="62"/>
      <c r="Z25" s="63"/>
      <c r="AA25" s="8" t="str">
        <f ca="1">IFERROR(OFFSET(A25,0,MATCH("",B25:Z25,-1)),"")</f>
        <v>gcloud compute forwarding-rules list</v>
      </c>
      <c r="AB25" s="2" t="s">
        <v>6</v>
      </c>
      <c r="AC25" s="2"/>
      <c r="AD25" s="2"/>
      <c r="AE25" s="2"/>
      <c r="AF25" s="2"/>
      <c r="AG25" s="2"/>
      <c r="AH25" s="2"/>
      <c r="AI25" s="2"/>
      <c r="AJ25" s="2"/>
      <c r="AK25" s="2"/>
      <c r="AL25" s="2"/>
      <c r="AM25" s="2"/>
      <c r="AN25" s="2"/>
      <c r="AO25" s="2"/>
      <c r="AP25" s="2"/>
      <c r="AQ25" s="2"/>
      <c r="AR25" s="2"/>
      <c r="AS25" s="2"/>
      <c r="AT25" s="1" t="s">
        <v>149</v>
      </c>
      <c r="AU25" s="1"/>
    </row>
    <row r="26" spans="2:47" hidden="1" outlineLevel="1" collapsed="1">
      <c r="B26" s="15"/>
      <c r="C26" s="63" t="str">
        <f>B$3&amp;" health-checks"</f>
        <v>gcloud compute health-checks</v>
      </c>
      <c r="D26" s="64"/>
      <c r="E26" s="64"/>
      <c r="F26" s="64"/>
      <c r="G26" s="64"/>
      <c r="H26" s="64"/>
      <c r="I26" s="64"/>
      <c r="J26" s="64"/>
      <c r="K26" s="64"/>
      <c r="L26" s="64"/>
      <c r="M26" s="64"/>
      <c r="N26" s="64"/>
      <c r="O26" s="64"/>
      <c r="P26" s="64"/>
      <c r="Q26" s="64"/>
      <c r="R26" s="64"/>
      <c r="S26" s="64"/>
      <c r="T26" s="64"/>
      <c r="U26" s="64"/>
      <c r="V26" s="64"/>
      <c r="W26" s="64"/>
      <c r="X26" s="64"/>
      <c r="Y26" s="64"/>
      <c r="Z26" s="65"/>
      <c r="AA26" s="8"/>
      <c r="AB26" s="22"/>
      <c r="AC26" s="20"/>
      <c r="AD26" s="2"/>
      <c r="AE26" s="20"/>
      <c r="AF26" s="22"/>
      <c r="AG26" s="20"/>
      <c r="AH26" s="2"/>
      <c r="AI26" s="2"/>
      <c r="AJ26" s="2"/>
      <c r="AK26" s="2"/>
      <c r="AL26" s="2"/>
      <c r="AM26" s="2"/>
      <c r="AN26" s="2"/>
      <c r="AO26" s="2"/>
      <c r="AP26" s="2"/>
      <c r="AQ26" s="2"/>
      <c r="AR26" s="2"/>
      <c r="AS26" s="2"/>
      <c r="AT26" s="1"/>
      <c r="AU26" s="1"/>
    </row>
    <row r="27" spans="2:47" ht="30" hidden="1" outlineLevel="2">
      <c r="B27" s="15"/>
      <c r="C27" s="16"/>
      <c r="D27" s="58" t="str">
        <f>C$26&amp;" create "&amp;AE27&amp;" "&amp;AC27&amp;IF(ISBLANK(AG27),""," --port "&amp;AG27)</f>
        <v>gcloud compute health-checks create tcp my-tcp-health-check --port 80</v>
      </c>
      <c r="E27" s="59"/>
      <c r="F27" s="59"/>
      <c r="G27" s="59"/>
      <c r="H27" s="59"/>
      <c r="I27" s="59"/>
      <c r="J27" s="59"/>
      <c r="K27" s="59"/>
      <c r="L27" s="59"/>
      <c r="M27" s="59"/>
      <c r="N27" s="59"/>
      <c r="O27" s="59"/>
      <c r="P27" s="59"/>
      <c r="Q27" s="59"/>
      <c r="R27" s="59"/>
      <c r="S27" s="59"/>
      <c r="T27" s="59"/>
      <c r="U27" s="59"/>
      <c r="V27" s="59"/>
      <c r="W27" s="59"/>
      <c r="X27" s="59"/>
      <c r="Y27" s="59"/>
      <c r="Z27" s="60"/>
      <c r="AA27" s="8" t="str">
        <f t="shared" ref="AA27" ca="1" si="11">IFERROR(OFFSET(A27,0,MATCH("",B27:Z27,-1)),"")</f>
        <v>gcloud compute health-checks create tcp my-tcp-health-check --port 80</v>
      </c>
      <c r="AB27" s="21" t="s">
        <v>129</v>
      </c>
      <c r="AC27" s="5" t="s">
        <v>574</v>
      </c>
      <c r="AD27" s="21" t="s">
        <v>172</v>
      </c>
      <c r="AE27" s="5" t="s">
        <v>582</v>
      </c>
      <c r="AF27" s="2" t="s">
        <v>236</v>
      </c>
      <c r="AG27" s="5">
        <v>80</v>
      </c>
      <c r="AH27" s="2"/>
      <c r="AI27" s="2"/>
      <c r="AJ27" s="2"/>
      <c r="AK27" s="2"/>
      <c r="AL27" s="2"/>
      <c r="AM27" s="2"/>
      <c r="AN27" s="2"/>
      <c r="AO27" s="2"/>
      <c r="AP27" s="2"/>
      <c r="AQ27" s="2"/>
      <c r="AR27" s="2"/>
      <c r="AS27" s="2"/>
      <c r="AT27" s="1" t="s">
        <v>103</v>
      </c>
      <c r="AU27" s="1"/>
    </row>
    <row r="28" spans="2:47" hidden="1" outlineLevel="1" collapsed="1">
      <c r="B28" s="56"/>
      <c r="C28" s="62" t="str">
        <f>B$3&amp;" images"</f>
        <v>gcloud compute images</v>
      </c>
      <c r="D28" s="62"/>
      <c r="E28" s="62"/>
      <c r="F28" s="62"/>
      <c r="G28" s="62"/>
      <c r="H28" s="62"/>
      <c r="I28" s="62"/>
      <c r="J28" s="62"/>
      <c r="K28" s="62"/>
      <c r="L28" s="62"/>
      <c r="M28" s="62"/>
      <c r="N28" s="62"/>
      <c r="O28" s="62"/>
      <c r="P28" s="62"/>
      <c r="Q28" s="62"/>
      <c r="R28" s="62"/>
      <c r="S28" s="62"/>
      <c r="T28" s="62"/>
      <c r="U28" s="62"/>
      <c r="V28" s="62"/>
      <c r="W28" s="62"/>
      <c r="X28" s="62"/>
      <c r="Y28" s="62"/>
      <c r="Z28" s="63"/>
      <c r="AA28" s="8" t="str">
        <f ca="1">IFERROR(OFFSET(A28,0,MATCH("",B28:Z28,-1)),"")</f>
        <v>gcloud compute images</v>
      </c>
      <c r="AB28" s="2" t="s">
        <v>6</v>
      </c>
      <c r="AC28" s="2"/>
      <c r="AD28" s="2"/>
      <c r="AE28" s="2"/>
      <c r="AF28" s="2"/>
      <c r="AG28" s="2"/>
      <c r="AH28" s="2"/>
      <c r="AI28" s="2"/>
      <c r="AJ28" s="2"/>
      <c r="AK28" s="2"/>
      <c r="AL28" s="2"/>
      <c r="AM28" s="2"/>
      <c r="AN28" s="2"/>
      <c r="AO28" s="2"/>
      <c r="AP28" s="2"/>
      <c r="AQ28" s="2"/>
      <c r="AR28" s="2"/>
      <c r="AS28" s="2"/>
      <c r="AT28" s="1" t="s">
        <v>625</v>
      </c>
      <c r="AU28" s="1"/>
    </row>
    <row r="29" spans="2:47" ht="31.5" hidden="1" customHeight="1" outlineLevel="2">
      <c r="B29" s="56"/>
      <c r="C29" s="55"/>
      <c r="D29" s="58" t="str">
        <f>C$28&amp;" list"&amp;IF(AC29," --uri","")</f>
        <v>gcloud compute images list --uri</v>
      </c>
      <c r="E29" s="59"/>
      <c r="F29" s="59"/>
      <c r="G29" s="59"/>
      <c r="H29" s="59"/>
      <c r="I29" s="59"/>
      <c r="J29" s="59"/>
      <c r="K29" s="59"/>
      <c r="L29" s="59"/>
      <c r="M29" s="59"/>
      <c r="N29" s="59"/>
      <c r="O29" s="59"/>
      <c r="P29" s="59"/>
      <c r="Q29" s="59"/>
      <c r="R29" s="59"/>
      <c r="S29" s="59"/>
      <c r="T29" s="59"/>
      <c r="U29" s="59"/>
      <c r="V29" s="59"/>
      <c r="W29" s="59"/>
      <c r="X29" s="59"/>
      <c r="Y29" s="59"/>
      <c r="Z29" s="60"/>
      <c r="AA29" s="8" t="str">
        <f t="shared" ref="AA29" ca="1" si="12">IFERROR(OFFSET(A29,0,MATCH("",B29:Z29,-1)),"")</f>
        <v>gcloud compute images list --uri</v>
      </c>
      <c r="AB29" s="21" t="s">
        <v>627</v>
      </c>
      <c r="AC29" s="5" t="b">
        <v>1</v>
      </c>
      <c r="AD29" s="2"/>
      <c r="AE29" s="2"/>
      <c r="AF29" s="2"/>
      <c r="AG29" s="2"/>
      <c r="AH29" s="2"/>
      <c r="AI29" s="2"/>
      <c r="AJ29" s="2"/>
      <c r="AK29" s="2"/>
      <c r="AL29" s="2"/>
      <c r="AM29" s="2"/>
      <c r="AN29" s="2"/>
      <c r="AO29" s="2"/>
      <c r="AP29" s="2"/>
      <c r="AQ29" s="2"/>
      <c r="AR29" s="2"/>
      <c r="AS29" s="2"/>
      <c r="AT29" s="1" t="s">
        <v>626</v>
      </c>
      <c r="AU29" s="1"/>
    </row>
    <row r="30" spans="2:47" hidden="1" outlineLevel="1" collapsed="1">
      <c r="B30" s="15"/>
      <c r="C30" s="62" t="str">
        <f>B$3&amp;" instance-groups"</f>
        <v>gcloud compute instance-groups</v>
      </c>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ref="AA30:AA33" ca="1" si="13">IFERROR(OFFSET(A30,0,MATCH("",B30:Z30,-1)),"")</f>
        <v>gcloud compute instance-groups</v>
      </c>
      <c r="AB30" s="2" t="s">
        <v>6</v>
      </c>
      <c r="AC30" s="2"/>
      <c r="AD30" s="2"/>
      <c r="AE30" s="2"/>
      <c r="AF30" s="2"/>
      <c r="AG30" s="2"/>
      <c r="AH30" s="2"/>
      <c r="AI30" s="2"/>
      <c r="AJ30" s="2"/>
      <c r="AK30" s="2"/>
      <c r="AL30" s="2"/>
      <c r="AM30" s="2"/>
      <c r="AN30" s="2"/>
      <c r="AO30" s="2"/>
      <c r="AP30" s="2"/>
      <c r="AQ30" s="2"/>
      <c r="AR30" s="2"/>
      <c r="AS30" s="2"/>
      <c r="AT30" s="1" t="s">
        <v>144</v>
      </c>
      <c r="AU30" s="1"/>
    </row>
    <row r="31" spans="2:47" hidden="1" outlineLevel="2" collapsed="1">
      <c r="B31" s="15"/>
      <c r="C31" s="16"/>
      <c r="D31" s="58" t="str">
        <f>C$30&amp;" managed"</f>
        <v>gcloud compute instance-groups managed</v>
      </c>
      <c r="E31" s="59"/>
      <c r="F31" s="59"/>
      <c r="G31" s="59"/>
      <c r="H31" s="59"/>
      <c r="I31" s="59"/>
      <c r="J31" s="59"/>
      <c r="K31" s="59"/>
      <c r="L31" s="59"/>
      <c r="M31" s="59"/>
      <c r="N31" s="59"/>
      <c r="O31" s="59"/>
      <c r="P31" s="59"/>
      <c r="Q31" s="59"/>
      <c r="R31" s="59"/>
      <c r="S31" s="59"/>
      <c r="T31" s="59"/>
      <c r="U31" s="59"/>
      <c r="V31" s="59"/>
      <c r="W31" s="59"/>
      <c r="X31" s="59"/>
      <c r="Y31" s="59"/>
      <c r="Z31" s="60"/>
      <c r="AA31" s="8" t="str">
        <f t="shared" ca="1" si="13"/>
        <v>gcloud compute instance-groups managed</v>
      </c>
      <c r="AB31" s="2" t="s">
        <v>6</v>
      </c>
      <c r="AC31" s="2"/>
      <c r="AD31" s="2"/>
      <c r="AE31" s="2"/>
      <c r="AF31" s="2"/>
      <c r="AG31" s="2"/>
      <c r="AH31" s="2"/>
      <c r="AI31" s="2"/>
      <c r="AJ31" s="2"/>
      <c r="AK31" s="2"/>
      <c r="AL31" s="2"/>
      <c r="AM31" s="2"/>
      <c r="AN31" s="2"/>
      <c r="AO31" s="2"/>
      <c r="AP31" s="2"/>
      <c r="AQ31" s="2"/>
      <c r="AR31" s="2"/>
      <c r="AS31" s="2"/>
      <c r="AT31" s="1" t="s">
        <v>147</v>
      </c>
      <c r="AU31" s="1"/>
    </row>
    <row r="32" spans="2:47" ht="41.25" hidden="1" customHeight="1" outlineLevel="3">
      <c r="B32" s="15"/>
      <c r="C32" s="16"/>
      <c r="D32" s="16"/>
      <c r="E32" s="58" t="str">
        <f>D$31&amp;" create "&amp;AC32&amp;" --template "&amp;AE32&amp;" --size "&amp;AG32&amp;IF(ISBLANK(AI32),""," --base-instance-name "&amp;AI32)&amp;IF(ISBLANK(AK32),""," --target-pool "&amp;AK32)</f>
        <v>gcloud compute instance-groups managed create nginx-group --template nginx-template --size 2 --base-instance-name nginx --target-pool nginx-pool</v>
      </c>
      <c r="F32" s="59"/>
      <c r="G32" s="59"/>
      <c r="H32" s="59"/>
      <c r="I32" s="59"/>
      <c r="J32" s="59"/>
      <c r="K32" s="59"/>
      <c r="L32" s="59"/>
      <c r="M32" s="59"/>
      <c r="N32" s="59"/>
      <c r="O32" s="59"/>
      <c r="P32" s="59"/>
      <c r="Q32" s="59"/>
      <c r="R32" s="59"/>
      <c r="S32" s="59"/>
      <c r="T32" s="59"/>
      <c r="U32" s="59"/>
      <c r="V32" s="59"/>
      <c r="W32" s="59"/>
      <c r="X32" s="59"/>
      <c r="Y32" s="59"/>
      <c r="Z32" s="60"/>
      <c r="AA32" s="8" t="str">
        <f t="shared" ca="1" si="13"/>
        <v>gcloud compute instance-groups managed create nginx-group --template nginx-template --size 2 --base-instance-name nginx --target-pool nginx-pool</v>
      </c>
      <c r="AB32" s="21" t="s">
        <v>92</v>
      </c>
      <c r="AC32" s="5" t="s">
        <v>93</v>
      </c>
      <c r="AD32" s="21" t="s">
        <v>146</v>
      </c>
      <c r="AE32" s="5" t="s">
        <v>86</v>
      </c>
      <c r="AF32" s="21" t="s">
        <v>38</v>
      </c>
      <c r="AG32" s="5">
        <v>2</v>
      </c>
      <c r="AH32" s="2" t="s">
        <v>94</v>
      </c>
      <c r="AI32" s="5" t="s">
        <v>95</v>
      </c>
      <c r="AJ32" s="2" t="s">
        <v>89</v>
      </c>
      <c r="AK32" s="5" t="s">
        <v>90</v>
      </c>
      <c r="AL32" s="2"/>
      <c r="AM32" s="2"/>
      <c r="AN32" s="2"/>
      <c r="AO32" s="2"/>
      <c r="AP32" s="2"/>
      <c r="AQ32" s="2"/>
      <c r="AR32" s="2"/>
      <c r="AS32" s="2"/>
      <c r="AT32" s="1" t="s">
        <v>145</v>
      </c>
      <c r="AU32" s="1"/>
    </row>
    <row r="33" spans="2:47" ht="28.5" hidden="1" customHeight="1" outlineLevel="3" collapsed="1">
      <c r="B33" s="15"/>
      <c r="C33" s="16"/>
      <c r="D33" s="16"/>
      <c r="E33" s="58" t="str">
        <f>D$31&amp;" set-named-ports "&amp;AC33&amp;" --named-ports "&amp;AE33</f>
        <v>gcloud compute instance-groups managed set-named-ports nginx-group --named-ports http:80</v>
      </c>
      <c r="F33" s="59"/>
      <c r="G33" s="59"/>
      <c r="H33" s="59"/>
      <c r="I33" s="59"/>
      <c r="J33" s="59"/>
      <c r="K33" s="59"/>
      <c r="L33" s="59"/>
      <c r="M33" s="59"/>
      <c r="N33" s="59"/>
      <c r="O33" s="59"/>
      <c r="P33" s="59"/>
      <c r="Q33" s="59"/>
      <c r="R33" s="59"/>
      <c r="S33" s="59"/>
      <c r="T33" s="59"/>
      <c r="U33" s="59"/>
      <c r="V33" s="59"/>
      <c r="W33" s="59"/>
      <c r="X33" s="59"/>
      <c r="Y33" s="59"/>
      <c r="Z33" s="60"/>
      <c r="AA33" s="8" t="str">
        <f t="shared" ca="1" si="13"/>
        <v>gcloud compute instance-groups managed set-named-ports nginx-group --named-ports http:80</v>
      </c>
      <c r="AB33" s="21" t="s">
        <v>92</v>
      </c>
      <c r="AC33" s="5" t="s">
        <v>93</v>
      </c>
      <c r="AD33" s="21" t="s">
        <v>98</v>
      </c>
      <c r="AE33" s="5" t="s">
        <v>99</v>
      </c>
      <c r="AF33" s="2"/>
      <c r="AG33" s="2"/>
      <c r="AH33" s="2"/>
      <c r="AI33" s="2"/>
      <c r="AJ33" s="2"/>
      <c r="AK33" s="2"/>
      <c r="AL33" s="2"/>
      <c r="AM33" s="2"/>
      <c r="AN33" s="2"/>
      <c r="AO33" s="2"/>
      <c r="AP33" s="2"/>
      <c r="AQ33" s="2"/>
      <c r="AR33" s="2"/>
      <c r="AS33" s="2"/>
      <c r="AT33" s="1" t="s">
        <v>100</v>
      </c>
      <c r="AU33" s="1"/>
    </row>
    <row r="34" spans="2:47" hidden="1" outlineLevel="2" collapsed="1">
      <c r="B34" s="15"/>
      <c r="C34" s="16"/>
      <c r="D34" s="58" t="str">
        <f>C$30&amp;" unmanaged"</f>
        <v>gcloud compute instance-groups unmanaged</v>
      </c>
      <c r="E34" s="59"/>
      <c r="F34" s="59"/>
      <c r="G34" s="59"/>
      <c r="H34" s="59"/>
      <c r="I34" s="59"/>
      <c r="J34" s="59"/>
      <c r="K34" s="59"/>
      <c r="L34" s="59"/>
      <c r="M34" s="59"/>
      <c r="N34" s="59"/>
      <c r="O34" s="59"/>
      <c r="P34" s="59"/>
      <c r="Q34" s="59"/>
      <c r="R34" s="59"/>
      <c r="S34" s="59"/>
      <c r="T34" s="59"/>
      <c r="U34" s="59"/>
      <c r="V34" s="59"/>
      <c r="W34" s="59"/>
      <c r="X34" s="59"/>
      <c r="Y34" s="59"/>
      <c r="Z34" s="60"/>
      <c r="AA34" s="8" t="str">
        <f t="shared" ref="AA34:AA36" ca="1" si="14">IFERROR(OFFSET(A34,0,MATCH("",B34:Z34,-1)),"")</f>
        <v>gcloud compute instance-groups unmanaged</v>
      </c>
      <c r="AB34" s="2" t="s">
        <v>6</v>
      </c>
      <c r="AC34" s="2"/>
      <c r="AD34" s="2"/>
      <c r="AE34" s="2"/>
      <c r="AF34" s="2"/>
      <c r="AG34" s="2"/>
      <c r="AH34" s="2"/>
      <c r="AI34" s="2"/>
      <c r="AJ34" s="2"/>
      <c r="AK34" s="2"/>
      <c r="AL34" s="2"/>
      <c r="AM34" s="2"/>
      <c r="AN34" s="2"/>
      <c r="AO34" s="2"/>
      <c r="AP34" s="2"/>
      <c r="AQ34" s="2"/>
      <c r="AR34" s="2"/>
      <c r="AS34" s="2"/>
      <c r="AT34" s="1" t="s">
        <v>148</v>
      </c>
      <c r="AU34" s="1"/>
    </row>
    <row r="35" spans="2:47" ht="41.25" hidden="1" customHeight="1" outlineLevel="3">
      <c r="B35" s="15"/>
      <c r="C35" s="16"/>
      <c r="D35" s="16"/>
      <c r="E35" s="58" t="str">
        <f>D$34&amp;" create "&amp;AC35&amp;" --zone "&amp;AE35</f>
        <v>gcloud compute instance-groups unmanaged create ig2 --zone $MY_ZONE2</v>
      </c>
      <c r="F35" s="59"/>
      <c r="G35" s="59"/>
      <c r="H35" s="59"/>
      <c r="I35" s="59"/>
      <c r="J35" s="59"/>
      <c r="K35" s="59"/>
      <c r="L35" s="59"/>
      <c r="M35" s="59"/>
      <c r="N35" s="59"/>
      <c r="O35" s="59"/>
      <c r="P35" s="59"/>
      <c r="Q35" s="59"/>
      <c r="R35" s="59"/>
      <c r="S35" s="59"/>
      <c r="T35" s="59"/>
      <c r="U35" s="59"/>
      <c r="V35" s="59"/>
      <c r="W35" s="59"/>
      <c r="X35" s="59"/>
      <c r="Y35" s="59"/>
      <c r="Z35" s="60"/>
      <c r="AA35" s="8" t="str">
        <f t="shared" ca="1" si="14"/>
        <v>gcloud compute instance-groups unmanaged create ig2 --zone $MY_ZONE2</v>
      </c>
      <c r="AB35" s="22" t="s">
        <v>92</v>
      </c>
      <c r="AC35" s="5" t="s">
        <v>580</v>
      </c>
      <c r="AD35" s="22" t="s">
        <v>11</v>
      </c>
      <c r="AE35" s="5" t="s">
        <v>571</v>
      </c>
      <c r="AF35" s="2"/>
      <c r="AG35" s="2"/>
      <c r="AH35" s="2"/>
      <c r="AI35" s="2"/>
      <c r="AJ35" s="2"/>
      <c r="AK35" s="2"/>
      <c r="AL35" s="2"/>
      <c r="AM35" s="2"/>
      <c r="AN35" s="2"/>
      <c r="AO35" s="2"/>
      <c r="AP35" s="2"/>
      <c r="AQ35" s="2"/>
      <c r="AR35" s="2"/>
      <c r="AS35" s="2"/>
      <c r="AT35" s="1" t="s">
        <v>162</v>
      </c>
      <c r="AU35" s="1"/>
    </row>
    <row r="36" spans="2:47" ht="41.25" hidden="1" customHeight="1" outlineLevel="3">
      <c r="B36" s="15"/>
      <c r="C36" s="16"/>
      <c r="D36" s="16"/>
      <c r="E36" s="58" t="str">
        <f>D$34&amp;" add-instances "&amp;AC36&amp;" --instances "&amp;AE36&amp;" --zone "&amp;AG36</f>
        <v>gcloud compute instance-groups unmanaged add-instances ig2 --instances webserver4,webserver5 --zone $MY_ZONE2</v>
      </c>
      <c r="F36" s="59"/>
      <c r="G36" s="59"/>
      <c r="H36" s="59"/>
      <c r="I36" s="59"/>
      <c r="J36" s="59"/>
      <c r="K36" s="59"/>
      <c r="L36" s="59"/>
      <c r="M36" s="59"/>
      <c r="N36" s="59"/>
      <c r="O36" s="59"/>
      <c r="P36" s="59"/>
      <c r="Q36" s="59"/>
      <c r="R36" s="59"/>
      <c r="S36" s="59"/>
      <c r="T36" s="59"/>
      <c r="U36" s="59"/>
      <c r="V36" s="59"/>
      <c r="W36" s="59"/>
      <c r="X36" s="59"/>
      <c r="Y36" s="59"/>
      <c r="Z36" s="60"/>
      <c r="AA36" s="8" t="str">
        <f t="shared" ca="1" si="14"/>
        <v>gcloud compute instance-groups unmanaged add-instances ig2 --instances webserver4,webserver5 --zone $MY_ZONE2</v>
      </c>
      <c r="AB36" s="22" t="s">
        <v>92</v>
      </c>
      <c r="AC36" s="5" t="s">
        <v>580</v>
      </c>
      <c r="AD36" s="2" t="s">
        <v>163</v>
      </c>
      <c r="AE36" s="5" t="s">
        <v>581</v>
      </c>
      <c r="AF36" s="22" t="s">
        <v>11</v>
      </c>
      <c r="AG36" s="5" t="s">
        <v>571</v>
      </c>
      <c r="AH36" s="2"/>
      <c r="AI36" s="2"/>
      <c r="AJ36" s="2"/>
      <c r="AK36" s="2"/>
      <c r="AL36" s="2"/>
      <c r="AM36" s="2"/>
      <c r="AN36" s="2"/>
      <c r="AO36" s="2"/>
      <c r="AP36" s="2"/>
      <c r="AQ36" s="2"/>
      <c r="AR36" s="2"/>
      <c r="AS36" s="2"/>
      <c r="AT36" s="1" t="s">
        <v>162</v>
      </c>
      <c r="AU36" s="1"/>
    </row>
    <row r="37" spans="2:47" ht="41.25" hidden="1" customHeight="1" outlineLevel="3">
      <c r="B37" s="15"/>
      <c r="C37" s="16"/>
      <c r="D37" s="16"/>
      <c r="E37" s="58" t="str">
        <f>D$34&amp;" set-named-ports "&amp;AC37&amp;" --named-ports "&amp;AE37&amp;" --zone "&amp;AG37</f>
        <v>gcloud compute instance-groups unmanaged set-named-ports europe-resources-w --named-ports http:80 --zone europe-west1-b</v>
      </c>
      <c r="F37" s="59"/>
      <c r="G37" s="59"/>
      <c r="H37" s="59"/>
      <c r="I37" s="59"/>
      <c r="J37" s="59"/>
      <c r="K37" s="59"/>
      <c r="L37" s="59"/>
      <c r="M37" s="59"/>
      <c r="N37" s="59"/>
      <c r="O37" s="59"/>
      <c r="P37" s="59"/>
      <c r="Q37" s="59"/>
      <c r="R37" s="59"/>
      <c r="S37" s="59"/>
      <c r="T37" s="59"/>
      <c r="U37" s="59"/>
      <c r="V37" s="59"/>
      <c r="W37" s="59"/>
      <c r="X37" s="59"/>
      <c r="Y37" s="59"/>
      <c r="Z37" s="60"/>
      <c r="AA37" s="8" t="str">
        <f t="shared" ref="AA37" ca="1" si="15">IFERROR(OFFSET(A37,0,MATCH("",B37:Z37,-1)),"")</f>
        <v>gcloud compute instance-groups unmanaged set-named-ports europe-resources-w --named-ports http:80 --zone europe-west1-b</v>
      </c>
      <c r="AB37" s="22" t="s">
        <v>92</v>
      </c>
      <c r="AC37" s="5" t="s">
        <v>170</v>
      </c>
      <c r="AD37" s="22" t="s">
        <v>98</v>
      </c>
      <c r="AE37" s="23" t="s">
        <v>99</v>
      </c>
      <c r="AF37" s="22" t="s">
        <v>11</v>
      </c>
      <c r="AG37" s="5" t="s">
        <v>171</v>
      </c>
      <c r="AH37" s="2"/>
      <c r="AI37" s="2"/>
      <c r="AJ37" s="2"/>
      <c r="AK37" s="2"/>
      <c r="AL37" s="2"/>
      <c r="AM37" s="2"/>
      <c r="AN37" s="2"/>
      <c r="AO37" s="2"/>
      <c r="AP37" s="2"/>
      <c r="AQ37" s="2"/>
      <c r="AR37" s="2"/>
      <c r="AS37" s="2"/>
      <c r="AT37" s="1" t="s">
        <v>162</v>
      </c>
      <c r="AU37" s="1"/>
    </row>
    <row r="38" spans="2:47" ht="30" hidden="1" outlineLevel="2">
      <c r="B38" s="15"/>
      <c r="C38" s="16"/>
      <c r="D38" s="58" t="str">
        <f>C$69&amp;" create "&amp;AC38&amp;" --default-backend-bucket "&amp;AE38</f>
        <v>gcloud compute url-maps create web-map --default-backend-bucket nginx-backend</v>
      </c>
      <c r="E38" s="59"/>
      <c r="F38" s="59"/>
      <c r="G38" s="59"/>
      <c r="H38" s="59"/>
      <c r="I38" s="59"/>
      <c r="J38" s="59"/>
      <c r="K38" s="59"/>
      <c r="L38" s="59"/>
      <c r="M38" s="59"/>
      <c r="N38" s="59"/>
      <c r="O38" s="59"/>
      <c r="P38" s="59"/>
      <c r="Q38" s="59"/>
      <c r="R38" s="59"/>
      <c r="S38" s="59"/>
      <c r="T38" s="59"/>
      <c r="U38" s="59"/>
      <c r="V38" s="59"/>
      <c r="W38" s="59"/>
      <c r="X38" s="59"/>
      <c r="Y38" s="59"/>
      <c r="Z38" s="60"/>
      <c r="AA38" s="8" t="str">
        <f t="shared" ref="AA38" ca="1" si="16">IFERROR(OFFSET(A38,0,MATCH("",B38:Z38,-1)),"")</f>
        <v>gcloud compute url-maps create web-map --default-backend-bucket nginx-backend</v>
      </c>
      <c r="AB38" s="21" t="s">
        <v>104</v>
      </c>
      <c r="AC38" s="5" t="s">
        <v>105</v>
      </c>
      <c r="AD38" s="21" t="s">
        <v>153</v>
      </c>
      <c r="AE38" s="5" t="s">
        <v>102</v>
      </c>
      <c r="AF38" s="2"/>
      <c r="AG38" s="2"/>
      <c r="AH38" s="2"/>
      <c r="AI38" s="2"/>
      <c r="AJ38" s="2"/>
      <c r="AK38" s="2"/>
      <c r="AL38" s="2"/>
      <c r="AM38" s="2"/>
      <c r="AN38" s="2"/>
      <c r="AO38" s="2"/>
      <c r="AP38" s="2"/>
      <c r="AQ38" s="2"/>
      <c r="AR38" s="2"/>
      <c r="AS38" s="2"/>
      <c r="AT38" s="1" t="s">
        <v>154</v>
      </c>
      <c r="AU38" s="1"/>
    </row>
    <row r="39" spans="2:47" hidden="1" outlineLevel="1" collapsed="1">
      <c r="B39" s="15"/>
      <c r="C39" s="62" t="str">
        <f>B$3&amp;" instance-templates"</f>
        <v>gcloud compute instance-templates</v>
      </c>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ref="AA39:AA40" ca="1" si="17">IFERROR(OFFSET(A39,0,MATCH("",B39:Z39,-1)),"")</f>
        <v>gcloud compute instance-templates</v>
      </c>
      <c r="AB39" s="2" t="s">
        <v>6</v>
      </c>
      <c r="AC39" s="2"/>
      <c r="AD39" s="2"/>
      <c r="AE39" s="2"/>
      <c r="AF39" s="2"/>
      <c r="AG39" s="2"/>
      <c r="AH39" s="2"/>
      <c r="AI39" s="2"/>
      <c r="AJ39" s="2"/>
      <c r="AK39" s="2"/>
      <c r="AL39" s="2"/>
      <c r="AM39" s="2"/>
      <c r="AN39" s="2"/>
      <c r="AO39" s="2"/>
      <c r="AP39" s="2"/>
      <c r="AQ39" s="2"/>
      <c r="AR39" s="2"/>
      <c r="AS39" s="2"/>
      <c r="AT39" s="1" t="s">
        <v>88</v>
      </c>
      <c r="AU39" s="1"/>
    </row>
    <row r="40" spans="2:47" ht="53.25" hidden="1" customHeight="1" outlineLevel="2">
      <c r="B40" s="15"/>
      <c r="C40" s="16"/>
      <c r="D40" s="58" t="str">
        <f>C$39&amp;" create "&amp;AC40&amp;IF(ISBLANK(AE40),""," --metadata-from-file startup-script="&amp;AE40)&amp;IF(ISBLANK(AG40),""," --metadata "&amp;AG40)&amp;IF(ISBLANK(AI40),""," --region "&amp;AI40)&amp;IF(ISBLANK(AK40),""," --network "&amp;AK40)&amp;IF(ISBLANK(AM40),""," --tags "&amp;AM40)</f>
        <v>gcloud compute instance-templates create europe-west1-template --metadata startup-script-url=gs://cloudnet-lab/startup.sh --region europe-west1 --network httplb --tags www</v>
      </c>
      <c r="E40" s="59"/>
      <c r="F40" s="59"/>
      <c r="G40" s="59"/>
      <c r="H40" s="59"/>
      <c r="I40" s="59"/>
      <c r="J40" s="59"/>
      <c r="K40" s="59"/>
      <c r="L40" s="59"/>
      <c r="M40" s="59"/>
      <c r="N40" s="59"/>
      <c r="O40" s="59"/>
      <c r="P40" s="59"/>
      <c r="Q40" s="59"/>
      <c r="R40" s="59"/>
      <c r="S40" s="59"/>
      <c r="T40" s="59"/>
      <c r="U40" s="59"/>
      <c r="V40" s="59"/>
      <c r="W40" s="59"/>
      <c r="X40" s="59"/>
      <c r="Y40" s="59"/>
      <c r="Z40" s="60"/>
      <c r="AA40" s="8" t="str">
        <f t="shared" ca="1" si="17"/>
        <v>gcloud compute instance-templates create europe-west1-template --metadata startup-script-url=gs://cloudnet-lab/startup.sh --region europe-west1 --network httplb --tags www</v>
      </c>
      <c r="AB40" s="2" t="s">
        <v>85</v>
      </c>
      <c r="AC40" s="5" t="s">
        <v>142</v>
      </c>
      <c r="AD40" s="2" t="s">
        <v>87</v>
      </c>
      <c r="AE40" s="5"/>
      <c r="AF40" s="2" t="s">
        <v>139</v>
      </c>
      <c r="AG40" s="5" t="s">
        <v>140</v>
      </c>
      <c r="AH40" s="2" t="s">
        <v>79</v>
      </c>
      <c r="AI40" s="5" t="s">
        <v>143</v>
      </c>
      <c r="AJ40" s="2" t="s">
        <v>141</v>
      </c>
      <c r="AK40" s="5" t="s">
        <v>136</v>
      </c>
      <c r="AL40" s="2" t="s">
        <v>126</v>
      </c>
      <c r="AM40" s="5" t="s">
        <v>138</v>
      </c>
      <c r="AN40" s="2"/>
      <c r="AO40" s="2"/>
      <c r="AP40" s="2"/>
      <c r="AQ40" s="2"/>
      <c r="AR40" s="2"/>
      <c r="AS40" s="2"/>
      <c r="AT40" s="1" t="s">
        <v>91</v>
      </c>
      <c r="AU40" s="1"/>
    </row>
    <row r="41" spans="2:47" hidden="1" outlineLevel="1" collapsed="1">
      <c r="B41" s="10"/>
      <c r="C41" s="62" t="str">
        <f>B$3&amp;" instances"</f>
        <v>gcloud compute instances</v>
      </c>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1"/>
        <v>gcloud compute instances</v>
      </c>
      <c r="AB41" s="2" t="s">
        <v>6</v>
      </c>
      <c r="AC41" s="2"/>
      <c r="AD41" s="2"/>
      <c r="AE41" s="2"/>
      <c r="AF41" s="2"/>
      <c r="AG41" s="2"/>
      <c r="AH41" s="2"/>
      <c r="AI41" s="2"/>
      <c r="AJ41" s="2"/>
      <c r="AK41" s="2"/>
      <c r="AL41" s="2"/>
      <c r="AM41" s="2"/>
      <c r="AN41" s="2"/>
      <c r="AO41" s="2"/>
      <c r="AP41" s="2"/>
      <c r="AQ41" s="2"/>
      <c r="AR41" s="2"/>
      <c r="AS41" s="2"/>
      <c r="AT41" s="1" t="s">
        <v>29</v>
      </c>
      <c r="AU41" s="1"/>
    </row>
    <row r="42" spans="2:47" ht="78.75" hidden="1" customHeight="1" outlineLevel="2">
      <c r="B42" s="10"/>
      <c r="C42" s="9"/>
      <c r="D42" s="58" t="str">
        <f>C$41&amp;" create "&amp;AC42&amp;IF(ISBLANK(AE42),""," --machine-type "&amp;AE42)&amp;IF(ISBLANK(AG42),""," --zone "&amp;AG42)&amp;IF(ISBLANK(AK42),""," --subnet "&amp;AK42)&amp;IF(ISBLANK(AM42),""," --tags "&amp;AM42)&amp;IF(ISBLANK(AO42),""," --image-family "&amp;AO42)&amp;IF(ISBLANK(AQ42),""," --image-project "&amp;AQ42)&amp;IF(ISBLANK(AI42),""," --metadata "&amp;AI42)&amp;IF(ISBLANK(AS42),""," --image "&amp;AS42)</f>
        <v>gcloud compute instances create standalone-instance-1 --zone $MY_ZONE1 --subnet default --tags standalone --image-family debian-9 --image-project debian-cloud</v>
      </c>
      <c r="E42" s="59"/>
      <c r="F42" s="59"/>
      <c r="G42" s="59"/>
      <c r="H42" s="59"/>
      <c r="I42" s="59"/>
      <c r="J42" s="59"/>
      <c r="K42" s="59"/>
      <c r="L42" s="59"/>
      <c r="M42" s="59"/>
      <c r="N42" s="59"/>
      <c r="O42" s="59"/>
      <c r="P42" s="59"/>
      <c r="Q42" s="59"/>
      <c r="R42" s="59"/>
      <c r="S42" s="59"/>
      <c r="T42" s="59"/>
      <c r="U42" s="59"/>
      <c r="V42" s="59"/>
      <c r="W42" s="59"/>
      <c r="X42" s="59"/>
      <c r="Y42" s="59"/>
      <c r="Z42" s="60"/>
      <c r="AA42" s="8" t="str">
        <f t="shared" ca="1" si="1"/>
        <v>gcloud compute instances create standalone-instance-1 --zone $MY_ZONE1 --subnet default --tags standalone --image-family debian-9 --image-project debian-cloud</v>
      </c>
      <c r="AB42" s="2" t="s">
        <v>9</v>
      </c>
      <c r="AC42" s="5" t="s">
        <v>589</v>
      </c>
      <c r="AD42" s="2" t="s">
        <v>291</v>
      </c>
      <c r="AE42" s="5"/>
      <c r="AF42" s="2" t="s">
        <v>11</v>
      </c>
      <c r="AG42" s="5" t="s">
        <v>568</v>
      </c>
      <c r="AH42" s="2" t="s">
        <v>139</v>
      </c>
      <c r="AI42" s="5"/>
      <c r="AJ42" s="2" t="s">
        <v>125</v>
      </c>
      <c r="AK42" s="5" t="s">
        <v>461</v>
      </c>
      <c r="AL42" s="2" t="s">
        <v>126</v>
      </c>
      <c r="AM42" s="5" t="s">
        <v>590</v>
      </c>
      <c r="AN42" s="2" t="s">
        <v>158</v>
      </c>
      <c r="AO42" s="5" t="s">
        <v>572</v>
      </c>
      <c r="AP42" s="2" t="s">
        <v>159</v>
      </c>
      <c r="AQ42" s="5" t="s">
        <v>460</v>
      </c>
      <c r="AR42" s="2" t="s">
        <v>235</v>
      </c>
      <c r="AS42" s="5"/>
      <c r="AT42" s="1" t="s">
        <v>8</v>
      </c>
      <c r="AU42" s="1"/>
    </row>
    <row r="43" spans="2:47" hidden="1" outlineLevel="2">
      <c r="B43" s="12"/>
      <c r="C43" s="13"/>
      <c r="D43" s="62" t="str">
        <f>C$41&amp;" attach-disk "&amp;AC43&amp;IF(ISBLANK(AE43),""," --disk "&amp;AE43)&amp;IF(ISBLANK(AI43),""," --device-name "&amp;AI43)&amp;IF(ISBLANK(AG43),""," --zone "&amp;AG43)</f>
        <v>gcloud compute instances attach-disk gcelab --disk mydisk --device-name mydevice --zone us-central1-a</v>
      </c>
      <c r="E43" s="62"/>
      <c r="F43" s="62"/>
      <c r="G43" s="62"/>
      <c r="H43" s="62"/>
      <c r="I43" s="62"/>
      <c r="J43" s="62"/>
      <c r="K43" s="62"/>
      <c r="L43" s="62"/>
      <c r="M43" s="62"/>
      <c r="N43" s="62"/>
      <c r="O43" s="62"/>
      <c r="P43" s="62"/>
      <c r="Q43" s="62"/>
      <c r="R43" s="62"/>
      <c r="S43" s="62"/>
      <c r="T43" s="62"/>
      <c r="U43" s="62"/>
      <c r="V43" s="62"/>
      <c r="W43" s="62"/>
      <c r="X43" s="62"/>
      <c r="Y43" s="62"/>
      <c r="Z43" s="63"/>
      <c r="AA43" s="8" t="str">
        <f t="shared" ref="AA43" ca="1" si="18">IFERROR(OFFSET(A43,0,MATCH("",B43:Z43,-1)),"")</f>
        <v>gcloud compute instances attach-disk gcelab --disk mydisk --device-name mydevice --zone us-central1-a</v>
      </c>
      <c r="AB43" s="2" t="s">
        <v>9</v>
      </c>
      <c r="AC43" s="5" t="s">
        <v>40</v>
      </c>
      <c r="AD43" s="2" t="s">
        <v>36</v>
      </c>
      <c r="AE43" s="5" t="s">
        <v>37</v>
      </c>
      <c r="AF43" s="2" t="s">
        <v>11</v>
      </c>
      <c r="AG43" s="5" t="s">
        <v>12</v>
      </c>
      <c r="AH43" s="2" t="s">
        <v>42</v>
      </c>
      <c r="AI43" s="5" t="s">
        <v>43</v>
      </c>
      <c r="AJ43" s="2"/>
      <c r="AK43" s="2"/>
      <c r="AL43" s="2"/>
      <c r="AM43" s="2"/>
      <c r="AN43" s="2"/>
      <c r="AO43" s="2"/>
      <c r="AP43" s="2"/>
      <c r="AQ43" s="2"/>
      <c r="AR43" s="2"/>
      <c r="AS43" s="2"/>
      <c r="AT43" s="1" t="s">
        <v>41</v>
      </c>
      <c r="AU43" s="1"/>
    </row>
    <row r="44" spans="2:47" hidden="1" outlineLevel="2">
      <c r="B44" s="15"/>
      <c r="C44" s="16"/>
      <c r="D44" s="62" t="str">
        <f>C$41&amp;" list"</f>
        <v>gcloud compute instances list</v>
      </c>
      <c r="E44" s="62"/>
      <c r="F44" s="62"/>
      <c r="G44" s="62"/>
      <c r="H44" s="62"/>
      <c r="I44" s="62"/>
      <c r="J44" s="62"/>
      <c r="K44" s="62"/>
      <c r="L44" s="62"/>
      <c r="M44" s="62"/>
      <c r="N44" s="62"/>
      <c r="O44" s="62"/>
      <c r="P44" s="62"/>
      <c r="Q44" s="62"/>
      <c r="R44" s="62"/>
      <c r="S44" s="62"/>
      <c r="T44" s="62"/>
      <c r="U44" s="62"/>
      <c r="V44" s="62"/>
      <c r="W44" s="62"/>
      <c r="X44" s="62"/>
      <c r="Y44" s="62"/>
      <c r="Z44" s="63"/>
      <c r="AA44" s="8" t="str">
        <f t="shared" ref="AA44" ca="1" si="19">IFERROR(OFFSET(A44,0,MATCH("",B44:Z44,-1)),"")</f>
        <v>gcloud compute instances list</v>
      </c>
      <c r="AB44" s="2" t="s">
        <v>6</v>
      </c>
      <c r="AC44" s="2"/>
      <c r="AD44" s="2" t="s">
        <v>6</v>
      </c>
      <c r="AE44" s="2"/>
      <c r="AF44" s="2" t="s">
        <v>6</v>
      </c>
      <c r="AG44" s="2"/>
      <c r="AH44" s="2" t="s">
        <v>6</v>
      </c>
      <c r="AI44" s="2"/>
      <c r="AJ44" s="2"/>
      <c r="AK44" s="2"/>
      <c r="AL44" s="2"/>
      <c r="AM44" s="2"/>
      <c r="AN44" s="2"/>
      <c r="AO44" s="2"/>
      <c r="AP44" s="2"/>
      <c r="AQ44" s="2"/>
      <c r="AR44" s="2"/>
      <c r="AS44" s="2"/>
      <c r="AT44" s="1" t="s">
        <v>96</v>
      </c>
      <c r="AU44" s="1"/>
    </row>
    <row r="45" spans="2:47" hidden="1" outlineLevel="2">
      <c r="B45" s="19"/>
      <c r="C45" s="18"/>
      <c r="D45" s="62" t="str">
        <f>C$41&amp;" delete-access-config "&amp;AC45</f>
        <v>gcloud compute instances delete-access-config gcelab</v>
      </c>
      <c r="E45" s="62"/>
      <c r="F45" s="62"/>
      <c r="G45" s="62"/>
      <c r="H45" s="62"/>
      <c r="I45" s="62"/>
      <c r="J45" s="62"/>
      <c r="K45" s="62"/>
      <c r="L45" s="62"/>
      <c r="M45" s="62"/>
      <c r="N45" s="62"/>
      <c r="O45" s="62"/>
      <c r="P45" s="62"/>
      <c r="Q45" s="62"/>
      <c r="R45" s="62"/>
      <c r="S45" s="62"/>
      <c r="T45" s="62"/>
      <c r="U45" s="62"/>
      <c r="V45" s="62"/>
      <c r="W45" s="62"/>
      <c r="X45" s="62"/>
      <c r="Y45" s="62"/>
      <c r="Z45" s="63"/>
      <c r="AA45" s="8" t="str">
        <f t="shared" ref="AA45" ca="1" si="20">IFERROR(OFFSET(A45,0,MATCH("",B45:Z45,-1)),"")</f>
        <v>gcloud compute instances delete-access-config gcelab</v>
      </c>
      <c r="AB45" s="2" t="s">
        <v>9</v>
      </c>
      <c r="AC45" s="5" t="s">
        <v>40</v>
      </c>
      <c r="AD45" s="2"/>
      <c r="AE45" s="2"/>
      <c r="AF45" s="2"/>
      <c r="AG45" s="2"/>
      <c r="AH45" s="2"/>
      <c r="AI45" s="2"/>
      <c r="AJ45" s="2"/>
      <c r="AK45" s="2"/>
      <c r="AL45" s="2"/>
      <c r="AM45" s="2"/>
      <c r="AN45" s="2"/>
      <c r="AO45" s="2"/>
      <c r="AP45" s="2"/>
      <c r="AQ45" s="2"/>
      <c r="AR45" s="2"/>
      <c r="AS45" s="2"/>
      <c r="AT45" s="1" t="s">
        <v>180</v>
      </c>
      <c r="AU45" s="1"/>
    </row>
    <row r="46" spans="2:47" hidden="1" outlineLevel="1" collapsed="1">
      <c r="B46" s="56"/>
      <c r="C46" s="62" t="str">
        <f>B$3&amp;" machine-types"</f>
        <v>gcloud compute machine-types</v>
      </c>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ref="AA46:AA48" ca="1" si="21">IFERROR(OFFSET(A46,0,MATCH("",B46:Z46,-1)),"")</f>
        <v>gcloud compute machine-types</v>
      </c>
      <c r="AB46" s="2" t="s">
        <v>6</v>
      </c>
      <c r="AC46" s="2"/>
      <c r="AD46" s="2"/>
      <c r="AE46" s="2"/>
      <c r="AF46" s="2"/>
      <c r="AG46" s="2"/>
      <c r="AH46" s="2"/>
      <c r="AI46" s="2"/>
      <c r="AJ46" s="2"/>
      <c r="AK46" s="2"/>
      <c r="AL46" s="2"/>
      <c r="AM46" s="2"/>
      <c r="AN46" s="2"/>
      <c r="AO46" s="2"/>
      <c r="AP46" s="2"/>
      <c r="AQ46" s="2"/>
      <c r="AR46" s="2"/>
      <c r="AS46" s="2"/>
      <c r="AT46" s="1" t="s">
        <v>620</v>
      </c>
      <c r="AU46" s="1"/>
    </row>
    <row r="47" spans="2:47" ht="31.5" hidden="1" customHeight="1" outlineLevel="2">
      <c r="B47" s="56"/>
      <c r="C47" s="55"/>
      <c r="D47" s="58" t="str">
        <f>C$46&amp;" list"</f>
        <v>gcloud compute machine-types list</v>
      </c>
      <c r="E47" s="59"/>
      <c r="F47" s="59"/>
      <c r="G47" s="59"/>
      <c r="H47" s="59"/>
      <c r="I47" s="59"/>
      <c r="J47" s="59"/>
      <c r="K47" s="59"/>
      <c r="L47" s="59"/>
      <c r="M47" s="59"/>
      <c r="N47" s="59"/>
      <c r="O47" s="59"/>
      <c r="P47" s="59"/>
      <c r="Q47" s="59"/>
      <c r="R47" s="59"/>
      <c r="S47" s="59"/>
      <c r="T47" s="59"/>
      <c r="U47" s="59"/>
      <c r="V47" s="59"/>
      <c r="W47" s="59"/>
      <c r="X47" s="59"/>
      <c r="Y47" s="59"/>
      <c r="Z47" s="60"/>
      <c r="AA47" s="8" t="str">
        <f t="shared" ca="1" si="21"/>
        <v>gcloud compute machine-types list</v>
      </c>
      <c r="AB47" s="2" t="s">
        <v>6</v>
      </c>
      <c r="AC47" s="2"/>
      <c r="AD47" s="2"/>
      <c r="AE47" s="2"/>
      <c r="AF47" s="2"/>
      <c r="AG47" s="2"/>
      <c r="AH47" s="2"/>
      <c r="AI47" s="2"/>
      <c r="AJ47" s="2"/>
      <c r="AK47" s="2"/>
      <c r="AL47" s="2"/>
      <c r="AM47" s="2"/>
      <c r="AN47" s="2"/>
      <c r="AO47" s="2"/>
      <c r="AP47" s="2"/>
      <c r="AQ47" s="2"/>
      <c r="AR47" s="2"/>
      <c r="AS47" s="2"/>
      <c r="AT47" s="1" t="s">
        <v>621</v>
      </c>
      <c r="AU47" s="1"/>
    </row>
    <row r="48" spans="2:47" ht="31.5" hidden="1" customHeight="1" outlineLevel="2">
      <c r="B48" s="56"/>
      <c r="C48" s="55"/>
      <c r="D48" s="58" t="str">
        <f>C$46&amp;" describe "&amp;AC48&amp;IF(ISBLANK(AE48),""," --zone "&amp;AE48)</f>
        <v>gcloud compute machine-types describe f1-micro --zone europe-west1-b</v>
      </c>
      <c r="E48" s="59"/>
      <c r="F48" s="59"/>
      <c r="G48" s="59"/>
      <c r="H48" s="59"/>
      <c r="I48" s="59"/>
      <c r="J48" s="59"/>
      <c r="K48" s="59"/>
      <c r="L48" s="59"/>
      <c r="M48" s="59"/>
      <c r="N48" s="59"/>
      <c r="O48" s="59"/>
      <c r="P48" s="59"/>
      <c r="Q48" s="59"/>
      <c r="R48" s="59"/>
      <c r="S48" s="59"/>
      <c r="T48" s="59"/>
      <c r="U48" s="59"/>
      <c r="V48" s="59"/>
      <c r="W48" s="59"/>
      <c r="X48" s="59"/>
      <c r="Y48" s="59"/>
      <c r="Z48" s="60"/>
      <c r="AA48" s="8" t="str">
        <f t="shared" ca="1" si="21"/>
        <v>gcloud compute machine-types describe f1-micro --zone europe-west1-b</v>
      </c>
      <c r="AB48" s="21" t="s">
        <v>623</v>
      </c>
      <c r="AC48" s="5" t="s">
        <v>618</v>
      </c>
      <c r="AD48" s="22" t="s">
        <v>11</v>
      </c>
      <c r="AE48" s="5" t="s">
        <v>171</v>
      </c>
      <c r="AF48" s="2"/>
      <c r="AG48" s="2"/>
      <c r="AH48" s="2"/>
      <c r="AI48" s="2"/>
      <c r="AJ48" s="2"/>
      <c r="AK48" s="2"/>
      <c r="AL48" s="2"/>
      <c r="AM48" s="2"/>
      <c r="AN48" s="2"/>
      <c r="AO48" s="2"/>
      <c r="AP48" s="2"/>
      <c r="AQ48" s="2"/>
      <c r="AR48" s="2"/>
      <c r="AS48" s="2"/>
      <c r="AT48" s="1" t="s">
        <v>622</v>
      </c>
      <c r="AU48" s="1"/>
    </row>
    <row r="49" spans="2:47" hidden="1" outlineLevel="1" collapsed="1">
      <c r="B49" s="15"/>
      <c r="C49" s="62" t="str">
        <f>B$3&amp;" networks"</f>
        <v>gcloud compute networks</v>
      </c>
      <c r="D49" s="62"/>
      <c r="E49" s="62"/>
      <c r="F49" s="62"/>
      <c r="G49" s="62"/>
      <c r="H49" s="62"/>
      <c r="I49" s="62"/>
      <c r="J49" s="62"/>
      <c r="K49" s="62"/>
      <c r="L49" s="62"/>
      <c r="M49" s="62"/>
      <c r="N49" s="62"/>
      <c r="O49" s="62"/>
      <c r="P49" s="62"/>
      <c r="Q49" s="62"/>
      <c r="R49" s="62"/>
      <c r="S49" s="62"/>
      <c r="T49" s="62"/>
      <c r="U49" s="62"/>
      <c r="V49" s="62"/>
      <c r="W49" s="62"/>
      <c r="X49" s="62"/>
      <c r="Y49" s="62"/>
      <c r="Z49" s="63"/>
      <c r="AA49" s="8" t="str">
        <f ca="1">IFERROR(OFFSET(A49,0,MATCH("",B49:Z49,-1)),"")</f>
        <v>gcloud compute networks</v>
      </c>
      <c r="AB49" s="2" t="s">
        <v>6</v>
      </c>
      <c r="AC49" s="2"/>
      <c r="AD49" s="2"/>
      <c r="AE49" s="2"/>
      <c r="AF49" s="2"/>
      <c r="AG49" s="2"/>
      <c r="AH49" s="2"/>
      <c r="AI49" s="2"/>
      <c r="AJ49" s="2"/>
      <c r="AK49" s="2"/>
      <c r="AL49" s="2"/>
      <c r="AM49" s="2"/>
      <c r="AN49" s="2"/>
      <c r="AO49" s="2"/>
      <c r="AP49" s="2"/>
      <c r="AQ49" s="2"/>
      <c r="AR49" s="2"/>
      <c r="AS49" s="2"/>
      <c r="AT49" s="1" t="s">
        <v>118</v>
      </c>
      <c r="AU49" s="1"/>
    </row>
    <row r="50" spans="2:47" ht="30" hidden="1" outlineLevel="2">
      <c r="B50" s="15"/>
      <c r="C50" s="16"/>
      <c r="D50" s="58" t="str">
        <f>C$49&amp;" create "&amp;AC50&amp;" --subnet-mode "&amp;AE50</f>
        <v>gcloud compute networks create custom-network1 --subnet-mode custom</v>
      </c>
      <c r="E50" s="59"/>
      <c r="F50" s="59"/>
      <c r="G50" s="59"/>
      <c r="H50" s="59"/>
      <c r="I50" s="59"/>
      <c r="J50" s="59"/>
      <c r="K50" s="59"/>
      <c r="L50" s="59"/>
      <c r="M50" s="59"/>
      <c r="N50" s="59"/>
      <c r="O50" s="59"/>
      <c r="P50" s="59"/>
      <c r="Q50" s="59"/>
      <c r="R50" s="59"/>
      <c r="S50" s="59"/>
      <c r="T50" s="59"/>
      <c r="U50" s="59"/>
      <c r="V50" s="59"/>
      <c r="W50" s="59"/>
      <c r="X50" s="59"/>
      <c r="Y50" s="59"/>
      <c r="Z50" s="60"/>
      <c r="AA50" s="8" t="str">
        <f ca="1">IFERROR(OFFSET(A50,0,MATCH("",B50:Z50,-1)),"")</f>
        <v>gcloud compute networks create custom-network1 --subnet-mode custom</v>
      </c>
      <c r="AB50" s="2" t="s">
        <v>115</v>
      </c>
      <c r="AC50" s="5" t="s">
        <v>182</v>
      </c>
      <c r="AD50" s="2" t="s">
        <v>116</v>
      </c>
      <c r="AE50" s="5" t="s">
        <v>183</v>
      </c>
      <c r="AF50" s="2"/>
      <c r="AG50" s="2"/>
      <c r="AH50" s="2"/>
      <c r="AI50" s="2"/>
      <c r="AJ50" s="2"/>
      <c r="AK50" s="2"/>
      <c r="AL50" s="2"/>
      <c r="AM50" s="2"/>
      <c r="AN50" s="2"/>
      <c r="AO50" s="2"/>
      <c r="AP50" s="2"/>
      <c r="AQ50" s="2"/>
      <c r="AR50" s="2"/>
      <c r="AS50" s="2"/>
      <c r="AT50" s="1" t="s">
        <v>117</v>
      </c>
      <c r="AU50" s="1"/>
    </row>
    <row r="51" spans="2:47" ht="30" hidden="1" outlineLevel="2">
      <c r="B51" s="56"/>
      <c r="C51" s="55"/>
      <c r="D51" s="58" t="str">
        <f>C$49&amp;" describe "&amp;AC51</f>
        <v>gcloud compute networks describe default</v>
      </c>
      <c r="E51" s="59"/>
      <c r="F51" s="59"/>
      <c r="G51" s="59"/>
      <c r="H51" s="59"/>
      <c r="I51" s="59"/>
      <c r="J51" s="59"/>
      <c r="K51" s="59"/>
      <c r="L51" s="59"/>
      <c r="M51" s="59"/>
      <c r="N51" s="59"/>
      <c r="O51" s="59"/>
      <c r="P51" s="59"/>
      <c r="Q51" s="59"/>
      <c r="R51" s="59"/>
      <c r="S51" s="59"/>
      <c r="T51" s="59"/>
      <c r="U51" s="59"/>
      <c r="V51" s="59"/>
      <c r="W51" s="59"/>
      <c r="X51" s="59"/>
      <c r="Y51" s="59"/>
      <c r="Z51" s="60"/>
      <c r="AA51" s="8" t="str">
        <f t="shared" ref="AA51" ca="1" si="22">IFERROR(OFFSET(A51,0,MATCH("",B51:Z51,-1)),"")</f>
        <v>gcloud compute networks describe default</v>
      </c>
      <c r="AB51" s="21" t="s">
        <v>115</v>
      </c>
      <c r="AC51" s="5" t="s">
        <v>461</v>
      </c>
      <c r="AD51" s="2"/>
      <c r="AE51" s="2"/>
      <c r="AF51" s="2"/>
      <c r="AG51" s="2"/>
      <c r="AH51" s="2"/>
      <c r="AI51" s="2"/>
      <c r="AJ51" s="2"/>
      <c r="AK51" s="2"/>
      <c r="AL51" s="2"/>
      <c r="AM51" s="2"/>
      <c r="AN51" s="2"/>
      <c r="AO51" s="2"/>
      <c r="AP51" s="2"/>
      <c r="AQ51" s="2"/>
      <c r="AR51" s="2"/>
      <c r="AS51" s="2"/>
      <c r="AT51" s="1" t="s">
        <v>624</v>
      </c>
      <c r="AU51" s="1"/>
    </row>
    <row r="52" spans="2:47" hidden="1" outlineLevel="2">
      <c r="B52" s="27"/>
      <c r="C52" s="26"/>
      <c r="D52" s="58" t="str">
        <f>C$49&amp;" list"</f>
        <v>gcloud compute networks list</v>
      </c>
      <c r="E52" s="59"/>
      <c r="F52" s="59"/>
      <c r="G52" s="59"/>
      <c r="H52" s="59"/>
      <c r="I52" s="59"/>
      <c r="J52" s="59"/>
      <c r="K52" s="59"/>
      <c r="L52" s="59"/>
      <c r="M52" s="59"/>
      <c r="N52" s="59"/>
      <c r="O52" s="59"/>
      <c r="P52" s="59"/>
      <c r="Q52" s="59"/>
      <c r="R52" s="59"/>
      <c r="S52" s="59"/>
      <c r="T52" s="59"/>
      <c r="U52" s="59"/>
      <c r="V52" s="59"/>
      <c r="W52" s="59"/>
      <c r="X52" s="59"/>
      <c r="Y52" s="59"/>
      <c r="Z52" s="60"/>
      <c r="AA52" s="8" t="str">
        <f t="shared" ref="AA52" ca="1" si="23">IFERROR(OFFSET(A52,0,MATCH("",B52:Z52,-1)),"")</f>
        <v>gcloud compute networks list</v>
      </c>
      <c r="AB52" s="2" t="s">
        <v>6</v>
      </c>
      <c r="AC52" s="2"/>
      <c r="AD52" s="2"/>
      <c r="AE52" s="2"/>
      <c r="AF52" s="2"/>
      <c r="AG52" s="2"/>
      <c r="AH52" s="2"/>
      <c r="AI52" s="2"/>
      <c r="AJ52" s="2"/>
      <c r="AK52" s="2"/>
      <c r="AL52" s="2"/>
      <c r="AM52" s="2"/>
      <c r="AN52" s="2"/>
      <c r="AO52" s="2"/>
      <c r="AP52" s="2"/>
      <c r="AQ52" s="2"/>
      <c r="AR52" s="2"/>
      <c r="AS52" s="2"/>
      <c r="AT52" s="1" t="s">
        <v>181</v>
      </c>
      <c r="AU52" s="1"/>
    </row>
    <row r="53" spans="2:47" hidden="1" outlineLevel="2" collapsed="1">
      <c r="B53" s="15"/>
      <c r="C53" s="16"/>
      <c r="D53" s="58" t="str">
        <f>C$49&amp;" subnets"</f>
        <v>gcloud compute networks subnets</v>
      </c>
      <c r="E53" s="59"/>
      <c r="F53" s="59"/>
      <c r="G53" s="59"/>
      <c r="H53" s="59"/>
      <c r="I53" s="59"/>
      <c r="J53" s="59"/>
      <c r="K53" s="59"/>
      <c r="L53" s="59"/>
      <c r="M53" s="59"/>
      <c r="N53" s="59"/>
      <c r="O53" s="59"/>
      <c r="P53" s="59"/>
      <c r="Q53" s="59"/>
      <c r="R53" s="59"/>
      <c r="S53" s="59"/>
      <c r="T53" s="59"/>
      <c r="U53" s="59"/>
      <c r="V53" s="59"/>
      <c r="W53" s="59"/>
      <c r="X53" s="59"/>
      <c r="Y53" s="59"/>
      <c r="Z53" s="60"/>
      <c r="AA53" s="8" t="str">
        <f ca="1">IFERROR(OFFSET(A53,0,MATCH("",B53:Z53,-1)),"")</f>
        <v>gcloud compute networks subnets</v>
      </c>
      <c r="AB53" s="2" t="s">
        <v>6</v>
      </c>
      <c r="AC53" s="2"/>
      <c r="AD53" s="2"/>
      <c r="AE53" s="2"/>
      <c r="AF53" s="2"/>
      <c r="AG53" s="2"/>
      <c r="AH53" s="2"/>
      <c r="AI53" s="2"/>
      <c r="AJ53" s="2"/>
      <c r="AK53" s="2"/>
      <c r="AL53" s="2"/>
      <c r="AM53" s="2"/>
      <c r="AN53" s="2"/>
      <c r="AO53" s="2"/>
      <c r="AP53" s="2"/>
      <c r="AQ53" s="2"/>
      <c r="AR53" s="2"/>
      <c r="AS53" s="2"/>
      <c r="AT53" s="1" t="s">
        <v>119</v>
      </c>
      <c r="AU53" s="1"/>
    </row>
    <row r="54" spans="2:47" hidden="1" outlineLevel="1" collapsed="1">
      <c r="B54" s="52"/>
      <c r="C54" s="62" t="str">
        <f>B$3&amp;" regions"</f>
        <v>gcloud compute regions</v>
      </c>
      <c r="D54" s="62"/>
      <c r="E54" s="62"/>
      <c r="F54" s="62"/>
      <c r="G54" s="62"/>
      <c r="H54" s="62"/>
      <c r="I54" s="62"/>
      <c r="J54" s="62"/>
      <c r="K54" s="62"/>
      <c r="L54" s="62"/>
      <c r="M54" s="62"/>
      <c r="N54" s="62"/>
      <c r="O54" s="62"/>
      <c r="P54" s="62"/>
      <c r="Q54" s="62"/>
      <c r="R54" s="62"/>
      <c r="S54" s="62"/>
      <c r="T54" s="62"/>
      <c r="U54" s="62"/>
      <c r="V54" s="62"/>
      <c r="W54" s="62"/>
      <c r="X54" s="62"/>
      <c r="Y54" s="62"/>
      <c r="Z54" s="63"/>
      <c r="AA54" s="8" t="str">
        <f t="shared" ref="AA54:AA55" ca="1" si="24">IFERROR(OFFSET(A54,0,MATCH("",B54:Z54,-1)),"")</f>
        <v>gcloud compute regions</v>
      </c>
      <c r="AB54" s="2" t="s">
        <v>6</v>
      </c>
      <c r="AC54" s="2"/>
      <c r="AD54" s="2"/>
      <c r="AE54" s="2"/>
      <c r="AF54" s="2"/>
      <c r="AG54" s="2"/>
      <c r="AH54" s="2"/>
      <c r="AI54" s="2"/>
      <c r="AJ54" s="2"/>
      <c r="AK54" s="2"/>
      <c r="AL54" s="2"/>
      <c r="AM54" s="2"/>
      <c r="AN54" s="2"/>
      <c r="AO54" s="2"/>
      <c r="AP54" s="2"/>
      <c r="AQ54" s="2"/>
      <c r="AR54" s="2"/>
      <c r="AS54" s="2"/>
      <c r="AT54" s="1" t="s">
        <v>576</v>
      </c>
      <c r="AU54" s="1"/>
    </row>
    <row r="55" spans="2:47" ht="31.5" hidden="1" customHeight="1" outlineLevel="2">
      <c r="B55" s="52"/>
      <c r="C55" s="53"/>
      <c r="D55" s="58" t="str">
        <f>C$54&amp;" list"</f>
        <v>gcloud compute regions list</v>
      </c>
      <c r="E55" s="59"/>
      <c r="F55" s="59"/>
      <c r="G55" s="59"/>
      <c r="H55" s="59"/>
      <c r="I55" s="59"/>
      <c r="J55" s="59"/>
      <c r="K55" s="59"/>
      <c r="L55" s="59"/>
      <c r="M55" s="59"/>
      <c r="N55" s="59"/>
      <c r="O55" s="59"/>
      <c r="P55" s="59"/>
      <c r="Q55" s="59"/>
      <c r="R55" s="59"/>
      <c r="S55" s="59"/>
      <c r="T55" s="59"/>
      <c r="U55" s="59"/>
      <c r="V55" s="59"/>
      <c r="W55" s="59"/>
      <c r="X55" s="59"/>
      <c r="Y55" s="59"/>
      <c r="Z55" s="60"/>
      <c r="AA55" s="8" t="str">
        <f t="shared" ca="1" si="24"/>
        <v>gcloud compute regions list</v>
      </c>
      <c r="AB55" s="2" t="s">
        <v>6</v>
      </c>
      <c r="AC55" s="2"/>
      <c r="AD55" s="2"/>
      <c r="AE55" s="2"/>
      <c r="AF55" s="2"/>
      <c r="AG55" s="2"/>
      <c r="AH55" s="2"/>
      <c r="AI55" s="2"/>
      <c r="AJ55" s="2"/>
      <c r="AK55" s="2"/>
      <c r="AL55" s="2"/>
      <c r="AM55" s="2"/>
      <c r="AN55" s="2"/>
      <c r="AO55" s="2"/>
      <c r="AP55" s="2"/>
      <c r="AQ55" s="2"/>
      <c r="AR55" s="2"/>
      <c r="AS55" s="2"/>
      <c r="AT55" s="1" t="s">
        <v>563</v>
      </c>
      <c r="AU55" s="1"/>
    </row>
    <row r="56" spans="2:47" hidden="1" outlineLevel="1" collapsed="1">
      <c r="B56" s="52"/>
      <c r="C56" s="62" t="str">
        <f>B$3&amp;" routes"</f>
        <v>gcloud compute routes</v>
      </c>
      <c r="D56" s="62"/>
      <c r="E56" s="62"/>
      <c r="F56" s="62"/>
      <c r="G56" s="62"/>
      <c r="H56" s="62"/>
      <c r="I56" s="62"/>
      <c r="J56" s="62"/>
      <c r="K56" s="62"/>
      <c r="L56" s="62"/>
      <c r="M56" s="62"/>
      <c r="N56" s="62"/>
      <c r="O56" s="62"/>
      <c r="P56" s="62"/>
      <c r="Q56" s="62"/>
      <c r="R56" s="62"/>
      <c r="S56" s="62"/>
      <c r="T56" s="62"/>
      <c r="U56" s="62"/>
      <c r="V56" s="62"/>
      <c r="W56" s="62"/>
      <c r="X56" s="62"/>
      <c r="Y56" s="62"/>
      <c r="Z56" s="63"/>
      <c r="AA56" s="8" t="str">
        <f t="shared" ref="AA56:AA57" ca="1" si="25">IFERROR(OFFSET(A56,0,MATCH("",B56:Z56,-1)),"")</f>
        <v>gcloud compute routes</v>
      </c>
      <c r="AB56" s="2" t="s">
        <v>6</v>
      </c>
      <c r="AC56" s="2"/>
      <c r="AD56" s="2"/>
      <c r="AE56" s="2"/>
      <c r="AF56" s="2"/>
      <c r="AG56" s="2"/>
      <c r="AH56" s="2"/>
      <c r="AI56" s="2"/>
      <c r="AJ56" s="2"/>
      <c r="AK56" s="2"/>
      <c r="AL56" s="2"/>
      <c r="AM56" s="2"/>
      <c r="AN56" s="2"/>
      <c r="AO56" s="2"/>
      <c r="AP56" s="2"/>
      <c r="AQ56" s="2"/>
      <c r="AR56" s="2"/>
      <c r="AS56" s="2"/>
      <c r="AT56" s="1" t="s">
        <v>551</v>
      </c>
      <c r="AU56" s="1"/>
    </row>
    <row r="57" spans="2:47" ht="31.5" hidden="1" customHeight="1" outlineLevel="2">
      <c r="B57" s="52"/>
      <c r="C57" s="53"/>
      <c r="D57" s="58" t="str">
        <f>C$56&amp;" list"</f>
        <v>gcloud compute routes list</v>
      </c>
      <c r="E57" s="59"/>
      <c r="F57" s="59"/>
      <c r="G57" s="59"/>
      <c r="H57" s="59"/>
      <c r="I57" s="59"/>
      <c r="J57" s="59"/>
      <c r="K57" s="59"/>
      <c r="L57" s="59"/>
      <c r="M57" s="59"/>
      <c r="N57" s="59"/>
      <c r="O57" s="59"/>
      <c r="P57" s="59"/>
      <c r="Q57" s="59"/>
      <c r="R57" s="59"/>
      <c r="S57" s="59"/>
      <c r="T57" s="59"/>
      <c r="U57" s="59"/>
      <c r="V57" s="59"/>
      <c r="W57" s="59"/>
      <c r="X57" s="59"/>
      <c r="Y57" s="59"/>
      <c r="Z57" s="60"/>
      <c r="AA57" s="8" t="str">
        <f t="shared" ca="1" si="25"/>
        <v>gcloud compute routes list</v>
      </c>
      <c r="AB57" s="2" t="s">
        <v>6</v>
      </c>
      <c r="AC57" s="2"/>
      <c r="AD57" s="2"/>
      <c r="AE57" s="2"/>
      <c r="AF57" s="2"/>
      <c r="AG57" s="2"/>
      <c r="AH57" s="2"/>
      <c r="AI57" s="2"/>
      <c r="AJ57" s="2"/>
      <c r="AK57" s="2"/>
      <c r="AL57" s="2"/>
      <c r="AM57" s="2"/>
      <c r="AN57" s="2"/>
      <c r="AO57" s="2"/>
      <c r="AP57" s="2"/>
      <c r="AQ57" s="2"/>
      <c r="AR57" s="2"/>
      <c r="AS57" s="2"/>
      <c r="AT57" s="1" t="s">
        <v>550</v>
      </c>
      <c r="AU57" s="1"/>
    </row>
    <row r="58" spans="2:47" ht="66" hidden="1" customHeight="1" outlineLevel="2">
      <c r="B58" s="52"/>
      <c r="C58" s="53"/>
      <c r="D58" s="58" t="str">
        <f>C$56&amp;" create "&amp;AC58&amp;" --destination-range "&amp;AE58&amp;" --next-hop-vpn-tunnel "&amp;AG58&amp;" --next-hop-vpn-tunnel-region "&amp;AI58&amp;" --network "&amp;AK58</f>
        <v>gcloud compute routes create route2to1 --destination-range 10.5.4.0/24 --next-hop-vpn-tunnel tunnel2to1 --next-hop-vpn-tunnel-region europe-west1 --network vpn-network-2</v>
      </c>
      <c r="E58" s="59"/>
      <c r="F58" s="59"/>
      <c r="G58" s="59"/>
      <c r="H58" s="59"/>
      <c r="I58" s="59"/>
      <c r="J58" s="59"/>
      <c r="K58" s="59"/>
      <c r="L58" s="59"/>
      <c r="M58" s="59"/>
      <c r="N58" s="59"/>
      <c r="O58" s="59"/>
      <c r="P58" s="59"/>
      <c r="Q58" s="59"/>
      <c r="R58" s="59"/>
      <c r="S58" s="59"/>
      <c r="T58" s="59"/>
      <c r="U58" s="59"/>
      <c r="V58" s="59"/>
      <c r="W58" s="59"/>
      <c r="X58" s="59"/>
      <c r="Y58" s="59"/>
      <c r="Z58" s="60"/>
      <c r="AA58" s="8" t="str">
        <f ca="1">IFERROR(OFFSET(A58,0,MATCH("",B58:Z58,-1)),"")</f>
        <v>gcloud compute routes create route2to1 --destination-range 10.5.4.0/24 --next-hop-vpn-tunnel tunnel2to1 --next-hop-vpn-tunnel-region europe-west1 --network vpn-network-2</v>
      </c>
      <c r="AB58" s="21" t="s">
        <v>552</v>
      </c>
      <c r="AC58" s="5" t="s">
        <v>557</v>
      </c>
      <c r="AD58" s="21" t="s">
        <v>553</v>
      </c>
      <c r="AE58" s="5" t="s">
        <v>558</v>
      </c>
      <c r="AF58" s="21" t="s">
        <v>555</v>
      </c>
      <c r="AG58" s="5" t="s">
        <v>548</v>
      </c>
      <c r="AH58" s="21" t="s">
        <v>556</v>
      </c>
      <c r="AI58" s="5" t="s">
        <v>143</v>
      </c>
      <c r="AJ58" s="21" t="s">
        <v>141</v>
      </c>
      <c r="AK58" s="5" t="s">
        <v>522</v>
      </c>
      <c r="AL58" s="2"/>
      <c r="AM58" s="2"/>
      <c r="AN58" s="2"/>
      <c r="AO58" s="2"/>
      <c r="AP58" s="2"/>
      <c r="AQ58" s="2"/>
      <c r="AR58" s="2"/>
      <c r="AS58" s="2"/>
      <c r="AT58" s="1" t="s">
        <v>554</v>
      </c>
      <c r="AU58" s="1"/>
    </row>
    <row r="59" spans="2:47" hidden="1" outlineLevel="1" collapsed="1">
      <c r="B59" s="12"/>
      <c r="C59" s="62" t="str">
        <f>B$3&amp;" ssh"</f>
        <v>gcloud compute ssh</v>
      </c>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ref="AA59:AA60" ca="1" si="26">IFERROR(OFFSET(A59,0,MATCH("",B59:Z59,-1)),"")</f>
        <v>gcloud compute ssh</v>
      </c>
      <c r="AB59" s="2" t="s">
        <v>6</v>
      </c>
      <c r="AC59" s="2"/>
      <c r="AD59" s="2"/>
      <c r="AE59" s="2"/>
      <c r="AF59" s="2"/>
      <c r="AG59" s="2"/>
      <c r="AH59" s="2"/>
      <c r="AI59" s="2"/>
      <c r="AJ59" s="2"/>
      <c r="AK59" s="2"/>
      <c r="AL59" s="2"/>
      <c r="AM59" s="2"/>
      <c r="AN59" s="2"/>
      <c r="AO59" s="2"/>
      <c r="AP59" s="2"/>
      <c r="AQ59" s="2"/>
      <c r="AR59" s="2"/>
      <c r="AS59" s="2"/>
      <c r="AT59" s="1" t="s">
        <v>44</v>
      </c>
      <c r="AU59" s="1"/>
    </row>
    <row r="60" spans="2:47" hidden="1" outlineLevel="2">
      <c r="B60" s="12"/>
      <c r="C60" s="13"/>
      <c r="D60" s="62" t="str">
        <f>C$59&amp;" "&amp;IF(ISBLANK(AG60),"",AG60&amp;"@")&amp;AC60&amp;" --zone "&amp;AE60</f>
        <v>gcloud compute ssh $UNIQUE_ID-m --zone us-east1-b</v>
      </c>
      <c r="E60" s="62"/>
      <c r="F60" s="62"/>
      <c r="G60" s="62"/>
      <c r="H60" s="62"/>
      <c r="I60" s="62"/>
      <c r="J60" s="62"/>
      <c r="K60" s="62"/>
      <c r="L60" s="62"/>
      <c r="M60" s="62"/>
      <c r="N60" s="62"/>
      <c r="O60" s="62"/>
      <c r="P60" s="62"/>
      <c r="Q60" s="62"/>
      <c r="R60" s="62"/>
      <c r="S60" s="62"/>
      <c r="T60" s="62"/>
      <c r="U60" s="62"/>
      <c r="V60" s="62"/>
      <c r="W60" s="62"/>
      <c r="X60" s="62"/>
      <c r="Y60" s="62"/>
      <c r="Z60" s="63"/>
      <c r="AA60" s="8" t="str">
        <f t="shared" ca="1" si="26"/>
        <v>gcloud compute ssh $UNIQUE_ID-m --zone us-east1-b</v>
      </c>
      <c r="AB60" s="21" t="s">
        <v>9</v>
      </c>
      <c r="AC60" s="5" t="s">
        <v>596</v>
      </c>
      <c r="AD60" s="21" t="s">
        <v>11</v>
      </c>
      <c r="AE60" s="5" t="s">
        <v>597</v>
      </c>
      <c r="AF60" s="2" t="s">
        <v>600</v>
      </c>
      <c r="AG60" s="5"/>
      <c r="AH60" s="2"/>
      <c r="AI60" s="2"/>
      <c r="AJ60" s="2"/>
      <c r="AK60" s="2"/>
      <c r="AL60" s="2"/>
      <c r="AM60" s="2"/>
      <c r="AN60" s="2"/>
      <c r="AO60" s="2"/>
      <c r="AP60" s="2"/>
      <c r="AQ60" s="2"/>
      <c r="AR60" s="2"/>
      <c r="AS60" s="2"/>
      <c r="AT60" s="1" t="s">
        <v>44</v>
      </c>
      <c r="AU60" s="1"/>
    </row>
    <row r="61" spans="2:47" ht="105" hidden="1" outlineLevel="1" collapsed="1">
      <c r="B61" s="15"/>
      <c r="C61" s="62" t="str">
        <f>B$3&amp;" target-http-proxies"</f>
        <v>gcloud compute target-http-proxies</v>
      </c>
      <c r="D61" s="62"/>
      <c r="E61" s="62"/>
      <c r="F61" s="62"/>
      <c r="G61" s="62"/>
      <c r="H61" s="62"/>
      <c r="I61" s="62"/>
      <c r="J61" s="62"/>
      <c r="K61" s="62"/>
      <c r="L61" s="62"/>
      <c r="M61" s="62"/>
      <c r="N61" s="62"/>
      <c r="O61" s="62"/>
      <c r="P61" s="62"/>
      <c r="Q61" s="62"/>
      <c r="R61" s="62"/>
      <c r="S61" s="62"/>
      <c r="T61" s="62"/>
      <c r="U61" s="62"/>
      <c r="V61" s="62"/>
      <c r="W61" s="62"/>
      <c r="X61" s="62"/>
      <c r="Y61" s="62"/>
      <c r="Z61" s="63"/>
      <c r="AA61" s="8" t="str">
        <f t="shared" ref="AA61:AA62" ca="1" si="27">IFERROR(OFFSET(A61,0,MATCH("",B61:Z61,-1)),"")</f>
        <v>gcloud compute target-http-proxies</v>
      </c>
      <c r="AB61" s="2" t="s">
        <v>6</v>
      </c>
      <c r="AC61" s="2"/>
      <c r="AD61" s="2"/>
      <c r="AE61" s="2"/>
      <c r="AF61" s="2"/>
      <c r="AG61" s="2"/>
      <c r="AH61" s="2"/>
      <c r="AI61" s="2"/>
      <c r="AJ61" s="2"/>
      <c r="AK61" s="2"/>
      <c r="AL61" s="2"/>
      <c r="AM61" s="2"/>
      <c r="AN61" s="2"/>
      <c r="AO61" s="2"/>
      <c r="AP61" s="2"/>
      <c r="AQ61" s="2"/>
      <c r="AR61" s="2"/>
      <c r="AS61" s="2"/>
      <c r="AT61" s="1" t="s">
        <v>156</v>
      </c>
      <c r="AU61" s="1" t="s">
        <v>155</v>
      </c>
    </row>
    <row r="62" spans="2:47" ht="30" hidden="1" outlineLevel="2">
      <c r="B62" s="15"/>
      <c r="C62" s="16"/>
      <c r="D62" s="58" t="str">
        <f>C$61&amp;" create "&amp;AC62&amp;" --url-map "&amp;AE62</f>
        <v>gcloud compute target-http-proxies create http-lb-proxy --url-map web-map</v>
      </c>
      <c r="E62" s="59"/>
      <c r="F62" s="59"/>
      <c r="G62" s="59"/>
      <c r="H62" s="59"/>
      <c r="I62" s="59"/>
      <c r="J62" s="59"/>
      <c r="K62" s="59"/>
      <c r="L62" s="59"/>
      <c r="M62" s="59"/>
      <c r="N62" s="59"/>
      <c r="O62" s="59"/>
      <c r="P62" s="59"/>
      <c r="Q62" s="59"/>
      <c r="R62" s="59"/>
      <c r="S62" s="59"/>
      <c r="T62" s="59"/>
      <c r="U62" s="59"/>
      <c r="V62" s="59"/>
      <c r="W62" s="59"/>
      <c r="X62" s="59"/>
      <c r="Y62" s="59"/>
      <c r="Z62" s="60"/>
      <c r="AA62" s="8" t="str">
        <f t="shared" ca="1" si="27"/>
        <v>gcloud compute target-http-proxies create http-lb-proxy --url-map web-map</v>
      </c>
      <c r="AB62" s="21" t="s">
        <v>107</v>
      </c>
      <c r="AC62" s="5" t="s">
        <v>108</v>
      </c>
      <c r="AD62" s="21" t="s">
        <v>104</v>
      </c>
      <c r="AE62" s="5" t="s">
        <v>105</v>
      </c>
      <c r="AF62" s="2"/>
      <c r="AG62" s="2"/>
      <c r="AH62" s="2"/>
      <c r="AI62" s="2"/>
      <c r="AJ62" s="2"/>
      <c r="AK62" s="2"/>
      <c r="AL62" s="2"/>
      <c r="AM62" s="2"/>
      <c r="AN62" s="2"/>
      <c r="AO62" s="2"/>
      <c r="AP62" s="2"/>
      <c r="AQ62" s="2"/>
      <c r="AR62" s="2"/>
      <c r="AS62" s="2"/>
      <c r="AT62" s="1" t="s">
        <v>157</v>
      </c>
      <c r="AU62" s="1"/>
    </row>
    <row r="63" spans="2:47" hidden="1" outlineLevel="1" collapsed="1">
      <c r="B63" s="15"/>
      <c r="C63" s="62" t="str">
        <f>B$3&amp;" target-pools"</f>
        <v>gcloud compute target-pools</v>
      </c>
      <c r="D63" s="62"/>
      <c r="E63" s="62"/>
      <c r="F63" s="62"/>
      <c r="G63" s="62"/>
      <c r="H63" s="62"/>
      <c r="I63" s="62"/>
      <c r="J63" s="62"/>
      <c r="K63" s="62"/>
      <c r="L63" s="62"/>
      <c r="M63" s="62"/>
      <c r="N63" s="62"/>
      <c r="O63" s="62"/>
      <c r="P63" s="62"/>
      <c r="Q63" s="62"/>
      <c r="R63" s="62"/>
      <c r="S63" s="62"/>
      <c r="T63" s="62"/>
      <c r="U63" s="62"/>
      <c r="V63" s="62"/>
      <c r="W63" s="62"/>
      <c r="X63" s="62"/>
      <c r="Y63" s="62"/>
      <c r="Z63" s="63"/>
      <c r="AA63" s="8" t="str">
        <f t="shared" ref="AA63:AA64" ca="1" si="28">IFERROR(OFFSET(A63,0,MATCH("",B63:Z63,-1)),"")</f>
        <v>gcloud compute target-pools</v>
      </c>
      <c r="AB63" s="2" t="s">
        <v>6</v>
      </c>
      <c r="AC63" s="2"/>
      <c r="AD63" s="2"/>
      <c r="AE63" s="2"/>
      <c r="AF63" s="2"/>
      <c r="AG63" s="2"/>
      <c r="AH63" s="2"/>
      <c r="AI63" s="2"/>
      <c r="AJ63" s="2"/>
      <c r="AK63" s="2"/>
      <c r="AL63" s="2"/>
      <c r="AM63" s="2"/>
      <c r="AN63" s="2"/>
      <c r="AO63" s="2"/>
      <c r="AP63" s="2"/>
      <c r="AQ63" s="2"/>
      <c r="AR63" s="2"/>
      <c r="AS63" s="2"/>
      <c r="AT63" s="1" t="s">
        <v>110</v>
      </c>
      <c r="AU63" s="1"/>
    </row>
    <row r="64" spans="2:47" ht="30.75" hidden="1" customHeight="1" outlineLevel="2">
      <c r="B64" s="15"/>
      <c r="C64" s="16"/>
      <c r="D64" s="58" t="str">
        <f>C$63&amp;" create "&amp;AC64&amp;" --region "&amp;AE64&amp;IF(ISBLANK(AG64),""," --http-health-check "&amp;AG64)</f>
        <v>gcloud compute target-pools create extloadbalancer --region $MY_REGION --http-health-check webserver-health</v>
      </c>
      <c r="E64" s="59"/>
      <c r="F64" s="59"/>
      <c r="G64" s="59"/>
      <c r="H64" s="59"/>
      <c r="I64" s="59"/>
      <c r="J64" s="59"/>
      <c r="K64" s="59"/>
      <c r="L64" s="59"/>
      <c r="M64" s="59"/>
      <c r="N64" s="59"/>
      <c r="O64" s="59"/>
      <c r="P64" s="59"/>
      <c r="Q64" s="59"/>
      <c r="R64" s="59"/>
      <c r="S64" s="59"/>
      <c r="T64" s="59"/>
      <c r="U64" s="59"/>
      <c r="V64" s="59"/>
      <c r="W64" s="59"/>
      <c r="X64" s="59"/>
      <c r="Y64" s="59"/>
      <c r="Z64" s="60"/>
      <c r="AA64" s="8" t="str">
        <f t="shared" ca="1" si="28"/>
        <v>gcloud compute target-pools create extloadbalancer --region $MY_REGION --http-health-check webserver-health</v>
      </c>
      <c r="AB64" s="21" t="s">
        <v>89</v>
      </c>
      <c r="AC64" s="5" t="s">
        <v>564</v>
      </c>
      <c r="AD64" s="21" t="s">
        <v>79</v>
      </c>
      <c r="AE64" s="5" t="s">
        <v>565</v>
      </c>
      <c r="AF64" s="2" t="s">
        <v>578</v>
      </c>
      <c r="AG64" s="5" t="s">
        <v>566</v>
      </c>
      <c r="AH64" s="2"/>
      <c r="AI64" s="2"/>
      <c r="AJ64" s="2"/>
      <c r="AK64" s="2"/>
      <c r="AL64" s="2"/>
      <c r="AM64" s="2"/>
      <c r="AN64" s="2"/>
      <c r="AO64" s="2"/>
      <c r="AP64" s="2"/>
      <c r="AQ64" s="2"/>
      <c r="AR64" s="2"/>
      <c r="AS64" s="2"/>
      <c r="AT64" s="1" t="s">
        <v>111</v>
      </c>
      <c r="AU64" s="1"/>
    </row>
    <row r="65" spans="2:47" ht="55.5" hidden="1" customHeight="1" outlineLevel="2">
      <c r="B65" s="52"/>
      <c r="C65" s="53"/>
      <c r="D65" s="58" t="str">
        <f>C$63&amp;" add-instances "&amp;AC65&amp;" --instances "&amp;AE65&amp;" --instances-zone="&amp;AG65</f>
        <v>gcloud compute target-pools add-instances extloadbalancer --instances webserver1,webserver2,webserver3 --instances-zone=$MY_ZONE1</v>
      </c>
      <c r="E65" s="59"/>
      <c r="F65" s="59"/>
      <c r="G65" s="59"/>
      <c r="H65" s="59"/>
      <c r="I65" s="59"/>
      <c r="J65" s="59"/>
      <c r="K65" s="59"/>
      <c r="L65" s="59"/>
      <c r="M65" s="59"/>
      <c r="N65" s="59"/>
      <c r="O65" s="59"/>
      <c r="P65" s="59"/>
      <c r="Q65" s="59"/>
      <c r="R65" s="59"/>
      <c r="S65" s="59"/>
      <c r="T65" s="59"/>
      <c r="U65" s="59"/>
      <c r="V65" s="59"/>
      <c r="W65" s="59"/>
      <c r="X65" s="59"/>
      <c r="Y65" s="59"/>
      <c r="Z65" s="60"/>
      <c r="AA65" s="8" t="str">
        <f t="shared" ref="AA65" ca="1" si="29">IFERROR(OFFSET(A65,0,MATCH("",B65:Z65,-1)),"")</f>
        <v>gcloud compute target-pools add-instances extloadbalancer --instances webserver1,webserver2,webserver3 --instances-zone=$MY_ZONE1</v>
      </c>
      <c r="AB65" s="21" t="s">
        <v>579</v>
      </c>
      <c r="AC65" s="5" t="s">
        <v>564</v>
      </c>
      <c r="AD65" s="21" t="s">
        <v>163</v>
      </c>
      <c r="AE65" s="5" t="s">
        <v>567</v>
      </c>
      <c r="AF65" s="21" t="s">
        <v>11</v>
      </c>
      <c r="AG65" s="5" t="s">
        <v>568</v>
      </c>
      <c r="AH65" s="2"/>
      <c r="AI65" s="2"/>
      <c r="AJ65" s="2"/>
      <c r="AK65" s="2"/>
      <c r="AL65" s="2"/>
      <c r="AM65" s="2"/>
      <c r="AN65" s="2"/>
      <c r="AO65" s="2"/>
      <c r="AP65" s="2"/>
      <c r="AQ65" s="2"/>
      <c r="AR65" s="2"/>
      <c r="AS65" s="2"/>
      <c r="AT65" s="1" t="s">
        <v>169</v>
      </c>
      <c r="AU65" s="1"/>
    </row>
    <row r="66" spans="2:47" hidden="1" outlineLevel="1" collapsed="1">
      <c r="B66" s="52"/>
      <c r="C66" s="62" t="str">
        <f>B$3&amp;" target-vpn-gateways"</f>
        <v>gcloud compute target-vpn-gateways</v>
      </c>
      <c r="D66" s="62"/>
      <c r="E66" s="62"/>
      <c r="F66" s="62"/>
      <c r="G66" s="62"/>
      <c r="H66" s="62"/>
      <c r="I66" s="62"/>
      <c r="J66" s="62"/>
      <c r="K66" s="62"/>
      <c r="L66" s="62"/>
      <c r="M66" s="62"/>
      <c r="N66" s="62"/>
      <c r="O66" s="62"/>
      <c r="P66" s="62"/>
      <c r="Q66" s="62"/>
      <c r="R66" s="62"/>
      <c r="S66" s="62"/>
      <c r="T66" s="62"/>
      <c r="U66" s="62"/>
      <c r="V66" s="62"/>
      <c r="W66" s="62"/>
      <c r="X66" s="62"/>
      <c r="Y66" s="62"/>
      <c r="Z66" s="63"/>
      <c r="AA66" s="8" t="str">
        <f ca="1">IFERROR(OFFSET(A66,0,MATCH("",B66:Z66,-1)),"")</f>
        <v>gcloud compute target-vpn-gateways</v>
      </c>
      <c r="AB66" s="2" t="s">
        <v>6</v>
      </c>
      <c r="AC66" s="2"/>
      <c r="AD66" s="2"/>
      <c r="AE66" s="2"/>
      <c r="AF66" s="2"/>
      <c r="AG66" s="2"/>
      <c r="AH66" s="2"/>
      <c r="AI66" s="2"/>
      <c r="AJ66" s="2"/>
      <c r="AK66" s="2"/>
      <c r="AL66" s="2"/>
      <c r="AM66" s="2"/>
      <c r="AN66" s="2"/>
      <c r="AO66" s="2"/>
      <c r="AP66" s="2"/>
      <c r="AQ66" s="2"/>
      <c r="AR66" s="2"/>
      <c r="AS66" s="2"/>
      <c r="AT66" s="1" t="s">
        <v>538</v>
      </c>
      <c r="AU66" s="1"/>
    </row>
    <row r="67" spans="2:47" ht="31.5" hidden="1" customHeight="1" outlineLevel="2">
      <c r="B67" s="52"/>
      <c r="C67" s="53"/>
      <c r="D67" s="58" t="str">
        <f>C$66&amp;" list"</f>
        <v>gcloud compute target-vpn-gateways list</v>
      </c>
      <c r="E67" s="59"/>
      <c r="F67" s="59"/>
      <c r="G67" s="59"/>
      <c r="H67" s="59"/>
      <c r="I67" s="59"/>
      <c r="J67" s="59"/>
      <c r="K67" s="59"/>
      <c r="L67" s="59"/>
      <c r="M67" s="59"/>
      <c r="N67" s="59"/>
      <c r="O67" s="59"/>
      <c r="P67" s="59"/>
      <c r="Q67" s="59"/>
      <c r="R67" s="59"/>
      <c r="S67" s="59"/>
      <c r="T67" s="59"/>
      <c r="U67" s="59"/>
      <c r="V67" s="59"/>
      <c r="W67" s="59"/>
      <c r="X67" s="59"/>
      <c r="Y67" s="59"/>
      <c r="Z67" s="60"/>
      <c r="AA67" s="8" t="str">
        <f ca="1">IFERROR(OFFSET(A67,0,MATCH("",B67:Z67,-1)),"")</f>
        <v>gcloud compute target-vpn-gateways list</v>
      </c>
      <c r="AB67" s="2" t="s">
        <v>6</v>
      </c>
      <c r="AC67" s="2"/>
      <c r="AD67" s="2"/>
      <c r="AE67" s="2"/>
      <c r="AF67" s="2"/>
      <c r="AG67" s="2"/>
      <c r="AH67" s="2"/>
      <c r="AI67" s="2"/>
      <c r="AJ67" s="2"/>
      <c r="AK67" s="2"/>
      <c r="AL67" s="2"/>
      <c r="AM67" s="2"/>
      <c r="AN67" s="2"/>
      <c r="AO67" s="2"/>
      <c r="AP67" s="2"/>
      <c r="AQ67" s="2"/>
      <c r="AR67" s="2"/>
      <c r="AS67" s="2"/>
      <c r="AT67" s="1" t="s">
        <v>523</v>
      </c>
      <c r="AU67" s="1"/>
    </row>
    <row r="68" spans="2:47" ht="31.5" hidden="1" customHeight="1" outlineLevel="2">
      <c r="B68" s="52"/>
      <c r="C68" s="53"/>
      <c r="D68" s="58" t="str">
        <f>C$66&amp;" create "&amp;AC68&amp;" --network "&amp;AE68&amp;" --region "&amp;AG68</f>
        <v>gcloud compute target-vpn-gateways create vpn-2 --network vpn-network-2 --region us-central1</v>
      </c>
      <c r="E68" s="59"/>
      <c r="F68" s="59"/>
      <c r="G68" s="59"/>
      <c r="H68" s="59"/>
      <c r="I68" s="59"/>
      <c r="J68" s="59"/>
      <c r="K68" s="59"/>
      <c r="L68" s="59"/>
      <c r="M68" s="59"/>
      <c r="N68" s="59"/>
      <c r="O68" s="59"/>
      <c r="P68" s="59"/>
      <c r="Q68" s="59"/>
      <c r="R68" s="59"/>
      <c r="S68" s="59"/>
      <c r="T68" s="59"/>
      <c r="U68" s="59"/>
      <c r="V68" s="59"/>
      <c r="W68" s="59"/>
      <c r="X68" s="59"/>
      <c r="Y68" s="59"/>
      <c r="Z68" s="60"/>
      <c r="AA68" s="8" t="str">
        <f ca="1">IFERROR(OFFSET(A68,0,MATCH("",B68:Z68,-1)),"")</f>
        <v>gcloud compute target-vpn-gateways create vpn-2 --network vpn-network-2 --region us-central1</v>
      </c>
      <c r="AB68" s="21" t="s">
        <v>525</v>
      </c>
      <c r="AC68" s="5" t="s">
        <v>521</v>
      </c>
      <c r="AD68" s="21" t="s">
        <v>141</v>
      </c>
      <c r="AE68" s="5" t="s">
        <v>522</v>
      </c>
      <c r="AF68" s="21" t="s">
        <v>79</v>
      </c>
      <c r="AG68" s="5" t="s">
        <v>80</v>
      </c>
      <c r="AH68" s="2"/>
      <c r="AI68" s="2"/>
      <c r="AJ68" s="2"/>
      <c r="AK68" s="2"/>
      <c r="AL68" s="2"/>
      <c r="AM68" s="2"/>
      <c r="AN68" s="2"/>
      <c r="AO68" s="2"/>
      <c r="AP68" s="2"/>
      <c r="AQ68" s="2"/>
      <c r="AR68" s="2"/>
      <c r="AS68" s="2"/>
      <c r="AT68" s="1" t="s">
        <v>524</v>
      </c>
      <c r="AU68" s="1"/>
    </row>
    <row r="69" spans="2:47" hidden="1" outlineLevel="1" collapsed="1">
      <c r="B69" s="15"/>
      <c r="C69" s="62" t="str">
        <f>B$3&amp;" url-maps"</f>
        <v>gcloud compute url-maps</v>
      </c>
      <c r="D69" s="62"/>
      <c r="E69" s="62"/>
      <c r="F69" s="62"/>
      <c r="G69" s="62"/>
      <c r="H69" s="62"/>
      <c r="I69" s="62"/>
      <c r="J69" s="62"/>
      <c r="K69" s="62"/>
      <c r="L69" s="62"/>
      <c r="M69" s="62"/>
      <c r="N69" s="62"/>
      <c r="O69" s="62"/>
      <c r="P69" s="62"/>
      <c r="Q69" s="62"/>
      <c r="R69" s="62"/>
      <c r="S69" s="62"/>
      <c r="T69" s="62"/>
      <c r="U69" s="62"/>
      <c r="V69" s="62"/>
      <c r="W69" s="62"/>
      <c r="X69" s="62"/>
      <c r="Y69" s="62"/>
      <c r="Z69" s="63"/>
      <c r="AA69" s="8" t="str">
        <f t="shared" ref="AA69:AA70" ca="1" si="30">IFERROR(OFFSET(A69,0,MATCH("",B69:Z69,-1)),"")</f>
        <v>gcloud compute url-maps</v>
      </c>
      <c r="AB69" s="2" t="s">
        <v>6</v>
      </c>
      <c r="AC69" s="2"/>
      <c r="AD69" s="2"/>
      <c r="AE69" s="2"/>
      <c r="AF69" s="2"/>
      <c r="AG69" s="2"/>
      <c r="AH69" s="2"/>
      <c r="AI69" s="2"/>
      <c r="AJ69" s="2"/>
      <c r="AK69" s="2"/>
      <c r="AL69" s="2"/>
      <c r="AM69" s="2"/>
      <c r="AN69" s="2"/>
      <c r="AO69" s="2"/>
      <c r="AP69" s="2"/>
      <c r="AQ69" s="2"/>
      <c r="AR69" s="2"/>
      <c r="AS69" s="2"/>
      <c r="AT69" s="1" t="s">
        <v>106</v>
      </c>
      <c r="AU69" s="1"/>
    </row>
    <row r="70" spans="2:47" ht="30" hidden="1" outlineLevel="2">
      <c r="B70" s="15"/>
      <c r="C70" s="16"/>
      <c r="D70" s="58" t="str">
        <f>C$69&amp;" create "&amp;AC70&amp;" --default-service "&amp;AE70</f>
        <v>gcloud compute url-maps create web-map --default-service web-map-backend-service</v>
      </c>
      <c r="E70" s="59"/>
      <c r="F70" s="59"/>
      <c r="G70" s="59"/>
      <c r="H70" s="59"/>
      <c r="I70" s="59"/>
      <c r="J70" s="59"/>
      <c r="K70" s="59"/>
      <c r="L70" s="59"/>
      <c r="M70" s="59"/>
      <c r="N70" s="59"/>
      <c r="O70" s="59"/>
      <c r="P70" s="59"/>
      <c r="Q70" s="59"/>
      <c r="R70" s="59"/>
      <c r="S70" s="59"/>
      <c r="T70" s="59"/>
      <c r="U70" s="59"/>
      <c r="V70" s="59"/>
      <c r="W70" s="59"/>
      <c r="X70" s="59"/>
      <c r="Y70" s="59"/>
      <c r="Z70" s="60"/>
      <c r="AA70" s="8" t="str">
        <f t="shared" ca="1" si="30"/>
        <v>gcloud compute url-maps create web-map --default-service web-map-backend-service</v>
      </c>
      <c r="AB70" s="21" t="s">
        <v>104</v>
      </c>
      <c r="AC70" s="5" t="s">
        <v>105</v>
      </c>
      <c r="AD70" s="21" t="s">
        <v>152</v>
      </c>
      <c r="AE70" s="5" t="s">
        <v>164</v>
      </c>
      <c r="AF70" s="2"/>
      <c r="AG70" s="2"/>
      <c r="AH70" s="2"/>
      <c r="AI70" s="2"/>
      <c r="AJ70" s="2"/>
      <c r="AK70" s="2"/>
      <c r="AL70" s="2"/>
      <c r="AM70" s="2"/>
      <c r="AN70" s="2"/>
      <c r="AO70" s="2"/>
      <c r="AP70" s="2"/>
      <c r="AQ70" s="2"/>
      <c r="AR70" s="2"/>
      <c r="AS70" s="2"/>
      <c r="AT70" s="1" t="s">
        <v>151</v>
      </c>
      <c r="AU70" s="1"/>
    </row>
    <row r="71" spans="2:47" ht="39.75" hidden="1" customHeight="1" outlineLevel="3">
      <c r="B71" s="15"/>
      <c r="C71" s="16"/>
      <c r="D71" s="16"/>
      <c r="E71" s="58" t="str">
        <f>D$53&amp;" create "&amp;AC71&amp;" --network "&amp;AE71&amp;" --region "&amp;AG71&amp;" --range "&amp;AI71</f>
        <v>gcloud compute networks subnets create subnet-europe-west-192 --network custom-network1 --region europe-west1 --range 192.168.5.0/24</v>
      </c>
      <c r="F71" s="59"/>
      <c r="G71" s="59"/>
      <c r="H71" s="59"/>
      <c r="I71" s="59"/>
      <c r="J71" s="59"/>
      <c r="K71" s="59"/>
      <c r="L71" s="59"/>
      <c r="M71" s="59"/>
      <c r="N71" s="59"/>
      <c r="O71" s="59"/>
      <c r="P71" s="59"/>
      <c r="Q71" s="59"/>
      <c r="R71" s="59"/>
      <c r="S71" s="59"/>
      <c r="T71" s="59"/>
      <c r="U71" s="59"/>
      <c r="V71" s="59"/>
      <c r="W71" s="59"/>
      <c r="X71" s="59"/>
      <c r="Y71" s="59"/>
      <c r="Z71" s="60"/>
      <c r="AA71" s="8" t="str">
        <f t="shared" ref="AA71:AA72" ca="1" si="31">IFERROR(OFFSET(A71,0,MATCH("",B71:Z71,-1)),"")</f>
        <v>gcloud compute networks subnets create subnet-europe-west-192 --network custom-network1 --region europe-west1 --range 192.168.5.0/24</v>
      </c>
      <c r="AB71" s="2" t="s">
        <v>121</v>
      </c>
      <c r="AC71" s="5" t="s">
        <v>184</v>
      </c>
      <c r="AD71" s="2" t="s">
        <v>128</v>
      </c>
      <c r="AE71" s="5" t="s">
        <v>182</v>
      </c>
      <c r="AF71" s="2" t="s">
        <v>79</v>
      </c>
      <c r="AG71" s="5" t="s">
        <v>143</v>
      </c>
      <c r="AH71" s="2" t="s">
        <v>122</v>
      </c>
      <c r="AI71" s="5" t="s">
        <v>185</v>
      </c>
      <c r="AJ71" s="2"/>
      <c r="AK71" s="2"/>
      <c r="AL71" s="2"/>
      <c r="AM71" s="2"/>
      <c r="AN71" s="2"/>
      <c r="AO71" s="2"/>
      <c r="AP71" s="2"/>
      <c r="AQ71" s="2"/>
      <c r="AR71" s="2"/>
      <c r="AS71" s="2"/>
      <c r="AT71" s="1" t="s">
        <v>120</v>
      </c>
      <c r="AU71" s="1"/>
    </row>
    <row r="72" spans="2:47" ht="30" hidden="1" outlineLevel="3" collapsed="1">
      <c r="B72" s="15"/>
      <c r="C72" s="16"/>
      <c r="D72" s="16"/>
      <c r="E72" s="58" t="str">
        <f>D$53&amp;" list"&amp;IF(ISBLANK(AC72),""," --network "&amp;AC72)</f>
        <v>gcloud compute networks subnets list</v>
      </c>
      <c r="F72" s="59"/>
      <c r="G72" s="59"/>
      <c r="H72" s="59"/>
      <c r="I72" s="59"/>
      <c r="J72" s="59"/>
      <c r="K72" s="59"/>
      <c r="L72" s="59"/>
      <c r="M72" s="59"/>
      <c r="N72" s="59"/>
      <c r="O72" s="59"/>
      <c r="P72" s="59"/>
      <c r="Q72" s="59"/>
      <c r="R72" s="59"/>
      <c r="S72" s="59"/>
      <c r="T72" s="59"/>
      <c r="U72" s="59"/>
      <c r="V72" s="59"/>
      <c r="W72" s="59"/>
      <c r="X72" s="59"/>
      <c r="Y72" s="59"/>
      <c r="Z72" s="60"/>
      <c r="AA72" s="8" t="str">
        <f t="shared" ca="1" si="31"/>
        <v>gcloud compute networks subnets list</v>
      </c>
      <c r="AB72" s="2" t="s">
        <v>128</v>
      </c>
      <c r="AC72" s="5"/>
      <c r="AD72" s="2"/>
      <c r="AE72" s="2"/>
      <c r="AF72" s="2"/>
      <c r="AG72" s="2"/>
      <c r="AH72" s="2"/>
      <c r="AI72" s="2"/>
      <c r="AJ72" s="2"/>
      <c r="AK72" s="2"/>
      <c r="AL72" s="2"/>
      <c r="AM72" s="2"/>
      <c r="AN72" s="2"/>
      <c r="AO72" s="2"/>
      <c r="AP72" s="2"/>
      <c r="AQ72" s="2"/>
      <c r="AR72" s="2"/>
      <c r="AS72" s="2"/>
      <c r="AT72" s="1" t="s">
        <v>127</v>
      </c>
      <c r="AU72" s="1"/>
    </row>
    <row r="73" spans="2:47" ht="30.75" hidden="1" customHeight="1" outlineLevel="3" collapsed="1">
      <c r="B73" s="50"/>
      <c r="C73" s="49"/>
      <c r="D73" s="49"/>
      <c r="E73" s="58" t="str">
        <f>D$53&amp;" expand-ip-range "&amp;AC73&amp;" --prefix-length "&amp;AE73&amp;IF(ISBLANK(AG73),""," --region "&amp;AG73)</f>
        <v>gcloud compute networks subnets expand-ip-range new-useast --prefix-length 23 --region us-east1</v>
      </c>
      <c r="F73" s="59"/>
      <c r="G73" s="59"/>
      <c r="H73" s="59"/>
      <c r="I73" s="59"/>
      <c r="J73" s="59"/>
      <c r="K73" s="59"/>
      <c r="L73" s="59"/>
      <c r="M73" s="59"/>
      <c r="N73" s="59"/>
      <c r="O73" s="59"/>
      <c r="P73" s="59"/>
      <c r="Q73" s="59"/>
      <c r="R73" s="59"/>
      <c r="S73" s="59"/>
      <c r="T73" s="59"/>
      <c r="U73" s="59"/>
      <c r="V73" s="59"/>
      <c r="W73" s="59"/>
      <c r="X73" s="59"/>
      <c r="Y73" s="59"/>
      <c r="Z73" s="60"/>
      <c r="AA73" s="8" t="str">
        <f t="shared" ref="AA73" ca="1" si="32">IFERROR(OFFSET(A73,0,MATCH("",B73:Z73,-1)),"")</f>
        <v>gcloud compute networks subnets expand-ip-range new-useast --prefix-length 23 --region us-east1</v>
      </c>
      <c r="AB73" s="21" t="s">
        <v>121</v>
      </c>
      <c r="AC73" s="5" t="s">
        <v>472</v>
      </c>
      <c r="AD73" s="21" t="s">
        <v>473</v>
      </c>
      <c r="AE73" s="5">
        <v>23</v>
      </c>
      <c r="AF73" s="2" t="s">
        <v>79</v>
      </c>
      <c r="AG73" s="5" t="s">
        <v>474</v>
      </c>
      <c r="AH73" s="2"/>
      <c r="AI73" s="2"/>
      <c r="AJ73" s="2"/>
      <c r="AK73" s="2"/>
      <c r="AL73" s="2"/>
      <c r="AM73" s="2"/>
      <c r="AN73" s="2"/>
      <c r="AO73" s="2"/>
      <c r="AP73" s="2"/>
      <c r="AQ73" s="2"/>
      <c r="AR73" s="2"/>
      <c r="AS73" s="2"/>
      <c r="AT73" s="1" t="s">
        <v>475</v>
      </c>
      <c r="AU73" s="1"/>
    </row>
    <row r="74" spans="2:47" hidden="1" outlineLevel="1" collapsed="1">
      <c r="B74" s="52"/>
      <c r="C74" s="62" t="str">
        <f>B$3&amp;" vpn-tunnels"</f>
        <v>gcloud compute vpn-tunnels</v>
      </c>
      <c r="D74" s="62"/>
      <c r="E74" s="62"/>
      <c r="F74" s="62"/>
      <c r="G74" s="62"/>
      <c r="H74" s="62"/>
      <c r="I74" s="62"/>
      <c r="J74" s="62"/>
      <c r="K74" s="62"/>
      <c r="L74" s="62"/>
      <c r="M74" s="62"/>
      <c r="N74" s="62"/>
      <c r="O74" s="62"/>
      <c r="P74" s="62"/>
      <c r="Q74" s="62"/>
      <c r="R74" s="62"/>
      <c r="S74" s="62"/>
      <c r="T74" s="62"/>
      <c r="U74" s="62"/>
      <c r="V74" s="62"/>
      <c r="W74" s="62"/>
      <c r="X74" s="62"/>
      <c r="Y74" s="62"/>
      <c r="Z74" s="63"/>
      <c r="AA74" s="8" t="str">
        <f t="shared" ref="AA74:AA75" ca="1" si="33">IFERROR(OFFSET(A74,0,MATCH("",B74:Z74,-1)),"")</f>
        <v>gcloud compute vpn-tunnels</v>
      </c>
      <c r="AB74" s="2" t="s">
        <v>6</v>
      </c>
      <c r="AC74" s="2"/>
      <c r="AD74" s="2"/>
      <c r="AE74" s="2"/>
      <c r="AF74" s="2"/>
      <c r="AG74" s="2"/>
      <c r="AH74" s="2"/>
      <c r="AI74" s="2"/>
      <c r="AJ74" s="2"/>
      <c r="AK74" s="2"/>
      <c r="AL74" s="2"/>
      <c r="AM74" s="2"/>
      <c r="AN74" s="2"/>
      <c r="AO74" s="2"/>
      <c r="AP74" s="2"/>
      <c r="AQ74" s="2"/>
      <c r="AR74" s="2"/>
      <c r="AS74" s="2"/>
      <c r="AT74" s="1" t="s">
        <v>539</v>
      </c>
      <c r="AU74" s="1"/>
    </row>
    <row r="75" spans="2:47" ht="31.5" hidden="1" customHeight="1" outlineLevel="2">
      <c r="B75" s="52"/>
      <c r="C75" s="53"/>
      <c r="D75" s="58" t="str">
        <f>C$74&amp;" list"</f>
        <v>gcloud compute vpn-tunnels list</v>
      </c>
      <c r="E75" s="59"/>
      <c r="F75" s="59"/>
      <c r="G75" s="59"/>
      <c r="H75" s="59"/>
      <c r="I75" s="59"/>
      <c r="J75" s="59"/>
      <c r="K75" s="59"/>
      <c r="L75" s="59"/>
      <c r="M75" s="59"/>
      <c r="N75" s="59"/>
      <c r="O75" s="59"/>
      <c r="P75" s="59"/>
      <c r="Q75" s="59"/>
      <c r="R75" s="59"/>
      <c r="S75" s="59"/>
      <c r="T75" s="59"/>
      <c r="U75" s="59"/>
      <c r="V75" s="59"/>
      <c r="W75" s="59"/>
      <c r="X75" s="59"/>
      <c r="Y75" s="59"/>
      <c r="Z75" s="60"/>
      <c r="AA75" s="8" t="str">
        <f t="shared" ca="1" si="33"/>
        <v>gcloud compute vpn-tunnels list</v>
      </c>
      <c r="AB75" s="2" t="s">
        <v>6</v>
      </c>
      <c r="AC75" s="2"/>
      <c r="AD75" s="2"/>
      <c r="AE75" s="2"/>
      <c r="AF75" s="2"/>
      <c r="AG75" s="2"/>
      <c r="AH75" s="2"/>
      <c r="AI75" s="2"/>
      <c r="AJ75" s="2"/>
      <c r="AK75" s="2"/>
      <c r="AL75" s="2"/>
      <c r="AM75" s="2"/>
      <c r="AN75" s="2"/>
      <c r="AO75" s="2"/>
      <c r="AP75" s="2"/>
      <c r="AQ75" s="2"/>
      <c r="AR75" s="2"/>
      <c r="AS75" s="2"/>
      <c r="AT75" s="1" t="s">
        <v>540</v>
      </c>
      <c r="AU75" s="1"/>
    </row>
    <row r="76" spans="2:47" ht="66" hidden="1" customHeight="1" outlineLevel="2">
      <c r="B76" s="52"/>
      <c r="C76" s="53"/>
      <c r="D76" s="58" t="str">
        <f>C$74&amp;" create "&amp;AC76&amp;" --peer-address "&amp;AE76&amp;" --shared-secret "&amp;AG76&amp;" --target-vpn-gateway "&amp;AI76&amp;" --region "&amp;AK76&amp;IF(ISBLANK(AM76),""," --ike-version "&amp;AM76)&amp;IF(ISBLANK(AO76),""," --local-traffic-selector "&amp;AO76)&amp;IF(ISBLANK(AQ76),""," --remote-traffic-selector "&amp;AQ76)</f>
        <v>gcloud compute vpn-tunnels create tunnel2to1 --peer-address $STATIC_IP_VPN_1 --shared-secret gcprocks --target-vpn-gateway vpn-2 --region europe-west1 --ike-version 2 --local-traffic-selector 0.0.0.0/0 --remote-traffic-selector 0.0.0.0/0</v>
      </c>
      <c r="E76" s="59"/>
      <c r="F76" s="59"/>
      <c r="G76" s="59"/>
      <c r="H76" s="59"/>
      <c r="I76" s="59"/>
      <c r="J76" s="59"/>
      <c r="K76" s="59"/>
      <c r="L76" s="59"/>
      <c r="M76" s="59"/>
      <c r="N76" s="59"/>
      <c r="O76" s="59"/>
      <c r="P76" s="59"/>
      <c r="Q76" s="59"/>
      <c r="R76" s="59"/>
      <c r="S76" s="59"/>
      <c r="T76" s="59"/>
      <c r="U76" s="59"/>
      <c r="V76" s="59"/>
      <c r="W76" s="59"/>
      <c r="X76" s="59"/>
      <c r="Y76" s="59"/>
      <c r="Z76" s="60"/>
      <c r="AA76" s="8" t="str">
        <f ca="1">IFERROR(OFFSET(A76,0,MATCH("",B76:Z76,-1)),"")</f>
        <v>gcloud compute vpn-tunnels create tunnel2to1 --peer-address $STATIC_IP_VPN_1 --shared-secret gcprocks --target-vpn-gateway vpn-2 --region europe-west1 --ike-version 2 --local-traffic-selector 0.0.0.0/0 --remote-traffic-selector 0.0.0.0/0</v>
      </c>
      <c r="AB76" s="21" t="s">
        <v>541</v>
      </c>
      <c r="AC76" s="5" t="s">
        <v>548</v>
      </c>
      <c r="AD76" s="21" t="s">
        <v>542</v>
      </c>
      <c r="AE76" s="5" t="s">
        <v>517</v>
      </c>
      <c r="AF76" s="21" t="s">
        <v>543</v>
      </c>
      <c r="AG76" s="5" t="s">
        <v>519</v>
      </c>
      <c r="AH76" s="21" t="s">
        <v>544</v>
      </c>
      <c r="AI76" s="5" t="s">
        <v>521</v>
      </c>
      <c r="AJ76" s="21" t="s">
        <v>79</v>
      </c>
      <c r="AK76" s="5" t="s">
        <v>143</v>
      </c>
      <c r="AL76" s="2" t="s">
        <v>545</v>
      </c>
      <c r="AM76" s="5">
        <v>2</v>
      </c>
      <c r="AN76" s="2" t="s">
        <v>546</v>
      </c>
      <c r="AO76" s="5" t="s">
        <v>520</v>
      </c>
      <c r="AP76" s="2" t="s">
        <v>547</v>
      </c>
      <c r="AQ76" s="5" t="s">
        <v>520</v>
      </c>
      <c r="AR76" s="2"/>
      <c r="AS76" s="2"/>
      <c r="AT76" s="1" t="s">
        <v>549</v>
      </c>
      <c r="AU76" s="1"/>
    </row>
    <row r="77" spans="2:47" hidden="1" outlineLevel="1" collapsed="1">
      <c r="B77" s="36"/>
      <c r="C77" s="62" t="str">
        <f>B$3&amp;" zones"</f>
        <v>gcloud compute zones</v>
      </c>
      <c r="D77" s="62"/>
      <c r="E77" s="62"/>
      <c r="F77" s="62"/>
      <c r="G77" s="62"/>
      <c r="H77" s="62"/>
      <c r="I77" s="62"/>
      <c r="J77" s="62"/>
      <c r="K77" s="62"/>
      <c r="L77" s="62"/>
      <c r="M77" s="62"/>
      <c r="N77" s="62"/>
      <c r="O77" s="62"/>
      <c r="P77" s="62"/>
      <c r="Q77" s="62"/>
      <c r="R77" s="62"/>
      <c r="S77" s="62"/>
      <c r="T77" s="62"/>
      <c r="U77" s="62"/>
      <c r="V77" s="62"/>
      <c r="W77" s="62"/>
      <c r="X77" s="62"/>
      <c r="Y77" s="62"/>
      <c r="Z77" s="63"/>
      <c r="AA77" s="8" t="str">
        <f t="shared" ref="AA77" ca="1" si="34">IFERROR(OFFSET(A77,0,MATCH("",B77:Z77,-1)),"")</f>
        <v>gcloud compute zones</v>
      </c>
      <c r="AB77" s="2" t="s">
        <v>6</v>
      </c>
      <c r="AC77" s="2"/>
      <c r="AD77" s="2"/>
      <c r="AE77" s="2"/>
      <c r="AF77" s="2"/>
      <c r="AG77" s="2"/>
      <c r="AH77" s="2"/>
      <c r="AI77" s="2"/>
      <c r="AJ77" s="2"/>
      <c r="AK77" s="2"/>
      <c r="AL77" s="2"/>
      <c r="AM77" s="2"/>
      <c r="AN77" s="2"/>
      <c r="AO77" s="2"/>
      <c r="AP77" s="2"/>
      <c r="AQ77" s="2"/>
      <c r="AR77" s="2"/>
      <c r="AS77" s="2"/>
      <c r="AT77" s="1" t="s">
        <v>577</v>
      </c>
      <c r="AU77" s="1"/>
    </row>
    <row r="78" spans="2:47" ht="31.5" hidden="1" customHeight="1" outlineLevel="2">
      <c r="B78" s="36"/>
      <c r="C78" s="37"/>
      <c r="D78" s="58" t="str">
        <f>C$77&amp;" list"</f>
        <v>gcloud compute zones list</v>
      </c>
      <c r="E78" s="59"/>
      <c r="F78" s="59"/>
      <c r="G78" s="59"/>
      <c r="H78" s="59"/>
      <c r="I78" s="59"/>
      <c r="J78" s="59"/>
      <c r="K78" s="59"/>
      <c r="L78" s="59"/>
      <c r="M78" s="59"/>
      <c r="N78" s="59"/>
      <c r="O78" s="59"/>
      <c r="P78" s="59"/>
      <c r="Q78" s="59"/>
      <c r="R78" s="59"/>
      <c r="S78" s="59"/>
      <c r="T78" s="59"/>
      <c r="U78" s="59"/>
      <c r="V78" s="59"/>
      <c r="W78" s="59"/>
      <c r="X78" s="59"/>
      <c r="Y78" s="59"/>
      <c r="Z78" s="60"/>
      <c r="AA78" s="8" t="str">
        <f t="shared" ref="AA78:AA79" ca="1" si="35">IFERROR(OFFSET(A78,0,MATCH("",B78:Z78,-1)),"")</f>
        <v>gcloud compute zones list</v>
      </c>
      <c r="AB78" s="2" t="s">
        <v>6</v>
      </c>
      <c r="AC78" s="2"/>
      <c r="AD78" s="2"/>
      <c r="AE78" s="2"/>
      <c r="AF78" s="2"/>
      <c r="AG78" s="2"/>
      <c r="AH78" s="2"/>
      <c r="AI78" s="2"/>
      <c r="AJ78" s="2"/>
      <c r="AK78" s="2"/>
      <c r="AL78" s="2"/>
      <c r="AM78" s="2"/>
      <c r="AN78" s="2"/>
      <c r="AO78" s="2"/>
      <c r="AP78" s="2"/>
      <c r="AQ78" s="2"/>
      <c r="AR78" s="2"/>
      <c r="AS78" s="2"/>
      <c r="AT78" s="1" t="s">
        <v>372</v>
      </c>
      <c r="AU78" s="1"/>
    </row>
    <row r="79" spans="2:47" ht="31.5" hidden="1" customHeight="1" outlineLevel="2">
      <c r="B79" s="36"/>
      <c r="C79" s="37"/>
      <c r="D79" s="58" t="str">
        <f>C$77&amp;" describe "&amp;AC79</f>
        <v>gcloud compute zones describe europe-west1-b</v>
      </c>
      <c r="E79" s="59"/>
      <c r="F79" s="59"/>
      <c r="G79" s="59"/>
      <c r="H79" s="59"/>
      <c r="I79" s="59"/>
      <c r="J79" s="59"/>
      <c r="K79" s="59"/>
      <c r="L79" s="59"/>
      <c r="M79" s="59"/>
      <c r="N79" s="59"/>
      <c r="O79" s="59"/>
      <c r="P79" s="59"/>
      <c r="Q79" s="59"/>
      <c r="R79" s="59"/>
      <c r="S79" s="59"/>
      <c r="T79" s="59"/>
      <c r="U79" s="59"/>
      <c r="V79" s="59"/>
      <c r="W79" s="59"/>
      <c r="X79" s="59"/>
      <c r="Y79" s="59"/>
      <c r="Z79" s="60"/>
      <c r="AA79" s="8" t="str">
        <f t="shared" ca="1" si="35"/>
        <v>gcloud compute zones describe europe-west1-b</v>
      </c>
      <c r="AB79" s="21" t="s">
        <v>11</v>
      </c>
      <c r="AC79" s="5" t="s">
        <v>171</v>
      </c>
      <c r="AD79" s="2"/>
      <c r="AE79" s="2"/>
      <c r="AF79" s="2"/>
      <c r="AG79" s="2"/>
      <c r="AH79" s="2"/>
      <c r="AI79" s="2"/>
      <c r="AJ79" s="2"/>
      <c r="AK79" s="2"/>
      <c r="AL79" s="2"/>
      <c r="AM79" s="2"/>
      <c r="AN79" s="2"/>
      <c r="AO79" s="2"/>
      <c r="AP79" s="2"/>
      <c r="AQ79" s="2"/>
      <c r="AR79" s="2"/>
      <c r="AS79" s="2"/>
      <c r="AT79" s="1" t="s">
        <v>373</v>
      </c>
      <c r="AU79" s="1"/>
    </row>
    <row r="80" spans="2:47" hidden="1" outlineLevel="1">
      <c r="B80" s="10"/>
      <c r="C80" s="61"/>
      <c r="D80" s="62"/>
      <c r="E80" s="62"/>
      <c r="F80" s="62"/>
      <c r="G80" s="62"/>
      <c r="H80" s="62"/>
      <c r="I80" s="62"/>
      <c r="J80" s="62"/>
      <c r="K80" s="62"/>
      <c r="L80" s="62"/>
      <c r="M80" s="62"/>
      <c r="N80" s="62"/>
      <c r="O80" s="62"/>
      <c r="P80" s="62"/>
      <c r="Q80" s="62"/>
      <c r="R80" s="62"/>
      <c r="S80" s="62"/>
      <c r="T80" s="62"/>
      <c r="U80" s="62"/>
      <c r="V80" s="62"/>
      <c r="W80" s="62"/>
      <c r="X80" s="62"/>
      <c r="Y80" s="62"/>
      <c r="Z80" s="63"/>
      <c r="AA80" s="8" t="s">
        <v>177</v>
      </c>
      <c r="AB80" s="2" t="s">
        <v>6</v>
      </c>
      <c r="AC80" s="2"/>
      <c r="AD80" s="2"/>
      <c r="AE80" s="2"/>
      <c r="AF80" s="2"/>
      <c r="AG80" s="2"/>
      <c r="AH80" s="2"/>
      <c r="AI80" s="2"/>
      <c r="AJ80" s="2"/>
      <c r="AK80" s="2"/>
      <c r="AL80" s="2"/>
      <c r="AM80" s="2"/>
      <c r="AN80" s="2"/>
      <c r="AO80" s="2"/>
      <c r="AP80" s="2"/>
      <c r="AQ80" s="2"/>
      <c r="AR80" s="2"/>
      <c r="AS80" s="2"/>
      <c r="AT80" s="1"/>
      <c r="AU80" s="1"/>
    </row>
    <row r="81" spans="2:47" collapsed="1">
      <c r="B81" s="61" t="s">
        <v>13</v>
      </c>
      <c r="C81" s="62"/>
      <c r="D81" s="62"/>
      <c r="E81" s="62"/>
      <c r="F81" s="62"/>
      <c r="G81" s="62"/>
      <c r="H81" s="62"/>
      <c r="I81" s="62"/>
      <c r="J81" s="62"/>
      <c r="K81" s="62"/>
      <c r="L81" s="62"/>
      <c r="M81" s="62"/>
      <c r="N81" s="62"/>
      <c r="O81" s="62"/>
      <c r="P81" s="62"/>
      <c r="Q81" s="62"/>
      <c r="R81" s="62"/>
      <c r="S81" s="62"/>
      <c r="T81" s="62"/>
      <c r="U81" s="62"/>
      <c r="V81" s="62"/>
      <c r="W81" s="62"/>
      <c r="X81" s="62"/>
      <c r="Y81" s="62"/>
      <c r="Z81" s="63"/>
      <c r="AA81" s="8" t="str">
        <f t="shared" ca="1" si="1"/>
        <v>gcloud auth</v>
      </c>
      <c r="AB81" s="2" t="s">
        <v>6</v>
      </c>
      <c r="AC81" s="2"/>
      <c r="AD81" s="2"/>
      <c r="AE81" s="2"/>
      <c r="AF81" s="2"/>
      <c r="AG81" s="2"/>
      <c r="AH81" s="2"/>
      <c r="AI81" s="2"/>
      <c r="AJ81" s="2"/>
      <c r="AK81" s="2"/>
      <c r="AL81" s="2"/>
      <c r="AM81" s="2"/>
      <c r="AN81" s="2"/>
      <c r="AO81" s="2"/>
      <c r="AP81" s="2"/>
      <c r="AQ81" s="2"/>
      <c r="AR81" s="2"/>
      <c r="AS81" s="2"/>
      <c r="AT81" s="1" t="s">
        <v>31</v>
      </c>
      <c r="AU81" s="1"/>
    </row>
    <row r="82" spans="2:47" hidden="1" outlineLevel="1">
      <c r="B82" s="10"/>
      <c r="C82" s="62" t="str">
        <f>B$81&amp;" list"</f>
        <v>gcloud auth list</v>
      </c>
      <c r="D82" s="62"/>
      <c r="E82" s="62"/>
      <c r="F82" s="62"/>
      <c r="G82" s="62"/>
      <c r="H82" s="62"/>
      <c r="I82" s="62"/>
      <c r="J82" s="62"/>
      <c r="K82" s="62"/>
      <c r="L82" s="62"/>
      <c r="M82" s="62"/>
      <c r="N82" s="62"/>
      <c r="O82" s="62"/>
      <c r="P82" s="62"/>
      <c r="Q82" s="62"/>
      <c r="R82" s="62"/>
      <c r="S82" s="62"/>
      <c r="T82" s="62"/>
      <c r="U82" s="62"/>
      <c r="V82" s="62"/>
      <c r="W82" s="62"/>
      <c r="X82" s="62"/>
      <c r="Y82" s="62"/>
      <c r="Z82" s="63"/>
      <c r="AA82" s="8" t="str">
        <f t="shared" ca="1" si="1"/>
        <v>gcloud auth list</v>
      </c>
      <c r="AB82" s="2" t="s">
        <v>6</v>
      </c>
      <c r="AC82" s="2"/>
      <c r="AD82" s="2"/>
      <c r="AE82" s="2"/>
      <c r="AF82" s="2"/>
      <c r="AG82" s="2"/>
      <c r="AH82" s="2"/>
      <c r="AI82" s="2"/>
      <c r="AJ82" s="2"/>
      <c r="AK82" s="2"/>
      <c r="AL82" s="2"/>
      <c r="AM82" s="2"/>
      <c r="AN82" s="2"/>
      <c r="AO82" s="2"/>
      <c r="AP82" s="2"/>
      <c r="AQ82" s="2"/>
      <c r="AR82" s="2"/>
      <c r="AS82" s="2"/>
      <c r="AT82" s="1" t="s">
        <v>20</v>
      </c>
      <c r="AU82" s="1"/>
    </row>
    <row r="83" spans="2:47" ht="30" hidden="1" customHeight="1" outlineLevel="1">
      <c r="B83" s="10"/>
      <c r="C83" s="58" t="str">
        <f>B$81&amp;" activate-service-account --key-file "&amp;AC83</f>
        <v>gcloud auth activate-service-account --key-file credentials.json</v>
      </c>
      <c r="D83" s="59"/>
      <c r="E83" s="59"/>
      <c r="F83" s="59"/>
      <c r="G83" s="59"/>
      <c r="H83" s="59"/>
      <c r="I83" s="59"/>
      <c r="J83" s="59"/>
      <c r="K83" s="59"/>
      <c r="L83" s="59"/>
      <c r="M83" s="59"/>
      <c r="N83" s="59"/>
      <c r="O83" s="59"/>
      <c r="P83" s="59"/>
      <c r="Q83" s="59"/>
      <c r="R83" s="59"/>
      <c r="S83" s="59"/>
      <c r="T83" s="59"/>
      <c r="U83" s="59"/>
      <c r="V83" s="59"/>
      <c r="W83" s="59"/>
      <c r="X83" s="59"/>
      <c r="Y83" s="59"/>
      <c r="Z83" s="60"/>
      <c r="AA83" s="8" t="str">
        <f t="shared" ca="1" si="1"/>
        <v>gcloud auth activate-service-account --key-file credentials.json</v>
      </c>
      <c r="AB83" s="21" t="s">
        <v>476</v>
      </c>
      <c r="AC83" s="5" t="s">
        <v>477</v>
      </c>
      <c r="AD83" s="2"/>
      <c r="AE83" s="2"/>
      <c r="AF83" s="2"/>
      <c r="AG83" s="2"/>
      <c r="AH83" s="2"/>
      <c r="AI83" s="2"/>
      <c r="AJ83" s="2"/>
      <c r="AK83" s="2"/>
      <c r="AL83" s="2"/>
      <c r="AM83" s="2"/>
      <c r="AN83" s="2"/>
      <c r="AO83" s="2"/>
      <c r="AP83" s="2"/>
      <c r="AQ83" s="2"/>
      <c r="AR83" s="2"/>
      <c r="AS83" s="2"/>
      <c r="AT83" s="1" t="s">
        <v>561</v>
      </c>
      <c r="AU83" s="1" t="s">
        <v>562</v>
      </c>
    </row>
    <row r="84" spans="2:47" collapsed="1">
      <c r="B84" s="61" t="s">
        <v>109</v>
      </c>
      <c r="C84" s="62"/>
      <c r="D84" s="62"/>
      <c r="E84" s="62"/>
      <c r="F84" s="62"/>
      <c r="G84" s="62"/>
      <c r="H84" s="62"/>
      <c r="I84" s="62"/>
      <c r="J84" s="62"/>
      <c r="K84" s="62"/>
      <c r="L84" s="62"/>
      <c r="M84" s="62"/>
      <c r="N84" s="62"/>
      <c r="O84" s="62"/>
      <c r="P84" s="62"/>
      <c r="Q84" s="62"/>
      <c r="R84" s="62"/>
      <c r="S84" s="62"/>
      <c r="T84" s="62"/>
      <c r="U84" s="62"/>
      <c r="V84" s="62"/>
      <c r="W84" s="62"/>
      <c r="X84" s="62"/>
      <c r="Y84" s="62"/>
      <c r="Z84" s="63"/>
      <c r="AA84" s="8" t="str">
        <f t="shared" ref="AA84:AA89" ca="1" si="36">IFERROR(OFFSET(A84,0,MATCH("",B84:Z84,-1)),"")</f>
        <v>gcloud config</v>
      </c>
      <c r="AB84" s="2" t="s">
        <v>6</v>
      </c>
      <c r="AC84" s="2"/>
      <c r="AD84" s="2"/>
      <c r="AE84" s="2"/>
      <c r="AF84" s="2"/>
      <c r="AG84" s="2"/>
      <c r="AH84" s="2"/>
      <c r="AI84" s="2"/>
      <c r="AJ84" s="2"/>
      <c r="AK84" s="2"/>
      <c r="AL84" s="2"/>
      <c r="AM84" s="2"/>
      <c r="AN84" s="2"/>
      <c r="AO84" s="2"/>
      <c r="AP84" s="2"/>
      <c r="AQ84" s="2"/>
      <c r="AR84" s="2"/>
      <c r="AS84" s="2"/>
      <c r="AT84" s="1" t="s">
        <v>32</v>
      </c>
      <c r="AU84" s="1"/>
    </row>
    <row r="85" spans="2:47" hidden="1" outlineLevel="1">
      <c r="B85" s="10"/>
      <c r="C85" s="62" t="str">
        <f>B$84&amp;" list project"</f>
        <v>gcloud config list project</v>
      </c>
      <c r="D85" s="62"/>
      <c r="E85" s="62"/>
      <c r="F85" s="62"/>
      <c r="G85" s="62"/>
      <c r="H85" s="62"/>
      <c r="I85" s="62"/>
      <c r="J85" s="62"/>
      <c r="K85" s="62"/>
      <c r="L85" s="62"/>
      <c r="M85" s="62"/>
      <c r="N85" s="62"/>
      <c r="O85" s="62"/>
      <c r="P85" s="62"/>
      <c r="Q85" s="62"/>
      <c r="R85" s="62"/>
      <c r="S85" s="62"/>
      <c r="T85" s="62"/>
      <c r="U85" s="62"/>
      <c r="V85" s="62"/>
      <c r="W85" s="62"/>
      <c r="X85" s="62"/>
      <c r="Y85" s="62"/>
      <c r="Z85" s="63"/>
      <c r="AA85" s="8" t="str">
        <f t="shared" ca="1" si="36"/>
        <v>gcloud config list project</v>
      </c>
      <c r="AB85" s="2" t="s">
        <v>6</v>
      </c>
      <c r="AC85" s="2"/>
      <c r="AD85" s="2"/>
      <c r="AE85" s="2"/>
      <c r="AF85" s="2"/>
      <c r="AG85" s="2"/>
      <c r="AH85" s="2"/>
      <c r="AI85" s="2"/>
      <c r="AJ85" s="2"/>
      <c r="AK85" s="2"/>
      <c r="AL85" s="2"/>
      <c r="AM85" s="2"/>
      <c r="AN85" s="2"/>
      <c r="AO85" s="2"/>
      <c r="AP85" s="2"/>
      <c r="AQ85" s="2"/>
      <c r="AR85" s="2"/>
      <c r="AS85" s="2"/>
      <c r="AT85" s="1" t="s">
        <v>33</v>
      </c>
      <c r="AU85" s="1"/>
    </row>
    <row r="86" spans="2:47" hidden="1" outlineLevel="1">
      <c r="B86" s="10"/>
      <c r="C86" s="62" t="str">
        <f>B$84&amp;" list --all"</f>
        <v>gcloud config list --all</v>
      </c>
      <c r="D86" s="62"/>
      <c r="E86" s="62"/>
      <c r="F86" s="62"/>
      <c r="G86" s="62"/>
      <c r="H86" s="62"/>
      <c r="I86" s="62"/>
      <c r="J86" s="62"/>
      <c r="K86" s="62"/>
      <c r="L86" s="62"/>
      <c r="M86" s="62"/>
      <c r="N86" s="62"/>
      <c r="O86" s="62"/>
      <c r="P86" s="62"/>
      <c r="Q86" s="62"/>
      <c r="R86" s="62"/>
      <c r="S86" s="62"/>
      <c r="T86" s="62"/>
      <c r="U86" s="62"/>
      <c r="V86" s="62"/>
      <c r="W86" s="62"/>
      <c r="X86" s="62"/>
      <c r="Y86" s="62"/>
      <c r="Z86" s="63"/>
      <c r="AA86" s="8" t="str">
        <f t="shared" ref="AA86" ca="1" si="37">IFERROR(OFFSET(A86,0,MATCH("",B86:Z86,-1)),"")</f>
        <v>gcloud config list --all</v>
      </c>
      <c r="AB86" s="2" t="s">
        <v>6</v>
      </c>
      <c r="AC86" s="2"/>
      <c r="AD86" s="2"/>
      <c r="AE86" s="2"/>
      <c r="AF86" s="2"/>
      <c r="AG86" s="2"/>
      <c r="AH86" s="2"/>
      <c r="AI86" s="2"/>
      <c r="AJ86" s="2"/>
      <c r="AK86" s="2"/>
      <c r="AL86" s="2"/>
      <c r="AM86" s="2"/>
      <c r="AN86" s="2"/>
      <c r="AO86" s="2"/>
      <c r="AP86" s="2"/>
      <c r="AQ86" s="2"/>
      <c r="AR86" s="2"/>
      <c r="AS86" s="2"/>
      <c r="AT86" s="1" t="s">
        <v>21</v>
      </c>
      <c r="AU86" s="1"/>
    </row>
    <row r="87" spans="2:47" hidden="1" outlineLevel="1">
      <c r="B87" s="15"/>
      <c r="C87" s="62" t="str">
        <f>B$84&amp;" set compute/zone "&amp;AC87</f>
        <v>gcloud config set compute/zone $MY_ZONE</v>
      </c>
      <c r="D87" s="62"/>
      <c r="E87" s="62"/>
      <c r="F87" s="62"/>
      <c r="G87" s="62"/>
      <c r="H87" s="62"/>
      <c r="I87" s="62"/>
      <c r="J87" s="62"/>
      <c r="K87" s="62"/>
      <c r="L87" s="62"/>
      <c r="M87" s="62"/>
      <c r="N87" s="62"/>
      <c r="O87" s="62"/>
      <c r="P87" s="62"/>
      <c r="Q87" s="62"/>
      <c r="R87" s="62"/>
      <c r="S87" s="62"/>
      <c r="T87" s="62"/>
      <c r="U87" s="62"/>
      <c r="V87" s="62"/>
      <c r="W87" s="62"/>
      <c r="X87" s="62"/>
      <c r="Y87" s="62"/>
      <c r="Z87" s="63"/>
      <c r="AA87" s="8" t="str">
        <f t="shared" ref="AA87" ca="1" si="38">IFERROR(OFFSET(A87,0,MATCH("",B87:Z87,-1)),"")</f>
        <v>gcloud config set compute/zone $MY_ZONE</v>
      </c>
      <c r="AB87" s="21" t="s">
        <v>11</v>
      </c>
      <c r="AC87" s="5" t="s">
        <v>463</v>
      </c>
      <c r="AD87" s="2"/>
      <c r="AE87" s="2"/>
      <c r="AF87" s="2"/>
      <c r="AG87" s="2"/>
      <c r="AH87" s="2"/>
      <c r="AI87" s="2"/>
      <c r="AJ87" s="2"/>
      <c r="AK87" s="2"/>
      <c r="AL87" s="2"/>
      <c r="AM87" s="2"/>
      <c r="AN87" s="2"/>
      <c r="AO87" s="2"/>
      <c r="AP87" s="2"/>
      <c r="AQ87" s="2"/>
      <c r="AR87" s="2"/>
      <c r="AS87" s="2"/>
      <c r="AT87" s="1" t="s">
        <v>81</v>
      </c>
      <c r="AU87" s="1"/>
    </row>
    <row r="88" spans="2:47" hidden="1" outlineLevel="1">
      <c r="B88" s="15"/>
      <c r="C88" s="62" t="str">
        <f>B$84&amp;" set compute/region "&amp;AC88</f>
        <v>gcloud config set compute/region $MY_REGION</v>
      </c>
      <c r="D88" s="62"/>
      <c r="E88" s="62"/>
      <c r="F88" s="62"/>
      <c r="G88" s="62"/>
      <c r="H88" s="62"/>
      <c r="I88" s="62"/>
      <c r="J88" s="62"/>
      <c r="K88" s="62"/>
      <c r="L88" s="62"/>
      <c r="M88" s="62"/>
      <c r="N88" s="62"/>
      <c r="O88" s="62"/>
      <c r="P88" s="62"/>
      <c r="Q88" s="62"/>
      <c r="R88" s="62"/>
      <c r="S88" s="62"/>
      <c r="T88" s="62"/>
      <c r="U88" s="62"/>
      <c r="V88" s="62"/>
      <c r="W88" s="62"/>
      <c r="X88" s="62"/>
      <c r="Y88" s="62"/>
      <c r="Z88" s="63"/>
      <c r="AA88" s="8" t="str">
        <f t="shared" ref="AA88" ca="1" si="39">IFERROR(OFFSET(A88,0,MATCH("",B88:Z88,-1)),"")</f>
        <v>gcloud config set compute/region $MY_REGION</v>
      </c>
      <c r="AB88" s="21" t="s">
        <v>79</v>
      </c>
      <c r="AC88" s="5" t="s">
        <v>565</v>
      </c>
      <c r="AD88" s="2"/>
      <c r="AE88" s="2"/>
      <c r="AF88" s="2"/>
      <c r="AG88" s="2"/>
      <c r="AH88" s="2"/>
      <c r="AI88" s="2"/>
      <c r="AJ88" s="2"/>
      <c r="AK88" s="2"/>
      <c r="AL88" s="2"/>
      <c r="AM88" s="2"/>
      <c r="AN88" s="2"/>
      <c r="AO88" s="2"/>
      <c r="AP88" s="2"/>
      <c r="AQ88" s="2"/>
      <c r="AR88" s="2"/>
      <c r="AS88" s="2"/>
      <c r="AT88" s="1" t="s">
        <v>82</v>
      </c>
      <c r="AU88" s="1"/>
    </row>
    <row r="89" spans="2:47" hidden="1" outlineLevel="1">
      <c r="B89" s="10"/>
      <c r="C89" s="62" t="str">
        <f>B$84&amp;" set project "&amp;AC89</f>
        <v>gcloud config set project $DEVSHELL_PROJECT_ID</v>
      </c>
      <c r="D89" s="62"/>
      <c r="E89" s="62"/>
      <c r="F89" s="62"/>
      <c r="G89" s="62"/>
      <c r="H89" s="62"/>
      <c r="I89" s="62"/>
      <c r="J89" s="62"/>
      <c r="K89" s="62"/>
      <c r="L89" s="62"/>
      <c r="M89" s="62"/>
      <c r="N89" s="62"/>
      <c r="O89" s="62"/>
      <c r="P89" s="62"/>
      <c r="Q89" s="62"/>
      <c r="R89" s="62"/>
      <c r="S89" s="62"/>
      <c r="T89" s="62"/>
      <c r="U89" s="62"/>
      <c r="V89" s="62"/>
      <c r="W89" s="62"/>
      <c r="X89" s="62"/>
      <c r="Y89" s="62"/>
      <c r="Z89" s="63"/>
      <c r="AA89" s="8" t="str">
        <f t="shared" ca="1" si="36"/>
        <v>gcloud config set project $DEVSHELL_PROJECT_ID</v>
      </c>
      <c r="AB89" s="21" t="s">
        <v>134</v>
      </c>
      <c r="AC89" s="5" t="s">
        <v>217</v>
      </c>
      <c r="AD89" s="2"/>
      <c r="AE89" s="2"/>
      <c r="AF89" s="2"/>
      <c r="AG89" s="2"/>
      <c r="AH89" s="2"/>
      <c r="AI89" s="2"/>
      <c r="AJ89" s="2"/>
      <c r="AK89" s="2"/>
      <c r="AL89" s="2"/>
      <c r="AM89" s="2"/>
      <c r="AN89" s="2"/>
      <c r="AO89" s="2"/>
      <c r="AP89" s="2"/>
      <c r="AQ89" s="2"/>
      <c r="AR89" s="2"/>
      <c r="AS89" s="2"/>
      <c r="AT89" s="1" t="s">
        <v>135</v>
      </c>
      <c r="AU89" s="1"/>
    </row>
    <row r="90" spans="2:47">
      <c r="B90" s="61" t="str">
        <f>"gcloud help "&amp;AC90</f>
        <v>gcloud help config</v>
      </c>
      <c r="C90" s="62"/>
      <c r="D90" s="62"/>
      <c r="E90" s="62"/>
      <c r="F90" s="62"/>
      <c r="G90" s="62"/>
      <c r="H90" s="62"/>
      <c r="I90" s="62"/>
      <c r="J90" s="62"/>
      <c r="K90" s="62"/>
      <c r="L90" s="62"/>
      <c r="M90" s="62"/>
      <c r="N90" s="62"/>
      <c r="O90" s="62"/>
      <c r="P90" s="62"/>
      <c r="Q90" s="62"/>
      <c r="R90" s="62"/>
      <c r="S90" s="62"/>
      <c r="T90" s="62"/>
      <c r="U90" s="62"/>
      <c r="V90" s="62"/>
      <c r="W90" s="62"/>
      <c r="X90" s="62"/>
      <c r="Y90" s="62"/>
      <c r="Z90" s="63"/>
      <c r="AA90" s="8" t="str">
        <f t="shared" ref="AA90:AA100" ca="1" si="40">IFERROR(OFFSET(A90,0,MATCH("",B90:Z90,-1)),"")</f>
        <v>gcloud help config</v>
      </c>
      <c r="AB90" s="2" t="s">
        <v>18</v>
      </c>
      <c r="AC90" s="5" t="s">
        <v>19</v>
      </c>
      <c r="AD90" s="2"/>
      <c r="AE90" s="2"/>
      <c r="AF90" s="2"/>
      <c r="AG90" s="2"/>
      <c r="AH90" s="2"/>
      <c r="AI90" s="2"/>
      <c r="AJ90" s="2"/>
      <c r="AK90" s="2"/>
      <c r="AL90" s="2"/>
      <c r="AM90" s="2"/>
      <c r="AN90" s="2"/>
      <c r="AO90" s="2"/>
      <c r="AP90" s="2"/>
      <c r="AQ90" s="2"/>
      <c r="AR90" s="2"/>
      <c r="AS90" s="2"/>
      <c r="AT90" s="1" t="s">
        <v>17</v>
      </c>
      <c r="AU90" s="1"/>
    </row>
    <row r="91" spans="2:47" collapsed="1">
      <c r="B91" s="61" t="s">
        <v>25</v>
      </c>
      <c r="C91" s="62"/>
      <c r="D91" s="62"/>
      <c r="E91" s="62"/>
      <c r="F91" s="62"/>
      <c r="G91" s="62"/>
      <c r="H91" s="62"/>
      <c r="I91" s="62"/>
      <c r="J91" s="62"/>
      <c r="K91" s="62"/>
      <c r="L91" s="62"/>
      <c r="M91" s="62"/>
      <c r="N91" s="62"/>
      <c r="O91" s="62"/>
      <c r="P91" s="62"/>
      <c r="Q91" s="62"/>
      <c r="R91" s="62"/>
      <c r="S91" s="62"/>
      <c r="T91" s="62"/>
      <c r="U91" s="62"/>
      <c r="V91" s="62"/>
      <c r="W91" s="62"/>
      <c r="X91" s="62"/>
      <c r="Y91" s="62"/>
      <c r="Z91" s="63"/>
      <c r="AA91" s="8" t="str">
        <f t="shared" ca="1" si="40"/>
        <v>gcloud init</v>
      </c>
      <c r="AB91" s="2" t="s">
        <v>6</v>
      </c>
      <c r="AC91" s="2"/>
      <c r="AD91" s="2"/>
      <c r="AE91" s="2"/>
      <c r="AF91" s="2"/>
      <c r="AG91" s="2"/>
      <c r="AH91" s="2"/>
      <c r="AI91" s="2"/>
      <c r="AJ91" s="2"/>
      <c r="AK91" s="2"/>
      <c r="AL91" s="2"/>
      <c r="AM91" s="2"/>
      <c r="AN91" s="2"/>
      <c r="AO91" s="2"/>
      <c r="AP91" s="2"/>
      <c r="AQ91" s="2"/>
      <c r="AR91" s="2"/>
      <c r="AS91" s="2"/>
      <c r="AT91" s="1" t="s">
        <v>26</v>
      </c>
      <c r="AU91" s="1"/>
    </row>
    <row r="92" spans="2:47" ht="45" hidden="1" outlineLevel="1">
      <c r="B92" s="10"/>
      <c r="C92" s="62" t="str">
        <f>B91&amp;" --console-only"</f>
        <v>gcloud init --console-only</v>
      </c>
      <c r="D92" s="62"/>
      <c r="E92" s="62"/>
      <c r="F92" s="62"/>
      <c r="G92" s="62"/>
      <c r="H92" s="62"/>
      <c r="I92" s="62"/>
      <c r="J92" s="62"/>
      <c r="K92" s="62"/>
      <c r="L92" s="62"/>
      <c r="M92" s="62"/>
      <c r="N92" s="62"/>
      <c r="O92" s="62"/>
      <c r="P92" s="62"/>
      <c r="Q92" s="62"/>
      <c r="R92" s="62"/>
      <c r="S92" s="62"/>
      <c r="T92" s="62"/>
      <c r="U92" s="62"/>
      <c r="V92" s="62"/>
      <c r="W92" s="62"/>
      <c r="X92" s="62"/>
      <c r="Y92" s="62"/>
      <c r="Z92" s="63"/>
      <c r="AA92" s="8" t="str">
        <f t="shared" ca="1" si="40"/>
        <v>gcloud init --console-only</v>
      </c>
      <c r="AB92" s="2" t="s">
        <v>6</v>
      </c>
      <c r="AC92" s="2"/>
      <c r="AD92" s="2"/>
      <c r="AE92" s="2"/>
      <c r="AF92" s="2"/>
      <c r="AG92" s="2"/>
      <c r="AH92" s="2"/>
      <c r="AI92" s="2"/>
      <c r="AJ92" s="2"/>
      <c r="AK92" s="2"/>
      <c r="AL92" s="2"/>
      <c r="AM92" s="2"/>
      <c r="AN92" s="2"/>
      <c r="AO92" s="2"/>
      <c r="AP92" s="2"/>
      <c r="AQ92" s="2"/>
      <c r="AR92" s="2"/>
      <c r="AS92" s="2"/>
      <c r="AT92" s="1" t="s">
        <v>27</v>
      </c>
      <c r="AU92" s="1"/>
    </row>
    <row r="93" spans="2:47" hidden="1" outlineLevel="1">
      <c r="B93" s="10"/>
      <c r="C93" s="62"/>
      <c r="D93" s="62"/>
      <c r="E93" s="62"/>
      <c r="F93" s="62"/>
      <c r="G93" s="62"/>
      <c r="H93" s="62"/>
      <c r="I93" s="62"/>
      <c r="J93" s="62"/>
      <c r="K93" s="62"/>
      <c r="L93" s="62"/>
      <c r="M93" s="62"/>
      <c r="N93" s="62"/>
      <c r="O93" s="62"/>
      <c r="P93" s="62"/>
      <c r="Q93" s="62"/>
      <c r="R93" s="62"/>
      <c r="S93" s="62"/>
      <c r="T93" s="62"/>
      <c r="U93" s="62"/>
      <c r="V93" s="62"/>
      <c r="W93" s="62"/>
      <c r="X93" s="62"/>
      <c r="Y93" s="62"/>
      <c r="Z93" s="63"/>
      <c r="AA93" s="8" t="str">
        <f t="shared" ca="1" si="40"/>
        <v/>
      </c>
      <c r="AB93" s="2" t="s">
        <v>6</v>
      </c>
      <c r="AC93" s="2"/>
      <c r="AD93" s="2"/>
      <c r="AE93" s="2"/>
      <c r="AF93" s="2"/>
      <c r="AG93" s="2"/>
      <c r="AH93" s="2"/>
      <c r="AI93" s="2"/>
      <c r="AJ93" s="2"/>
      <c r="AK93" s="2"/>
      <c r="AL93" s="2"/>
      <c r="AM93" s="2"/>
      <c r="AN93" s="2"/>
      <c r="AO93" s="2"/>
      <c r="AP93" s="2"/>
      <c r="AQ93" s="2"/>
      <c r="AR93" s="2"/>
      <c r="AS93" s="2"/>
      <c r="AT93" s="1"/>
      <c r="AU93" s="1"/>
    </row>
    <row r="94" spans="2:47" collapsed="1">
      <c r="B94" s="61" t="s">
        <v>186</v>
      </c>
      <c r="C94" s="62"/>
      <c r="D94" s="62"/>
      <c r="E94" s="62"/>
      <c r="F94" s="62"/>
      <c r="G94" s="62"/>
      <c r="H94" s="62"/>
      <c r="I94" s="62"/>
      <c r="J94" s="62"/>
      <c r="K94" s="62"/>
      <c r="L94" s="62"/>
      <c r="M94" s="62"/>
      <c r="N94" s="62"/>
      <c r="O94" s="62"/>
      <c r="P94" s="62"/>
      <c r="Q94" s="62"/>
      <c r="R94" s="62"/>
      <c r="S94" s="62"/>
      <c r="T94" s="62"/>
      <c r="U94" s="62"/>
      <c r="V94" s="62"/>
      <c r="W94" s="62"/>
      <c r="X94" s="62"/>
      <c r="Y94" s="62"/>
      <c r="Z94" s="63"/>
      <c r="AA94" s="8" t="str">
        <f t="shared" ca="1" si="40"/>
        <v>gcloud kms</v>
      </c>
      <c r="AB94" s="2" t="s">
        <v>6</v>
      </c>
      <c r="AC94" s="2"/>
      <c r="AD94" s="2"/>
      <c r="AE94" s="2"/>
      <c r="AF94" s="2"/>
      <c r="AG94" s="2"/>
      <c r="AH94" s="2"/>
      <c r="AI94" s="2"/>
      <c r="AJ94" s="2"/>
      <c r="AK94" s="2"/>
      <c r="AL94" s="2"/>
      <c r="AM94" s="2"/>
      <c r="AN94" s="2"/>
      <c r="AO94" s="2"/>
      <c r="AP94" s="2"/>
      <c r="AQ94" s="2"/>
      <c r="AR94" s="2"/>
      <c r="AS94" s="2"/>
      <c r="AT94" s="1"/>
      <c r="AU94" s="1"/>
    </row>
    <row r="95" spans="2:47" hidden="1" outlineLevel="1">
      <c r="B95" s="27"/>
      <c r="C95" s="62" t="str">
        <f>B$94&amp;" keyrings"</f>
        <v>gcloud kms keyrings</v>
      </c>
      <c r="D95" s="62"/>
      <c r="E95" s="62"/>
      <c r="F95" s="62"/>
      <c r="G95" s="62"/>
      <c r="H95" s="62"/>
      <c r="I95" s="62"/>
      <c r="J95" s="62"/>
      <c r="K95" s="62"/>
      <c r="L95" s="62"/>
      <c r="M95" s="62"/>
      <c r="N95" s="62"/>
      <c r="O95" s="62"/>
      <c r="P95" s="62"/>
      <c r="Q95" s="62"/>
      <c r="R95" s="62"/>
      <c r="S95" s="62"/>
      <c r="T95" s="62"/>
      <c r="U95" s="62"/>
      <c r="V95" s="62"/>
      <c r="W95" s="62"/>
      <c r="X95" s="62"/>
      <c r="Y95" s="62"/>
      <c r="Z95" s="63"/>
      <c r="AA95" s="8" t="str">
        <f t="shared" ca="1" si="40"/>
        <v>gcloud kms keyrings</v>
      </c>
      <c r="AB95" s="2" t="s">
        <v>6</v>
      </c>
      <c r="AC95" s="2"/>
      <c r="AD95" s="2"/>
      <c r="AE95" s="2"/>
      <c r="AF95" s="2"/>
      <c r="AG95" s="2"/>
      <c r="AH95" s="2"/>
      <c r="AI95" s="2"/>
      <c r="AJ95" s="2"/>
      <c r="AK95" s="2"/>
      <c r="AL95" s="2"/>
      <c r="AM95" s="2"/>
      <c r="AN95" s="2"/>
      <c r="AO95" s="2"/>
      <c r="AP95" s="2"/>
      <c r="AQ95" s="2"/>
      <c r="AR95" s="2"/>
      <c r="AS95" s="2"/>
      <c r="AT95" s="1" t="s">
        <v>202</v>
      </c>
      <c r="AU95" s="1" t="s">
        <v>203</v>
      </c>
    </row>
    <row r="96" spans="2:47" ht="39.75" hidden="1" customHeight="1" outlineLevel="2">
      <c r="B96" s="27"/>
      <c r="C96" s="26"/>
      <c r="D96" s="58" t="str">
        <f>C$95&amp;" create "&amp;AC96&amp;IF(ISBLANK(AE96),""," --location "&amp;AE96)</f>
        <v>gcloud kms keyrings create $KEYRING_NAME --location global</v>
      </c>
      <c r="E96" s="59"/>
      <c r="F96" s="59"/>
      <c r="G96" s="59"/>
      <c r="H96" s="59"/>
      <c r="I96" s="59"/>
      <c r="J96" s="59"/>
      <c r="K96" s="59"/>
      <c r="L96" s="59"/>
      <c r="M96" s="59"/>
      <c r="N96" s="59"/>
      <c r="O96" s="59"/>
      <c r="P96" s="59"/>
      <c r="Q96" s="59"/>
      <c r="R96" s="59"/>
      <c r="S96" s="59"/>
      <c r="T96" s="59"/>
      <c r="U96" s="59"/>
      <c r="V96" s="59"/>
      <c r="W96" s="59"/>
      <c r="X96" s="59"/>
      <c r="Y96" s="59"/>
      <c r="Z96" s="60"/>
      <c r="AA96" s="8" t="str">
        <f t="shared" ca="1" si="40"/>
        <v>gcloud kms keyrings create $KEYRING_NAME --location global</v>
      </c>
      <c r="AB96" s="21" t="s">
        <v>187</v>
      </c>
      <c r="AC96" s="5" t="s">
        <v>188</v>
      </c>
      <c r="AD96" s="2" t="s">
        <v>189</v>
      </c>
      <c r="AE96" s="5" t="s">
        <v>190</v>
      </c>
      <c r="AF96" s="2"/>
      <c r="AG96" s="2"/>
      <c r="AH96" s="2"/>
      <c r="AI96" s="2"/>
      <c r="AJ96" s="2"/>
      <c r="AK96" s="2"/>
      <c r="AL96" s="2"/>
      <c r="AM96" s="2"/>
      <c r="AN96" s="2"/>
      <c r="AO96" s="2"/>
      <c r="AP96" s="2"/>
      <c r="AQ96" s="2"/>
      <c r="AR96" s="2"/>
      <c r="AS96" s="2"/>
      <c r="AT96" s="1" t="s">
        <v>204</v>
      </c>
      <c r="AU96" s="1"/>
    </row>
    <row r="97" spans="2:47" ht="60" hidden="1" outlineLevel="2">
      <c r="B97" s="27"/>
      <c r="C97" s="26"/>
      <c r="D97" s="58" t="str">
        <f>C$95&amp;" add-iam-policy-binding "&amp;AC97&amp;" --member "&amp;AE97&amp;" --role "&amp;AG97&amp;IF(ISBLANK(AI97),""," --location "&amp;AI97)</f>
        <v>gcloud kms keyrings add-iam-policy-binding $KEYRING_NAME --member user:$USER_EMAIL --role roles/cloudkms.cryptoKeyEncrypterDecrypter --location global</v>
      </c>
      <c r="E97" s="59"/>
      <c r="F97" s="59"/>
      <c r="G97" s="59"/>
      <c r="H97" s="59"/>
      <c r="I97" s="59"/>
      <c r="J97" s="59"/>
      <c r="K97" s="59"/>
      <c r="L97" s="59"/>
      <c r="M97" s="59"/>
      <c r="N97" s="59"/>
      <c r="O97" s="59"/>
      <c r="P97" s="59"/>
      <c r="Q97" s="59"/>
      <c r="R97" s="59"/>
      <c r="S97" s="59"/>
      <c r="T97" s="59"/>
      <c r="U97" s="59"/>
      <c r="V97" s="59"/>
      <c r="W97" s="59"/>
      <c r="X97" s="59"/>
      <c r="Y97" s="59"/>
      <c r="Z97" s="60"/>
      <c r="AA97" s="8" t="str">
        <f t="shared" ref="AA97:AA99" ca="1" si="41">IFERROR(OFFSET(A97,0,MATCH("",B97:Z97,-1)),"")</f>
        <v>gcloud kms keyrings add-iam-policy-binding $KEYRING_NAME --member user:$USER_EMAIL --role roles/cloudkms.cryptoKeyEncrypterDecrypter --location global</v>
      </c>
      <c r="AB97" s="21" t="s">
        <v>187</v>
      </c>
      <c r="AC97" s="5" t="s">
        <v>188</v>
      </c>
      <c r="AD97" s="21" t="s">
        <v>191</v>
      </c>
      <c r="AE97" s="5" t="s">
        <v>192</v>
      </c>
      <c r="AF97" s="21" t="s">
        <v>193</v>
      </c>
      <c r="AG97" s="5" t="s">
        <v>194</v>
      </c>
      <c r="AH97" s="2" t="s">
        <v>189</v>
      </c>
      <c r="AI97" s="5" t="s">
        <v>190</v>
      </c>
      <c r="AJ97" s="2"/>
      <c r="AK97" s="2"/>
      <c r="AL97" s="2"/>
      <c r="AM97" s="2"/>
      <c r="AN97" s="2"/>
      <c r="AO97" s="2"/>
      <c r="AP97" s="2"/>
      <c r="AQ97" s="2"/>
      <c r="AR97" s="2"/>
      <c r="AS97" s="2"/>
      <c r="AT97" s="1" t="s">
        <v>205</v>
      </c>
      <c r="AU97" s="1" t="s">
        <v>200</v>
      </c>
    </row>
    <row r="98" spans="2:47" hidden="1" outlineLevel="1">
      <c r="B98" s="27"/>
      <c r="C98" s="62" t="str">
        <f>B$94&amp;" keys"</f>
        <v>gcloud kms keys</v>
      </c>
      <c r="D98" s="62"/>
      <c r="E98" s="62"/>
      <c r="F98" s="62"/>
      <c r="G98" s="62"/>
      <c r="H98" s="62"/>
      <c r="I98" s="62"/>
      <c r="J98" s="62"/>
      <c r="K98" s="62"/>
      <c r="L98" s="62"/>
      <c r="M98" s="62"/>
      <c r="N98" s="62"/>
      <c r="O98" s="62"/>
      <c r="P98" s="62"/>
      <c r="Q98" s="62"/>
      <c r="R98" s="62"/>
      <c r="S98" s="62"/>
      <c r="T98" s="62"/>
      <c r="U98" s="62"/>
      <c r="V98" s="62"/>
      <c r="W98" s="62"/>
      <c r="X98" s="62"/>
      <c r="Y98" s="62"/>
      <c r="Z98" s="63"/>
      <c r="AA98" s="8" t="str">
        <f t="shared" ca="1" si="41"/>
        <v>gcloud kms keys</v>
      </c>
      <c r="AB98" s="2" t="s">
        <v>6</v>
      </c>
      <c r="AC98" s="2"/>
      <c r="AD98" s="2"/>
      <c r="AE98" s="2"/>
      <c r="AF98" s="2"/>
      <c r="AG98" s="2"/>
      <c r="AH98" s="2"/>
      <c r="AI98" s="2"/>
      <c r="AJ98" s="2"/>
      <c r="AK98" s="2"/>
      <c r="AL98" s="2"/>
      <c r="AM98" s="2"/>
      <c r="AN98" s="2"/>
      <c r="AO98" s="2"/>
      <c r="AP98" s="2"/>
      <c r="AQ98" s="2"/>
      <c r="AR98" s="2"/>
      <c r="AS98" s="2"/>
      <c r="AT98" s="1" t="s">
        <v>206</v>
      </c>
      <c r="AU98" s="1"/>
    </row>
    <row r="99" spans="2:47" ht="39.75" hidden="1" customHeight="1" outlineLevel="2">
      <c r="B99" s="27"/>
      <c r="C99" s="26"/>
      <c r="D99" s="58" t="str">
        <f>C$98&amp;" create "&amp;AC99&amp;" --purpose "&amp;AE99&amp;IF(ISBLANK(AG99),""," --keyring "&amp;AG99)&amp;IF(ISBLANK(AI99),""," --location "&amp;AI99)</f>
        <v>gcloud kms keys create $CRYPTOKEY_NAME --purpose encryption --keyring $KEYRING_NAME --location global</v>
      </c>
      <c r="E99" s="59"/>
      <c r="F99" s="59"/>
      <c r="G99" s="59"/>
      <c r="H99" s="59"/>
      <c r="I99" s="59"/>
      <c r="J99" s="59"/>
      <c r="K99" s="59"/>
      <c r="L99" s="59"/>
      <c r="M99" s="59"/>
      <c r="N99" s="59"/>
      <c r="O99" s="59"/>
      <c r="P99" s="59"/>
      <c r="Q99" s="59"/>
      <c r="R99" s="59"/>
      <c r="S99" s="59"/>
      <c r="T99" s="59"/>
      <c r="U99" s="59"/>
      <c r="V99" s="59"/>
      <c r="W99" s="59"/>
      <c r="X99" s="59"/>
      <c r="Y99" s="59"/>
      <c r="Z99" s="60"/>
      <c r="AA99" s="32" t="str">
        <f t="shared" ca="1" si="41"/>
        <v>gcloud kms keys create $CRYPTOKEY_NAME --purpose encryption --keyring $KEYRING_NAME --location global</v>
      </c>
      <c r="AB99" s="21" t="s">
        <v>195</v>
      </c>
      <c r="AC99" s="5" t="s">
        <v>196</v>
      </c>
      <c r="AD99" s="21" t="s">
        <v>198</v>
      </c>
      <c r="AE99" s="5" t="s">
        <v>199</v>
      </c>
      <c r="AF99" s="2" t="s">
        <v>197</v>
      </c>
      <c r="AG99" s="5" t="s">
        <v>188</v>
      </c>
      <c r="AH99" s="2" t="s">
        <v>189</v>
      </c>
      <c r="AI99" s="5" t="s">
        <v>190</v>
      </c>
      <c r="AJ99" s="2"/>
      <c r="AK99" s="2"/>
      <c r="AL99" s="2"/>
      <c r="AM99" s="2"/>
      <c r="AN99" s="2"/>
      <c r="AO99" s="2"/>
      <c r="AP99" s="2"/>
      <c r="AQ99" s="2"/>
      <c r="AR99" s="2"/>
      <c r="AS99" s="2"/>
      <c r="AT99" s="1" t="s">
        <v>207</v>
      </c>
      <c r="AU99" s="1"/>
    </row>
    <row r="100" spans="2:47" ht="30">
      <c r="B100" s="61" t="s">
        <v>22</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3"/>
      <c r="AA100" s="8" t="str">
        <f t="shared" ca="1" si="40"/>
        <v>gcloud info</v>
      </c>
      <c r="AB100" s="2" t="s">
        <v>6</v>
      </c>
      <c r="AC100" s="2"/>
      <c r="AD100" s="2"/>
      <c r="AE100" s="2"/>
      <c r="AF100" s="2"/>
      <c r="AG100" s="2"/>
      <c r="AH100" s="2"/>
      <c r="AI100" s="2"/>
      <c r="AJ100" s="2"/>
      <c r="AK100" s="2"/>
      <c r="AL100" s="2"/>
      <c r="AM100" s="2"/>
      <c r="AN100" s="2"/>
      <c r="AO100" s="2"/>
      <c r="AP100" s="2"/>
      <c r="AQ100" s="2"/>
      <c r="AR100" s="2"/>
      <c r="AS100" s="2"/>
      <c r="AT100" s="1" t="s">
        <v>28</v>
      </c>
      <c r="AU100" s="1"/>
    </row>
    <row r="101" spans="2:47" collapsed="1">
      <c r="B101" s="61" t="s">
        <v>209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3"/>
      <c r="AA101" s="8" t="str">
        <f t="shared" ref="AA101:AA111" ca="1" si="42">IFERROR(OFFSET(A101,0,MATCH("",B101:Z101,-1)),"")</f>
        <v>gcloud services</v>
      </c>
      <c r="AB101" s="2" t="s">
        <v>6</v>
      </c>
      <c r="AC101" s="2"/>
      <c r="AD101" s="2"/>
      <c r="AE101" s="2"/>
      <c r="AF101" s="2"/>
      <c r="AG101" s="2"/>
      <c r="AH101" s="2"/>
      <c r="AI101" s="2"/>
      <c r="AJ101" s="2"/>
      <c r="AK101" s="2"/>
      <c r="AL101" s="2"/>
      <c r="AM101" s="2"/>
      <c r="AN101" s="2"/>
      <c r="AO101" s="2"/>
      <c r="AP101" s="2"/>
      <c r="AQ101" s="2"/>
      <c r="AR101" s="2"/>
      <c r="AS101" s="2"/>
      <c r="AT101" s="1" t="s">
        <v>208</v>
      </c>
      <c r="AU101" s="1"/>
    </row>
    <row r="102" spans="2:47" hidden="1" outlineLevel="1">
      <c r="B102" s="27"/>
      <c r="C102" s="62" t="str">
        <f>B$101&amp;" list --available"</f>
        <v>gcloud services list --available</v>
      </c>
      <c r="D102" s="62"/>
      <c r="E102" s="62"/>
      <c r="F102" s="62"/>
      <c r="G102" s="62"/>
      <c r="H102" s="62"/>
      <c r="I102" s="62"/>
      <c r="J102" s="62"/>
      <c r="K102" s="62"/>
      <c r="L102" s="62"/>
      <c r="M102" s="62"/>
      <c r="N102" s="62"/>
      <c r="O102" s="62"/>
      <c r="P102" s="62"/>
      <c r="Q102" s="62"/>
      <c r="R102" s="62"/>
      <c r="S102" s="62"/>
      <c r="T102" s="62"/>
      <c r="U102" s="62"/>
      <c r="V102" s="62"/>
      <c r="W102" s="62"/>
      <c r="X102" s="62"/>
      <c r="Y102" s="62"/>
      <c r="Z102" s="63"/>
      <c r="AA102" s="8" t="str">
        <f t="shared" ca="1" si="42"/>
        <v>gcloud services list --available</v>
      </c>
      <c r="AB102" s="2" t="s">
        <v>6</v>
      </c>
      <c r="AC102" s="2"/>
      <c r="AD102" s="2"/>
      <c r="AE102" s="2"/>
      <c r="AF102" s="2"/>
      <c r="AG102" s="2"/>
      <c r="AH102" s="2"/>
      <c r="AI102" s="2"/>
      <c r="AJ102" s="2"/>
      <c r="AK102" s="2"/>
      <c r="AL102" s="2"/>
      <c r="AM102" s="2"/>
      <c r="AN102" s="2"/>
      <c r="AO102" s="2"/>
      <c r="AP102" s="2"/>
      <c r="AQ102" s="2"/>
      <c r="AR102" s="2"/>
      <c r="AS102" s="2"/>
      <c r="AT102" s="1" t="s">
        <v>211</v>
      </c>
      <c r="AU102" s="1"/>
    </row>
    <row r="103" spans="2:47" hidden="1" outlineLevel="1">
      <c r="B103" s="27"/>
      <c r="C103" s="62" t="str">
        <f>B$101&amp;" enable "&amp;AC103</f>
        <v>gcloud services enable cloudkms.googleapis.com</v>
      </c>
      <c r="D103" s="62"/>
      <c r="E103" s="62"/>
      <c r="F103" s="62"/>
      <c r="G103" s="62"/>
      <c r="H103" s="62"/>
      <c r="I103" s="62"/>
      <c r="J103" s="62"/>
      <c r="K103" s="62"/>
      <c r="L103" s="62"/>
      <c r="M103" s="62"/>
      <c r="N103" s="62"/>
      <c r="O103" s="62"/>
      <c r="P103" s="62"/>
      <c r="Q103" s="62"/>
      <c r="R103" s="62"/>
      <c r="S103" s="62"/>
      <c r="T103" s="62"/>
      <c r="U103" s="62"/>
      <c r="V103" s="62"/>
      <c r="W103" s="62"/>
      <c r="X103" s="62"/>
      <c r="Y103" s="62"/>
      <c r="Z103" s="63"/>
      <c r="AA103" s="8" t="str">
        <f t="shared" ca="1" si="42"/>
        <v>gcloud services enable cloudkms.googleapis.com</v>
      </c>
      <c r="AB103" s="21" t="s">
        <v>212</v>
      </c>
      <c r="AC103" s="5" t="s">
        <v>213</v>
      </c>
      <c r="AD103" s="2"/>
      <c r="AE103" s="2"/>
      <c r="AF103" s="2"/>
      <c r="AG103" s="2"/>
      <c r="AH103" s="2"/>
      <c r="AI103" s="2"/>
      <c r="AJ103" s="2"/>
      <c r="AK103" s="2"/>
      <c r="AL103" s="2"/>
      <c r="AM103" s="2"/>
      <c r="AN103" s="2"/>
      <c r="AO103" s="2"/>
      <c r="AP103" s="2"/>
      <c r="AQ103" s="2"/>
      <c r="AR103" s="2"/>
      <c r="AS103" s="2"/>
      <c r="AT103" s="1" t="s">
        <v>210</v>
      </c>
      <c r="AU103" s="1"/>
    </row>
    <row r="104" spans="2:47" collapsed="1">
      <c r="B104" s="61" t="s">
        <v>225</v>
      </c>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3"/>
      <c r="AA104" s="8" t="str">
        <f t="shared" ca="1" si="42"/>
        <v>gcloud container</v>
      </c>
      <c r="AB104" s="2" t="s">
        <v>6</v>
      </c>
      <c r="AC104" s="2"/>
      <c r="AD104" s="2"/>
      <c r="AE104" s="2"/>
      <c r="AF104" s="2"/>
      <c r="AG104" s="2"/>
      <c r="AH104" s="2"/>
      <c r="AI104" s="2"/>
      <c r="AJ104" s="2"/>
      <c r="AK104" s="2"/>
      <c r="AL104" s="2"/>
      <c r="AM104" s="2"/>
      <c r="AN104" s="2"/>
      <c r="AO104" s="2"/>
      <c r="AP104" s="2"/>
      <c r="AQ104" s="2"/>
      <c r="AR104" s="2"/>
      <c r="AS104" s="2"/>
      <c r="AT104" s="1"/>
      <c r="AU104" s="1"/>
    </row>
    <row r="105" spans="2:47" hidden="1" outlineLevel="1">
      <c r="B105" s="27"/>
      <c r="C105" s="62" t="str">
        <f>B$104&amp;" clusters"</f>
        <v>gcloud container clusters</v>
      </c>
      <c r="D105" s="62"/>
      <c r="E105" s="62"/>
      <c r="F105" s="62"/>
      <c r="G105" s="62"/>
      <c r="H105" s="62"/>
      <c r="I105" s="62"/>
      <c r="J105" s="62"/>
      <c r="K105" s="62"/>
      <c r="L105" s="62"/>
      <c r="M105" s="62"/>
      <c r="N105" s="62"/>
      <c r="O105" s="62"/>
      <c r="P105" s="62"/>
      <c r="Q105" s="62"/>
      <c r="R105" s="62"/>
      <c r="S105" s="62"/>
      <c r="T105" s="62"/>
      <c r="U105" s="62"/>
      <c r="V105" s="62"/>
      <c r="W105" s="62"/>
      <c r="X105" s="62"/>
      <c r="Y105" s="62"/>
      <c r="Z105" s="63"/>
      <c r="AA105" s="8" t="str">
        <f t="shared" ca="1" si="42"/>
        <v>gcloud container clusters</v>
      </c>
      <c r="AB105" s="2" t="s">
        <v>6</v>
      </c>
      <c r="AC105" s="2"/>
      <c r="AD105" s="2"/>
      <c r="AE105" s="2"/>
      <c r="AF105" s="2"/>
      <c r="AG105" s="2"/>
      <c r="AH105" s="2"/>
      <c r="AI105" s="2"/>
      <c r="AJ105" s="2"/>
      <c r="AK105" s="2"/>
      <c r="AL105" s="2"/>
      <c r="AM105" s="2"/>
      <c r="AN105" s="2"/>
      <c r="AO105" s="2"/>
      <c r="AP105" s="2"/>
      <c r="AQ105" s="2"/>
      <c r="AR105" s="2"/>
      <c r="AS105" s="2"/>
      <c r="AT105" s="1" t="s">
        <v>330</v>
      </c>
      <c r="AU105" s="1"/>
    </row>
    <row r="106" spans="2:47" hidden="1" outlineLevel="2">
      <c r="B106" s="33"/>
      <c r="C106" s="34"/>
      <c r="D106" s="58" t="str">
        <f>C$105&amp;" list"</f>
        <v>gcloud container clusters list</v>
      </c>
      <c r="E106" s="59"/>
      <c r="F106" s="59"/>
      <c r="G106" s="59"/>
      <c r="H106" s="59"/>
      <c r="I106" s="59"/>
      <c r="J106" s="59"/>
      <c r="K106" s="59"/>
      <c r="L106" s="59"/>
      <c r="M106" s="59"/>
      <c r="N106" s="59"/>
      <c r="O106" s="59"/>
      <c r="P106" s="59"/>
      <c r="Q106" s="59"/>
      <c r="R106" s="59"/>
      <c r="S106" s="59"/>
      <c r="T106" s="59"/>
      <c r="U106" s="59"/>
      <c r="V106" s="59"/>
      <c r="W106" s="59"/>
      <c r="X106" s="59"/>
      <c r="Y106" s="59"/>
      <c r="Z106" s="60"/>
      <c r="AA106" s="8" t="str">
        <f ca="1">IFERROR(OFFSET(A106,0,MATCH("",B106:Z106,-1)),"")</f>
        <v>gcloud container clusters list</v>
      </c>
      <c r="AB106" s="2" t="s">
        <v>6</v>
      </c>
      <c r="AC106" s="2"/>
      <c r="AD106" s="2"/>
      <c r="AE106" s="2"/>
      <c r="AF106" s="2"/>
      <c r="AG106" s="2"/>
      <c r="AH106" s="2"/>
      <c r="AI106" s="2"/>
      <c r="AJ106" s="2"/>
      <c r="AK106" s="2"/>
      <c r="AL106" s="2"/>
      <c r="AM106" s="2"/>
      <c r="AN106" s="2"/>
      <c r="AO106" s="2"/>
      <c r="AP106" s="2"/>
      <c r="AQ106" s="2"/>
      <c r="AR106" s="2"/>
      <c r="AS106" s="2"/>
      <c r="AT106" s="1" t="s">
        <v>307</v>
      </c>
      <c r="AU106" s="1"/>
    </row>
    <row r="107" spans="2:47" ht="51" hidden="1" customHeight="1" outlineLevel="2">
      <c r="B107" s="27"/>
      <c r="C107" s="26"/>
      <c r="D107" s="58" t="str">
        <f>C$105&amp;" create "&amp;AC107&amp;IF(ISBLANK(AE107),""," --num-nodes "&amp;AE107)&amp;IF(ISBLANK(AG107),""," --machine-type "&amp;AG107)&amp;IF(ISBLANK(AI107),""," --scopes "&amp;AI107)&amp;IF(ISBLANK(AK107),""," --zone "&amp;AK107)</f>
        <v>gcloud container clusters create $CLUSTER_NAME --zone $MY_ZONE</v>
      </c>
      <c r="E107" s="59"/>
      <c r="F107" s="59"/>
      <c r="G107" s="59"/>
      <c r="H107" s="59"/>
      <c r="I107" s="59"/>
      <c r="J107" s="59"/>
      <c r="K107" s="59"/>
      <c r="L107" s="59"/>
      <c r="M107" s="59"/>
      <c r="N107" s="59"/>
      <c r="O107" s="59"/>
      <c r="P107" s="59"/>
      <c r="Q107" s="59"/>
      <c r="R107" s="59"/>
      <c r="S107" s="59"/>
      <c r="T107" s="59"/>
      <c r="U107" s="59"/>
      <c r="V107" s="59"/>
      <c r="W107" s="59"/>
      <c r="X107" s="59"/>
      <c r="Y107" s="59"/>
      <c r="Z107" s="60"/>
      <c r="AA107" s="8" t="str">
        <f t="shared" ca="1" si="42"/>
        <v>gcloud container clusters create $CLUSTER_NAME --zone $MY_ZONE</v>
      </c>
      <c r="AB107" s="21" t="s">
        <v>223</v>
      </c>
      <c r="AC107" s="5" t="s">
        <v>613</v>
      </c>
      <c r="AD107" s="2" t="s">
        <v>268</v>
      </c>
      <c r="AE107" s="5"/>
      <c r="AF107" s="2" t="s">
        <v>291</v>
      </c>
      <c r="AG107" s="5"/>
      <c r="AH107" s="2" t="s">
        <v>269</v>
      </c>
      <c r="AI107" s="5"/>
      <c r="AJ107" s="2" t="s">
        <v>11</v>
      </c>
      <c r="AK107" s="5" t="s">
        <v>463</v>
      </c>
      <c r="AL107" s="2"/>
      <c r="AM107" s="2"/>
      <c r="AN107" s="2"/>
      <c r="AO107" s="2"/>
      <c r="AP107" s="2"/>
      <c r="AQ107" s="2"/>
      <c r="AR107" s="2"/>
      <c r="AS107" s="2"/>
      <c r="AT107" s="1" t="s">
        <v>224</v>
      </c>
      <c r="AU107" s="1" t="s">
        <v>331</v>
      </c>
    </row>
    <row r="108" spans="2:47" ht="30" hidden="1" outlineLevel="2">
      <c r="B108" s="27"/>
      <c r="C108" s="26"/>
      <c r="D108" s="58" t="str">
        <f>C$105&amp;" get-credentials "&amp;AC108</f>
        <v>gcloud container clusters get-credentials jenkins-cd</v>
      </c>
      <c r="E108" s="59"/>
      <c r="F108" s="59"/>
      <c r="G108" s="59"/>
      <c r="H108" s="59"/>
      <c r="I108" s="59"/>
      <c r="J108" s="59"/>
      <c r="K108" s="59"/>
      <c r="L108" s="59"/>
      <c r="M108" s="59"/>
      <c r="N108" s="59"/>
      <c r="O108" s="59"/>
      <c r="P108" s="59"/>
      <c r="Q108" s="59"/>
      <c r="R108" s="59"/>
      <c r="S108" s="59"/>
      <c r="T108" s="59"/>
      <c r="U108" s="59"/>
      <c r="V108" s="59"/>
      <c r="W108" s="59"/>
      <c r="X108" s="59"/>
      <c r="Y108" s="59"/>
      <c r="Z108" s="60"/>
      <c r="AA108" s="8" t="str">
        <f t="shared" ca="1" si="42"/>
        <v>gcloud container clusters get-credentials jenkins-cd</v>
      </c>
      <c r="AB108" s="21" t="s">
        <v>227</v>
      </c>
      <c r="AC108" s="23" t="s">
        <v>290</v>
      </c>
      <c r="AD108" s="2"/>
      <c r="AE108" s="2"/>
      <c r="AF108" s="2"/>
      <c r="AG108" s="2"/>
      <c r="AH108" s="2"/>
      <c r="AI108" s="2"/>
      <c r="AJ108" s="2"/>
      <c r="AK108" s="2"/>
      <c r="AL108" s="2"/>
      <c r="AM108" s="2"/>
      <c r="AN108" s="2"/>
      <c r="AO108" s="2"/>
      <c r="AP108" s="2"/>
      <c r="AQ108" s="2"/>
      <c r="AR108" s="2"/>
      <c r="AS108" s="2"/>
      <c r="AT108" s="1" t="s">
        <v>226</v>
      </c>
      <c r="AU108" s="1"/>
    </row>
    <row r="109" spans="2:47" ht="26.25" hidden="1" customHeight="1" outlineLevel="2">
      <c r="B109" s="52"/>
      <c r="C109" s="53"/>
      <c r="D109" s="58" t="str">
        <f>C$105&amp;" delete "&amp;AC109&amp;" --zone "&amp;AE109</f>
        <v>gcloud container clusters delete $CLUSTER_NAME --zone $MY_ZONE</v>
      </c>
      <c r="E109" s="59"/>
      <c r="F109" s="59"/>
      <c r="G109" s="59"/>
      <c r="H109" s="59"/>
      <c r="I109" s="59"/>
      <c r="J109" s="59"/>
      <c r="K109" s="59"/>
      <c r="L109" s="59"/>
      <c r="M109" s="59"/>
      <c r="N109" s="59"/>
      <c r="O109" s="59"/>
      <c r="P109" s="59"/>
      <c r="Q109" s="59"/>
      <c r="R109" s="59"/>
      <c r="S109" s="59"/>
      <c r="T109" s="59"/>
      <c r="U109" s="59"/>
      <c r="V109" s="59"/>
      <c r="W109" s="59"/>
      <c r="X109" s="59"/>
      <c r="Y109" s="59"/>
      <c r="Z109" s="60"/>
      <c r="AA109" s="8" t="str">
        <f t="shared" ref="AA109" ca="1" si="43">IFERROR(OFFSET(A109,0,MATCH("",B109:Z109,-1)),"")</f>
        <v>gcloud container clusters delete $CLUSTER_NAME --zone $MY_ZONE</v>
      </c>
      <c r="AB109" s="21" t="s">
        <v>227</v>
      </c>
      <c r="AC109" s="5" t="s">
        <v>613</v>
      </c>
      <c r="AD109" s="21" t="s">
        <v>11</v>
      </c>
      <c r="AE109" s="5" t="s">
        <v>463</v>
      </c>
      <c r="AF109" s="2"/>
      <c r="AG109" s="2"/>
      <c r="AH109" s="2"/>
      <c r="AI109" s="2"/>
      <c r="AJ109" s="2"/>
      <c r="AK109" s="2"/>
      <c r="AL109" s="2"/>
      <c r="AM109" s="2"/>
      <c r="AN109" s="2"/>
      <c r="AO109" s="2"/>
      <c r="AP109" s="2"/>
      <c r="AQ109" s="2"/>
      <c r="AR109" s="2"/>
      <c r="AS109" s="2"/>
      <c r="AT109" s="1" t="s">
        <v>612</v>
      </c>
      <c r="AU109" s="1"/>
    </row>
    <row r="110" spans="2:47" ht="30" hidden="1" outlineLevel="1">
      <c r="B110" s="27"/>
      <c r="C110" s="62" t="str">
        <f>B$104&amp;" images"</f>
        <v>gcloud container images</v>
      </c>
      <c r="D110" s="62"/>
      <c r="E110" s="62"/>
      <c r="F110" s="62"/>
      <c r="G110" s="62"/>
      <c r="H110" s="62"/>
      <c r="I110" s="62"/>
      <c r="J110" s="62"/>
      <c r="K110" s="62"/>
      <c r="L110" s="62"/>
      <c r="M110" s="62"/>
      <c r="N110" s="62"/>
      <c r="O110" s="62"/>
      <c r="P110" s="62"/>
      <c r="Q110" s="62"/>
      <c r="R110" s="62"/>
      <c r="S110" s="62"/>
      <c r="T110" s="62"/>
      <c r="U110" s="62"/>
      <c r="V110" s="62"/>
      <c r="W110" s="62"/>
      <c r="X110" s="62"/>
      <c r="Y110" s="62"/>
      <c r="Z110" s="63"/>
      <c r="AA110" s="8" t="str">
        <f t="shared" ca="1" si="42"/>
        <v>gcloud container images</v>
      </c>
      <c r="AB110" s="2" t="s">
        <v>6</v>
      </c>
      <c r="AC110" s="2"/>
      <c r="AD110" s="2"/>
      <c r="AE110" s="2"/>
      <c r="AF110" s="2"/>
      <c r="AG110" s="2"/>
      <c r="AH110" s="2"/>
      <c r="AI110" s="2"/>
      <c r="AJ110" s="2"/>
      <c r="AK110" s="2"/>
      <c r="AL110" s="2"/>
      <c r="AM110" s="2"/>
      <c r="AN110" s="2"/>
      <c r="AO110" s="2"/>
      <c r="AP110" s="2"/>
      <c r="AQ110" s="2"/>
      <c r="AR110" s="2"/>
      <c r="AS110" s="2"/>
      <c r="AT110" s="1" t="s">
        <v>334</v>
      </c>
      <c r="AU110" s="1"/>
    </row>
    <row r="111" spans="2:47" hidden="1" outlineLevel="2">
      <c r="B111" s="33"/>
      <c r="C111" s="34"/>
      <c r="D111" s="58" t="str">
        <f>C$110&amp;" list"</f>
        <v>gcloud container images list</v>
      </c>
      <c r="E111" s="59"/>
      <c r="F111" s="59"/>
      <c r="G111" s="59"/>
      <c r="H111" s="59"/>
      <c r="I111" s="59"/>
      <c r="J111" s="59"/>
      <c r="K111" s="59"/>
      <c r="L111" s="59"/>
      <c r="M111" s="59"/>
      <c r="N111" s="59"/>
      <c r="O111" s="59"/>
      <c r="P111" s="59"/>
      <c r="Q111" s="59"/>
      <c r="R111" s="59"/>
      <c r="S111" s="59"/>
      <c r="T111" s="59"/>
      <c r="U111" s="59"/>
      <c r="V111" s="59"/>
      <c r="W111" s="59"/>
      <c r="X111" s="59"/>
      <c r="Y111" s="59"/>
      <c r="Z111" s="60"/>
      <c r="AA111" s="8" t="str">
        <f t="shared" ca="1" si="42"/>
        <v>gcloud container images list</v>
      </c>
      <c r="AB111" s="2" t="s">
        <v>6</v>
      </c>
      <c r="AC111" s="2"/>
      <c r="AD111" s="2"/>
      <c r="AE111" s="2"/>
      <c r="AF111" s="2"/>
      <c r="AG111" s="2"/>
      <c r="AH111" s="2"/>
      <c r="AI111" s="2"/>
      <c r="AJ111" s="2"/>
      <c r="AK111" s="2"/>
      <c r="AL111" s="2"/>
      <c r="AM111" s="2"/>
      <c r="AN111" s="2"/>
      <c r="AO111" s="2"/>
      <c r="AP111" s="2"/>
      <c r="AQ111" s="2"/>
      <c r="AR111" s="2"/>
      <c r="AS111" s="2"/>
      <c r="AT111" s="1" t="s">
        <v>335</v>
      </c>
      <c r="AU111" s="1"/>
    </row>
    <row r="112" spans="2:47" collapsed="1">
      <c r="B112" s="61" t="s">
        <v>311</v>
      </c>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3"/>
      <c r="AA112" s="8" t="str">
        <f t="shared" ref="AA112:AA116" ca="1" si="44">IFERROR(OFFSET(A112,0,MATCH("",B112:Z112,-1)),"")</f>
        <v>gcloud source</v>
      </c>
      <c r="AB112" s="2" t="s">
        <v>6</v>
      </c>
      <c r="AC112" s="2"/>
      <c r="AD112" s="2"/>
      <c r="AE112" s="2"/>
      <c r="AF112" s="2"/>
      <c r="AG112" s="2"/>
      <c r="AH112" s="2"/>
      <c r="AI112" s="2"/>
      <c r="AJ112" s="2"/>
      <c r="AK112" s="2"/>
      <c r="AL112" s="2"/>
      <c r="AM112" s="2"/>
      <c r="AN112" s="2"/>
      <c r="AO112" s="2"/>
      <c r="AP112" s="2"/>
      <c r="AQ112" s="2"/>
      <c r="AR112" s="2"/>
      <c r="AS112" s="2"/>
      <c r="AT112" s="1" t="s">
        <v>312</v>
      </c>
      <c r="AU112" s="1"/>
    </row>
    <row r="113" spans="2:47" hidden="1" outlineLevel="1">
      <c r="B113" s="33"/>
      <c r="C113" s="62" t="str">
        <f>B$112&amp;" repos"</f>
        <v>gcloud source repos</v>
      </c>
      <c r="D113" s="62"/>
      <c r="E113" s="62"/>
      <c r="F113" s="62"/>
      <c r="G113" s="62"/>
      <c r="H113" s="62"/>
      <c r="I113" s="62"/>
      <c r="J113" s="62"/>
      <c r="K113" s="62"/>
      <c r="L113" s="62"/>
      <c r="M113" s="62"/>
      <c r="N113" s="62"/>
      <c r="O113" s="62"/>
      <c r="P113" s="62"/>
      <c r="Q113" s="62"/>
      <c r="R113" s="62"/>
      <c r="S113" s="62"/>
      <c r="T113" s="62"/>
      <c r="U113" s="62"/>
      <c r="V113" s="62"/>
      <c r="W113" s="62"/>
      <c r="X113" s="62"/>
      <c r="Y113" s="62"/>
      <c r="Z113" s="63"/>
      <c r="AA113" s="8" t="str">
        <f t="shared" ca="1" si="44"/>
        <v>gcloud source repos</v>
      </c>
      <c r="AB113" s="2" t="s">
        <v>6</v>
      </c>
      <c r="AC113" s="2"/>
      <c r="AD113" s="2"/>
      <c r="AE113" s="2"/>
      <c r="AF113" s="2"/>
      <c r="AG113" s="2"/>
      <c r="AH113" s="2"/>
      <c r="AI113" s="2"/>
      <c r="AJ113" s="2"/>
      <c r="AK113" s="2"/>
      <c r="AL113" s="2"/>
      <c r="AM113" s="2"/>
      <c r="AN113" s="2"/>
      <c r="AO113" s="2"/>
      <c r="AP113" s="2"/>
      <c r="AQ113" s="2"/>
      <c r="AR113" s="2"/>
      <c r="AS113" s="2"/>
      <c r="AT113" s="1" t="s">
        <v>313</v>
      </c>
      <c r="AU113" s="1"/>
    </row>
    <row r="114" spans="2:47" ht="30" hidden="1" outlineLevel="2">
      <c r="B114" s="33"/>
      <c r="C114" s="34"/>
      <c r="D114" s="58" t="str">
        <f>C$113&amp;" create "&amp;AC114</f>
        <v>gcloud source repos create other</v>
      </c>
      <c r="E114" s="59"/>
      <c r="F114" s="59"/>
      <c r="G114" s="59"/>
      <c r="H114" s="59"/>
      <c r="I114" s="59"/>
      <c r="J114" s="59"/>
      <c r="K114" s="59"/>
      <c r="L114" s="59"/>
      <c r="M114" s="59"/>
      <c r="N114" s="59"/>
      <c r="O114" s="59"/>
      <c r="P114" s="59"/>
      <c r="Q114" s="59"/>
      <c r="R114" s="59"/>
      <c r="S114" s="59"/>
      <c r="T114" s="59"/>
      <c r="U114" s="59"/>
      <c r="V114" s="59"/>
      <c r="W114" s="59"/>
      <c r="X114" s="59"/>
      <c r="Y114" s="59"/>
      <c r="Z114" s="60"/>
      <c r="AA114" s="8" t="str">
        <f t="shared" ca="1" si="44"/>
        <v>gcloud source repos create other</v>
      </c>
      <c r="AB114" s="21" t="s">
        <v>314</v>
      </c>
      <c r="AC114" s="5" t="s">
        <v>316</v>
      </c>
      <c r="AD114" s="2"/>
      <c r="AE114" s="2"/>
      <c r="AF114" s="2"/>
      <c r="AG114" s="2"/>
      <c r="AH114" s="2"/>
      <c r="AI114" s="2"/>
      <c r="AJ114" s="2"/>
      <c r="AK114" s="2"/>
      <c r="AL114" s="2"/>
      <c r="AM114" s="2"/>
      <c r="AN114" s="2"/>
      <c r="AO114" s="2"/>
      <c r="AP114" s="2"/>
      <c r="AQ114" s="2"/>
      <c r="AR114" s="2"/>
      <c r="AS114" s="2"/>
      <c r="AT114" s="1" t="s">
        <v>315</v>
      </c>
      <c r="AU114" s="1"/>
    </row>
    <row r="115" spans="2:47" ht="30" hidden="1" outlineLevel="2">
      <c r="B115" s="33"/>
      <c r="C115" s="34"/>
      <c r="D115" s="58" t="str">
        <f>C$113&amp;" clone "&amp;AC115</f>
        <v>gcloud source repos clone DEFAULT</v>
      </c>
      <c r="E115" s="59"/>
      <c r="F115" s="59"/>
      <c r="G115" s="59"/>
      <c r="H115" s="59"/>
      <c r="I115" s="59"/>
      <c r="J115" s="59"/>
      <c r="K115" s="59"/>
      <c r="L115" s="59"/>
      <c r="M115" s="59"/>
      <c r="N115" s="59"/>
      <c r="O115" s="59"/>
      <c r="P115" s="59"/>
      <c r="Q115" s="59"/>
      <c r="R115" s="59"/>
      <c r="S115" s="59"/>
      <c r="T115" s="59"/>
      <c r="U115" s="59"/>
      <c r="V115" s="59"/>
      <c r="W115" s="59"/>
      <c r="X115" s="59"/>
      <c r="Y115" s="59"/>
      <c r="Z115" s="60"/>
      <c r="AA115" s="8" t="str">
        <f t="shared" ref="AA115" ca="1" si="45">IFERROR(OFFSET(A115,0,MATCH("",B115:Z115,-1)),"")</f>
        <v>gcloud source repos clone DEFAULT</v>
      </c>
      <c r="AB115" s="21" t="s">
        <v>314</v>
      </c>
      <c r="AC115" s="5" t="s">
        <v>347</v>
      </c>
      <c r="AD115" s="2"/>
      <c r="AE115" s="2"/>
      <c r="AF115" s="2"/>
      <c r="AG115" s="2"/>
      <c r="AH115" s="2"/>
      <c r="AI115" s="2"/>
      <c r="AJ115" s="2"/>
      <c r="AK115" s="2"/>
      <c r="AL115" s="2"/>
      <c r="AM115" s="2"/>
      <c r="AN115" s="2"/>
      <c r="AO115" s="2"/>
      <c r="AP115" s="2"/>
      <c r="AQ115" s="2"/>
      <c r="AR115" s="2"/>
      <c r="AS115" s="2"/>
      <c r="AT115" s="1" t="s">
        <v>348</v>
      </c>
      <c r="AU115" s="1" t="s">
        <v>349</v>
      </c>
    </row>
    <row r="116" spans="2:47" collapsed="1">
      <c r="B116" s="61" t="s">
        <v>336</v>
      </c>
      <c r="C116" s="62"/>
      <c r="D116" s="58"/>
      <c r="E116" s="59"/>
      <c r="F116" s="59"/>
      <c r="G116" s="59"/>
      <c r="H116" s="59"/>
      <c r="I116" s="59"/>
      <c r="J116" s="59"/>
      <c r="K116" s="59"/>
      <c r="L116" s="59"/>
      <c r="M116" s="59"/>
      <c r="N116" s="59"/>
      <c r="O116" s="59"/>
      <c r="P116" s="59"/>
      <c r="Q116" s="59"/>
      <c r="R116" s="59"/>
      <c r="S116" s="59"/>
      <c r="T116" s="59"/>
      <c r="U116" s="59"/>
      <c r="V116" s="59"/>
      <c r="W116" s="59"/>
      <c r="X116" s="59"/>
      <c r="Y116" s="59"/>
      <c r="Z116" s="60"/>
      <c r="AA116" s="8" t="str">
        <f t="shared" ca="1" si="44"/>
        <v>gcloud app</v>
      </c>
      <c r="AB116" s="2" t="s">
        <v>6</v>
      </c>
      <c r="AC116" s="2"/>
      <c r="AD116" s="2"/>
      <c r="AE116" s="2"/>
      <c r="AF116" s="2"/>
      <c r="AG116" s="2"/>
      <c r="AH116" s="2"/>
      <c r="AI116" s="2"/>
      <c r="AJ116" s="2"/>
      <c r="AK116" s="2"/>
      <c r="AL116" s="2"/>
      <c r="AM116" s="2"/>
      <c r="AN116" s="2"/>
      <c r="AO116" s="2"/>
      <c r="AP116" s="2"/>
      <c r="AQ116" s="2"/>
      <c r="AR116" s="2"/>
      <c r="AS116" s="2"/>
      <c r="AT116" s="1" t="s">
        <v>340</v>
      </c>
      <c r="AU116" s="1"/>
    </row>
    <row r="117" spans="2:47" hidden="1" outlineLevel="1">
      <c r="B117" s="33"/>
      <c r="C117" s="61" t="str">
        <f>B$116&amp;" create"&amp;IF(ISBLANK(AC117),""," --region="&amp;AC117)</f>
        <v>gcloud app create --region=$REGION</v>
      </c>
      <c r="D117" s="62"/>
      <c r="E117" s="62"/>
      <c r="F117" s="62"/>
      <c r="G117" s="62"/>
      <c r="H117" s="62"/>
      <c r="I117" s="62"/>
      <c r="J117" s="62"/>
      <c r="K117" s="62"/>
      <c r="L117" s="62"/>
      <c r="M117" s="62"/>
      <c r="N117" s="62"/>
      <c r="O117" s="62"/>
      <c r="P117" s="62"/>
      <c r="Q117" s="62"/>
      <c r="R117" s="62"/>
      <c r="S117" s="62"/>
      <c r="T117" s="62"/>
      <c r="U117" s="62"/>
      <c r="V117" s="62"/>
      <c r="W117" s="62"/>
      <c r="X117" s="62"/>
      <c r="Y117" s="62"/>
      <c r="Z117" s="63"/>
      <c r="AA117" s="8" t="str">
        <f t="shared" ref="AA117:AA120" ca="1" si="46">IFERROR(OFFSET(A117,0,MATCH("",B117:Z117,-1)),"")</f>
        <v>gcloud app create --region=$REGION</v>
      </c>
      <c r="AB117" s="2" t="s">
        <v>79</v>
      </c>
      <c r="AC117" s="5" t="s">
        <v>389</v>
      </c>
      <c r="AD117" s="2"/>
      <c r="AE117" s="2"/>
      <c r="AF117" s="2"/>
      <c r="AG117" s="2"/>
      <c r="AH117" s="2"/>
      <c r="AI117" s="2"/>
      <c r="AJ117" s="2"/>
      <c r="AK117" s="2"/>
      <c r="AL117" s="2"/>
      <c r="AM117" s="2"/>
      <c r="AN117" s="2"/>
      <c r="AO117" s="2"/>
      <c r="AP117" s="2"/>
      <c r="AQ117" s="2"/>
      <c r="AR117" s="2"/>
      <c r="AS117" s="2"/>
      <c r="AT117" s="1" t="s">
        <v>341</v>
      </c>
      <c r="AU117" s="1"/>
    </row>
    <row r="118" spans="2:47" ht="90" hidden="1" outlineLevel="1">
      <c r="B118" s="33"/>
      <c r="C118" s="61" t="str">
        <f>B$116&amp;" deploy"&amp;IF(ISBLANK(AC118),""," "&amp;AC118)&amp;IF(ISBLANK(AE118),""," --version "&amp;AE118)&amp;IF(AG118," --quiet","")</f>
        <v>gcloud app deploy app.yaml --quiet</v>
      </c>
      <c r="D118" s="62"/>
      <c r="E118" s="62"/>
      <c r="F118" s="62"/>
      <c r="G118" s="62"/>
      <c r="H118" s="62"/>
      <c r="I118" s="62"/>
      <c r="J118" s="62"/>
      <c r="K118" s="62"/>
      <c r="L118" s="62"/>
      <c r="M118" s="62"/>
      <c r="N118" s="62"/>
      <c r="O118" s="62"/>
      <c r="P118" s="62"/>
      <c r="Q118" s="62"/>
      <c r="R118" s="62"/>
      <c r="S118" s="62"/>
      <c r="T118" s="62"/>
      <c r="U118" s="62"/>
      <c r="V118" s="62"/>
      <c r="W118" s="62"/>
      <c r="X118" s="62"/>
      <c r="Y118" s="62"/>
      <c r="Z118" s="63"/>
      <c r="AA118" s="8" t="str">
        <f t="shared" ca="1" si="46"/>
        <v>gcloud app deploy app.yaml --quiet</v>
      </c>
      <c r="AB118" s="2" t="s">
        <v>344</v>
      </c>
      <c r="AC118" s="5" t="s">
        <v>513</v>
      </c>
      <c r="AD118" s="2" t="s">
        <v>338</v>
      </c>
      <c r="AE118" s="5"/>
      <c r="AF118" s="2" t="s">
        <v>514</v>
      </c>
      <c r="AG118" s="5" t="b">
        <v>1</v>
      </c>
      <c r="AH118" s="2"/>
      <c r="AI118" s="2"/>
      <c r="AJ118" s="2"/>
      <c r="AK118" s="2"/>
      <c r="AL118" s="2"/>
      <c r="AM118" s="2"/>
      <c r="AN118" s="2"/>
      <c r="AO118" s="2"/>
      <c r="AP118" s="2"/>
      <c r="AQ118" s="2"/>
      <c r="AR118" s="2"/>
      <c r="AS118" s="2"/>
      <c r="AT118" s="1" t="s">
        <v>342</v>
      </c>
      <c r="AU118" s="1" t="s">
        <v>343</v>
      </c>
    </row>
    <row r="119" spans="2:47" hidden="1" outlineLevel="1">
      <c r="B119" s="50"/>
      <c r="C119" s="61" t="str">
        <f>B$116&amp;" browse"</f>
        <v>gcloud app browse</v>
      </c>
      <c r="D119" s="62"/>
      <c r="E119" s="62"/>
      <c r="F119" s="62"/>
      <c r="G119" s="62"/>
      <c r="H119" s="62"/>
      <c r="I119" s="62"/>
      <c r="J119" s="62"/>
      <c r="K119" s="62"/>
      <c r="L119" s="62"/>
      <c r="M119" s="62"/>
      <c r="N119" s="62"/>
      <c r="O119" s="62"/>
      <c r="P119" s="62"/>
      <c r="Q119" s="62"/>
      <c r="R119" s="62"/>
      <c r="S119" s="62"/>
      <c r="T119" s="62"/>
      <c r="U119" s="62"/>
      <c r="V119" s="62"/>
      <c r="W119" s="62"/>
      <c r="X119" s="62"/>
      <c r="Y119" s="62"/>
      <c r="Z119" s="63"/>
      <c r="AA119" s="8" t="str">
        <f t="shared" ref="AA119" ca="1" si="47">IFERROR(OFFSET(A119,0,MATCH("",B119:Z119,-1)),"")</f>
        <v>gcloud app browse</v>
      </c>
      <c r="AB119" s="2" t="s">
        <v>6</v>
      </c>
      <c r="AC119" s="2"/>
      <c r="AD119" s="2"/>
      <c r="AE119" s="2"/>
      <c r="AF119" s="2"/>
      <c r="AG119" s="2"/>
      <c r="AH119" s="2"/>
      <c r="AI119" s="2"/>
      <c r="AJ119" s="2"/>
      <c r="AK119" s="2"/>
      <c r="AL119" s="2"/>
      <c r="AM119" s="2"/>
      <c r="AN119" s="2"/>
      <c r="AO119" s="2"/>
      <c r="AP119" s="2"/>
      <c r="AQ119" s="2"/>
      <c r="AR119" s="2"/>
      <c r="AS119" s="2"/>
      <c r="AT119" s="1" t="s">
        <v>515</v>
      </c>
      <c r="AU119" s="1"/>
    </row>
    <row r="120" spans="2:47" collapsed="1">
      <c r="B120" s="61" t="s">
        <v>337</v>
      </c>
      <c r="C120" s="62"/>
      <c r="D120" s="58"/>
      <c r="E120" s="59"/>
      <c r="F120" s="59"/>
      <c r="G120" s="59"/>
      <c r="H120" s="59"/>
      <c r="I120" s="59"/>
      <c r="J120" s="59"/>
      <c r="K120" s="59"/>
      <c r="L120" s="59"/>
      <c r="M120" s="59"/>
      <c r="N120" s="59"/>
      <c r="O120" s="59"/>
      <c r="P120" s="59"/>
      <c r="Q120" s="59"/>
      <c r="R120" s="59"/>
      <c r="S120" s="59"/>
      <c r="T120" s="59"/>
      <c r="U120" s="59"/>
      <c r="V120" s="59"/>
      <c r="W120" s="59"/>
      <c r="X120" s="59"/>
      <c r="Y120" s="59"/>
      <c r="Z120" s="60"/>
      <c r="AA120" s="8" t="str">
        <f t="shared" ca="1" si="46"/>
        <v>gcloud datastore</v>
      </c>
      <c r="AB120" s="2" t="s">
        <v>6</v>
      </c>
      <c r="AC120" s="2"/>
      <c r="AD120" s="2"/>
      <c r="AE120" s="2"/>
      <c r="AF120" s="2"/>
      <c r="AG120" s="2"/>
      <c r="AH120" s="2"/>
      <c r="AI120" s="2"/>
      <c r="AJ120" s="2"/>
      <c r="AK120" s="2"/>
      <c r="AL120" s="2"/>
      <c r="AM120" s="2"/>
      <c r="AN120" s="2"/>
      <c r="AO120" s="2"/>
      <c r="AP120" s="2"/>
      <c r="AQ120" s="2"/>
      <c r="AR120" s="2"/>
      <c r="AS120" s="2"/>
      <c r="AT120" s="1" t="s">
        <v>345</v>
      </c>
      <c r="AU120" s="1"/>
    </row>
    <row r="121" spans="2:47" hidden="1" outlineLevel="1">
      <c r="B121" s="33"/>
      <c r="C121" s="61" t="str">
        <f>B$120&amp;" create-indexes "&amp;AC121</f>
        <v>gcloud datastore create-indexes index.yaml</v>
      </c>
      <c r="D121" s="62"/>
      <c r="E121" s="62"/>
      <c r="F121" s="62"/>
      <c r="G121" s="62"/>
      <c r="H121" s="62"/>
      <c r="I121" s="62"/>
      <c r="J121" s="62"/>
      <c r="K121" s="62"/>
      <c r="L121" s="62"/>
      <c r="M121" s="62"/>
      <c r="N121" s="62"/>
      <c r="O121" s="62"/>
      <c r="P121" s="62"/>
      <c r="Q121" s="62"/>
      <c r="R121" s="62"/>
      <c r="S121" s="62"/>
      <c r="T121" s="62"/>
      <c r="U121" s="62"/>
      <c r="V121" s="62"/>
      <c r="W121" s="62"/>
      <c r="X121" s="62"/>
      <c r="Y121" s="62"/>
      <c r="Z121" s="63"/>
      <c r="AA121" s="8" t="str">
        <f t="shared" ref="AA121:AA124" ca="1" si="48">IFERROR(OFFSET(A121,0,MATCH("",B121:Z121,-1)),"")</f>
        <v>gcloud datastore create-indexes index.yaml</v>
      </c>
      <c r="AB121" s="21" t="s">
        <v>260</v>
      </c>
      <c r="AC121" s="5" t="s">
        <v>339</v>
      </c>
      <c r="AD121" s="2"/>
      <c r="AE121" s="2"/>
      <c r="AF121" s="2"/>
      <c r="AG121" s="2"/>
      <c r="AH121" s="2"/>
      <c r="AI121" s="2"/>
      <c r="AJ121" s="2"/>
      <c r="AK121" s="2"/>
      <c r="AL121" s="2"/>
      <c r="AM121" s="2"/>
      <c r="AN121" s="2"/>
      <c r="AO121" s="2"/>
      <c r="AP121" s="2"/>
      <c r="AQ121" s="2"/>
      <c r="AR121" s="2"/>
      <c r="AS121" s="2"/>
      <c r="AT121" s="1" t="s">
        <v>346</v>
      </c>
      <c r="AU121" s="1"/>
    </row>
    <row r="122" spans="2:47" collapsed="1">
      <c r="B122" s="61" t="s">
        <v>350</v>
      </c>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3"/>
      <c r="AA122" s="8" t="str">
        <f t="shared" ca="1" si="48"/>
        <v>gcloud debug</v>
      </c>
      <c r="AB122" s="2" t="s">
        <v>6</v>
      </c>
      <c r="AC122" s="2"/>
      <c r="AD122" s="2"/>
      <c r="AE122" s="2"/>
      <c r="AF122" s="2"/>
      <c r="AG122" s="2"/>
      <c r="AH122" s="2"/>
      <c r="AI122" s="2"/>
      <c r="AJ122" s="2"/>
      <c r="AK122" s="2"/>
      <c r="AL122" s="2"/>
      <c r="AM122" s="2"/>
      <c r="AN122" s="2"/>
      <c r="AO122" s="2"/>
      <c r="AP122" s="2"/>
      <c r="AQ122" s="2"/>
      <c r="AR122" s="2"/>
      <c r="AS122" s="2"/>
      <c r="AT122" s="1" t="s">
        <v>351</v>
      </c>
      <c r="AU122" s="1"/>
    </row>
    <row r="123" spans="2:47" hidden="1" outlineLevel="1">
      <c r="B123" s="33"/>
      <c r="C123" s="62" t="str">
        <f>B$122&amp;" logpoints"</f>
        <v>gcloud debug logpoints</v>
      </c>
      <c r="D123" s="62"/>
      <c r="E123" s="62"/>
      <c r="F123" s="62"/>
      <c r="G123" s="62"/>
      <c r="H123" s="62"/>
      <c r="I123" s="62"/>
      <c r="J123" s="62"/>
      <c r="K123" s="62"/>
      <c r="L123" s="62"/>
      <c r="M123" s="62"/>
      <c r="N123" s="62"/>
      <c r="O123" s="62"/>
      <c r="P123" s="62"/>
      <c r="Q123" s="62"/>
      <c r="R123" s="62"/>
      <c r="S123" s="62"/>
      <c r="T123" s="62"/>
      <c r="U123" s="62"/>
      <c r="V123" s="62"/>
      <c r="W123" s="62"/>
      <c r="X123" s="62"/>
      <c r="Y123" s="62"/>
      <c r="Z123" s="63"/>
      <c r="AA123" s="8" t="str">
        <f t="shared" ca="1" si="48"/>
        <v>gcloud debug logpoints</v>
      </c>
      <c r="AB123" s="2" t="s">
        <v>6</v>
      </c>
      <c r="AC123" s="2"/>
      <c r="AD123" s="2"/>
      <c r="AE123" s="2"/>
      <c r="AF123" s="2"/>
      <c r="AG123" s="2"/>
      <c r="AH123" s="2"/>
      <c r="AI123" s="2"/>
      <c r="AJ123" s="2"/>
      <c r="AK123" s="2"/>
      <c r="AL123" s="2"/>
      <c r="AM123" s="2"/>
      <c r="AN123" s="2"/>
      <c r="AO123" s="2"/>
      <c r="AP123" s="2"/>
      <c r="AQ123" s="2"/>
      <c r="AR123" s="2"/>
      <c r="AS123" s="2"/>
      <c r="AT123" s="1" t="s">
        <v>352</v>
      </c>
      <c r="AU123" s="1"/>
    </row>
    <row r="124" spans="2:47" hidden="1" outlineLevel="2">
      <c r="B124" s="33"/>
      <c r="C124" s="34"/>
      <c r="D124" s="62" t="str">
        <f>C$123&amp;" list"</f>
        <v>gcloud debug logpoints list</v>
      </c>
      <c r="E124" s="62"/>
      <c r="F124" s="62"/>
      <c r="G124" s="62"/>
      <c r="H124" s="62"/>
      <c r="I124" s="62"/>
      <c r="J124" s="62"/>
      <c r="K124" s="62"/>
      <c r="L124" s="62"/>
      <c r="M124" s="62"/>
      <c r="N124" s="62"/>
      <c r="O124" s="62"/>
      <c r="P124" s="62"/>
      <c r="Q124" s="62"/>
      <c r="R124" s="62"/>
      <c r="S124" s="62"/>
      <c r="T124" s="62"/>
      <c r="U124" s="62"/>
      <c r="V124" s="62"/>
      <c r="W124" s="62"/>
      <c r="X124" s="62"/>
      <c r="Y124" s="62"/>
      <c r="Z124" s="63"/>
      <c r="AA124" s="8" t="str">
        <f t="shared" ca="1" si="48"/>
        <v>gcloud debug logpoints list</v>
      </c>
      <c r="AB124" s="2" t="s">
        <v>6</v>
      </c>
      <c r="AC124" s="2"/>
      <c r="AD124" s="2"/>
      <c r="AE124" s="2"/>
      <c r="AF124" s="2"/>
      <c r="AG124" s="2"/>
      <c r="AH124" s="2"/>
      <c r="AI124" s="2"/>
      <c r="AJ124" s="2"/>
      <c r="AK124" s="2"/>
      <c r="AL124" s="2"/>
      <c r="AM124" s="2"/>
      <c r="AN124" s="2"/>
      <c r="AO124" s="2"/>
      <c r="AP124" s="2"/>
      <c r="AQ124" s="2"/>
      <c r="AR124" s="2"/>
      <c r="AS124" s="2"/>
      <c r="AT124" s="1" t="s">
        <v>353</v>
      </c>
      <c r="AU124" s="1"/>
    </row>
    <row r="125" spans="2:47" ht="60" hidden="1" outlineLevel="2">
      <c r="B125" s="33"/>
      <c r="C125" s="34"/>
      <c r="D125" s="58" t="str">
        <f>C$123&amp;" create "&amp;AC125&amp;" "&amp;AE125</f>
        <v>gcloud debug logpoints create guestbook.py:74 "Fetched greetings from Datastore. Count of greetings : {len(greetings)}"</v>
      </c>
      <c r="E125" s="59"/>
      <c r="F125" s="59"/>
      <c r="G125" s="59"/>
      <c r="H125" s="59"/>
      <c r="I125" s="59"/>
      <c r="J125" s="59"/>
      <c r="K125" s="59"/>
      <c r="L125" s="59"/>
      <c r="M125" s="59"/>
      <c r="N125" s="59"/>
      <c r="O125" s="59"/>
      <c r="P125" s="59"/>
      <c r="Q125" s="59"/>
      <c r="R125" s="59"/>
      <c r="S125" s="59"/>
      <c r="T125" s="59"/>
      <c r="U125" s="59"/>
      <c r="V125" s="59"/>
      <c r="W125" s="59"/>
      <c r="X125" s="59"/>
      <c r="Y125" s="59"/>
      <c r="Z125" s="60"/>
      <c r="AA125" s="8" t="str">
        <f t="shared" ref="AA125:AA135" ca="1" si="49">IFERROR(OFFSET(A125,0,MATCH("",B125:Z125,-1)),"")</f>
        <v>gcloud debug logpoints create guestbook.py:74 "Fetched greetings from Datastore. Count of greetings : {len(greetings)}"</v>
      </c>
      <c r="AB125" s="21" t="s">
        <v>189</v>
      </c>
      <c r="AC125" s="5" t="s">
        <v>355</v>
      </c>
      <c r="AD125" s="21" t="s">
        <v>356</v>
      </c>
      <c r="AE125" s="5" t="s">
        <v>357</v>
      </c>
      <c r="AF125" s="2"/>
      <c r="AG125" s="2"/>
      <c r="AH125" s="2"/>
      <c r="AI125" s="2"/>
      <c r="AJ125" s="2"/>
      <c r="AK125" s="2"/>
      <c r="AL125" s="2"/>
      <c r="AM125" s="2"/>
      <c r="AN125" s="2"/>
      <c r="AO125" s="2"/>
      <c r="AP125" s="2"/>
      <c r="AQ125" s="2"/>
      <c r="AR125" s="2"/>
      <c r="AS125" s="2"/>
      <c r="AT125" s="1" t="s">
        <v>354</v>
      </c>
      <c r="AU125" s="1"/>
    </row>
    <row r="126" spans="2:47" collapsed="1">
      <c r="B126" s="61" t="s">
        <v>358</v>
      </c>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3"/>
      <c r="AA126" s="8" t="str">
        <f t="shared" ca="1" si="49"/>
        <v>gcloud sql</v>
      </c>
      <c r="AB126" s="2" t="s">
        <v>6</v>
      </c>
      <c r="AC126" s="2"/>
      <c r="AD126" s="2"/>
      <c r="AE126" s="2"/>
      <c r="AF126" s="2"/>
      <c r="AG126" s="2"/>
      <c r="AH126" s="2"/>
      <c r="AI126" s="2"/>
      <c r="AJ126" s="2"/>
      <c r="AK126" s="2"/>
      <c r="AL126" s="2"/>
      <c r="AM126" s="2"/>
      <c r="AN126" s="2"/>
      <c r="AO126" s="2"/>
      <c r="AP126" s="2"/>
      <c r="AQ126" s="2"/>
      <c r="AR126" s="2"/>
      <c r="AS126" s="2"/>
      <c r="AT126" s="1" t="s">
        <v>359</v>
      </c>
      <c r="AU126" s="1"/>
    </row>
    <row r="127" spans="2:47" hidden="1" outlineLevel="1">
      <c r="B127" s="36"/>
      <c r="C127" s="62" t="str">
        <f>B126&amp;" connect "&amp;AC127&amp;IF(ISBLANK(AE127),""," --user="&amp;AE127)</f>
        <v>gcloud sql connect myinstance --user=root</v>
      </c>
      <c r="D127" s="62"/>
      <c r="E127" s="62"/>
      <c r="F127" s="62"/>
      <c r="G127" s="62"/>
      <c r="H127" s="62"/>
      <c r="I127" s="62"/>
      <c r="J127" s="62"/>
      <c r="K127" s="62"/>
      <c r="L127" s="62"/>
      <c r="M127" s="62"/>
      <c r="N127" s="62"/>
      <c r="O127" s="62"/>
      <c r="P127" s="62"/>
      <c r="Q127" s="62"/>
      <c r="R127" s="62"/>
      <c r="S127" s="62"/>
      <c r="T127" s="62"/>
      <c r="U127" s="62"/>
      <c r="V127" s="62"/>
      <c r="W127" s="62"/>
      <c r="X127" s="62"/>
      <c r="Y127" s="62"/>
      <c r="Z127" s="63"/>
      <c r="AA127" s="8" t="str">
        <f t="shared" ca="1" si="49"/>
        <v>gcloud sql connect myinstance --user=root</v>
      </c>
      <c r="AB127" s="21" t="s">
        <v>361</v>
      </c>
      <c r="AC127" s="5" t="s">
        <v>362</v>
      </c>
      <c r="AD127" s="2" t="s">
        <v>294</v>
      </c>
      <c r="AE127" s="5" t="s">
        <v>363</v>
      </c>
      <c r="AF127" s="2"/>
      <c r="AG127" s="2"/>
      <c r="AH127" s="2"/>
      <c r="AI127" s="2"/>
      <c r="AJ127" s="2"/>
      <c r="AK127" s="2"/>
      <c r="AL127" s="2"/>
      <c r="AM127" s="2"/>
      <c r="AN127" s="2"/>
      <c r="AO127" s="2"/>
      <c r="AP127" s="2"/>
      <c r="AQ127" s="2"/>
      <c r="AR127" s="2"/>
      <c r="AS127" s="2"/>
      <c r="AT127" s="1" t="s">
        <v>360</v>
      </c>
      <c r="AU127" s="1"/>
    </row>
    <row r="128" spans="2:47" ht="30" collapsed="1">
      <c r="B128" s="61" t="s">
        <v>364</v>
      </c>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3"/>
      <c r="AA128" s="8" t="str">
        <f t="shared" ca="1" si="49"/>
        <v>gcloud deployment-manager</v>
      </c>
      <c r="AB128" s="2" t="s">
        <v>6</v>
      </c>
      <c r="AC128" s="2"/>
      <c r="AD128" s="2"/>
      <c r="AE128" s="2"/>
      <c r="AF128" s="2"/>
      <c r="AG128" s="2"/>
      <c r="AH128" s="2"/>
      <c r="AI128" s="2"/>
      <c r="AJ128" s="2"/>
      <c r="AK128" s="2"/>
      <c r="AL128" s="2"/>
      <c r="AM128" s="2"/>
      <c r="AN128" s="2"/>
      <c r="AO128" s="2"/>
      <c r="AP128" s="2"/>
      <c r="AQ128" s="2"/>
      <c r="AR128" s="2"/>
      <c r="AS128" s="2"/>
      <c r="AT128" s="1" t="s">
        <v>365</v>
      </c>
      <c r="AU128" s="1" t="s">
        <v>366</v>
      </c>
    </row>
    <row r="129" spans="2:47" hidden="1" outlineLevel="1" collapsed="1">
      <c r="B129" s="36"/>
      <c r="C129" s="62" t="str">
        <f>B$128&amp;" deployments"</f>
        <v>gcloud deployment-manager deployments</v>
      </c>
      <c r="D129" s="62"/>
      <c r="E129" s="62"/>
      <c r="F129" s="62"/>
      <c r="G129" s="62"/>
      <c r="H129" s="62"/>
      <c r="I129" s="62"/>
      <c r="J129" s="62"/>
      <c r="K129" s="62"/>
      <c r="L129" s="62"/>
      <c r="M129" s="62"/>
      <c r="N129" s="62"/>
      <c r="O129" s="62"/>
      <c r="P129" s="62"/>
      <c r="Q129" s="62"/>
      <c r="R129" s="62"/>
      <c r="S129" s="62"/>
      <c r="T129" s="62"/>
      <c r="U129" s="62"/>
      <c r="V129" s="62"/>
      <c r="W129" s="62"/>
      <c r="X129" s="62"/>
      <c r="Y129" s="62"/>
      <c r="Z129" s="63"/>
      <c r="AA129" s="8" t="str">
        <f t="shared" ca="1" si="49"/>
        <v>gcloud deployment-manager deployments</v>
      </c>
      <c r="AB129" s="2" t="s">
        <v>6</v>
      </c>
      <c r="AC129" s="2"/>
      <c r="AD129" s="2"/>
      <c r="AE129" s="2"/>
      <c r="AF129" s="2"/>
      <c r="AG129" s="2"/>
      <c r="AH129" s="2"/>
      <c r="AI129" s="2"/>
      <c r="AJ129" s="2"/>
      <c r="AK129" s="2"/>
      <c r="AL129" s="2"/>
      <c r="AM129" s="2"/>
      <c r="AN129" s="2"/>
      <c r="AO129" s="2"/>
      <c r="AP129" s="2"/>
      <c r="AQ129" s="2"/>
      <c r="AR129" s="2"/>
      <c r="AS129" s="2"/>
      <c r="AT129" s="1" t="s">
        <v>367</v>
      </c>
      <c r="AU129" s="1"/>
    </row>
    <row r="130" spans="2:47" hidden="1" outlineLevel="2" collapsed="1">
      <c r="B130" s="36"/>
      <c r="C130" s="37"/>
      <c r="D130" s="62" t="str">
        <f>C$129&amp;" create"</f>
        <v>gcloud deployment-manager deployments create</v>
      </c>
      <c r="E130" s="62"/>
      <c r="F130" s="62"/>
      <c r="G130" s="62"/>
      <c r="H130" s="62"/>
      <c r="I130" s="62"/>
      <c r="J130" s="62"/>
      <c r="K130" s="62"/>
      <c r="L130" s="62"/>
      <c r="M130" s="62"/>
      <c r="N130" s="62"/>
      <c r="O130" s="62"/>
      <c r="P130" s="62"/>
      <c r="Q130" s="62"/>
      <c r="R130" s="62"/>
      <c r="S130" s="62"/>
      <c r="T130" s="62"/>
      <c r="U130" s="62"/>
      <c r="V130" s="62"/>
      <c r="W130" s="62"/>
      <c r="X130" s="62"/>
      <c r="Y130" s="62"/>
      <c r="Z130" s="63"/>
      <c r="AA130" s="8" t="str">
        <f t="shared" ca="1" si="49"/>
        <v>gcloud deployment-manager deployments create</v>
      </c>
      <c r="AB130" s="2" t="s">
        <v>6</v>
      </c>
      <c r="AC130" s="2"/>
      <c r="AD130" s="2"/>
      <c r="AE130" s="2"/>
      <c r="AF130" s="2"/>
      <c r="AG130" s="2"/>
      <c r="AH130" s="2"/>
      <c r="AI130" s="2"/>
      <c r="AJ130" s="2"/>
      <c r="AK130" s="2"/>
      <c r="AL130" s="2"/>
      <c r="AM130" s="2"/>
      <c r="AN130" s="2"/>
      <c r="AO130" s="2"/>
      <c r="AP130" s="2"/>
      <c r="AQ130" s="2"/>
      <c r="AR130" s="2"/>
      <c r="AS130" s="2"/>
      <c r="AT130" s="1" t="s">
        <v>368</v>
      </c>
      <c r="AU130" s="1"/>
    </row>
    <row r="131" spans="2:47" ht="30" hidden="1" outlineLevel="3">
      <c r="B131" s="36"/>
      <c r="C131" s="37"/>
      <c r="D131" s="37"/>
      <c r="E131" s="58" t="str">
        <f>D$130&amp;" "&amp;AC131&amp;" --config "&amp;AE131</f>
        <v>gcloud deployment-manager deployments create production --config appserver.yaml</v>
      </c>
      <c r="F131" s="59"/>
      <c r="G131" s="59"/>
      <c r="H131" s="59"/>
      <c r="I131" s="59"/>
      <c r="J131" s="59"/>
      <c r="K131" s="59"/>
      <c r="L131" s="59"/>
      <c r="M131" s="59"/>
      <c r="N131" s="59"/>
      <c r="O131" s="59"/>
      <c r="P131" s="59"/>
      <c r="Q131" s="59"/>
      <c r="R131" s="59"/>
      <c r="S131" s="59"/>
      <c r="T131" s="59"/>
      <c r="U131" s="59"/>
      <c r="V131" s="59"/>
      <c r="W131" s="59"/>
      <c r="X131" s="59"/>
      <c r="Y131" s="59"/>
      <c r="Z131" s="60"/>
      <c r="AA131" s="8" t="str">
        <f t="shared" ca="1" si="49"/>
        <v>gcloud deployment-manager deployments create production --config appserver.yaml</v>
      </c>
      <c r="AB131" s="21" t="s">
        <v>234</v>
      </c>
      <c r="AC131" s="5" t="s">
        <v>305</v>
      </c>
      <c r="AD131" s="21" t="s">
        <v>369</v>
      </c>
      <c r="AE131" s="5" t="s">
        <v>619</v>
      </c>
      <c r="AF131" s="2"/>
      <c r="AG131" s="2"/>
      <c r="AH131" s="2"/>
      <c r="AI131" s="2"/>
      <c r="AJ131" s="2"/>
      <c r="AK131" s="2"/>
      <c r="AL131" s="2"/>
      <c r="AM131" s="2"/>
      <c r="AN131" s="2"/>
      <c r="AO131" s="2"/>
      <c r="AP131" s="2"/>
      <c r="AQ131" s="2"/>
      <c r="AR131" s="2"/>
      <c r="AS131" s="2"/>
      <c r="AT131" s="1" t="s">
        <v>370</v>
      </c>
      <c r="AU131" s="1"/>
    </row>
    <row r="132" spans="2:47" hidden="1" outlineLevel="3">
      <c r="B132" s="36"/>
      <c r="C132" s="37"/>
      <c r="D132" s="37"/>
      <c r="E132" s="62"/>
      <c r="F132" s="62"/>
      <c r="G132" s="62"/>
      <c r="H132" s="62"/>
      <c r="I132" s="62"/>
      <c r="J132" s="62"/>
      <c r="K132" s="62"/>
      <c r="L132" s="62"/>
      <c r="M132" s="62"/>
      <c r="N132" s="62"/>
      <c r="O132" s="62"/>
      <c r="P132" s="62"/>
      <c r="Q132" s="62"/>
      <c r="R132" s="62"/>
      <c r="S132" s="62"/>
      <c r="T132" s="62"/>
      <c r="U132" s="62"/>
      <c r="V132" s="62"/>
      <c r="W132" s="62"/>
      <c r="X132" s="62"/>
      <c r="Y132" s="62"/>
      <c r="Z132" s="63"/>
      <c r="AA132" s="8" t="str">
        <f t="shared" ca="1" si="49"/>
        <v/>
      </c>
      <c r="AB132" s="2" t="s">
        <v>6</v>
      </c>
      <c r="AC132" s="2"/>
      <c r="AD132" s="2"/>
      <c r="AE132" s="2"/>
      <c r="AF132" s="2"/>
      <c r="AG132" s="2"/>
      <c r="AH132" s="2"/>
      <c r="AI132" s="2"/>
      <c r="AJ132" s="2"/>
      <c r="AK132" s="2"/>
      <c r="AL132" s="2"/>
      <c r="AM132" s="2"/>
      <c r="AN132" s="2"/>
      <c r="AO132" s="2"/>
      <c r="AP132" s="2"/>
      <c r="AQ132" s="2"/>
      <c r="AR132" s="2"/>
      <c r="AS132" s="2"/>
      <c r="AT132" s="1"/>
      <c r="AU132" s="1"/>
    </row>
    <row r="133" spans="2:47" ht="30.75" hidden="1" customHeight="1" outlineLevel="2">
      <c r="B133" s="36"/>
      <c r="C133" s="37"/>
      <c r="D133" s="58" t="str">
        <f>C$129&amp;" delete "&amp;AC133</f>
        <v>gcloud deployment-manager deployments delete custom-net-deployment</v>
      </c>
      <c r="E133" s="59"/>
      <c r="F133" s="59"/>
      <c r="G133" s="59"/>
      <c r="H133" s="59"/>
      <c r="I133" s="59"/>
      <c r="J133" s="59"/>
      <c r="K133" s="59"/>
      <c r="L133" s="59"/>
      <c r="M133" s="59"/>
      <c r="N133" s="59"/>
      <c r="O133" s="59"/>
      <c r="P133" s="59"/>
      <c r="Q133" s="59"/>
      <c r="R133" s="59"/>
      <c r="S133" s="59"/>
      <c r="T133" s="59"/>
      <c r="U133" s="59"/>
      <c r="V133" s="59"/>
      <c r="W133" s="59"/>
      <c r="X133" s="59"/>
      <c r="Y133" s="59"/>
      <c r="Z133" s="60"/>
      <c r="AA133" s="43" t="str">
        <f t="shared" ref="AA133" ca="1" si="50">IFERROR(OFFSET(A133,0,MATCH("",B133:Z133,-1)),"")</f>
        <v>gcloud deployment-manager deployments delete custom-net-deployment</v>
      </c>
      <c r="AB133" s="21" t="s">
        <v>377</v>
      </c>
      <c r="AC133" s="5" t="s">
        <v>378</v>
      </c>
      <c r="AD133" s="2"/>
      <c r="AE133" s="2"/>
      <c r="AF133" s="2"/>
      <c r="AG133" s="2"/>
      <c r="AH133" s="2"/>
      <c r="AI133" s="2"/>
      <c r="AJ133" s="2"/>
      <c r="AK133" s="2"/>
      <c r="AL133" s="2"/>
      <c r="AM133" s="2"/>
      <c r="AN133" s="2"/>
      <c r="AO133" s="2"/>
      <c r="AP133" s="2"/>
      <c r="AQ133" s="2"/>
      <c r="AR133" s="2"/>
      <c r="AS133" s="2"/>
      <c r="AT133" s="1" t="s">
        <v>376</v>
      </c>
      <c r="AU133" s="1"/>
    </row>
    <row r="134" spans="2:47" ht="30.75" hidden="1" customHeight="1" outlineLevel="2">
      <c r="B134" s="47"/>
      <c r="C134" s="48"/>
      <c r="D134" s="58" t="str">
        <f>C$129&amp;" update "&amp;AC134&amp;" --config "&amp;AE134</f>
        <v>gcloud deployment-manager deployments update my-first-depl --config mydeploy.yaml</v>
      </c>
      <c r="E134" s="59"/>
      <c r="F134" s="59"/>
      <c r="G134" s="59"/>
      <c r="H134" s="59"/>
      <c r="I134" s="59"/>
      <c r="J134" s="59"/>
      <c r="K134" s="59"/>
      <c r="L134" s="59"/>
      <c r="M134" s="59"/>
      <c r="N134" s="59"/>
      <c r="O134" s="59"/>
      <c r="P134" s="59"/>
      <c r="Q134" s="59"/>
      <c r="R134" s="59"/>
      <c r="S134" s="59"/>
      <c r="T134" s="59"/>
      <c r="U134" s="59"/>
      <c r="V134" s="59"/>
      <c r="W134" s="59"/>
      <c r="X134" s="59"/>
      <c r="Y134" s="59"/>
      <c r="Z134" s="60"/>
      <c r="AA134" s="43" t="str">
        <f t="shared" ref="AA134" ca="1" si="51">IFERROR(OFFSET(A134,0,MATCH("",B134:Z134,-1)),"")</f>
        <v>gcloud deployment-manager deployments update my-first-depl --config mydeploy.yaml</v>
      </c>
      <c r="AB134" s="21" t="s">
        <v>377</v>
      </c>
      <c r="AC134" s="5" t="s">
        <v>467</v>
      </c>
      <c r="AD134" s="21" t="s">
        <v>369</v>
      </c>
      <c r="AE134" s="5" t="s">
        <v>466</v>
      </c>
      <c r="AF134" s="2"/>
      <c r="AG134" s="2"/>
      <c r="AH134" s="2"/>
      <c r="AI134" s="2"/>
      <c r="AJ134" s="2"/>
      <c r="AK134" s="2"/>
      <c r="AL134" s="2"/>
      <c r="AM134" s="2"/>
      <c r="AN134" s="2"/>
      <c r="AO134" s="2"/>
      <c r="AP134" s="2"/>
      <c r="AQ134" s="2"/>
      <c r="AR134" s="2"/>
      <c r="AS134" s="2"/>
      <c r="AT134" s="1" t="s">
        <v>468</v>
      </c>
      <c r="AU134" s="1"/>
    </row>
    <row r="135" spans="2:47" hidden="1" outlineLevel="2">
      <c r="B135" s="36"/>
      <c r="C135" s="37"/>
      <c r="D135" s="62" t="str">
        <f>C$129&amp;" list"</f>
        <v>gcloud deployment-manager deployments list</v>
      </c>
      <c r="E135" s="62"/>
      <c r="F135" s="62"/>
      <c r="G135" s="62"/>
      <c r="H135" s="62"/>
      <c r="I135" s="62"/>
      <c r="J135" s="62"/>
      <c r="K135" s="62"/>
      <c r="L135" s="62"/>
      <c r="M135" s="62"/>
      <c r="N135" s="62"/>
      <c r="O135" s="62"/>
      <c r="P135" s="62"/>
      <c r="Q135" s="62"/>
      <c r="R135" s="62"/>
      <c r="S135" s="62"/>
      <c r="T135" s="62"/>
      <c r="U135" s="62"/>
      <c r="V135" s="62"/>
      <c r="W135" s="62"/>
      <c r="X135" s="62"/>
      <c r="Y135" s="62"/>
      <c r="Z135" s="63"/>
      <c r="AA135" s="8" t="str">
        <f t="shared" ca="1" si="49"/>
        <v>gcloud deployment-manager deployments list</v>
      </c>
      <c r="AB135" s="2" t="s">
        <v>6</v>
      </c>
      <c r="AC135" s="2"/>
      <c r="AD135" s="2"/>
      <c r="AE135" s="2"/>
      <c r="AF135" s="2"/>
      <c r="AG135" s="2"/>
      <c r="AH135" s="2"/>
      <c r="AI135" s="2"/>
      <c r="AJ135" s="2"/>
      <c r="AK135" s="2"/>
      <c r="AL135" s="2"/>
      <c r="AM135" s="2"/>
      <c r="AN135" s="2"/>
      <c r="AO135" s="2"/>
      <c r="AP135" s="2"/>
      <c r="AQ135" s="2"/>
      <c r="AR135" s="2"/>
      <c r="AS135" s="2"/>
      <c r="AT135" s="1" t="s">
        <v>371</v>
      </c>
      <c r="AU135" s="1"/>
    </row>
    <row r="136" spans="2:47" ht="29.25" hidden="1" customHeight="1" outlineLevel="2">
      <c r="B136" s="36"/>
      <c r="C136" s="37"/>
      <c r="D136" s="58" t="str">
        <f>C$129&amp;" describe "&amp;AC136</f>
        <v>gcloud deployment-manager deployments describe custom-net-deployment</v>
      </c>
      <c r="E136" s="59"/>
      <c r="F136" s="59"/>
      <c r="G136" s="59"/>
      <c r="H136" s="59"/>
      <c r="I136" s="59"/>
      <c r="J136" s="59"/>
      <c r="K136" s="59"/>
      <c r="L136" s="59"/>
      <c r="M136" s="59"/>
      <c r="N136" s="59"/>
      <c r="O136" s="59"/>
      <c r="P136" s="59"/>
      <c r="Q136" s="59"/>
      <c r="R136" s="59"/>
      <c r="S136" s="59"/>
      <c r="T136" s="59"/>
      <c r="U136" s="59"/>
      <c r="V136" s="59"/>
      <c r="W136" s="59"/>
      <c r="X136" s="59"/>
      <c r="Y136" s="59"/>
      <c r="Z136" s="60"/>
      <c r="AA136" s="8" t="str">
        <f t="shared" ref="AA136" ca="1" si="52">IFERROR(OFFSET(A136,0,MATCH("",B136:Z136,-1)),"")</f>
        <v>gcloud deployment-manager deployments describe custom-net-deployment</v>
      </c>
      <c r="AB136" s="21" t="s">
        <v>377</v>
      </c>
      <c r="AC136" s="5" t="s">
        <v>378</v>
      </c>
      <c r="AD136" s="2"/>
      <c r="AE136" s="2"/>
      <c r="AF136" s="2"/>
      <c r="AG136" s="2"/>
      <c r="AH136" s="2"/>
      <c r="AI136" s="2"/>
      <c r="AJ136" s="2"/>
      <c r="AK136" s="2"/>
      <c r="AL136" s="2"/>
      <c r="AM136" s="2"/>
      <c r="AN136" s="2"/>
      <c r="AO136" s="2"/>
      <c r="AP136" s="2"/>
      <c r="AQ136" s="2"/>
      <c r="AR136" s="2"/>
      <c r="AS136" s="2"/>
      <c r="AT136" s="1" t="s">
        <v>379</v>
      </c>
      <c r="AU136" s="1"/>
    </row>
    <row r="137" spans="2:47" hidden="1" outlineLevel="1" collapsed="1">
      <c r="B137" s="36"/>
      <c r="C137" s="62" t="str">
        <f>B$128&amp;" types"</f>
        <v>gcloud deployment-manager types</v>
      </c>
      <c r="D137" s="62"/>
      <c r="E137" s="62"/>
      <c r="F137" s="62"/>
      <c r="G137" s="62"/>
      <c r="H137" s="62"/>
      <c r="I137" s="62"/>
      <c r="J137" s="62"/>
      <c r="K137" s="62"/>
      <c r="L137" s="62"/>
      <c r="M137" s="62"/>
      <c r="N137" s="62"/>
      <c r="O137" s="62"/>
      <c r="P137" s="62"/>
      <c r="Q137" s="62"/>
      <c r="R137" s="62"/>
      <c r="S137" s="62"/>
      <c r="T137" s="62"/>
      <c r="U137" s="62"/>
      <c r="V137" s="62"/>
      <c r="W137" s="62"/>
      <c r="X137" s="62"/>
      <c r="Y137" s="62"/>
      <c r="Z137" s="63"/>
      <c r="AA137" s="8" t="str">
        <f t="shared" ref="AA137:AA141" ca="1" si="53">IFERROR(OFFSET(A137,0,MATCH("",B137:Z137,-1)),"")</f>
        <v>gcloud deployment-manager types</v>
      </c>
      <c r="AB137" s="2" t="s">
        <v>6</v>
      </c>
      <c r="AC137" s="2"/>
      <c r="AD137" s="2"/>
      <c r="AE137" s="2"/>
      <c r="AF137" s="2"/>
      <c r="AG137" s="2"/>
      <c r="AH137" s="2"/>
      <c r="AI137" s="2"/>
      <c r="AJ137" s="2"/>
      <c r="AK137" s="2"/>
      <c r="AL137" s="2"/>
      <c r="AM137" s="2"/>
      <c r="AN137" s="2"/>
      <c r="AO137" s="2"/>
      <c r="AP137" s="2"/>
      <c r="AQ137" s="2"/>
      <c r="AR137" s="2"/>
      <c r="AS137" s="2"/>
      <c r="AT137" s="1" t="s">
        <v>374</v>
      </c>
      <c r="AU137" s="1"/>
    </row>
    <row r="138" spans="2:47" hidden="1" outlineLevel="2">
      <c r="B138" s="36"/>
      <c r="C138" s="37"/>
      <c r="D138" s="62" t="str">
        <f>C$137&amp;" list"</f>
        <v>gcloud deployment-manager types list</v>
      </c>
      <c r="E138" s="62"/>
      <c r="F138" s="62"/>
      <c r="G138" s="62"/>
      <c r="H138" s="62"/>
      <c r="I138" s="62"/>
      <c r="J138" s="62"/>
      <c r="K138" s="62"/>
      <c r="L138" s="62"/>
      <c r="M138" s="62"/>
      <c r="N138" s="62"/>
      <c r="O138" s="62"/>
      <c r="P138" s="62"/>
      <c r="Q138" s="62"/>
      <c r="R138" s="62"/>
      <c r="S138" s="62"/>
      <c r="T138" s="62"/>
      <c r="U138" s="62"/>
      <c r="V138" s="62"/>
      <c r="W138" s="62"/>
      <c r="X138" s="62"/>
      <c r="Y138" s="62"/>
      <c r="Z138" s="63"/>
      <c r="AA138" s="8" t="str">
        <f t="shared" ca="1" si="53"/>
        <v>gcloud deployment-manager types list</v>
      </c>
      <c r="AB138" s="2" t="s">
        <v>6</v>
      </c>
      <c r="AC138" s="2"/>
      <c r="AD138" s="2"/>
      <c r="AE138" s="2"/>
      <c r="AF138" s="2"/>
      <c r="AG138" s="2"/>
      <c r="AH138" s="2"/>
      <c r="AI138" s="2"/>
      <c r="AJ138" s="2"/>
      <c r="AK138" s="2"/>
      <c r="AL138" s="2"/>
      <c r="AM138" s="2"/>
      <c r="AN138" s="2"/>
      <c r="AO138" s="2"/>
      <c r="AP138" s="2"/>
      <c r="AQ138" s="2"/>
      <c r="AR138" s="2"/>
      <c r="AS138" s="2"/>
      <c r="AT138" s="1" t="s">
        <v>375</v>
      </c>
      <c r="AU138" s="1"/>
    </row>
    <row r="139" spans="2:47" collapsed="1">
      <c r="B139" s="61" t="s">
        <v>384</v>
      </c>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3"/>
      <c r="AA139" s="8" t="str">
        <f t="shared" ca="1" si="53"/>
        <v>gcloud endpoints</v>
      </c>
      <c r="AB139" s="2" t="s">
        <v>6</v>
      </c>
      <c r="AC139" s="2"/>
      <c r="AD139" s="2"/>
      <c r="AE139" s="2"/>
      <c r="AF139" s="2"/>
      <c r="AG139" s="2"/>
      <c r="AH139" s="2"/>
      <c r="AI139" s="2"/>
      <c r="AJ139" s="2"/>
      <c r="AK139" s="2"/>
      <c r="AL139" s="2"/>
      <c r="AM139" s="2"/>
      <c r="AN139" s="2"/>
      <c r="AO139" s="2"/>
      <c r="AP139" s="2"/>
      <c r="AQ139" s="2"/>
      <c r="AR139" s="2"/>
      <c r="AS139" s="2"/>
      <c r="AT139" s="1" t="s">
        <v>385</v>
      </c>
      <c r="AU139" s="1"/>
    </row>
    <row r="140" spans="2:47" hidden="1" outlineLevel="1">
      <c r="B140" s="36"/>
      <c r="C140" s="62" t="str">
        <f>B$139&amp;" services"</f>
        <v>gcloud endpoints services</v>
      </c>
      <c r="D140" s="62"/>
      <c r="E140" s="62"/>
      <c r="F140" s="62"/>
      <c r="G140" s="62"/>
      <c r="H140" s="62"/>
      <c r="I140" s="62"/>
      <c r="J140" s="62"/>
      <c r="K140" s="62"/>
      <c r="L140" s="62"/>
      <c r="M140" s="62"/>
      <c r="N140" s="62"/>
      <c r="O140" s="62"/>
      <c r="P140" s="62"/>
      <c r="Q140" s="62"/>
      <c r="R140" s="62"/>
      <c r="S140" s="62"/>
      <c r="T140" s="62"/>
      <c r="U140" s="62"/>
      <c r="V140" s="62"/>
      <c r="W140" s="62"/>
      <c r="X140" s="62"/>
      <c r="Y140" s="62"/>
      <c r="Z140" s="63"/>
      <c r="AA140" s="8" t="str">
        <f t="shared" ca="1" si="53"/>
        <v>gcloud endpoints services</v>
      </c>
      <c r="AB140" s="2" t="s">
        <v>6</v>
      </c>
      <c r="AC140" s="2"/>
      <c r="AD140" s="2"/>
      <c r="AE140" s="2"/>
      <c r="AF140" s="2"/>
      <c r="AG140" s="2"/>
      <c r="AH140" s="2"/>
      <c r="AI140" s="2"/>
      <c r="AJ140" s="2"/>
      <c r="AK140" s="2"/>
      <c r="AL140" s="2"/>
      <c r="AM140" s="2"/>
      <c r="AN140" s="2"/>
      <c r="AO140" s="2"/>
      <c r="AP140" s="2"/>
      <c r="AQ140" s="2"/>
      <c r="AR140" s="2"/>
      <c r="AS140" s="2"/>
      <c r="AT140" s="1" t="s">
        <v>386</v>
      </c>
      <c r="AU140" s="1"/>
    </row>
    <row r="141" spans="2:47" hidden="1" outlineLevel="2">
      <c r="B141" s="36"/>
      <c r="C141" s="37"/>
      <c r="D141" s="62" t="str">
        <f>C$140&amp;" deploy "&amp;AC141</f>
        <v>gcloud endpoints services deploy openapi.yaml</v>
      </c>
      <c r="E141" s="62"/>
      <c r="F141" s="62"/>
      <c r="G141" s="62"/>
      <c r="H141" s="62"/>
      <c r="I141" s="62"/>
      <c r="J141" s="62"/>
      <c r="K141" s="62"/>
      <c r="L141" s="62"/>
      <c r="M141" s="62"/>
      <c r="N141" s="62"/>
      <c r="O141" s="62"/>
      <c r="P141" s="62"/>
      <c r="Q141" s="62"/>
      <c r="R141" s="62"/>
      <c r="S141" s="62"/>
      <c r="T141" s="62"/>
      <c r="U141" s="62"/>
      <c r="V141" s="62"/>
      <c r="W141" s="62"/>
      <c r="X141" s="62"/>
      <c r="Y141" s="62"/>
      <c r="Z141" s="63"/>
      <c r="AA141" s="8" t="str">
        <f t="shared" ca="1" si="53"/>
        <v>gcloud endpoints services deploy openapi.yaml</v>
      </c>
      <c r="AB141" s="21" t="s">
        <v>369</v>
      </c>
      <c r="AC141" s="5" t="s">
        <v>388</v>
      </c>
      <c r="AD141" s="2"/>
      <c r="AE141" s="2"/>
      <c r="AF141" s="2"/>
      <c r="AG141" s="2"/>
      <c r="AH141" s="2"/>
      <c r="AI141" s="2"/>
      <c r="AJ141" s="2"/>
      <c r="AK141" s="2"/>
      <c r="AL141" s="2"/>
      <c r="AM141" s="2"/>
      <c r="AN141" s="2"/>
      <c r="AO141" s="2"/>
      <c r="AP141" s="2"/>
      <c r="AQ141" s="2"/>
      <c r="AR141" s="2"/>
      <c r="AS141" s="2"/>
      <c r="AT141" s="1" t="s">
        <v>387</v>
      </c>
      <c r="AU141" s="1"/>
    </row>
    <row r="142" spans="2:47" collapsed="1">
      <c r="B142" s="61" t="s">
        <v>390</v>
      </c>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3"/>
      <c r="AA142" s="8" t="str">
        <f t="shared" ref="AA142:AA144" ca="1" si="54">IFERROR(OFFSET(A142,0,MATCH("",B142:Z142,-1)),"")</f>
        <v>gcloud functions</v>
      </c>
      <c r="AB142" s="2" t="s">
        <v>6</v>
      </c>
      <c r="AC142" s="2"/>
      <c r="AD142" s="2"/>
      <c r="AE142" s="2"/>
      <c r="AF142" s="2"/>
      <c r="AG142" s="2"/>
      <c r="AH142" s="2"/>
      <c r="AI142" s="2"/>
      <c r="AJ142" s="2"/>
      <c r="AK142" s="2"/>
      <c r="AL142" s="2"/>
      <c r="AM142" s="2"/>
      <c r="AN142" s="2"/>
      <c r="AO142" s="2"/>
      <c r="AP142" s="2"/>
      <c r="AQ142" s="2"/>
      <c r="AR142" s="2"/>
      <c r="AS142" s="2"/>
      <c r="AT142" s="1" t="s">
        <v>391</v>
      </c>
      <c r="AU142" s="1"/>
    </row>
    <row r="143" spans="2:47" hidden="1" outlineLevel="1">
      <c r="B143" s="36"/>
      <c r="C143" s="58" t="str">
        <f>B$142&amp;" deploy"</f>
        <v>gcloud functions deploy</v>
      </c>
      <c r="D143" s="59"/>
      <c r="E143" s="59"/>
      <c r="F143" s="59"/>
      <c r="G143" s="59"/>
      <c r="H143" s="59"/>
      <c r="I143" s="59"/>
      <c r="J143" s="59"/>
      <c r="K143" s="59"/>
      <c r="L143" s="59"/>
      <c r="M143" s="59"/>
      <c r="N143" s="59"/>
      <c r="O143" s="59"/>
      <c r="P143" s="59"/>
      <c r="Q143" s="59"/>
      <c r="R143" s="59"/>
      <c r="S143" s="59"/>
      <c r="T143" s="59"/>
      <c r="U143" s="59"/>
      <c r="V143" s="59"/>
      <c r="W143" s="59"/>
      <c r="X143" s="59"/>
      <c r="Y143" s="59"/>
      <c r="Z143" s="60"/>
      <c r="AA143" s="8" t="str">
        <f t="shared" ca="1" si="54"/>
        <v>gcloud functions deploy</v>
      </c>
      <c r="AB143" s="2" t="s">
        <v>6</v>
      </c>
      <c r="AC143" s="2"/>
      <c r="AD143" s="2"/>
      <c r="AE143" s="2"/>
      <c r="AF143" s="2"/>
      <c r="AG143" s="2"/>
      <c r="AH143" s="2"/>
      <c r="AI143" s="2"/>
      <c r="AJ143" s="2"/>
      <c r="AK143" s="2"/>
      <c r="AL143" s="2"/>
      <c r="AM143" s="2"/>
      <c r="AN143" s="2"/>
      <c r="AO143" s="2"/>
      <c r="AP143" s="2"/>
      <c r="AQ143" s="2"/>
      <c r="AR143" s="2"/>
      <c r="AS143" s="2"/>
      <c r="AT143" s="1" t="s">
        <v>392</v>
      </c>
      <c r="AU143" s="1"/>
    </row>
    <row r="144" spans="2:47" ht="30" hidden="1" outlineLevel="2">
      <c r="B144" s="36"/>
      <c r="C144" s="37"/>
      <c r="D144" s="58" t="str">
        <f>C$143&amp;" "&amp;AC144&amp;" --stage-bucket "&amp;AE144&amp;IF(ISBLANK(AG144),""," --trigger-topic "&amp;AG144)</f>
        <v>gcloud functions deploy helloWorld --stage-bucket ioso_bucket2 --trigger-topic hello_world</v>
      </c>
      <c r="E144" s="59"/>
      <c r="F144" s="59"/>
      <c r="G144" s="59"/>
      <c r="H144" s="59"/>
      <c r="I144" s="59"/>
      <c r="J144" s="59"/>
      <c r="K144" s="59"/>
      <c r="L144" s="59"/>
      <c r="M144" s="59"/>
      <c r="N144" s="59"/>
      <c r="O144" s="59"/>
      <c r="P144" s="59"/>
      <c r="Q144" s="59"/>
      <c r="R144" s="59"/>
      <c r="S144" s="59"/>
      <c r="T144" s="59"/>
      <c r="U144" s="59"/>
      <c r="V144" s="59"/>
      <c r="W144" s="59"/>
      <c r="X144" s="59"/>
      <c r="Y144" s="59"/>
      <c r="Z144" s="60"/>
      <c r="AA144" s="8" t="str">
        <f t="shared" ca="1" si="54"/>
        <v>gcloud functions deploy helloWorld --stage-bucket ioso_bucket2 --trigger-topic hello_world</v>
      </c>
      <c r="AB144" s="21" t="s">
        <v>393</v>
      </c>
      <c r="AC144" s="5" t="s">
        <v>394</v>
      </c>
      <c r="AD144" s="21" t="s">
        <v>395</v>
      </c>
      <c r="AE144" s="5" t="s">
        <v>396</v>
      </c>
      <c r="AF144" s="2" t="s">
        <v>398</v>
      </c>
      <c r="AG144" s="5" t="s">
        <v>399</v>
      </c>
      <c r="AH144" s="2"/>
      <c r="AI144" s="2"/>
      <c r="AJ144" s="2"/>
      <c r="AK144" s="2"/>
      <c r="AL144" s="2"/>
      <c r="AM144" s="2"/>
      <c r="AN144" s="2"/>
      <c r="AO144" s="2"/>
      <c r="AP144" s="2"/>
      <c r="AQ144" s="2"/>
      <c r="AR144" s="2"/>
      <c r="AS144" s="2"/>
      <c r="AT144" s="1" t="s">
        <v>397</v>
      </c>
      <c r="AU144" s="1"/>
    </row>
    <row r="145" spans="2:47" hidden="1" outlineLevel="1">
      <c r="B145" s="36"/>
      <c r="C145" s="58" t="str">
        <f>B$142&amp;" describe "&amp;AC145</f>
        <v>gcloud functions describe helloWorld</v>
      </c>
      <c r="D145" s="59"/>
      <c r="E145" s="59"/>
      <c r="F145" s="59"/>
      <c r="G145" s="59"/>
      <c r="H145" s="59"/>
      <c r="I145" s="59"/>
      <c r="J145" s="59"/>
      <c r="K145" s="59"/>
      <c r="L145" s="59"/>
      <c r="M145" s="59"/>
      <c r="N145" s="59"/>
      <c r="O145" s="59"/>
      <c r="P145" s="59"/>
      <c r="Q145" s="59"/>
      <c r="R145" s="59"/>
      <c r="S145" s="59"/>
      <c r="T145" s="59"/>
      <c r="U145" s="59"/>
      <c r="V145" s="59"/>
      <c r="W145" s="59"/>
      <c r="X145" s="59"/>
      <c r="Y145" s="59"/>
      <c r="Z145" s="60"/>
      <c r="AA145" s="8" t="str">
        <f t="shared" ref="AA145" ca="1" si="55">IFERROR(OFFSET(A145,0,MATCH("",B145:Z145,-1)),"")</f>
        <v>gcloud functions describe helloWorld</v>
      </c>
      <c r="AB145" s="21" t="s">
        <v>400</v>
      </c>
      <c r="AC145" s="5" t="s">
        <v>394</v>
      </c>
      <c r="AD145" s="2"/>
      <c r="AE145" s="2"/>
      <c r="AF145" s="2"/>
      <c r="AG145" s="2"/>
      <c r="AH145" s="2"/>
      <c r="AI145" s="2"/>
      <c r="AJ145" s="2"/>
      <c r="AK145" s="2"/>
      <c r="AL145" s="2"/>
      <c r="AM145" s="2"/>
      <c r="AN145" s="2"/>
      <c r="AO145" s="2"/>
      <c r="AP145" s="2"/>
      <c r="AQ145" s="2"/>
      <c r="AR145" s="2"/>
      <c r="AS145" s="2"/>
      <c r="AT145" s="1" t="s">
        <v>401</v>
      </c>
      <c r="AU145" s="1"/>
    </row>
    <row r="146" spans="2:47" ht="30" hidden="1" outlineLevel="1">
      <c r="B146" s="36"/>
      <c r="C146" s="58" t="str">
        <f>B$142&amp;" call "&amp;AC146&amp;IF(ISBLANK(AE146),""," --data "&amp;"'"&amp;AE146&amp;"'")</f>
        <v>gcloud functions call helloWorld --data '{"message":"Hello World!"}'</v>
      </c>
      <c r="D146" s="59"/>
      <c r="E146" s="59"/>
      <c r="F146" s="59"/>
      <c r="G146" s="59"/>
      <c r="H146" s="59"/>
      <c r="I146" s="59"/>
      <c r="J146" s="59"/>
      <c r="K146" s="59"/>
      <c r="L146" s="59"/>
      <c r="M146" s="59"/>
      <c r="N146" s="59"/>
      <c r="O146" s="59"/>
      <c r="P146" s="59"/>
      <c r="Q146" s="59"/>
      <c r="R146" s="59"/>
      <c r="S146" s="59"/>
      <c r="T146" s="59"/>
      <c r="U146" s="59"/>
      <c r="V146" s="59"/>
      <c r="W146" s="59"/>
      <c r="X146" s="59"/>
      <c r="Y146" s="59"/>
      <c r="Z146" s="60"/>
      <c r="AA146" s="8" t="str">
        <f t="shared" ref="AA146" ca="1" si="56">IFERROR(OFFSET(A146,0,MATCH("",B146:Z146,-1)),"")</f>
        <v>gcloud functions call helloWorld --data '{"message":"Hello World!"}'</v>
      </c>
      <c r="AB146" s="21" t="s">
        <v>400</v>
      </c>
      <c r="AC146" s="5" t="s">
        <v>394</v>
      </c>
      <c r="AD146" s="2" t="s">
        <v>403</v>
      </c>
      <c r="AE146" s="5" t="s">
        <v>404</v>
      </c>
      <c r="AF146" s="2"/>
      <c r="AG146" s="2"/>
      <c r="AH146" s="2"/>
      <c r="AI146" s="2"/>
      <c r="AJ146" s="2"/>
      <c r="AK146" s="2"/>
      <c r="AL146" s="2"/>
      <c r="AM146" s="2"/>
      <c r="AN146" s="2"/>
      <c r="AO146" s="2"/>
      <c r="AP146" s="2"/>
      <c r="AQ146" s="2"/>
      <c r="AR146" s="2"/>
      <c r="AS146" s="2"/>
      <c r="AT146" s="1" t="s">
        <v>402</v>
      </c>
      <c r="AU146" s="1"/>
    </row>
    <row r="147" spans="2:47" hidden="1" outlineLevel="1">
      <c r="B147" s="36"/>
      <c r="C147" s="58" t="str">
        <f>B$142&amp;" logs"</f>
        <v>gcloud functions logs</v>
      </c>
      <c r="D147" s="59"/>
      <c r="E147" s="59"/>
      <c r="F147" s="59"/>
      <c r="G147" s="59"/>
      <c r="H147" s="59"/>
      <c r="I147" s="59"/>
      <c r="J147" s="59"/>
      <c r="K147" s="59"/>
      <c r="L147" s="59"/>
      <c r="M147" s="59"/>
      <c r="N147" s="59"/>
      <c r="O147" s="59"/>
      <c r="P147" s="59"/>
      <c r="Q147" s="59"/>
      <c r="R147" s="59"/>
      <c r="S147" s="59"/>
      <c r="T147" s="59"/>
      <c r="U147" s="59"/>
      <c r="V147" s="59"/>
      <c r="W147" s="59"/>
      <c r="X147" s="59"/>
      <c r="Y147" s="59"/>
      <c r="Z147" s="60"/>
      <c r="AA147" s="8" t="str">
        <f t="shared" ref="AA147:AA159" ca="1" si="57">IFERROR(OFFSET(A147,0,MATCH("",B147:Z147,-1)),"")</f>
        <v>gcloud functions logs</v>
      </c>
      <c r="AB147" s="2" t="s">
        <v>6</v>
      </c>
      <c r="AC147" s="2"/>
      <c r="AD147" s="2"/>
      <c r="AE147" s="2"/>
      <c r="AF147" s="2"/>
      <c r="AG147" s="2"/>
      <c r="AH147" s="2"/>
      <c r="AI147" s="2"/>
      <c r="AJ147" s="2"/>
      <c r="AK147" s="2"/>
      <c r="AL147" s="2"/>
      <c r="AM147" s="2"/>
      <c r="AN147" s="2"/>
      <c r="AO147" s="2"/>
      <c r="AP147" s="2"/>
      <c r="AQ147" s="2"/>
      <c r="AR147" s="2"/>
      <c r="AS147" s="2"/>
      <c r="AT147" s="1" t="s">
        <v>405</v>
      </c>
      <c r="AU147" s="1"/>
    </row>
    <row r="148" spans="2:47" hidden="1" outlineLevel="2">
      <c r="B148" s="36"/>
      <c r="C148" s="37"/>
      <c r="D148" s="58" t="str">
        <f>C$147&amp;" read "&amp;AC148</f>
        <v>gcloud functions logs read helloWorld</v>
      </c>
      <c r="E148" s="59"/>
      <c r="F148" s="59"/>
      <c r="G148" s="59"/>
      <c r="H148" s="59"/>
      <c r="I148" s="59"/>
      <c r="J148" s="59"/>
      <c r="K148" s="59"/>
      <c r="L148" s="59"/>
      <c r="M148" s="59"/>
      <c r="N148" s="59"/>
      <c r="O148" s="59"/>
      <c r="P148" s="59"/>
      <c r="Q148" s="59"/>
      <c r="R148" s="59"/>
      <c r="S148" s="59"/>
      <c r="T148" s="59"/>
      <c r="U148" s="59"/>
      <c r="V148" s="59"/>
      <c r="W148" s="59"/>
      <c r="X148" s="59"/>
      <c r="Y148" s="59"/>
      <c r="Z148" s="60"/>
      <c r="AA148" s="8" t="str">
        <f t="shared" ca="1" si="57"/>
        <v>gcloud functions logs read helloWorld</v>
      </c>
      <c r="AB148" s="21" t="s">
        <v>400</v>
      </c>
      <c r="AC148" s="5" t="s">
        <v>394</v>
      </c>
      <c r="AD148" s="2"/>
      <c r="AE148" s="2"/>
      <c r="AF148" s="2"/>
      <c r="AG148" s="2"/>
      <c r="AH148" s="2"/>
      <c r="AI148" s="2"/>
      <c r="AJ148" s="2"/>
      <c r="AK148" s="2"/>
      <c r="AL148" s="2"/>
      <c r="AM148" s="2"/>
      <c r="AN148" s="2"/>
      <c r="AO148" s="2"/>
      <c r="AP148" s="2"/>
      <c r="AQ148" s="2"/>
      <c r="AR148" s="2"/>
      <c r="AS148" s="2"/>
      <c r="AT148" s="1" t="s">
        <v>405</v>
      </c>
      <c r="AU148" s="1"/>
    </row>
    <row r="149" spans="2:47" collapsed="1">
      <c r="B149" s="61" t="s">
        <v>406</v>
      </c>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3"/>
      <c r="AA149" s="8" t="str">
        <f t="shared" ca="1" si="57"/>
        <v>gcloud pubsub</v>
      </c>
      <c r="AB149" s="2" t="s">
        <v>6</v>
      </c>
      <c r="AC149" s="2"/>
      <c r="AD149" s="2"/>
      <c r="AE149" s="2"/>
      <c r="AF149" s="2"/>
      <c r="AG149" s="2"/>
      <c r="AH149" s="2"/>
      <c r="AI149" s="2"/>
      <c r="AJ149" s="2"/>
      <c r="AK149" s="2"/>
      <c r="AL149" s="2"/>
      <c r="AM149" s="2"/>
      <c r="AN149" s="2"/>
      <c r="AO149" s="2"/>
      <c r="AP149" s="2"/>
      <c r="AQ149" s="2"/>
      <c r="AR149" s="2"/>
      <c r="AS149" s="2"/>
      <c r="AT149" s="1" t="s">
        <v>407</v>
      </c>
      <c r="AU149" s="1"/>
    </row>
    <row r="150" spans="2:47" hidden="1" outlineLevel="1">
      <c r="B150" s="36"/>
      <c r="C150" s="62" t="str">
        <f>B$149&amp;" topics"</f>
        <v>gcloud pubsub topics</v>
      </c>
      <c r="D150" s="62"/>
      <c r="E150" s="62"/>
      <c r="F150" s="62"/>
      <c r="G150" s="62"/>
      <c r="H150" s="62"/>
      <c r="I150" s="62"/>
      <c r="J150" s="62"/>
      <c r="K150" s="62"/>
      <c r="L150" s="62"/>
      <c r="M150" s="62"/>
      <c r="N150" s="62"/>
      <c r="O150" s="62"/>
      <c r="P150" s="62"/>
      <c r="Q150" s="62"/>
      <c r="R150" s="62"/>
      <c r="S150" s="62"/>
      <c r="T150" s="62"/>
      <c r="U150" s="62"/>
      <c r="V150" s="62"/>
      <c r="W150" s="62"/>
      <c r="X150" s="62"/>
      <c r="Y150" s="62"/>
      <c r="Z150" s="63"/>
      <c r="AA150" s="8" t="str">
        <f t="shared" ca="1" si="57"/>
        <v>gcloud pubsub topics</v>
      </c>
      <c r="AB150" s="2" t="s">
        <v>6</v>
      </c>
      <c r="AC150" s="2"/>
      <c r="AD150" s="2"/>
      <c r="AE150" s="2"/>
      <c r="AF150" s="2"/>
      <c r="AG150" s="2"/>
      <c r="AH150" s="2"/>
      <c r="AI150" s="2"/>
      <c r="AJ150" s="2"/>
      <c r="AK150" s="2"/>
      <c r="AL150" s="2"/>
      <c r="AM150" s="2"/>
      <c r="AN150" s="2"/>
      <c r="AO150" s="2"/>
      <c r="AP150" s="2"/>
      <c r="AQ150" s="2"/>
      <c r="AR150" s="2"/>
      <c r="AS150" s="2"/>
      <c r="AT150" s="1" t="s">
        <v>408</v>
      </c>
      <c r="AU150" s="1"/>
    </row>
    <row r="151" spans="2:47" hidden="1" outlineLevel="2">
      <c r="B151" s="36"/>
      <c r="C151" s="37"/>
      <c r="D151" s="62" t="str">
        <f>C$150&amp;" create "&amp;AC151</f>
        <v>gcloud pubsub topics create myTopic</v>
      </c>
      <c r="E151" s="62"/>
      <c r="F151" s="62"/>
      <c r="G151" s="62"/>
      <c r="H151" s="62"/>
      <c r="I151" s="62"/>
      <c r="J151" s="62"/>
      <c r="K151" s="62"/>
      <c r="L151" s="62"/>
      <c r="M151" s="62"/>
      <c r="N151" s="62"/>
      <c r="O151" s="62"/>
      <c r="P151" s="62"/>
      <c r="Q151" s="62"/>
      <c r="R151" s="62"/>
      <c r="S151" s="62"/>
      <c r="T151" s="62"/>
      <c r="U151" s="62"/>
      <c r="V151" s="62"/>
      <c r="W151" s="62"/>
      <c r="X151" s="62"/>
      <c r="Y151" s="62"/>
      <c r="Z151" s="63"/>
      <c r="AA151" s="8" t="str">
        <f t="shared" ca="1" si="57"/>
        <v>gcloud pubsub topics create myTopic</v>
      </c>
      <c r="AB151" s="21" t="s">
        <v>410</v>
      </c>
      <c r="AC151" s="5" t="s">
        <v>411</v>
      </c>
      <c r="AD151" s="2"/>
      <c r="AE151" s="2"/>
      <c r="AF151" s="2"/>
      <c r="AG151" s="2"/>
      <c r="AH151" s="2"/>
      <c r="AI151" s="2"/>
      <c r="AJ151" s="2"/>
      <c r="AK151" s="2"/>
      <c r="AL151" s="2"/>
      <c r="AM151" s="2"/>
      <c r="AN151" s="2"/>
      <c r="AO151" s="2"/>
      <c r="AP151" s="2"/>
      <c r="AQ151" s="2"/>
      <c r="AR151" s="2"/>
      <c r="AS151" s="2"/>
      <c r="AT151" s="1" t="s">
        <v>409</v>
      </c>
      <c r="AU151" s="1"/>
    </row>
    <row r="152" spans="2:47" hidden="1" outlineLevel="2">
      <c r="B152" s="36"/>
      <c r="C152" s="37"/>
      <c r="D152" s="62" t="str">
        <f>C$150&amp;" list"</f>
        <v>gcloud pubsub topics list</v>
      </c>
      <c r="E152" s="62"/>
      <c r="F152" s="62"/>
      <c r="G152" s="62"/>
      <c r="H152" s="62"/>
      <c r="I152" s="62"/>
      <c r="J152" s="62"/>
      <c r="K152" s="62"/>
      <c r="L152" s="62"/>
      <c r="M152" s="62"/>
      <c r="N152" s="62"/>
      <c r="O152" s="62"/>
      <c r="P152" s="62"/>
      <c r="Q152" s="62"/>
      <c r="R152" s="62"/>
      <c r="S152" s="62"/>
      <c r="T152" s="62"/>
      <c r="U152" s="62"/>
      <c r="V152" s="62"/>
      <c r="W152" s="62"/>
      <c r="X152" s="62"/>
      <c r="Y152" s="62"/>
      <c r="Z152" s="63"/>
      <c r="AA152" s="8" t="str">
        <f t="shared" ca="1" si="57"/>
        <v>gcloud pubsub topics list</v>
      </c>
      <c r="AB152" s="2" t="s">
        <v>6</v>
      </c>
      <c r="AC152" s="2"/>
      <c r="AD152" s="2"/>
      <c r="AE152" s="2"/>
      <c r="AF152" s="2"/>
      <c r="AG152" s="2"/>
      <c r="AH152" s="2"/>
      <c r="AI152" s="2"/>
      <c r="AJ152" s="2"/>
      <c r="AK152" s="2"/>
      <c r="AL152" s="2"/>
      <c r="AM152" s="2"/>
      <c r="AN152" s="2"/>
      <c r="AO152" s="2"/>
      <c r="AP152" s="2"/>
      <c r="AQ152" s="2"/>
      <c r="AR152" s="2"/>
      <c r="AS152" s="2"/>
      <c r="AT152" s="1" t="s">
        <v>412</v>
      </c>
      <c r="AU152" s="1"/>
    </row>
    <row r="153" spans="2:47" hidden="1" outlineLevel="2">
      <c r="B153" s="36"/>
      <c r="C153" s="37"/>
      <c r="D153" s="62" t="str">
        <f>C$150&amp;" list-subscriptions "&amp;AC153</f>
        <v>gcloud pubsub topics list-subscriptions myTopic</v>
      </c>
      <c r="E153" s="62"/>
      <c r="F153" s="62"/>
      <c r="G153" s="62"/>
      <c r="H153" s="62"/>
      <c r="I153" s="62"/>
      <c r="J153" s="62"/>
      <c r="K153" s="62"/>
      <c r="L153" s="62"/>
      <c r="M153" s="62"/>
      <c r="N153" s="62"/>
      <c r="O153" s="62"/>
      <c r="P153" s="62"/>
      <c r="Q153" s="62"/>
      <c r="R153" s="62"/>
      <c r="S153" s="62"/>
      <c r="T153" s="62"/>
      <c r="U153" s="62"/>
      <c r="V153" s="62"/>
      <c r="W153" s="62"/>
      <c r="X153" s="62"/>
      <c r="Y153" s="62"/>
      <c r="Z153" s="63"/>
      <c r="AA153" s="8" t="str">
        <f t="shared" ref="AA153:AA154" ca="1" si="58">IFERROR(OFFSET(A153,0,MATCH("",B153:Z153,-1)),"")</f>
        <v>gcloud pubsub topics list-subscriptions myTopic</v>
      </c>
      <c r="AB153" s="21" t="s">
        <v>410</v>
      </c>
      <c r="AC153" s="5" t="s">
        <v>411</v>
      </c>
      <c r="AD153" s="2"/>
      <c r="AE153" s="2"/>
      <c r="AF153" s="2"/>
      <c r="AG153" s="2"/>
      <c r="AH153" s="2"/>
      <c r="AI153" s="2"/>
      <c r="AJ153" s="2"/>
      <c r="AK153" s="2"/>
      <c r="AL153" s="2"/>
      <c r="AM153" s="2"/>
      <c r="AN153" s="2"/>
      <c r="AO153" s="2"/>
      <c r="AP153" s="2"/>
      <c r="AQ153" s="2"/>
      <c r="AR153" s="2"/>
      <c r="AS153" s="2"/>
      <c r="AT153" s="1" t="s">
        <v>419</v>
      </c>
      <c r="AU153" s="1"/>
    </row>
    <row r="154" spans="2:47" hidden="1" outlineLevel="2">
      <c r="B154" s="39"/>
      <c r="C154" s="40"/>
      <c r="D154" s="58" t="str">
        <f>C$150&amp;" publish "&amp;AC154&amp;IF(ISBLANK(AE154),""," --message "&amp;CHAR(34)&amp;""&amp;AE154&amp;CHAR(34))</f>
        <v>gcloud pubsub topics publish myTopic --message "Hello"</v>
      </c>
      <c r="E154" s="59"/>
      <c r="F154" s="59"/>
      <c r="G154" s="59"/>
      <c r="H154" s="59"/>
      <c r="I154" s="59"/>
      <c r="J154" s="59"/>
      <c r="K154" s="59"/>
      <c r="L154" s="59"/>
      <c r="M154" s="59"/>
      <c r="N154" s="59"/>
      <c r="O154" s="59"/>
      <c r="P154" s="59"/>
      <c r="Q154" s="59"/>
      <c r="R154" s="59"/>
      <c r="S154" s="59"/>
      <c r="T154" s="59"/>
      <c r="U154" s="59"/>
      <c r="V154" s="59"/>
      <c r="W154" s="59"/>
      <c r="X154" s="59"/>
      <c r="Y154" s="59"/>
      <c r="Z154" s="60"/>
      <c r="AA154" s="8" t="str">
        <f t="shared" ca="1" si="58"/>
        <v>gcloud pubsub topics publish myTopic --message "Hello"</v>
      </c>
      <c r="AB154" s="21" t="s">
        <v>410</v>
      </c>
      <c r="AC154" s="5" t="s">
        <v>411</v>
      </c>
      <c r="AD154" s="2" t="s">
        <v>424</v>
      </c>
      <c r="AE154" s="5" t="s">
        <v>425</v>
      </c>
      <c r="AF154" s="2"/>
      <c r="AG154" s="2"/>
      <c r="AH154" s="2"/>
      <c r="AI154" s="2"/>
      <c r="AJ154" s="2"/>
      <c r="AK154" s="2"/>
      <c r="AL154" s="2"/>
      <c r="AM154" s="2"/>
      <c r="AN154" s="2"/>
      <c r="AO154" s="2"/>
      <c r="AP154" s="2"/>
      <c r="AQ154" s="2"/>
      <c r="AR154" s="2"/>
      <c r="AS154" s="2"/>
      <c r="AT154" s="1" t="s">
        <v>423</v>
      </c>
      <c r="AU154" s="1"/>
    </row>
    <row r="155" spans="2:47" hidden="1" outlineLevel="2">
      <c r="B155" s="36"/>
      <c r="C155" s="37"/>
      <c r="D155" s="62" t="str">
        <f>C$150&amp;" delete "&amp;AC155</f>
        <v>gcloud pubsub topics delete myTopic</v>
      </c>
      <c r="E155" s="62"/>
      <c r="F155" s="62"/>
      <c r="G155" s="62"/>
      <c r="H155" s="62"/>
      <c r="I155" s="62"/>
      <c r="J155" s="62"/>
      <c r="K155" s="62"/>
      <c r="L155" s="62"/>
      <c r="M155" s="62"/>
      <c r="N155" s="62"/>
      <c r="O155" s="62"/>
      <c r="P155" s="62"/>
      <c r="Q155" s="62"/>
      <c r="R155" s="62"/>
      <c r="S155" s="62"/>
      <c r="T155" s="62"/>
      <c r="U155" s="62"/>
      <c r="V155" s="62"/>
      <c r="W155" s="62"/>
      <c r="X155" s="62"/>
      <c r="Y155" s="62"/>
      <c r="Z155" s="63"/>
      <c r="AA155" s="8" t="str">
        <f t="shared" ref="AA155" ca="1" si="59">IFERROR(OFFSET(A155,0,MATCH("",B155:Z155,-1)),"")</f>
        <v>gcloud pubsub topics delete myTopic</v>
      </c>
      <c r="AB155" s="21" t="s">
        <v>410</v>
      </c>
      <c r="AC155" s="5" t="s">
        <v>411</v>
      </c>
      <c r="AD155" s="2"/>
      <c r="AE155" s="2"/>
      <c r="AF155" s="2"/>
      <c r="AG155" s="2"/>
      <c r="AH155" s="2"/>
      <c r="AI155" s="2"/>
      <c r="AJ155" s="2"/>
      <c r="AK155" s="2"/>
      <c r="AL155" s="2"/>
      <c r="AM155" s="2"/>
      <c r="AN155" s="2"/>
      <c r="AO155" s="2"/>
      <c r="AP155" s="2"/>
      <c r="AQ155" s="2"/>
      <c r="AR155" s="2"/>
      <c r="AS155" s="2"/>
      <c r="AT155" s="1" t="s">
        <v>413</v>
      </c>
      <c r="AU155" s="1"/>
    </row>
    <row r="156" spans="2:47" hidden="1" outlineLevel="1">
      <c r="B156" s="36"/>
      <c r="C156" s="62" t="str">
        <f>B$149&amp;" subscriptions"</f>
        <v>gcloud pubsub subscriptions</v>
      </c>
      <c r="D156" s="62"/>
      <c r="E156" s="62"/>
      <c r="F156" s="62"/>
      <c r="G156" s="62"/>
      <c r="H156" s="62"/>
      <c r="I156" s="62"/>
      <c r="J156" s="62"/>
      <c r="K156" s="62"/>
      <c r="L156" s="62"/>
      <c r="M156" s="62"/>
      <c r="N156" s="62"/>
      <c r="O156" s="62"/>
      <c r="P156" s="62"/>
      <c r="Q156" s="62"/>
      <c r="R156" s="62"/>
      <c r="S156" s="62"/>
      <c r="T156" s="62"/>
      <c r="U156" s="62"/>
      <c r="V156" s="62"/>
      <c r="W156" s="62"/>
      <c r="X156" s="62"/>
      <c r="Y156" s="62"/>
      <c r="Z156" s="63"/>
      <c r="AA156" s="8" t="str">
        <f t="shared" ca="1" si="57"/>
        <v>gcloud pubsub subscriptions</v>
      </c>
      <c r="AB156" s="2" t="s">
        <v>6</v>
      </c>
      <c r="AC156" s="2"/>
      <c r="AD156" s="2"/>
      <c r="AE156" s="2"/>
      <c r="AF156" s="2"/>
      <c r="AG156" s="2"/>
      <c r="AH156" s="2"/>
      <c r="AI156" s="2"/>
      <c r="AJ156" s="2"/>
      <c r="AK156" s="2"/>
      <c r="AL156" s="2"/>
      <c r="AM156" s="2"/>
      <c r="AN156" s="2"/>
      <c r="AO156" s="2"/>
      <c r="AP156" s="2"/>
      <c r="AQ156" s="2"/>
      <c r="AR156" s="2"/>
      <c r="AS156" s="2"/>
      <c r="AT156" s="1" t="s">
        <v>414</v>
      </c>
      <c r="AU156" s="1"/>
    </row>
    <row r="157" spans="2:47" ht="30" hidden="1" outlineLevel="2">
      <c r="B157" s="36"/>
      <c r="C157" s="37"/>
      <c r="D157" s="58" t="str">
        <f>C$156&amp;" create --topic "&amp;AE157&amp;" "&amp;AC157</f>
        <v>gcloud pubsub subscriptions create --topic myTopic mySubscription</v>
      </c>
      <c r="E157" s="59"/>
      <c r="F157" s="59"/>
      <c r="G157" s="59"/>
      <c r="H157" s="59"/>
      <c r="I157" s="59"/>
      <c r="J157" s="59"/>
      <c r="K157" s="59"/>
      <c r="L157" s="59"/>
      <c r="M157" s="59"/>
      <c r="N157" s="59"/>
      <c r="O157" s="59"/>
      <c r="P157" s="59"/>
      <c r="Q157" s="59"/>
      <c r="R157" s="59"/>
      <c r="S157" s="59"/>
      <c r="T157" s="59"/>
      <c r="U157" s="59"/>
      <c r="V157" s="59"/>
      <c r="W157" s="59"/>
      <c r="X157" s="59"/>
      <c r="Y157" s="59"/>
      <c r="Z157" s="60"/>
      <c r="AA157" s="8" t="str">
        <f t="shared" ca="1" si="57"/>
        <v>gcloud pubsub subscriptions create --topic myTopic mySubscription</v>
      </c>
      <c r="AB157" s="21" t="s">
        <v>417</v>
      </c>
      <c r="AC157" s="5" t="s">
        <v>418</v>
      </c>
      <c r="AD157" s="21" t="s">
        <v>416</v>
      </c>
      <c r="AE157" s="5" t="s">
        <v>411</v>
      </c>
      <c r="AF157" s="2"/>
      <c r="AG157" s="2"/>
      <c r="AH157" s="2"/>
      <c r="AI157" s="2"/>
      <c r="AJ157" s="2"/>
      <c r="AK157" s="2"/>
      <c r="AL157" s="2"/>
      <c r="AM157" s="2"/>
      <c r="AN157" s="2"/>
      <c r="AO157" s="2"/>
      <c r="AP157" s="2"/>
      <c r="AQ157" s="2"/>
      <c r="AR157" s="2"/>
      <c r="AS157" s="2"/>
      <c r="AT157" s="1" t="s">
        <v>415</v>
      </c>
      <c r="AU157" s="1"/>
    </row>
    <row r="158" spans="2:47" ht="30.75" hidden="1" customHeight="1" outlineLevel="2">
      <c r="B158" s="39"/>
      <c r="C158" s="40"/>
      <c r="D158" s="58" t="str">
        <f>C$156&amp;" pull "&amp;AC158&amp;IF(AE158," --auto-ack","")&amp;IF(ISBLANK(AG158),""," --limit="&amp;AG158)</f>
        <v>gcloud pubsub subscriptions pull mySubscription --auto-ack --limit=3</v>
      </c>
      <c r="E158" s="59"/>
      <c r="F158" s="59"/>
      <c r="G158" s="59"/>
      <c r="H158" s="59"/>
      <c r="I158" s="59"/>
      <c r="J158" s="59"/>
      <c r="K158" s="59"/>
      <c r="L158" s="59"/>
      <c r="M158" s="59"/>
      <c r="N158" s="59"/>
      <c r="O158" s="59"/>
      <c r="P158" s="59"/>
      <c r="Q158" s="59"/>
      <c r="R158" s="59"/>
      <c r="S158" s="59"/>
      <c r="T158" s="59"/>
      <c r="U158" s="59"/>
      <c r="V158" s="59"/>
      <c r="W158" s="59"/>
      <c r="X158" s="59"/>
      <c r="Y158" s="59"/>
      <c r="Z158" s="60"/>
      <c r="AA158" s="8" t="str">
        <f t="shared" ref="AA158" ca="1" si="60">IFERROR(OFFSET(A158,0,MATCH("",B158:Z158,-1)),"")</f>
        <v>gcloud pubsub subscriptions pull mySubscription --auto-ack --limit=3</v>
      </c>
      <c r="AB158" s="21" t="s">
        <v>421</v>
      </c>
      <c r="AC158" s="5" t="s">
        <v>418</v>
      </c>
      <c r="AD158" s="2" t="s">
        <v>427</v>
      </c>
      <c r="AE158" s="5" t="b">
        <v>1</v>
      </c>
      <c r="AF158" s="2" t="s">
        <v>428</v>
      </c>
      <c r="AG158" s="5">
        <v>3</v>
      </c>
      <c r="AH158" s="2"/>
      <c r="AI158" s="2"/>
      <c r="AJ158" s="2"/>
      <c r="AK158" s="2"/>
      <c r="AL158" s="2"/>
      <c r="AM158" s="2"/>
      <c r="AN158" s="2"/>
      <c r="AO158" s="2"/>
      <c r="AP158" s="2"/>
      <c r="AQ158" s="2"/>
      <c r="AR158" s="2"/>
      <c r="AS158" s="2"/>
      <c r="AT158" s="1" t="s">
        <v>426</v>
      </c>
      <c r="AU158" s="1"/>
    </row>
    <row r="159" spans="2:47" hidden="1" outlineLevel="2">
      <c r="B159" s="36"/>
      <c r="C159" s="37"/>
      <c r="D159" s="58" t="str">
        <f>C$156&amp;" delete "&amp;AC159</f>
        <v>gcloud pubsub subscriptions delete Test1</v>
      </c>
      <c r="E159" s="59"/>
      <c r="F159" s="59"/>
      <c r="G159" s="59"/>
      <c r="H159" s="59"/>
      <c r="I159" s="59"/>
      <c r="J159" s="59"/>
      <c r="K159" s="59"/>
      <c r="L159" s="59"/>
      <c r="M159" s="59"/>
      <c r="N159" s="59"/>
      <c r="O159" s="59"/>
      <c r="P159" s="59"/>
      <c r="Q159" s="59"/>
      <c r="R159" s="59"/>
      <c r="S159" s="59"/>
      <c r="T159" s="59"/>
      <c r="U159" s="59"/>
      <c r="V159" s="59"/>
      <c r="W159" s="59"/>
      <c r="X159" s="59"/>
      <c r="Y159" s="59"/>
      <c r="Z159" s="60"/>
      <c r="AA159" s="8" t="str">
        <f t="shared" ca="1" si="57"/>
        <v>gcloud pubsub subscriptions delete Test1</v>
      </c>
      <c r="AB159" s="21" t="s">
        <v>421</v>
      </c>
      <c r="AC159" s="5" t="s">
        <v>420</v>
      </c>
      <c r="AD159" s="2"/>
      <c r="AE159" s="2"/>
      <c r="AF159" s="2"/>
      <c r="AG159" s="2"/>
      <c r="AH159" s="2"/>
      <c r="AI159" s="2"/>
      <c r="AJ159" s="2"/>
      <c r="AK159" s="2"/>
      <c r="AL159" s="2"/>
      <c r="AM159" s="2"/>
      <c r="AN159" s="2"/>
      <c r="AO159" s="2"/>
      <c r="AP159" s="2"/>
      <c r="AQ159" s="2"/>
      <c r="AR159" s="2"/>
      <c r="AS159" s="2"/>
      <c r="AT159" s="1" t="s">
        <v>422</v>
      </c>
      <c r="AU159" s="1"/>
    </row>
    <row r="160" spans="2:47" ht="60" collapsed="1">
      <c r="B160" s="61" t="s">
        <v>323</v>
      </c>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3"/>
      <c r="AA160" s="8" t="str">
        <f t="shared" ref="AA160:AA161" ca="1" si="61">IFERROR(OFFSET(A160,0,MATCH("",B160:Z160,-1)),"")</f>
        <v>gcloud docker</v>
      </c>
      <c r="AB160" s="2" t="s">
        <v>6</v>
      </c>
      <c r="AC160" s="2"/>
      <c r="AD160" s="2"/>
      <c r="AE160" s="2"/>
      <c r="AF160" s="2"/>
      <c r="AG160" s="2"/>
      <c r="AH160" s="2"/>
      <c r="AI160" s="2"/>
      <c r="AJ160" s="2"/>
      <c r="AK160" s="2"/>
      <c r="AL160" s="2"/>
      <c r="AM160" s="2"/>
      <c r="AN160" s="2"/>
      <c r="AO160" s="2"/>
      <c r="AP160" s="2"/>
      <c r="AQ160" s="2"/>
      <c r="AR160" s="2"/>
      <c r="AS160" s="2"/>
      <c r="AT160" s="1" t="s">
        <v>332</v>
      </c>
      <c r="AU160" s="1" t="s">
        <v>328</v>
      </c>
    </row>
    <row r="161" spans="2:47" ht="30" hidden="1" outlineLevel="1">
      <c r="B161" s="33"/>
      <c r="C161" s="58" t="str">
        <f>B$160&amp;" -- push "&amp;AC161&amp;"/"&amp;AE161&amp;"/"&amp;AG161</f>
        <v>gcloud docker -- push gcr.io/qwiklabs-gcp-a02f70a41a3fba35/quickstart-image</v>
      </c>
      <c r="D161" s="59"/>
      <c r="E161" s="59"/>
      <c r="F161" s="59"/>
      <c r="G161" s="59"/>
      <c r="H161" s="59"/>
      <c r="I161" s="59"/>
      <c r="J161" s="59"/>
      <c r="K161" s="59"/>
      <c r="L161" s="59"/>
      <c r="M161" s="59"/>
      <c r="N161" s="59"/>
      <c r="O161" s="59"/>
      <c r="P161" s="59"/>
      <c r="Q161" s="59"/>
      <c r="R161" s="59"/>
      <c r="S161" s="59"/>
      <c r="T161" s="59"/>
      <c r="U161" s="59"/>
      <c r="V161" s="59"/>
      <c r="W161" s="59"/>
      <c r="X161" s="59"/>
      <c r="Y161" s="59"/>
      <c r="Z161" s="60"/>
      <c r="AA161" s="8" t="str">
        <f t="shared" ca="1" si="61"/>
        <v>gcloud docker -- push gcr.io/qwiklabs-gcp-a02f70a41a3fba35/quickstart-image</v>
      </c>
      <c r="AB161" s="22" t="s">
        <v>324</v>
      </c>
      <c r="AC161" s="5" t="s">
        <v>325</v>
      </c>
      <c r="AD161" s="22" t="s">
        <v>134</v>
      </c>
      <c r="AE161" s="5" t="s">
        <v>327</v>
      </c>
      <c r="AF161" s="2" t="s">
        <v>235</v>
      </c>
      <c r="AG161" s="5" t="s">
        <v>326</v>
      </c>
      <c r="AH161" s="2"/>
      <c r="AI161" s="2"/>
      <c r="AJ161" s="2"/>
      <c r="AK161" s="2"/>
      <c r="AL161" s="2"/>
      <c r="AM161" s="2"/>
      <c r="AN161" s="2"/>
      <c r="AO161" s="2"/>
      <c r="AP161" s="2"/>
      <c r="AQ161" s="2"/>
      <c r="AR161" s="2"/>
      <c r="AS161" s="2"/>
      <c r="AT161" s="1" t="s">
        <v>333</v>
      </c>
      <c r="AU161" s="1"/>
    </row>
    <row r="162" spans="2:47" ht="30" hidden="1" outlineLevel="1">
      <c r="B162" s="33"/>
      <c r="C162" s="58" t="str">
        <f>B$160&amp;" -- pull "&amp;AC162&amp;"/"&amp;AE162&amp;"/"&amp;AG162</f>
        <v>gcloud docker -- pull gcr.io/qwiklabs-gcp-a02f70a41a3fba35/quickstart-image</v>
      </c>
      <c r="D162" s="59"/>
      <c r="E162" s="59"/>
      <c r="F162" s="59"/>
      <c r="G162" s="59"/>
      <c r="H162" s="59"/>
      <c r="I162" s="59"/>
      <c r="J162" s="59"/>
      <c r="K162" s="59"/>
      <c r="L162" s="59"/>
      <c r="M162" s="59"/>
      <c r="N162" s="59"/>
      <c r="O162" s="59"/>
      <c r="P162" s="59"/>
      <c r="Q162" s="59"/>
      <c r="R162" s="59"/>
      <c r="S162" s="59"/>
      <c r="T162" s="59"/>
      <c r="U162" s="59"/>
      <c r="V162" s="59"/>
      <c r="W162" s="59"/>
      <c r="X162" s="59"/>
      <c r="Y162" s="59"/>
      <c r="Z162" s="60"/>
      <c r="AA162" s="8" t="str">
        <f t="shared" ref="AA162:AA172" ca="1" si="62">IFERROR(OFFSET(A162,0,MATCH("",B162:Z162,-1)),"")</f>
        <v>gcloud docker -- pull gcr.io/qwiklabs-gcp-a02f70a41a3fba35/quickstart-image</v>
      </c>
      <c r="AB162" s="22" t="s">
        <v>324</v>
      </c>
      <c r="AC162" s="5" t="s">
        <v>325</v>
      </c>
      <c r="AD162" s="22" t="s">
        <v>134</v>
      </c>
      <c r="AE162" s="5" t="s">
        <v>327</v>
      </c>
      <c r="AF162" s="2" t="s">
        <v>235</v>
      </c>
      <c r="AG162" s="5" t="s">
        <v>326</v>
      </c>
      <c r="AH162" s="2"/>
      <c r="AI162" s="2"/>
      <c r="AJ162" s="2"/>
      <c r="AK162" s="2"/>
      <c r="AL162" s="2"/>
      <c r="AM162" s="2"/>
      <c r="AN162" s="2"/>
      <c r="AO162" s="2"/>
      <c r="AP162" s="2"/>
      <c r="AQ162" s="2"/>
      <c r="AR162" s="2"/>
      <c r="AS162" s="2"/>
      <c r="AT162" s="1" t="s">
        <v>329</v>
      </c>
      <c r="AU162" s="1"/>
    </row>
    <row r="163" spans="2:47" ht="43.5" customHeight="1">
      <c r="B163" s="58"/>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60"/>
      <c r="AA163" s="8" t="str">
        <f t="shared" ref="AA163" ca="1" si="63">IFERROR(OFFSET(A163,0,MATCH("",B163:Z163,-1)),"")</f>
        <v/>
      </c>
      <c r="AB163" s="2" t="s">
        <v>6</v>
      </c>
      <c r="AC163" s="2"/>
      <c r="AD163" s="2"/>
      <c r="AE163" s="2"/>
      <c r="AF163" s="2"/>
      <c r="AG163" s="2"/>
      <c r="AH163" s="2"/>
      <c r="AI163" s="2"/>
      <c r="AJ163" s="2"/>
      <c r="AK163" s="2"/>
      <c r="AL163" s="2"/>
      <c r="AM163" s="2"/>
      <c r="AN163" s="2"/>
      <c r="AO163" s="2"/>
      <c r="AP163" s="2"/>
      <c r="AQ163" s="2"/>
      <c r="AR163" s="2"/>
      <c r="AS163" s="2"/>
      <c r="AT163" s="1"/>
      <c r="AU163" s="1"/>
    </row>
    <row r="164" spans="2:47" ht="41.25" customHeight="1">
      <c r="B164" s="61"/>
      <c r="C164" s="62"/>
      <c r="D164" s="58"/>
      <c r="E164" s="59"/>
      <c r="F164" s="59"/>
      <c r="G164" s="59"/>
      <c r="H164" s="59"/>
      <c r="I164" s="59"/>
      <c r="J164" s="59"/>
      <c r="K164" s="59"/>
      <c r="L164" s="59"/>
      <c r="M164" s="59"/>
      <c r="N164" s="59"/>
      <c r="O164" s="59"/>
      <c r="P164" s="59"/>
      <c r="Q164" s="59"/>
      <c r="R164" s="59"/>
      <c r="S164" s="59"/>
      <c r="T164" s="59"/>
      <c r="U164" s="59"/>
      <c r="V164" s="59"/>
      <c r="W164" s="59"/>
      <c r="X164" s="59"/>
      <c r="Y164" s="59"/>
      <c r="Z164" s="60"/>
      <c r="AA164" s="8"/>
      <c r="AB164" s="2" t="s">
        <v>6</v>
      </c>
      <c r="AC164" s="2"/>
      <c r="AD164" s="2"/>
      <c r="AE164" s="2"/>
      <c r="AF164" s="2"/>
      <c r="AG164" s="2"/>
      <c r="AH164" s="2"/>
      <c r="AI164" s="2"/>
      <c r="AJ164" s="2"/>
      <c r="AK164" s="2"/>
      <c r="AL164" s="2"/>
      <c r="AM164" s="2"/>
      <c r="AN164" s="2"/>
      <c r="AO164" s="2"/>
      <c r="AP164" s="2"/>
      <c r="AQ164" s="2"/>
      <c r="AR164" s="2"/>
      <c r="AS164" s="2"/>
      <c r="AT164" s="1"/>
      <c r="AU164" s="1"/>
    </row>
    <row r="165" spans="2:47" collapsed="1">
      <c r="B165" s="61"/>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3"/>
      <c r="AA165" s="8" t="str">
        <f ca="1">IFERROR(OFFSET(A165,0,MATCH("",B165:Z165,-1)),"")</f>
        <v/>
      </c>
      <c r="AB165" s="2" t="s">
        <v>6</v>
      </c>
      <c r="AC165" s="2"/>
      <c r="AD165" s="2"/>
      <c r="AE165" s="2"/>
      <c r="AF165" s="2"/>
      <c r="AG165" s="2"/>
      <c r="AH165" s="2"/>
      <c r="AI165" s="2"/>
      <c r="AJ165" s="2"/>
      <c r="AK165" s="2"/>
      <c r="AL165" s="2"/>
      <c r="AM165" s="2"/>
      <c r="AN165" s="2"/>
      <c r="AO165" s="2"/>
      <c r="AP165" s="2"/>
      <c r="AQ165" s="2"/>
      <c r="AR165" s="2"/>
      <c r="AS165" s="2"/>
      <c r="AT165" s="1"/>
      <c r="AU165" s="1"/>
    </row>
    <row r="166" spans="2:47" ht="27.75" customHeight="1">
      <c r="B166" s="58"/>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60"/>
      <c r="AA166" s="8"/>
      <c r="AB166" s="2" t="s">
        <v>6</v>
      </c>
      <c r="AC166" s="2"/>
      <c r="AD166" s="2"/>
      <c r="AE166" s="2"/>
      <c r="AF166" s="2"/>
      <c r="AG166" s="2"/>
      <c r="AH166" s="2"/>
      <c r="AI166" s="2"/>
      <c r="AJ166" s="2"/>
      <c r="AK166" s="2"/>
      <c r="AL166" s="2"/>
      <c r="AM166" s="2"/>
      <c r="AN166" s="2"/>
      <c r="AO166" s="2"/>
      <c r="AP166" s="2"/>
      <c r="AQ166" s="2"/>
      <c r="AR166" s="2"/>
      <c r="AS166" s="2"/>
      <c r="AT166" s="1"/>
      <c r="AU166" s="1"/>
    </row>
    <row r="167" spans="2:47" ht="30" customHeight="1">
      <c r="B167" s="58"/>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60"/>
      <c r="AA167" s="8" t="str">
        <f t="shared" ref="AA167:AA169" ca="1" si="64">IFERROR(OFFSET(A167,0,MATCH("",B167:Z167,-1)),"")</f>
        <v/>
      </c>
      <c r="AB167" s="2" t="s">
        <v>6</v>
      </c>
      <c r="AC167" s="2"/>
      <c r="AD167" s="2"/>
      <c r="AE167" s="2"/>
      <c r="AF167" s="2"/>
      <c r="AG167" s="2"/>
      <c r="AH167" s="2"/>
      <c r="AI167" s="2"/>
      <c r="AJ167" s="2"/>
      <c r="AK167" s="2"/>
      <c r="AL167" s="2"/>
      <c r="AM167" s="2"/>
      <c r="AN167" s="2"/>
      <c r="AO167" s="2"/>
      <c r="AP167" s="2"/>
      <c r="AQ167" s="2"/>
      <c r="AR167" s="2"/>
      <c r="AS167" s="2"/>
      <c r="AT167" s="1"/>
      <c r="AU167" s="1"/>
    </row>
    <row r="168" spans="2:47" ht="27" customHeight="1">
      <c r="B168" s="58" t="s">
        <v>447</v>
      </c>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60"/>
      <c r="AA168" s="8" t="str">
        <f t="shared" ca="1" si="64"/>
        <v xml:space="preserve">
</v>
      </c>
      <c r="AB168" s="2" t="s">
        <v>6</v>
      </c>
      <c r="AC168" s="2"/>
      <c r="AD168" s="2"/>
      <c r="AE168" s="2"/>
      <c r="AF168" s="2"/>
      <c r="AG168" s="2"/>
      <c r="AH168" s="2"/>
      <c r="AI168" s="2"/>
      <c r="AJ168" s="2"/>
      <c r="AK168" s="2"/>
      <c r="AL168" s="2"/>
      <c r="AM168" s="2"/>
      <c r="AN168" s="2"/>
      <c r="AO168" s="2"/>
      <c r="AP168" s="2"/>
      <c r="AQ168" s="2"/>
      <c r="AR168" s="2"/>
      <c r="AS168" s="2"/>
      <c r="AT168" s="1"/>
      <c r="AU168" s="1"/>
    </row>
    <row r="169" spans="2:47" ht="30.75" customHeight="1">
      <c r="B169" s="58" t="s">
        <v>447</v>
      </c>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60"/>
      <c r="AA169" s="8" t="str">
        <f t="shared" ca="1" si="64"/>
        <v xml:space="preserve">
</v>
      </c>
      <c r="AB169" s="2" t="s">
        <v>6</v>
      </c>
      <c r="AC169" s="2"/>
      <c r="AD169" s="2"/>
      <c r="AE169" s="2"/>
      <c r="AF169" s="2"/>
      <c r="AG169" s="2"/>
      <c r="AH169" s="2"/>
      <c r="AI169" s="2"/>
      <c r="AJ169" s="2"/>
      <c r="AK169" s="2"/>
      <c r="AL169" s="2"/>
      <c r="AM169" s="2"/>
      <c r="AN169" s="2"/>
      <c r="AO169" s="2"/>
      <c r="AP169" s="2"/>
      <c r="AQ169" s="2"/>
      <c r="AR169" s="2"/>
      <c r="AS169" s="2"/>
      <c r="AT169" s="1"/>
      <c r="AU169" s="1"/>
    </row>
    <row r="170" spans="2:47" ht="15" customHeight="1">
      <c r="B170" s="58"/>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60"/>
      <c r="AA170" s="8" t="str">
        <f t="shared" ca="1" si="62"/>
        <v/>
      </c>
      <c r="AB170" s="2" t="s">
        <v>6</v>
      </c>
      <c r="AC170" s="2"/>
      <c r="AD170" s="2"/>
      <c r="AE170" s="2"/>
      <c r="AF170" s="2"/>
      <c r="AG170" s="2"/>
      <c r="AH170" s="2"/>
      <c r="AI170" s="2"/>
      <c r="AJ170" s="2"/>
      <c r="AK170" s="2"/>
      <c r="AL170" s="2"/>
      <c r="AM170" s="2"/>
      <c r="AN170" s="2"/>
      <c r="AO170" s="2"/>
      <c r="AP170" s="2"/>
      <c r="AQ170" s="2"/>
      <c r="AR170" s="2"/>
      <c r="AS170" s="2"/>
      <c r="AT170" s="1"/>
      <c r="AU170" s="1"/>
    </row>
    <row r="171" spans="2:47" ht="15" customHeight="1">
      <c r="B171" s="58"/>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60"/>
      <c r="AA171" s="8" t="str">
        <f t="shared" ca="1" si="62"/>
        <v/>
      </c>
      <c r="AB171" s="2" t="s">
        <v>6</v>
      </c>
      <c r="AC171" s="2"/>
      <c r="AD171" s="2"/>
      <c r="AE171" s="2"/>
      <c r="AF171" s="2"/>
      <c r="AG171" s="2"/>
      <c r="AH171" s="2"/>
      <c r="AI171" s="2"/>
      <c r="AJ171" s="2"/>
      <c r="AK171" s="2"/>
      <c r="AL171" s="2"/>
      <c r="AM171" s="2"/>
      <c r="AN171" s="2"/>
      <c r="AO171" s="2"/>
      <c r="AP171" s="2"/>
      <c r="AQ171" s="2"/>
      <c r="AR171" s="2"/>
      <c r="AS171" s="2"/>
      <c r="AT171" s="1"/>
      <c r="AU171" s="1"/>
    </row>
    <row r="172" spans="2:47" ht="15" customHeight="1">
      <c r="B172" s="58"/>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60"/>
      <c r="AA172" s="8" t="str">
        <f t="shared" ca="1" si="62"/>
        <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61"/>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3"/>
      <c r="AA173" s="8" t="str">
        <f t="shared" ref="AA173:AA176" ca="1" si="65">IFERROR(OFFSET(A173,0,MATCH("",B173:Z173,-1)),"")</f>
        <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61"/>
      <c r="C174" s="62"/>
      <c r="D174" s="58"/>
      <c r="E174" s="59"/>
      <c r="F174" s="59"/>
      <c r="G174" s="59"/>
      <c r="H174" s="59"/>
      <c r="I174" s="59"/>
      <c r="J174" s="59"/>
      <c r="K174" s="59"/>
      <c r="L174" s="59"/>
      <c r="M174" s="59"/>
      <c r="N174" s="59"/>
      <c r="O174" s="59"/>
      <c r="P174" s="59"/>
      <c r="Q174" s="59"/>
      <c r="R174" s="59"/>
      <c r="S174" s="59"/>
      <c r="T174" s="59"/>
      <c r="U174" s="59"/>
      <c r="V174" s="59"/>
      <c r="W174" s="59"/>
      <c r="X174" s="59"/>
      <c r="Y174" s="59"/>
      <c r="Z174" s="60"/>
      <c r="AA174" s="8" t="str">
        <f t="shared" ca="1" si="65"/>
        <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61"/>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3"/>
      <c r="AA175" s="8" t="str">
        <f t="shared" ca="1" si="65"/>
        <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61"/>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3"/>
      <c r="AA176" s="8" t="str">
        <f t="shared" ca="1" si="65"/>
        <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61"/>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3"/>
      <c r="AA177" s="8" t="s">
        <v>177</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61"/>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3"/>
      <c r="AA178" s="8" t="s">
        <v>177</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61"/>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3"/>
      <c r="AA179" s="8" t="s">
        <v>177</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61"/>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3"/>
      <c r="AA180" s="8" t="s">
        <v>177</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61"/>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3"/>
      <c r="AA181" s="8" t="s">
        <v>177</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61"/>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3"/>
      <c r="AA182" s="8" t="s">
        <v>177</v>
      </c>
      <c r="AB182" s="2" t="s">
        <v>6</v>
      </c>
      <c r="AC182" s="2"/>
      <c r="AD182" s="2"/>
      <c r="AE182" s="2"/>
      <c r="AF182" s="2"/>
      <c r="AG182" s="2"/>
      <c r="AH182" s="2"/>
      <c r="AI182" s="2"/>
      <c r="AJ182" s="2"/>
      <c r="AK182" s="2"/>
      <c r="AL182" s="2"/>
      <c r="AM182" s="2"/>
      <c r="AN182" s="2"/>
      <c r="AO182" s="2"/>
      <c r="AP182" s="2"/>
      <c r="AQ182" s="2"/>
      <c r="AR182" s="2"/>
      <c r="AS182" s="2"/>
      <c r="AT182" s="1"/>
      <c r="AU182" s="1"/>
    </row>
    <row r="183" spans="2:47">
      <c r="B183" s="61"/>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3"/>
      <c r="AA183" s="8" t="s">
        <v>177</v>
      </c>
      <c r="AB183" s="2" t="s">
        <v>6</v>
      </c>
      <c r="AC183" s="2"/>
      <c r="AD183" s="2"/>
      <c r="AE183" s="2"/>
      <c r="AF183" s="2"/>
      <c r="AG183" s="2"/>
      <c r="AH183" s="2"/>
      <c r="AI183" s="2"/>
      <c r="AJ183" s="2"/>
      <c r="AK183" s="2"/>
      <c r="AL183" s="2"/>
      <c r="AM183" s="2"/>
      <c r="AN183" s="2"/>
      <c r="AO183" s="2"/>
      <c r="AP183" s="2"/>
      <c r="AQ183" s="2"/>
      <c r="AR183" s="2"/>
      <c r="AS183" s="2"/>
      <c r="AT183" s="1"/>
      <c r="AU183" s="1"/>
    </row>
    <row r="184" spans="2:47">
      <c r="B184" s="61"/>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3"/>
      <c r="AA184" s="8" t="s">
        <v>177</v>
      </c>
      <c r="AB184" s="2" t="s">
        <v>6</v>
      </c>
      <c r="AC184" s="2"/>
      <c r="AD184" s="2"/>
      <c r="AE184" s="2"/>
      <c r="AF184" s="2"/>
      <c r="AG184" s="2"/>
      <c r="AH184" s="2"/>
      <c r="AI184" s="2"/>
      <c r="AJ184" s="2"/>
      <c r="AK184" s="2"/>
      <c r="AL184" s="2"/>
      <c r="AM184" s="2"/>
      <c r="AN184" s="2"/>
      <c r="AO184" s="2"/>
      <c r="AP184" s="2"/>
      <c r="AQ184" s="2"/>
      <c r="AR184" s="2"/>
      <c r="AS184" s="2"/>
      <c r="AT184" s="1"/>
      <c r="AU184" s="1"/>
    </row>
    <row r="185" spans="2:47">
      <c r="B185" s="61"/>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3"/>
      <c r="AA185" s="8" t="s">
        <v>177</v>
      </c>
      <c r="AB185" s="2" t="s">
        <v>6</v>
      </c>
      <c r="AC185" s="2"/>
      <c r="AD185" s="2"/>
      <c r="AE185" s="2"/>
      <c r="AF185" s="2"/>
      <c r="AG185" s="2"/>
      <c r="AH185" s="2"/>
      <c r="AI185" s="2"/>
      <c r="AJ185" s="2"/>
      <c r="AK185" s="2"/>
      <c r="AL185" s="2"/>
      <c r="AM185" s="2"/>
      <c r="AN185" s="2"/>
      <c r="AO185" s="2"/>
      <c r="AP185" s="2"/>
      <c r="AQ185" s="2"/>
      <c r="AR185" s="2"/>
      <c r="AS185" s="2"/>
      <c r="AT185" s="1"/>
      <c r="AU185" s="1"/>
    </row>
    <row r="186" spans="2:47">
      <c r="B186" s="61"/>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3"/>
      <c r="AA186" s="8" t="s">
        <v>177</v>
      </c>
      <c r="AB186" s="2" t="s">
        <v>6</v>
      </c>
      <c r="AC186" s="2"/>
      <c r="AD186" s="2"/>
      <c r="AE186" s="2"/>
      <c r="AF186" s="2"/>
      <c r="AG186" s="2"/>
      <c r="AH186" s="2"/>
      <c r="AI186" s="2"/>
      <c r="AJ186" s="2"/>
      <c r="AK186" s="2"/>
      <c r="AL186" s="2"/>
      <c r="AM186" s="2"/>
      <c r="AN186" s="2"/>
      <c r="AO186" s="2"/>
      <c r="AP186" s="2"/>
      <c r="AQ186" s="2"/>
      <c r="AR186" s="2"/>
      <c r="AS186" s="2"/>
      <c r="AT186" s="1"/>
      <c r="AU186" s="1"/>
    </row>
    <row r="187" spans="2:47">
      <c r="B187" s="61"/>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3"/>
      <c r="AA187" s="8" t="s">
        <v>177</v>
      </c>
      <c r="AB187" s="2" t="s">
        <v>6</v>
      </c>
      <c r="AC187" s="2"/>
      <c r="AD187" s="2"/>
      <c r="AE187" s="2"/>
      <c r="AF187" s="2"/>
      <c r="AG187" s="2"/>
      <c r="AH187" s="2"/>
      <c r="AI187" s="2"/>
      <c r="AJ187" s="2"/>
      <c r="AK187" s="2"/>
      <c r="AL187" s="2"/>
      <c r="AM187" s="2"/>
      <c r="AN187" s="2"/>
      <c r="AO187" s="2"/>
      <c r="AP187" s="2"/>
      <c r="AQ187" s="2"/>
      <c r="AR187" s="2"/>
      <c r="AS187" s="2"/>
      <c r="AT187" s="1"/>
      <c r="AU187" s="1"/>
    </row>
    <row r="188" spans="2:47">
      <c r="B188" s="61"/>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3"/>
      <c r="AA188" s="8" t="s">
        <v>177</v>
      </c>
      <c r="AB188" s="2" t="s">
        <v>6</v>
      </c>
      <c r="AC188" s="2"/>
      <c r="AD188" s="2"/>
      <c r="AE188" s="2"/>
      <c r="AF188" s="2"/>
      <c r="AG188" s="2"/>
      <c r="AH188" s="2"/>
      <c r="AI188" s="2"/>
      <c r="AJ188" s="2"/>
      <c r="AK188" s="2"/>
      <c r="AL188" s="2"/>
      <c r="AM188" s="2"/>
      <c r="AN188" s="2"/>
      <c r="AO188" s="2"/>
      <c r="AP188" s="2"/>
      <c r="AQ188" s="2"/>
      <c r="AR188" s="2"/>
      <c r="AS188" s="2"/>
      <c r="AT188" s="1"/>
      <c r="AU188" s="1"/>
    </row>
    <row r="189" spans="2:47">
      <c r="B189" s="61"/>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3"/>
      <c r="AA189" s="8" t="s">
        <v>177</v>
      </c>
      <c r="AB189" s="2" t="s">
        <v>6</v>
      </c>
      <c r="AC189" s="2"/>
      <c r="AD189" s="2"/>
      <c r="AE189" s="2"/>
      <c r="AF189" s="2"/>
      <c r="AG189" s="2"/>
      <c r="AH189" s="2"/>
      <c r="AI189" s="2"/>
      <c r="AJ189" s="2"/>
      <c r="AK189" s="2"/>
      <c r="AL189" s="2"/>
      <c r="AM189" s="2"/>
      <c r="AN189" s="2"/>
      <c r="AO189" s="2"/>
      <c r="AP189" s="2"/>
      <c r="AQ189" s="2"/>
      <c r="AR189" s="2"/>
      <c r="AS189" s="2"/>
      <c r="AT189" s="1"/>
      <c r="AU189" s="1"/>
    </row>
    <row r="190" spans="2:47" collapsed="1">
      <c r="B190" s="61"/>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3"/>
      <c r="AA190" s="8" t="s">
        <v>177</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1">
      <c r="B191" s="15"/>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3"/>
      <c r="AA191" s="8" t="s">
        <v>177</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1">
      <c r="B192" s="3"/>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3"/>
      <c r="AA192" s="8" t="s">
        <v>177</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2">
      <c r="B193" s="3"/>
      <c r="C193" s="4"/>
      <c r="D193" s="62"/>
      <c r="E193" s="62"/>
      <c r="F193" s="62"/>
      <c r="G193" s="62"/>
      <c r="H193" s="62"/>
      <c r="I193" s="62"/>
      <c r="J193" s="62"/>
      <c r="K193" s="62"/>
      <c r="L193" s="62"/>
      <c r="M193" s="62"/>
      <c r="N193" s="62"/>
      <c r="O193" s="62"/>
      <c r="P193" s="62"/>
      <c r="Q193" s="62"/>
      <c r="R193" s="62"/>
      <c r="S193" s="62"/>
      <c r="T193" s="62"/>
      <c r="U193" s="62"/>
      <c r="V193" s="62"/>
      <c r="W193" s="62"/>
      <c r="X193" s="62"/>
      <c r="Y193" s="62"/>
      <c r="Z193" s="63"/>
      <c r="AA193" s="8" t="s">
        <v>177</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2" collapsed="1">
      <c r="B194" s="3"/>
      <c r="C194" s="4"/>
      <c r="D194" s="62"/>
      <c r="E194" s="62"/>
      <c r="F194" s="62"/>
      <c r="G194" s="62"/>
      <c r="H194" s="62"/>
      <c r="I194" s="62"/>
      <c r="J194" s="62"/>
      <c r="K194" s="62"/>
      <c r="L194" s="62"/>
      <c r="M194" s="62"/>
      <c r="N194" s="62"/>
      <c r="O194" s="62"/>
      <c r="P194" s="62"/>
      <c r="Q194" s="62"/>
      <c r="R194" s="62"/>
      <c r="S194" s="62"/>
      <c r="T194" s="62"/>
      <c r="U194" s="62"/>
      <c r="V194" s="62"/>
      <c r="W194" s="62"/>
      <c r="X194" s="62"/>
      <c r="Y194" s="62"/>
      <c r="Z194" s="63"/>
      <c r="AA194" s="8" t="s">
        <v>177</v>
      </c>
      <c r="AB194" s="2" t="s">
        <v>6</v>
      </c>
      <c r="AC194" s="2"/>
      <c r="AD194" s="2"/>
      <c r="AE194" s="2"/>
      <c r="AF194" s="2"/>
      <c r="AG194" s="2"/>
      <c r="AH194" s="2"/>
      <c r="AI194" s="2"/>
      <c r="AJ194" s="2"/>
      <c r="AK194" s="2"/>
      <c r="AL194" s="2"/>
      <c r="AM194" s="2"/>
      <c r="AN194" s="2"/>
      <c r="AO194" s="2"/>
      <c r="AP194" s="2"/>
      <c r="AQ194" s="2"/>
      <c r="AR194" s="2"/>
      <c r="AS194" s="2"/>
      <c r="AT194" s="1"/>
      <c r="AU194" s="1"/>
    </row>
    <row r="195" spans="2:47" hidden="1" outlineLevel="3">
      <c r="B195" s="3"/>
      <c r="C195" s="4"/>
      <c r="D195" s="4"/>
      <c r="E195" s="62"/>
      <c r="F195" s="62"/>
      <c r="G195" s="62"/>
      <c r="H195" s="62"/>
      <c r="I195" s="62"/>
      <c r="J195" s="62"/>
      <c r="K195" s="62"/>
      <c r="L195" s="62"/>
      <c r="M195" s="62"/>
      <c r="N195" s="62"/>
      <c r="O195" s="62"/>
      <c r="P195" s="62"/>
      <c r="Q195" s="62"/>
      <c r="R195" s="62"/>
      <c r="S195" s="62"/>
      <c r="T195" s="62"/>
      <c r="U195" s="62"/>
      <c r="V195" s="62"/>
      <c r="W195" s="62"/>
      <c r="X195" s="62"/>
      <c r="Y195" s="62"/>
      <c r="Z195" s="63"/>
      <c r="AA195" s="8" t="s">
        <v>177</v>
      </c>
      <c r="AB195" s="2" t="s">
        <v>6</v>
      </c>
      <c r="AC195" s="2"/>
      <c r="AD195" s="2"/>
      <c r="AE195" s="2"/>
      <c r="AF195" s="2"/>
      <c r="AG195" s="2"/>
      <c r="AH195" s="2"/>
      <c r="AI195" s="2"/>
      <c r="AJ195" s="2"/>
      <c r="AK195" s="2"/>
      <c r="AL195" s="2"/>
      <c r="AM195" s="2"/>
      <c r="AN195" s="2"/>
      <c r="AO195" s="2"/>
      <c r="AP195" s="2"/>
      <c r="AQ195" s="2"/>
      <c r="AR195" s="2"/>
      <c r="AS195" s="2"/>
      <c r="AT195" s="1"/>
      <c r="AU195" s="1"/>
    </row>
    <row r="196" spans="2:47" hidden="1" outlineLevel="3" collapsed="1">
      <c r="B196" s="3"/>
      <c r="C196" s="4"/>
      <c r="D196" s="4"/>
      <c r="E196" s="62"/>
      <c r="F196" s="62"/>
      <c r="G196" s="62"/>
      <c r="H196" s="62"/>
      <c r="I196" s="62"/>
      <c r="J196" s="62"/>
      <c r="K196" s="62"/>
      <c r="L196" s="62"/>
      <c r="M196" s="62"/>
      <c r="N196" s="62"/>
      <c r="O196" s="62"/>
      <c r="P196" s="62"/>
      <c r="Q196" s="62"/>
      <c r="R196" s="62"/>
      <c r="S196" s="62"/>
      <c r="T196" s="62"/>
      <c r="U196" s="62"/>
      <c r="V196" s="62"/>
      <c r="W196" s="62"/>
      <c r="X196" s="62"/>
      <c r="Y196" s="62"/>
      <c r="Z196" s="63"/>
      <c r="AA196" s="8" t="s">
        <v>177</v>
      </c>
      <c r="AB196" s="2" t="s">
        <v>6</v>
      </c>
      <c r="AC196" s="2"/>
      <c r="AD196" s="2"/>
      <c r="AE196" s="2"/>
      <c r="AF196" s="2"/>
      <c r="AG196" s="2"/>
      <c r="AH196" s="2"/>
      <c r="AI196" s="2"/>
      <c r="AJ196" s="2"/>
      <c r="AK196" s="2"/>
      <c r="AL196" s="2"/>
      <c r="AM196" s="2"/>
      <c r="AN196" s="2"/>
      <c r="AO196" s="2"/>
      <c r="AP196" s="2"/>
      <c r="AQ196" s="2"/>
      <c r="AR196" s="2"/>
      <c r="AS196" s="2"/>
      <c r="AT196" s="1"/>
      <c r="AU196" s="1"/>
    </row>
    <row r="197" spans="2:47" hidden="1" outlineLevel="4">
      <c r="B197" s="3"/>
      <c r="C197" s="4"/>
      <c r="D197" s="4"/>
      <c r="E197" s="4"/>
      <c r="F197" s="62"/>
      <c r="G197" s="62"/>
      <c r="H197" s="62"/>
      <c r="I197" s="62"/>
      <c r="J197" s="62"/>
      <c r="K197" s="62"/>
      <c r="L197" s="62"/>
      <c r="M197" s="62"/>
      <c r="N197" s="62"/>
      <c r="O197" s="62"/>
      <c r="P197" s="62"/>
      <c r="Q197" s="62"/>
      <c r="R197" s="62"/>
      <c r="S197" s="62"/>
      <c r="T197" s="62"/>
      <c r="U197" s="62"/>
      <c r="V197" s="62"/>
      <c r="W197" s="62"/>
      <c r="X197" s="62"/>
      <c r="Y197" s="62"/>
      <c r="Z197" s="63"/>
      <c r="AA197" s="8" t="s">
        <v>177</v>
      </c>
      <c r="AB197" s="2" t="s">
        <v>6</v>
      </c>
      <c r="AC197" s="2"/>
      <c r="AD197" s="2"/>
      <c r="AE197" s="2"/>
      <c r="AF197" s="2"/>
      <c r="AG197" s="2"/>
      <c r="AH197" s="2"/>
      <c r="AI197" s="2"/>
      <c r="AJ197" s="2"/>
      <c r="AK197" s="2"/>
      <c r="AL197" s="2"/>
      <c r="AM197" s="2"/>
      <c r="AN197" s="2"/>
      <c r="AO197" s="2"/>
      <c r="AP197" s="2"/>
      <c r="AQ197" s="2"/>
      <c r="AR197" s="2"/>
      <c r="AS197" s="2"/>
      <c r="AT197" s="1"/>
      <c r="AU197" s="1"/>
    </row>
    <row r="198" spans="2:47" hidden="1" outlineLevel="4" collapsed="1">
      <c r="B198" s="3"/>
      <c r="C198" s="4"/>
      <c r="D198" s="4"/>
      <c r="E198" s="4"/>
      <c r="F198" s="62"/>
      <c r="G198" s="62"/>
      <c r="H198" s="62"/>
      <c r="I198" s="62"/>
      <c r="J198" s="62"/>
      <c r="K198" s="62"/>
      <c r="L198" s="62"/>
      <c r="M198" s="62"/>
      <c r="N198" s="62"/>
      <c r="O198" s="62"/>
      <c r="P198" s="62"/>
      <c r="Q198" s="62"/>
      <c r="R198" s="62"/>
      <c r="S198" s="62"/>
      <c r="T198" s="62"/>
      <c r="U198" s="62"/>
      <c r="V198" s="62"/>
      <c r="W198" s="62"/>
      <c r="X198" s="62"/>
      <c r="Y198" s="62"/>
      <c r="Z198" s="63"/>
      <c r="AA198" s="8" t="s">
        <v>177</v>
      </c>
      <c r="AB198" s="2" t="s">
        <v>6</v>
      </c>
      <c r="AC198" s="2"/>
      <c r="AD198" s="2"/>
      <c r="AE198" s="2"/>
      <c r="AF198" s="2"/>
      <c r="AG198" s="2"/>
      <c r="AH198" s="2"/>
      <c r="AI198" s="2"/>
      <c r="AJ198" s="2"/>
      <c r="AK198" s="2"/>
      <c r="AL198" s="2"/>
      <c r="AM198" s="2"/>
      <c r="AN198" s="2"/>
      <c r="AO198" s="2"/>
      <c r="AP198" s="2"/>
      <c r="AQ198" s="2"/>
      <c r="AR198" s="2"/>
      <c r="AS198" s="2"/>
      <c r="AT198" s="1"/>
      <c r="AU198" s="1"/>
    </row>
    <row r="199" spans="2:47" hidden="1" outlineLevel="5">
      <c r="B199" s="3"/>
      <c r="C199" s="4"/>
      <c r="D199" s="4"/>
      <c r="E199" s="4"/>
      <c r="F199" s="4"/>
      <c r="G199" s="62"/>
      <c r="H199" s="62"/>
      <c r="I199" s="62"/>
      <c r="J199" s="62"/>
      <c r="K199" s="62"/>
      <c r="L199" s="62"/>
      <c r="M199" s="62"/>
      <c r="N199" s="62"/>
      <c r="O199" s="62"/>
      <c r="P199" s="62"/>
      <c r="Q199" s="62"/>
      <c r="R199" s="62"/>
      <c r="S199" s="62"/>
      <c r="T199" s="62"/>
      <c r="U199" s="62"/>
      <c r="V199" s="62"/>
      <c r="W199" s="62"/>
      <c r="X199" s="62"/>
      <c r="Y199" s="62"/>
      <c r="Z199" s="63"/>
      <c r="AA199" s="8" t="s">
        <v>177</v>
      </c>
      <c r="AB199" s="2" t="s">
        <v>6</v>
      </c>
      <c r="AC199" s="2"/>
      <c r="AD199" s="2"/>
      <c r="AE199" s="2"/>
      <c r="AF199" s="2"/>
      <c r="AG199" s="2"/>
      <c r="AH199" s="2"/>
      <c r="AI199" s="2"/>
      <c r="AJ199" s="2"/>
      <c r="AK199" s="2"/>
      <c r="AL199" s="2"/>
      <c r="AM199" s="2"/>
      <c r="AN199" s="2"/>
      <c r="AO199" s="2"/>
      <c r="AP199" s="2"/>
      <c r="AQ199" s="2"/>
      <c r="AR199" s="2"/>
      <c r="AS199" s="2"/>
      <c r="AT199" s="1"/>
      <c r="AU199" s="1"/>
    </row>
    <row r="200" spans="2:47" hidden="1" outlineLevel="5" collapsed="1">
      <c r="B200" s="3"/>
      <c r="C200" s="4"/>
      <c r="D200" s="4"/>
      <c r="E200" s="4"/>
      <c r="F200" s="4"/>
      <c r="G200" s="62"/>
      <c r="H200" s="62"/>
      <c r="I200" s="62"/>
      <c r="J200" s="62"/>
      <c r="K200" s="62"/>
      <c r="L200" s="62"/>
      <c r="M200" s="62"/>
      <c r="N200" s="62"/>
      <c r="O200" s="62"/>
      <c r="P200" s="62"/>
      <c r="Q200" s="62"/>
      <c r="R200" s="62"/>
      <c r="S200" s="62"/>
      <c r="T200" s="62"/>
      <c r="U200" s="62"/>
      <c r="V200" s="62"/>
      <c r="W200" s="62"/>
      <c r="X200" s="62"/>
      <c r="Y200" s="62"/>
      <c r="Z200" s="63"/>
      <c r="AA200" s="8" t="s">
        <v>177</v>
      </c>
      <c r="AB200" s="2" t="s">
        <v>6</v>
      </c>
      <c r="AC200" s="2"/>
      <c r="AD200" s="2"/>
      <c r="AE200" s="2"/>
      <c r="AF200" s="2"/>
      <c r="AG200" s="2"/>
      <c r="AH200" s="2"/>
      <c r="AI200" s="2"/>
      <c r="AJ200" s="2"/>
      <c r="AK200" s="2"/>
      <c r="AL200" s="2"/>
      <c r="AM200" s="2"/>
      <c r="AN200" s="2"/>
      <c r="AO200" s="2"/>
      <c r="AP200" s="2"/>
      <c r="AQ200" s="2"/>
      <c r="AR200" s="2"/>
      <c r="AS200" s="2"/>
      <c r="AT200" s="1"/>
      <c r="AU200" s="1"/>
    </row>
    <row r="201" spans="2:47" hidden="1" outlineLevel="6">
      <c r="B201" s="3"/>
      <c r="C201" s="4"/>
      <c r="D201" s="4"/>
      <c r="E201" s="4"/>
      <c r="F201" s="4"/>
      <c r="G201" s="4"/>
      <c r="H201" s="62"/>
      <c r="I201" s="62"/>
      <c r="J201" s="62"/>
      <c r="K201" s="62"/>
      <c r="L201" s="62"/>
      <c r="M201" s="62"/>
      <c r="N201" s="62"/>
      <c r="O201" s="62"/>
      <c r="P201" s="62"/>
      <c r="Q201" s="62"/>
      <c r="R201" s="62"/>
      <c r="S201" s="62"/>
      <c r="T201" s="62"/>
      <c r="U201" s="62"/>
      <c r="V201" s="62"/>
      <c r="W201" s="62"/>
      <c r="X201" s="62"/>
      <c r="Y201" s="62"/>
      <c r="Z201" s="63"/>
      <c r="AA201" s="8" t="s">
        <v>177</v>
      </c>
      <c r="AB201" s="2" t="s">
        <v>6</v>
      </c>
      <c r="AC201" s="2"/>
      <c r="AD201" s="2"/>
      <c r="AE201" s="2"/>
      <c r="AF201" s="2"/>
      <c r="AG201" s="2"/>
      <c r="AH201" s="2"/>
      <c r="AI201" s="2"/>
      <c r="AJ201" s="2"/>
      <c r="AK201" s="2"/>
      <c r="AL201" s="2"/>
      <c r="AM201" s="2"/>
      <c r="AN201" s="2"/>
      <c r="AO201" s="2"/>
      <c r="AP201" s="2"/>
      <c r="AQ201" s="2"/>
      <c r="AR201" s="2"/>
      <c r="AS201" s="2"/>
      <c r="AT201" s="1"/>
      <c r="AU201" s="1"/>
    </row>
    <row r="202" spans="2:47" hidden="1" outlineLevel="6">
      <c r="B202" s="3"/>
      <c r="C202" s="4"/>
      <c r="D202" s="4"/>
      <c r="E202" s="4"/>
      <c r="F202" s="4"/>
      <c r="G202" s="4"/>
      <c r="H202" s="62"/>
      <c r="I202" s="62"/>
      <c r="J202" s="62"/>
      <c r="K202" s="62"/>
      <c r="L202" s="62"/>
      <c r="M202" s="62"/>
      <c r="N202" s="62"/>
      <c r="O202" s="62"/>
      <c r="P202" s="62"/>
      <c r="Q202" s="62"/>
      <c r="R202" s="62"/>
      <c r="S202" s="62"/>
      <c r="T202" s="62"/>
      <c r="U202" s="62"/>
      <c r="V202" s="62"/>
      <c r="W202" s="62"/>
      <c r="X202" s="62"/>
      <c r="Y202" s="62"/>
      <c r="Z202" s="63"/>
      <c r="AA202" s="8" t="s">
        <v>177</v>
      </c>
      <c r="AB202" s="2" t="s">
        <v>6</v>
      </c>
      <c r="AC202" s="2"/>
      <c r="AD202" s="2"/>
      <c r="AE202" s="2"/>
      <c r="AF202" s="2"/>
      <c r="AG202" s="2"/>
      <c r="AH202" s="2"/>
      <c r="AI202" s="2"/>
      <c r="AJ202" s="2"/>
      <c r="AK202" s="2"/>
      <c r="AL202" s="2"/>
      <c r="AM202" s="2"/>
      <c r="AN202" s="2"/>
      <c r="AO202" s="2"/>
      <c r="AP202" s="2"/>
      <c r="AQ202" s="2"/>
      <c r="AR202" s="2"/>
      <c r="AS202" s="2"/>
      <c r="AT202" s="1"/>
      <c r="AU202" s="1"/>
    </row>
    <row r="203" spans="2:47">
      <c r="B203" s="61"/>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3"/>
      <c r="AA203" s="8" t="s">
        <v>177</v>
      </c>
      <c r="AB203" s="2" t="s">
        <v>6</v>
      </c>
      <c r="AC203" s="2"/>
      <c r="AD203" s="2"/>
      <c r="AE203" s="2"/>
      <c r="AF203" s="2"/>
      <c r="AG203" s="2"/>
      <c r="AH203" s="2"/>
      <c r="AI203" s="2"/>
      <c r="AJ203" s="2"/>
      <c r="AK203" s="2"/>
      <c r="AL203" s="2"/>
      <c r="AM203" s="2"/>
      <c r="AN203" s="2"/>
      <c r="AO203" s="2"/>
      <c r="AP203" s="2"/>
      <c r="AQ203" s="2"/>
      <c r="AR203" s="2"/>
      <c r="AS203" s="2"/>
      <c r="AT203" s="1"/>
      <c r="AU203" s="1"/>
    </row>
  </sheetData>
  <mergeCells count="204">
    <mergeCell ref="D51:Z51"/>
    <mergeCell ref="C28:Z28"/>
    <mergeCell ref="D29:Z29"/>
    <mergeCell ref="C156:Z156"/>
    <mergeCell ref="D157:Z157"/>
    <mergeCell ref="D159:Z159"/>
    <mergeCell ref="D151:Z151"/>
    <mergeCell ref="D152:Z152"/>
    <mergeCell ref="D155:Z155"/>
    <mergeCell ref="D153:Z153"/>
    <mergeCell ref="D154:Z154"/>
    <mergeCell ref="D158:Z158"/>
    <mergeCell ref="E131:Z131"/>
    <mergeCell ref="E132:Z132"/>
    <mergeCell ref="C77:Z77"/>
    <mergeCell ref="D78:Z78"/>
    <mergeCell ref="D79:Z79"/>
    <mergeCell ref="C137:Z137"/>
    <mergeCell ref="D138:Z138"/>
    <mergeCell ref="D133:Z133"/>
    <mergeCell ref="D136:Z136"/>
    <mergeCell ref="C119:Z119"/>
    <mergeCell ref="D114:Z114"/>
    <mergeCell ref="C46:Z46"/>
    <mergeCell ref="D47:Z47"/>
    <mergeCell ref="D48:Z48"/>
    <mergeCell ref="B203:Z203"/>
    <mergeCell ref="E196:Z196"/>
    <mergeCell ref="F197:Z197"/>
    <mergeCell ref="C85:Z85"/>
    <mergeCell ref="C89:Z89"/>
    <mergeCell ref="B164:Z164"/>
    <mergeCell ref="B100:Z100"/>
    <mergeCell ref="C87:Z87"/>
    <mergeCell ref="C88:Z88"/>
    <mergeCell ref="B90:Z90"/>
    <mergeCell ref="C92:Z92"/>
    <mergeCell ref="C86:Z86"/>
    <mergeCell ref="B91:Z91"/>
    <mergeCell ref="C93:Z93"/>
    <mergeCell ref="B126:Z126"/>
    <mergeCell ref="C127:Z127"/>
    <mergeCell ref="B128:Z128"/>
    <mergeCell ref="C129:Z129"/>
    <mergeCell ref="D130:Z130"/>
    <mergeCell ref="B101:Z101"/>
    <mergeCell ref="B173:Z173"/>
    <mergeCell ref="D97:Z97"/>
    <mergeCell ref="C147:Z147"/>
    <mergeCell ref="D148:Z148"/>
    <mergeCell ref="AB1:AE1"/>
    <mergeCell ref="G199:Z199"/>
    <mergeCell ref="G200:Z200"/>
    <mergeCell ref="H201:Z201"/>
    <mergeCell ref="H202:Z202"/>
    <mergeCell ref="F198:Z198"/>
    <mergeCell ref="B1:Z1"/>
    <mergeCell ref="D194:Z194"/>
    <mergeCell ref="B3:Z3"/>
    <mergeCell ref="C41:Z41"/>
    <mergeCell ref="B165:Z165"/>
    <mergeCell ref="E195:Z195"/>
    <mergeCell ref="B190:Z190"/>
    <mergeCell ref="C191:Z191"/>
    <mergeCell ref="C192:Z192"/>
    <mergeCell ref="D193:Z193"/>
    <mergeCell ref="D43:Z43"/>
    <mergeCell ref="C59:Z59"/>
    <mergeCell ref="D60:Z60"/>
    <mergeCell ref="D17:Z17"/>
    <mergeCell ref="D45:Z45"/>
    <mergeCell ref="C145:Z145"/>
    <mergeCell ref="C146:Z146"/>
    <mergeCell ref="D135:Z135"/>
    <mergeCell ref="D42:Z42"/>
    <mergeCell ref="B81:Z81"/>
    <mergeCell ref="C82:Z82"/>
    <mergeCell ref="C83:Z83"/>
    <mergeCell ref="B84:Z84"/>
    <mergeCell ref="C39:Z39"/>
    <mergeCell ref="D40:Z40"/>
    <mergeCell ref="C63:Z63"/>
    <mergeCell ref="D64:Z64"/>
    <mergeCell ref="C30:Z30"/>
    <mergeCell ref="D31:Z31"/>
    <mergeCell ref="D44:Z44"/>
    <mergeCell ref="C14:Z14"/>
    <mergeCell ref="D15:Z15"/>
    <mergeCell ref="C19:Z19"/>
    <mergeCell ref="D20:Z20"/>
    <mergeCell ref="C11:Z11"/>
    <mergeCell ref="D13:Z13"/>
    <mergeCell ref="C80:Z80"/>
    <mergeCell ref="D12:Z12"/>
    <mergeCell ref="E32:Z32"/>
    <mergeCell ref="D52:Z52"/>
    <mergeCell ref="D5:Z5"/>
    <mergeCell ref="C4:Z4"/>
    <mergeCell ref="E33:Z33"/>
    <mergeCell ref="C8:Z8"/>
    <mergeCell ref="D9:Z9"/>
    <mergeCell ref="D34:Z34"/>
    <mergeCell ref="E35:Z35"/>
    <mergeCell ref="E36:Z36"/>
    <mergeCell ref="C49:Z49"/>
    <mergeCell ref="D50:Z50"/>
    <mergeCell ref="C69:Z69"/>
    <mergeCell ref="D70:Z70"/>
    <mergeCell ref="C61:Z61"/>
    <mergeCell ref="D62:Z62"/>
    <mergeCell ref="D25:Z25"/>
    <mergeCell ref="C26:Z26"/>
    <mergeCell ref="D27:Z27"/>
    <mergeCell ref="D38:Z38"/>
    <mergeCell ref="E37:Z37"/>
    <mergeCell ref="D18:Z18"/>
    <mergeCell ref="D10:Z10"/>
    <mergeCell ref="E21:Z21"/>
    <mergeCell ref="E22:Z22"/>
    <mergeCell ref="E23:Z23"/>
    <mergeCell ref="E72:Z72"/>
    <mergeCell ref="D106:Z106"/>
    <mergeCell ref="B112:Z112"/>
    <mergeCell ref="C113:Z113"/>
    <mergeCell ref="C98:Z98"/>
    <mergeCell ref="D99:Z99"/>
    <mergeCell ref="C103:Z103"/>
    <mergeCell ref="C102:Z102"/>
    <mergeCell ref="B104:Z104"/>
    <mergeCell ref="C105:Z105"/>
    <mergeCell ref="C110:Z110"/>
    <mergeCell ref="D107:Z107"/>
    <mergeCell ref="D108:Z108"/>
    <mergeCell ref="B94:Z94"/>
    <mergeCell ref="C95:Z95"/>
    <mergeCell ref="D96:Z96"/>
    <mergeCell ref="D6:Z6"/>
    <mergeCell ref="E73:Z73"/>
    <mergeCell ref="D7:Z7"/>
    <mergeCell ref="C54:Z54"/>
    <mergeCell ref="D55:Z55"/>
    <mergeCell ref="B160:Z160"/>
    <mergeCell ref="C161:Z161"/>
    <mergeCell ref="C162:Z162"/>
    <mergeCell ref="D111:Z111"/>
    <mergeCell ref="B174:Z174"/>
    <mergeCell ref="B170:Z170"/>
    <mergeCell ref="B171:Z171"/>
    <mergeCell ref="B172:Z172"/>
    <mergeCell ref="B163:Z163"/>
    <mergeCell ref="B166:Z166"/>
    <mergeCell ref="B116:Z116"/>
    <mergeCell ref="B167:Z167"/>
    <mergeCell ref="B168:Z168"/>
    <mergeCell ref="B169:Z169"/>
    <mergeCell ref="C117:Z117"/>
    <mergeCell ref="C118:Z118"/>
    <mergeCell ref="B120:Z120"/>
    <mergeCell ref="C121:Z121"/>
    <mergeCell ref="D115:Z115"/>
    <mergeCell ref="B122:Z122"/>
    <mergeCell ref="C123:Z123"/>
    <mergeCell ref="D124:Z124"/>
    <mergeCell ref="D125:Z125"/>
    <mergeCell ref="D134:Z134"/>
    <mergeCell ref="B189:Z189"/>
    <mergeCell ref="B187:Z187"/>
    <mergeCell ref="B188:Z188"/>
    <mergeCell ref="B183:Z183"/>
    <mergeCell ref="B184:Z184"/>
    <mergeCell ref="B185:Z185"/>
    <mergeCell ref="B186:Z186"/>
    <mergeCell ref="B175:Z175"/>
    <mergeCell ref="B176:Z176"/>
    <mergeCell ref="B177:Z177"/>
    <mergeCell ref="B178:Z178"/>
    <mergeCell ref="B179:Z179"/>
    <mergeCell ref="B180:Z180"/>
    <mergeCell ref="B181:Z181"/>
    <mergeCell ref="B182:Z182"/>
    <mergeCell ref="D65:Z65"/>
    <mergeCell ref="E24:Z24"/>
    <mergeCell ref="E16:Z16"/>
    <mergeCell ref="B2:Z2"/>
    <mergeCell ref="D109:Z109"/>
    <mergeCell ref="B149:Z149"/>
    <mergeCell ref="C150:Z150"/>
    <mergeCell ref="B139:Z139"/>
    <mergeCell ref="C140:Z140"/>
    <mergeCell ref="D141:Z141"/>
    <mergeCell ref="B142:Z142"/>
    <mergeCell ref="C143:Z143"/>
    <mergeCell ref="D144:Z144"/>
    <mergeCell ref="C66:Z66"/>
    <mergeCell ref="D68:Z68"/>
    <mergeCell ref="D67:Z67"/>
    <mergeCell ref="C74:Z74"/>
    <mergeCell ref="D75:Z75"/>
    <mergeCell ref="D76:Z76"/>
    <mergeCell ref="C56:Z56"/>
    <mergeCell ref="D57:Z57"/>
    <mergeCell ref="D58:Z58"/>
    <mergeCell ref="D53:Z53"/>
    <mergeCell ref="E71:Z7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workbookViewId="0"/>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14"/>
      <c r="AG1" s="14"/>
      <c r="AH1" s="14"/>
      <c r="AI1" s="14"/>
      <c r="AJ1" s="38"/>
      <c r="AK1" s="38"/>
      <c r="AL1" s="38"/>
      <c r="AM1" s="38"/>
      <c r="AN1" s="51"/>
      <c r="AO1" s="51"/>
      <c r="AP1" s="11" t="s">
        <v>1</v>
      </c>
      <c r="AQ1" s="11" t="s">
        <v>0</v>
      </c>
    </row>
    <row r="2" spans="2:43" collapsed="1">
      <c r="B2" s="61" t="s">
        <v>52</v>
      </c>
      <c r="C2" s="62"/>
      <c r="D2" s="62"/>
      <c r="E2" s="62"/>
      <c r="F2" s="62"/>
      <c r="G2" s="62"/>
      <c r="H2" s="62"/>
      <c r="I2" s="62"/>
      <c r="J2" s="62"/>
      <c r="K2" s="62"/>
      <c r="L2" s="62"/>
      <c r="M2" s="62"/>
      <c r="N2" s="62"/>
      <c r="O2" s="62"/>
      <c r="P2" s="62"/>
      <c r="Q2" s="62"/>
      <c r="R2" s="62"/>
      <c r="S2" s="62"/>
      <c r="T2" s="62"/>
      <c r="U2" s="62"/>
      <c r="V2" s="62"/>
      <c r="W2" s="62"/>
      <c r="X2" s="62"/>
      <c r="Y2" s="62"/>
      <c r="Z2" s="63"/>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62" t="str">
        <f>B$2&amp;IF(ISBLANK(AE3),""," -l "&amp;AE3)&amp;" gs://"&amp;AC3</f>
        <v>gsutil mb -l $LOCATION gs://$DEVSHELL_PROJECT_ID</v>
      </c>
      <c r="D3" s="62"/>
      <c r="E3" s="62"/>
      <c r="F3" s="62"/>
      <c r="G3" s="62"/>
      <c r="H3" s="62"/>
      <c r="I3" s="62"/>
      <c r="J3" s="62"/>
      <c r="K3" s="62"/>
      <c r="L3" s="62"/>
      <c r="M3" s="62"/>
      <c r="N3" s="62"/>
      <c r="O3" s="62"/>
      <c r="P3" s="62"/>
      <c r="Q3" s="62"/>
      <c r="R3" s="62"/>
      <c r="S3" s="62"/>
      <c r="T3" s="62"/>
      <c r="U3" s="62"/>
      <c r="V3" s="62"/>
      <c r="W3" s="62"/>
      <c r="X3" s="62"/>
      <c r="Y3" s="62"/>
      <c r="Z3" s="63"/>
      <c r="AA3" s="8" t="str">
        <f t="shared" ca="1" si="0"/>
        <v>gsutil mb -l $LOCATION gs://$DEVSHELL_PROJECT_ID</v>
      </c>
      <c r="AB3" s="2" t="s">
        <v>14</v>
      </c>
      <c r="AC3" s="5" t="s">
        <v>217</v>
      </c>
      <c r="AD3" s="2" t="s">
        <v>189</v>
      </c>
      <c r="AE3" s="5" t="s">
        <v>462</v>
      </c>
      <c r="AF3" s="2"/>
      <c r="AG3" s="2"/>
      <c r="AH3" s="2"/>
      <c r="AI3" s="2"/>
      <c r="AJ3" s="2"/>
      <c r="AK3" s="2"/>
      <c r="AL3" s="2"/>
      <c r="AM3" s="2"/>
      <c r="AN3" s="2"/>
      <c r="AO3" s="2"/>
      <c r="AP3" s="1" t="s">
        <v>16</v>
      </c>
      <c r="AQ3" s="1"/>
    </row>
    <row r="4" spans="2:43" hidden="1" outlineLevel="1">
      <c r="B4" s="10"/>
      <c r="C4" s="62"/>
      <c r="D4" s="62"/>
      <c r="E4" s="62"/>
      <c r="F4" s="62"/>
      <c r="G4" s="62"/>
      <c r="H4" s="62"/>
      <c r="I4" s="62"/>
      <c r="J4" s="62"/>
      <c r="K4" s="62"/>
      <c r="L4" s="62"/>
      <c r="M4" s="62"/>
      <c r="N4" s="62"/>
      <c r="O4" s="62"/>
      <c r="P4" s="62"/>
      <c r="Q4" s="62"/>
      <c r="R4" s="62"/>
      <c r="S4" s="62"/>
      <c r="T4" s="62"/>
      <c r="U4" s="62"/>
      <c r="V4" s="62"/>
      <c r="W4" s="62"/>
      <c r="X4" s="62"/>
      <c r="Y4" s="62"/>
      <c r="Z4" s="63"/>
      <c r="AA4" s="8" t="str">
        <f t="shared" ca="1" si="0"/>
        <v/>
      </c>
      <c r="AB4" s="2" t="s">
        <v>6</v>
      </c>
      <c r="AC4" s="2"/>
      <c r="AD4" s="2"/>
      <c r="AE4" s="2"/>
      <c r="AF4" s="2"/>
      <c r="AG4" s="2"/>
      <c r="AH4" s="2"/>
      <c r="AI4" s="2"/>
      <c r="AJ4" s="2"/>
      <c r="AK4" s="2"/>
      <c r="AL4" s="2"/>
      <c r="AM4" s="2"/>
      <c r="AN4" s="2"/>
      <c r="AO4" s="2"/>
      <c r="AP4" s="1"/>
      <c r="AQ4" s="1"/>
    </row>
    <row r="5" spans="2:43" hidden="1" outlineLevel="1">
      <c r="B5" s="10"/>
      <c r="C5" s="62"/>
      <c r="D5" s="62"/>
      <c r="E5" s="62"/>
      <c r="F5" s="62"/>
      <c r="G5" s="62"/>
      <c r="H5" s="62"/>
      <c r="I5" s="62"/>
      <c r="J5" s="62"/>
      <c r="K5" s="62"/>
      <c r="L5" s="62"/>
      <c r="M5" s="62"/>
      <c r="N5" s="62"/>
      <c r="O5" s="62"/>
      <c r="P5" s="62"/>
      <c r="Q5" s="62"/>
      <c r="R5" s="62"/>
      <c r="S5" s="62"/>
      <c r="T5" s="62"/>
      <c r="U5" s="62"/>
      <c r="V5" s="62"/>
      <c r="W5" s="62"/>
      <c r="X5" s="62"/>
      <c r="Y5" s="62"/>
      <c r="Z5" s="63"/>
      <c r="AA5" s="8" t="str">
        <f t="shared" ca="1" si="0"/>
        <v/>
      </c>
      <c r="AB5" s="2" t="s">
        <v>6</v>
      </c>
      <c r="AC5" s="2"/>
      <c r="AD5" s="2"/>
      <c r="AE5" s="2"/>
      <c r="AF5" s="2"/>
      <c r="AG5" s="2"/>
      <c r="AH5" s="2"/>
      <c r="AI5" s="2"/>
      <c r="AJ5" s="2"/>
      <c r="AK5" s="2"/>
      <c r="AL5" s="2"/>
      <c r="AM5" s="2"/>
      <c r="AN5" s="2"/>
      <c r="AO5" s="2"/>
      <c r="AP5" s="1"/>
      <c r="AQ5" s="1"/>
    </row>
    <row r="6" spans="2:43" hidden="1" outlineLevel="1">
      <c r="B6" s="10"/>
      <c r="C6" s="62"/>
      <c r="D6" s="62"/>
      <c r="E6" s="62"/>
      <c r="F6" s="62"/>
      <c r="G6" s="62"/>
      <c r="H6" s="62"/>
      <c r="I6" s="62"/>
      <c r="J6" s="62"/>
      <c r="K6" s="62"/>
      <c r="L6" s="62"/>
      <c r="M6" s="62"/>
      <c r="N6" s="62"/>
      <c r="O6" s="62"/>
      <c r="P6" s="62"/>
      <c r="Q6" s="62"/>
      <c r="R6" s="62"/>
      <c r="S6" s="62"/>
      <c r="T6" s="62"/>
      <c r="U6" s="62"/>
      <c r="V6" s="62"/>
      <c r="W6" s="62"/>
      <c r="X6" s="62"/>
      <c r="Y6" s="62"/>
      <c r="Z6" s="63"/>
      <c r="AA6" s="8" t="str">
        <f t="shared" ca="1" si="0"/>
        <v/>
      </c>
      <c r="AB6" s="2" t="s">
        <v>6</v>
      </c>
      <c r="AC6" s="2"/>
      <c r="AD6" s="2"/>
      <c r="AE6" s="2"/>
      <c r="AF6" s="2"/>
      <c r="AG6" s="2"/>
      <c r="AH6" s="2"/>
      <c r="AI6" s="2"/>
      <c r="AJ6" s="2"/>
      <c r="AK6" s="2"/>
      <c r="AL6" s="2"/>
      <c r="AM6" s="2"/>
      <c r="AN6" s="2"/>
      <c r="AO6" s="2"/>
      <c r="AP6" s="1"/>
      <c r="AQ6" s="1"/>
    </row>
    <row r="7" spans="2:43" ht="60" collapsed="1">
      <c r="B7" s="61" t="s">
        <v>53</v>
      </c>
      <c r="C7" s="62"/>
      <c r="D7" s="62"/>
      <c r="E7" s="62"/>
      <c r="F7" s="62"/>
      <c r="G7" s="62"/>
      <c r="H7" s="62"/>
      <c r="I7" s="62"/>
      <c r="J7" s="62"/>
      <c r="K7" s="62"/>
      <c r="L7" s="62"/>
      <c r="M7" s="62"/>
      <c r="N7" s="62"/>
      <c r="O7" s="62"/>
      <c r="P7" s="62"/>
      <c r="Q7" s="62"/>
      <c r="R7" s="62"/>
      <c r="S7" s="62"/>
      <c r="T7" s="62"/>
      <c r="U7" s="62"/>
      <c r="V7" s="62"/>
      <c r="W7" s="62"/>
      <c r="X7" s="62"/>
      <c r="Y7" s="62"/>
      <c r="Z7" s="63"/>
      <c r="AA7" s="8" t="str">
        <f t="shared" ref="AA7:AA8" ca="1" si="1">IFERROR(OFFSET(A7,0,MATCH("",B7:Z7,-1)),"")</f>
        <v>gsutil cp</v>
      </c>
      <c r="AB7" s="2" t="s">
        <v>6</v>
      </c>
      <c r="AC7" s="2"/>
      <c r="AD7" s="2"/>
      <c r="AE7" s="2"/>
      <c r="AF7" s="2"/>
      <c r="AG7" s="2"/>
      <c r="AH7" s="2"/>
      <c r="AI7" s="2"/>
      <c r="AJ7" s="2"/>
      <c r="AK7" s="2"/>
      <c r="AL7" s="2"/>
      <c r="AM7" s="2"/>
      <c r="AN7" s="2"/>
      <c r="AO7" s="2"/>
      <c r="AP7" s="1" t="s">
        <v>54</v>
      </c>
      <c r="AQ7" s="1" t="s">
        <v>382</v>
      </c>
    </row>
    <row r="8" spans="2:43" ht="30" hidden="1" outlineLevel="1">
      <c r="B8" s="12"/>
      <c r="C8" s="58" t="str">
        <f>"gsutil"&amp;IF(ISBLANK(AM8),""," -h "&amp;"'"&amp;SUBSTITUTE(AM8," ","' -h '")&amp;"'")&amp;IF(ISBLANK(AK8),""," -a "&amp;AK8)&amp;" cp "&amp;IF(AO8,"-v ","")&amp;IF(ISBLANK(AC8),"","gs://"&amp;AC8&amp;"/")&amp;AE8&amp;" "&amp;IF(ISBLANK(AG8),"","gs://"&amp;AG8&amp;"/")&amp;AI8</f>
        <v>gsutil cp gs://cloud-training/archinfra/dm* .</v>
      </c>
      <c r="D8" s="59"/>
      <c r="E8" s="59"/>
      <c r="F8" s="59"/>
      <c r="G8" s="59"/>
      <c r="H8" s="59"/>
      <c r="I8" s="59"/>
      <c r="J8" s="59"/>
      <c r="K8" s="59"/>
      <c r="L8" s="59"/>
      <c r="M8" s="59"/>
      <c r="N8" s="59"/>
      <c r="O8" s="59"/>
      <c r="P8" s="59"/>
      <c r="Q8" s="59"/>
      <c r="R8" s="59"/>
      <c r="S8" s="59"/>
      <c r="T8" s="59"/>
      <c r="U8" s="59"/>
      <c r="V8" s="59"/>
      <c r="W8" s="59"/>
      <c r="X8" s="59"/>
      <c r="Y8" s="59"/>
      <c r="Z8" s="60"/>
      <c r="AA8" s="8" t="str">
        <f t="shared" ca="1" si="1"/>
        <v>gsutil cp gs://cloud-training/archinfra/dm* .</v>
      </c>
      <c r="AB8" s="2" t="s">
        <v>55</v>
      </c>
      <c r="AC8" s="5" t="s">
        <v>601</v>
      </c>
      <c r="AD8" s="22" t="s">
        <v>56</v>
      </c>
      <c r="AE8" s="5" t="s">
        <v>602</v>
      </c>
      <c r="AF8" s="2" t="s">
        <v>57</v>
      </c>
      <c r="AG8" s="5"/>
      <c r="AH8" s="22" t="s">
        <v>58</v>
      </c>
      <c r="AI8" s="5" t="s">
        <v>4</v>
      </c>
      <c r="AJ8" s="2" t="s">
        <v>383</v>
      </c>
      <c r="AK8" s="5"/>
      <c r="AL8" s="2" t="s">
        <v>381</v>
      </c>
      <c r="AM8" s="5"/>
      <c r="AN8" s="2" t="s">
        <v>498</v>
      </c>
      <c r="AO8" s="5"/>
      <c r="AP8" s="1" t="s">
        <v>63</v>
      </c>
      <c r="AQ8" s="1"/>
    </row>
    <row r="9" spans="2:43" hidden="1" outlineLevel="1">
      <c r="B9" s="12"/>
      <c r="C9" s="62" t="str">
        <f>B$7&amp;" -r "&amp;IF(ISBLANK(AC9),"","gs://"&amp;AC9&amp;"/")&amp;AE9&amp;" "&amp;IF(ISBLANK(AG9),"","gs://"&amp;AG9&amp;"/")&amp;AI9</f>
        <v>gsutil cp -r gs://ioso-bucket/ada.jpg .</v>
      </c>
      <c r="D9" s="62"/>
      <c r="E9" s="62"/>
      <c r="F9" s="62"/>
      <c r="G9" s="62"/>
      <c r="H9" s="62"/>
      <c r="I9" s="62"/>
      <c r="J9" s="62"/>
      <c r="K9" s="62"/>
      <c r="L9" s="62"/>
      <c r="M9" s="62"/>
      <c r="N9" s="62"/>
      <c r="O9" s="62"/>
      <c r="P9" s="62"/>
      <c r="Q9" s="62"/>
      <c r="R9" s="62"/>
      <c r="S9" s="62"/>
      <c r="T9" s="62"/>
      <c r="U9" s="62"/>
      <c r="V9" s="62"/>
      <c r="W9" s="62"/>
      <c r="X9" s="62"/>
      <c r="Y9" s="62"/>
      <c r="Z9" s="63"/>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61" t="s">
        <v>65</v>
      </c>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62" t="str">
        <f>B$10&amp;" gs://"&amp;AC11&amp;"/"&amp;AE11</f>
        <v>gsutil ls gs://ioso-bucket/image-dir</v>
      </c>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62" t="str">
        <f>B$10&amp;" -l gs://"&amp;AC12&amp;"/"&amp;AE12</f>
        <v>gsutil ls -l gs://ioso-bucket/image-dir/ada.jpg</v>
      </c>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62" t="str">
        <f>B$10&amp;" -a gs://"&amp;AC13&amp;"/"&amp;AE13</f>
        <v>gsutil ls -a gs://$BUCKET_NAME_1/setup.html</v>
      </c>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ref="AA13" ca="1" si="4">IFERROR(OFFSET(A13,0,MATCH("",B13:Z13,-1)),"")</f>
        <v>gsutil ls -a gs://$BUCKET_NAME_1/setup.html</v>
      </c>
      <c r="AB13" s="2" t="s">
        <v>14</v>
      </c>
      <c r="AC13" s="5" t="s">
        <v>478</v>
      </c>
      <c r="AD13" s="2" t="s">
        <v>67</v>
      </c>
      <c r="AE13" s="5" t="s">
        <v>479</v>
      </c>
      <c r="AF13" s="2"/>
      <c r="AG13" s="2"/>
      <c r="AH13" s="2"/>
      <c r="AI13" s="2"/>
      <c r="AJ13" s="2"/>
      <c r="AK13" s="2"/>
      <c r="AL13" s="2"/>
      <c r="AM13" s="2"/>
      <c r="AN13" s="2"/>
      <c r="AO13" s="2"/>
      <c r="AP13" s="1" t="s">
        <v>500</v>
      </c>
      <c r="AQ13" s="1"/>
    </row>
    <row r="14" spans="2:43" collapsed="1">
      <c r="B14" s="61" t="s">
        <v>70</v>
      </c>
      <c r="C14" s="62"/>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62" t="str">
        <f>B$14&amp;" gs://"&amp;AC15&amp;"/"&amp;AE15</f>
        <v>gsutil rm gs://ioso-bucket/ada.jpg</v>
      </c>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62"/>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61" t="s">
        <v>75</v>
      </c>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62" t="str">
        <f>B$17&amp;" ch"</f>
        <v>gsutil acl ch</v>
      </c>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62" t="str">
        <f>C$18&amp;" -u AllUsers:R gs://"&amp;AC19&amp;"/"&amp;AE19</f>
        <v>gsutil acl ch -u AllUsers:R gs://$BUCKET_NAME_1/setup.html</v>
      </c>
      <c r="E19" s="62"/>
      <c r="F19" s="62"/>
      <c r="G19" s="62"/>
      <c r="H19" s="62"/>
      <c r="I19" s="62"/>
      <c r="J19" s="62"/>
      <c r="K19" s="62"/>
      <c r="L19" s="62"/>
      <c r="M19" s="62"/>
      <c r="N19" s="62"/>
      <c r="O19" s="62"/>
      <c r="P19" s="62"/>
      <c r="Q19" s="62"/>
      <c r="R19" s="62"/>
      <c r="S19" s="62"/>
      <c r="T19" s="62"/>
      <c r="U19" s="62"/>
      <c r="V19" s="62"/>
      <c r="W19" s="62"/>
      <c r="X19" s="62"/>
      <c r="Y19" s="62"/>
      <c r="Z19" s="63"/>
      <c r="AA19" s="8" t="str">
        <f t="shared" ca="1" si="5"/>
        <v>gsutil acl ch -u AllUsers:R gs://$BUCKET_NAME_1/setup.html</v>
      </c>
      <c r="AB19" s="2" t="s">
        <v>14</v>
      </c>
      <c r="AC19" s="5" t="s">
        <v>478</v>
      </c>
      <c r="AD19" s="2" t="s">
        <v>66</v>
      </c>
      <c r="AE19" s="5" t="s">
        <v>479</v>
      </c>
      <c r="AF19" s="2"/>
      <c r="AG19" s="2"/>
      <c r="AH19" s="2"/>
      <c r="AI19" s="2"/>
      <c r="AJ19" s="2"/>
      <c r="AK19" s="2"/>
      <c r="AL19" s="2"/>
      <c r="AM19" s="2"/>
      <c r="AN19" s="2"/>
      <c r="AO19" s="2"/>
      <c r="AP19" s="1" t="s">
        <v>77</v>
      </c>
      <c r="AQ19" s="1"/>
    </row>
    <row r="20" spans="2:45" ht="30" hidden="1" outlineLevel="2">
      <c r="B20" s="12"/>
      <c r="C20" s="13"/>
      <c r="D20" s="62" t="str">
        <f>C$18&amp;" -d AllUsers gs://"&amp;AC20&amp;"/"&amp;AE20</f>
        <v>gsutil acl ch -d AllUsers gs://ioso-bucket/ada.jpg</v>
      </c>
      <c r="E20" s="62"/>
      <c r="F20" s="62"/>
      <c r="G20" s="62"/>
      <c r="H20" s="62"/>
      <c r="I20" s="62"/>
      <c r="J20" s="62"/>
      <c r="K20" s="62"/>
      <c r="L20" s="62"/>
      <c r="M20" s="62"/>
      <c r="N20" s="62"/>
      <c r="O20" s="62"/>
      <c r="P20" s="62"/>
      <c r="Q20" s="62"/>
      <c r="R20" s="62"/>
      <c r="S20" s="62"/>
      <c r="T20" s="62"/>
      <c r="U20" s="62"/>
      <c r="V20" s="62"/>
      <c r="W20" s="62"/>
      <c r="X20" s="62"/>
      <c r="Y20" s="62"/>
      <c r="Z20" s="63"/>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62" t="str">
        <f>B$17&amp;" get gs://"&amp;AC21&amp;"/"&amp;AE21</f>
        <v>gsutil acl get gs://$BUCKET_NAME_1/setup.html</v>
      </c>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5"/>
        <v>gsutil acl get gs://$BUCKET_NAME_1/setup.html</v>
      </c>
      <c r="AB21" s="21" t="s">
        <v>14</v>
      </c>
      <c r="AC21" s="5" t="s">
        <v>478</v>
      </c>
      <c r="AD21" s="2" t="s">
        <v>66</v>
      </c>
      <c r="AE21" s="5" t="s">
        <v>479</v>
      </c>
      <c r="AF21" s="2"/>
      <c r="AG21" s="2"/>
      <c r="AH21" s="2"/>
      <c r="AI21" s="2"/>
      <c r="AJ21" s="2"/>
      <c r="AK21" s="2"/>
      <c r="AL21" s="2"/>
      <c r="AM21" s="2"/>
      <c r="AN21" s="2"/>
      <c r="AO21" s="2"/>
      <c r="AP21" s="1" t="s">
        <v>483</v>
      </c>
      <c r="AQ21" s="1"/>
    </row>
    <row r="22" spans="2:45" ht="30" hidden="1" outlineLevel="1">
      <c r="B22" s="50"/>
      <c r="C22" s="62" t="str">
        <f>B$17&amp;" set "&amp;AC22&amp;" gs://"&amp;AE22&amp;"/"&amp;AG22</f>
        <v>gsutil acl set private gs://$BUCKET_NAME_1/setup.html</v>
      </c>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ref="AA22:AA24" ca="1" si="7">IFERROR(OFFSET(A22,0,MATCH("",B22:Z22,-1)),"")</f>
        <v>gsutil acl set private gs://$BUCKET_NAME_1/setup.html</v>
      </c>
      <c r="AB22" s="21" t="s">
        <v>485</v>
      </c>
      <c r="AC22" s="5" t="s">
        <v>486</v>
      </c>
      <c r="AD22" s="2" t="s">
        <v>14</v>
      </c>
      <c r="AE22" s="5" t="s">
        <v>478</v>
      </c>
      <c r="AF22" s="2" t="s">
        <v>66</v>
      </c>
      <c r="AG22" s="5" t="s">
        <v>479</v>
      </c>
      <c r="AH22" s="2"/>
      <c r="AI22" s="2"/>
      <c r="AJ22" s="2"/>
      <c r="AK22" s="2"/>
      <c r="AL22" s="2"/>
      <c r="AM22" s="2"/>
      <c r="AN22" s="2"/>
      <c r="AO22" s="2"/>
      <c r="AP22" s="2"/>
      <c r="AQ22" s="2"/>
      <c r="AR22" s="1" t="s">
        <v>484</v>
      </c>
      <c r="AS22" s="1"/>
    </row>
    <row r="23" spans="2:45" collapsed="1">
      <c r="B23" s="61" t="s">
        <v>480</v>
      </c>
      <c r="C23" s="62"/>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ca="1" si="7"/>
        <v>gsutil rewrite</v>
      </c>
      <c r="AB23" s="2" t="s">
        <v>6</v>
      </c>
      <c r="AC23" s="2"/>
      <c r="AD23" s="2"/>
      <c r="AE23" s="2"/>
      <c r="AF23" s="2"/>
      <c r="AG23" s="2"/>
      <c r="AH23" s="2"/>
      <c r="AI23" s="2"/>
      <c r="AJ23" s="2"/>
      <c r="AK23" s="2"/>
      <c r="AL23" s="2"/>
      <c r="AM23" s="2"/>
      <c r="AN23" s="2"/>
      <c r="AO23" s="2"/>
      <c r="AP23" s="1" t="s">
        <v>487</v>
      </c>
      <c r="AQ23" s="1"/>
    </row>
    <row r="24" spans="2:45" ht="30" hidden="1" outlineLevel="1">
      <c r="B24" s="50"/>
      <c r="C24" s="62" t="str">
        <f>B$23&amp;" -k gs://"&amp;AC24&amp;"/"&amp;AE24</f>
        <v>gsutil rewrite -k gs://$BUCKET_NAME_1/setup.html</v>
      </c>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7"/>
        <v>gsutil rewrite -k gs://$BUCKET_NAME_1/setup.html</v>
      </c>
      <c r="AB24" s="21" t="s">
        <v>14</v>
      </c>
      <c r="AC24" s="5" t="s">
        <v>478</v>
      </c>
      <c r="AD24" s="21" t="s">
        <v>66</v>
      </c>
      <c r="AE24" s="5" t="s">
        <v>479</v>
      </c>
      <c r="AF24" s="2"/>
      <c r="AG24" s="2"/>
      <c r="AH24" s="2"/>
      <c r="AI24" s="2"/>
      <c r="AJ24" s="2"/>
      <c r="AK24" s="2"/>
      <c r="AL24" s="2"/>
      <c r="AM24" s="2"/>
      <c r="AN24" s="2"/>
      <c r="AO24" s="2"/>
      <c r="AP24" s="1" t="s">
        <v>488</v>
      </c>
      <c r="AQ24" s="1"/>
    </row>
    <row r="25" spans="2:45" collapsed="1">
      <c r="B25" s="61" t="s">
        <v>481</v>
      </c>
      <c r="C25" s="62"/>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ref="AA25:AA26" ca="1" si="8">IFERROR(OFFSET(A25,0,MATCH("",B25:Z25,-1)),"")</f>
        <v>gsutil lifecycle</v>
      </c>
      <c r="AB25" s="2" t="s">
        <v>6</v>
      </c>
      <c r="AC25" s="2"/>
      <c r="AD25" s="2"/>
      <c r="AE25" s="2"/>
      <c r="AF25" s="2"/>
      <c r="AG25" s="2"/>
      <c r="AH25" s="2"/>
      <c r="AI25" s="2"/>
      <c r="AJ25" s="2"/>
      <c r="AK25" s="2"/>
      <c r="AL25" s="2"/>
      <c r="AM25" s="2"/>
      <c r="AN25" s="2"/>
      <c r="AO25" s="2"/>
      <c r="AP25" s="1" t="s">
        <v>489</v>
      </c>
      <c r="AQ25" s="1"/>
    </row>
    <row r="26" spans="2:45" ht="30" hidden="1" outlineLevel="1">
      <c r="B26" s="50"/>
      <c r="C26" s="62" t="str">
        <f>B$25&amp;" get gs://"&amp;AC26</f>
        <v>gsutil lifecycle get gs://$BUCKET_NAME_1</v>
      </c>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ca="1" si="8"/>
        <v>gsutil lifecycle get gs://$BUCKET_NAME_1</v>
      </c>
      <c r="AB26" s="21" t="s">
        <v>14</v>
      </c>
      <c r="AC26" s="5" t="s">
        <v>478</v>
      </c>
      <c r="AD26" s="2"/>
      <c r="AE26" s="2"/>
      <c r="AF26" s="2"/>
      <c r="AG26" s="2"/>
      <c r="AH26" s="2"/>
      <c r="AI26" s="2"/>
      <c r="AJ26" s="2"/>
      <c r="AK26" s="2"/>
      <c r="AL26" s="2"/>
      <c r="AM26" s="2"/>
      <c r="AN26" s="2"/>
      <c r="AO26" s="2"/>
      <c r="AP26" s="1" t="s">
        <v>490</v>
      </c>
      <c r="AQ26" s="1"/>
    </row>
    <row r="27" spans="2:45" ht="30" hidden="1" outlineLevel="1">
      <c r="B27" s="50"/>
      <c r="C27" s="62" t="str">
        <f>B$25&amp;" set "&amp;AC27&amp;" gs://"&amp;AE27</f>
        <v>gsutil lifecycle set life.json gs://$BUCKET_NAME_1</v>
      </c>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ref="AA27:AA29" ca="1" si="9">IFERROR(OFFSET(A27,0,MATCH("",B27:Z27,-1)),"")</f>
        <v>gsutil lifecycle set life.json gs://$BUCKET_NAME_1</v>
      </c>
      <c r="AB27" s="21" t="s">
        <v>491</v>
      </c>
      <c r="AC27" s="5" t="s">
        <v>492</v>
      </c>
      <c r="AD27" s="21" t="s">
        <v>14</v>
      </c>
      <c r="AE27" s="5" t="s">
        <v>478</v>
      </c>
      <c r="AF27" s="2"/>
      <c r="AG27" s="2"/>
      <c r="AH27" s="2"/>
      <c r="AI27" s="2"/>
      <c r="AJ27" s="2"/>
      <c r="AK27" s="2"/>
      <c r="AL27" s="2"/>
      <c r="AM27" s="2"/>
      <c r="AN27" s="2"/>
      <c r="AO27" s="2"/>
      <c r="AP27" s="1" t="s">
        <v>494</v>
      </c>
      <c r="AQ27" s="1"/>
    </row>
    <row r="28" spans="2:45" collapsed="1">
      <c r="B28" s="61" t="s">
        <v>482</v>
      </c>
      <c r="C28" s="62"/>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9"/>
        <v>gsutil versioning</v>
      </c>
      <c r="AB28" s="2" t="s">
        <v>6</v>
      </c>
      <c r="AC28" s="2"/>
      <c r="AD28" s="2"/>
      <c r="AE28" s="2"/>
      <c r="AF28" s="2"/>
      <c r="AG28" s="2"/>
      <c r="AH28" s="2"/>
      <c r="AI28" s="2"/>
      <c r="AJ28" s="2"/>
      <c r="AK28" s="2"/>
      <c r="AL28" s="2"/>
      <c r="AM28" s="2"/>
      <c r="AN28" s="2"/>
      <c r="AO28" s="2"/>
      <c r="AP28" s="1" t="s">
        <v>493</v>
      </c>
      <c r="AQ28" s="1"/>
    </row>
    <row r="29" spans="2:45" ht="30" hidden="1" outlineLevel="1">
      <c r="B29" s="50"/>
      <c r="C29" s="62" t="str">
        <f>B$28&amp;" get gs://"&amp;AC29</f>
        <v>gsutil versioning get gs://$BUCKET_NAME_1</v>
      </c>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9"/>
        <v>gsutil versioning get gs://$BUCKET_NAME_1</v>
      </c>
      <c r="AB29" s="21" t="s">
        <v>14</v>
      </c>
      <c r="AC29" s="5" t="s">
        <v>478</v>
      </c>
      <c r="AD29" s="2"/>
      <c r="AE29" s="2"/>
      <c r="AF29" s="2"/>
      <c r="AG29" s="2"/>
      <c r="AH29" s="2"/>
      <c r="AI29" s="2"/>
      <c r="AJ29" s="2"/>
      <c r="AK29" s="2"/>
      <c r="AL29" s="2"/>
      <c r="AM29" s="2"/>
      <c r="AN29" s="2"/>
      <c r="AO29" s="2"/>
      <c r="AP29" s="1" t="s">
        <v>495</v>
      </c>
      <c r="AQ29" s="1"/>
    </row>
    <row r="30" spans="2:45" ht="30" hidden="1" outlineLevel="1">
      <c r="B30" s="50"/>
      <c r="C30" s="62" t="str">
        <f>B$28&amp;" set "&amp;IF(AC30,"on","off")&amp;" gs://"&amp;AE30</f>
        <v>gsutil versioning set on gs://$BUCKET_NAME_1</v>
      </c>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ref="AA30:AA36" ca="1" si="10">IFERROR(OFFSET(A30,0,MATCH("",B30:Z30,-1)),"")</f>
        <v>gsutil versioning set on gs://$BUCKET_NAME_1</v>
      </c>
      <c r="AB30" s="21" t="s">
        <v>496</v>
      </c>
      <c r="AC30" s="5" t="b">
        <v>1</v>
      </c>
      <c r="AD30" s="21" t="s">
        <v>14</v>
      </c>
      <c r="AE30" s="5" t="s">
        <v>478</v>
      </c>
      <c r="AF30" s="2"/>
      <c r="AG30" s="2"/>
      <c r="AH30" s="2"/>
      <c r="AI30" s="2"/>
      <c r="AJ30" s="2"/>
      <c r="AK30" s="2"/>
      <c r="AL30" s="2"/>
      <c r="AM30" s="2"/>
      <c r="AN30" s="2"/>
      <c r="AO30" s="2"/>
      <c r="AP30" s="1" t="s">
        <v>497</v>
      </c>
      <c r="AQ30" s="1"/>
    </row>
    <row r="31" spans="2:45" collapsed="1">
      <c r="B31" s="61" t="s">
        <v>501</v>
      </c>
      <c r="C31" s="62"/>
      <c r="D31" s="62"/>
      <c r="E31" s="62"/>
      <c r="F31" s="62"/>
      <c r="G31" s="62"/>
      <c r="H31" s="62"/>
      <c r="I31" s="62"/>
      <c r="J31" s="62"/>
      <c r="K31" s="62"/>
      <c r="L31" s="62"/>
      <c r="M31" s="62"/>
      <c r="N31" s="62"/>
      <c r="O31" s="62"/>
      <c r="P31" s="62"/>
      <c r="Q31" s="62"/>
      <c r="R31" s="62"/>
      <c r="S31" s="62"/>
      <c r="T31" s="62"/>
      <c r="U31" s="62"/>
      <c r="V31" s="62"/>
      <c r="W31" s="62"/>
      <c r="X31" s="62"/>
      <c r="Y31" s="62"/>
      <c r="Z31" s="63"/>
      <c r="AA31" s="8" t="str">
        <f t="shared" ca="1" si="10"/>
        <v>gsutil rsync</v>
      </c>
      <c r="AB31" s="2" t="s">
        <v>6</v>
      </c>
      <c r="AC31" s="2"/>
      <c r="AD31" s="2"/>
      <c r="AE31" s="2"/>
      <c r="AF31" s="2"/>
      <c r="AG31" s="2"/>
      <c r="AH31" s="2"/>
      <c r="AI31" s="2"/>
      <c r="AJ31" s="2"/>
      <c r="AK31" s="2"/>
      <c r="AL31" s="2"/>
      <c r="AM31" s="2"/>
      <c r="AN31" s="2"/>
      <c r="AO31" s="2"/>
      <c r="AP31" s="1" t="s">
        <v>502</v>
      </c>
      <c r="AQ31" s="1"/>
    </row>
    <row r="32" spans="2:45" ht="30" hidden="1" outlineLevel="1">
      <c r="B32" s="50"/>
      <c r="C32" s="62" t="str">
        <f>B$31&amp;" "&amp;IF(ISBLANK(AC32),"","gs://"&amp;AC32&amp;"/")&amp;AE32&amp;" "&amp;IF(ISBLANK(AG32),"","gs://"&amp;AG32&amp;"/")&amp;AI32</f>
        <v>gsutil rsync ./firstlevel gs://$BUCKET_NAME_1/firstlevel</v>
      </c>
      <c r="D32" s="62"/>
      <c r="E32" s="62"/>
      <c r="F32" s="62"/>
      <c r="G32" s="62"/>
      <c r="H32" s="62"/>
      <c r="I32" s="62"/>
      <c r="J32" s="62"/>
      <c r="K32" s="62"/>
      <c r="L32" s="62"/>
      <c r="M32" s="62"/>
      <c r="N32" s="62"/>
      <c r="O32" s="62"/>
      <c r="P32" s="62"/>
      <c r="Q32" s="62"/>
      <c r="R32" s="62"/>
      <c r="S32" s="62"/>
      <c r="T32" s="62"/>
      <c r="U32" s="62"/>
      <c r="V32" s="62"/>
      <c r="W32" s="62"/>
      <c r="X32" s="62"/>
      <c r="Y32" s="62"/>
      <c r="Z32" s="63"/>
      <c r="AA32" s="8" t="str">
        <f t="shared" ca="1" si="10"/>
        <v>gsutil rsync ./firstlevel gs://$BUCKET_NAME_1/firstlevel</v>
      </c>
      <c r="AB32" s="2" t="s">
        <v>55</v>
      </c>
      <c r="AC32" s="5"/>
      <c r="AD32" s="22" t="s">
        <v>56</v>
      </c>
      <c r="AE32" s="5" t="s">
        <v>504</v>
      </c>
      <c r="AF32" s="2" t="s">
        <v>57</v>
      </c>
      <c r="AG32" s="5" t="s">
        <v>478</v>
      </c>
      <c r="AH32" s="22" t="s">
        <v>58</v>
      </c>
      <c r="AI32" s="5" t="s">
        <v>505</v>
      </c>
      <c r="AJ32" s="2"/>
      <c r="AK32" s="2"/>
      <c r="AL32" s="2"/>
      <c r="AM32" s="2"/>
      <c r="AN32" s="2"/>
      <c r="AO32" s="2"/>
      <c r="AP32" s="1" t="s">
        <v>503</v>
      </c>
      <c r="AQ32" s="1"/>
    </row>
    <row r="33" spans="2:43" ht="30" hidden="1" outlineLevel="1">
      <c r="B33" s="50"/>
      <c r="C33" s="62" t="str">
        <f>B$31&amp;" -r "&amp;IF(ISBLANK(AC33),"","gs://"&amp;AC33&amp;"/")&amp;AE33&amp;" "&amp;IF(ISBLANK(AG33),"","gs://"&amp;AG33&amp;"/")&amp;AI33</f>
        <v>gsutil rsync -r ./firstlevel gs://$BUCKET_NAME_1/firstlevel</v>
      </c>
      <c r="D33" s="62"/>
      <c r="E33" s="62"/>
      <c r="F33" s="62"/>
      <c r="G33" s="62"/>
      <c r="H33" s="62"/>
      <c r="I33" s="62"/>
      <c r="J33" s="62"/>
      <c r="K33" s="62"/>
      <c r="L33" s="62"/>
      <c r="M33" s="62"/>
      <c r="N33" s="62"/>
      <c r="O33" s="62"/>
      <c r="P33" s="62"/>
      <c r="Q33" s="62"/>
      <c r="R33" s="62"/>
      <c r="S33" s="62"/>
      <c r="T33" s="62"/>
      <c r="U33" s="62"/>
      <c r="V33" s="62"/>
      <c r="W33" s="62"/>
      <c r="X33" s="62"/>
      <c r="Y33" s="62"/>
      <c r="Z33" s="63"/>
      <c r="AA33" s="8" t="str">
        <f t="shared" ref="AA33" ca="1" si="11">IFERROR(OFFSET(A33,0,MATCH("",B33:Z33,-1)),"")</f>
        <v>gsutil rsync -r ./firstlevel gs://$BUCKET_NAME_1/firstlevel</v>
      </c>
      <c r="AB33" s="2" t="s">
        <v>55</v>
      </c>
      <c r="AC33" s="5"/>
      <c r="AD33" s="22" t="s">
        <v>56</v>
      </c>
      <c r="AE33" s="5" t="s">
        <v>504</v>
      </c>
      <c r="AF33" s="2" t="s">
        <v>57</v>
      </c>
      <c r="AG33" s="5" t="s">
        <v>478</v>
      </c>
      <c r="AH33" s="22" t="s">
        <v>58</v>
      </c>
      <c r="AI33" s="5" t="s">
        <v>505</v>
      </c>
      <c r="AJ33" s="2"/>
      <c r="AK33" s="2"/>
      <c r="AL33" s="2"/>
      <c r="AM33" s="2"/>
      <c r="AN33" s="2"/>
      <c r="AO33" s="2"/>
      <c r="AP33" s="1" t="s">
        <v>506</v>
      </c>
      <c r="AQ33" s="1"/>
    </row>
    <row r="34" spans="2:43" s="44" customFormat="1" collapsed="1">
      <c r="B34" s="61" t="s">
        <v>507</v>
      </c>
      <c r="C34" s="62"/>
      <c r="D34" s="62"/>
      <c r="E34" s="62"/>
      <c r="F34" s="62"/>
      <c r="G34" s="62"/>
      <c r="H34" s="62"/>
      <c r="I34" s="62"/>
      <c r="J34" s="62"/>
      <c r="K34" s="62"/>
      <c r="L34" s="62"/>
      <c r="M34" s="62"/>
      <c r="N34" s="62"/>
      <c r="O34" s="62"/>
      <c r="P34" s="62"/>
      <c r="Q34" s="62"/>
      <c r="R34" s="62"/>
      <c r="S34" s="62"/>
      <c r="T34" s="62"/>
      <c r="U34" s="62"/>
      <c r="V34" s="62"/>
      <c r="W34" s="62"/>
      <c r="X34" s="62"/>
      <c r="Y34" s="62"/>
      <c r="Z34" s="63"/>
      <c r="AA34" s="43" t="str">
        <f ca="1">IFERROR(OFFSET(A34,0,MATCH("",B34:Z34,-1)),"")</f>
        <v>gsutil config</v>
      </c>
      <c r="AB34" s="22" t="s">
        <v>6</v>
      </c>
      <c r="AC34" s="22"/>
      <c r="AD34" s="22"/>
      <c r="AE34" s="22"/>
      <c r="AF34" s="22"/>
      <c r="AG34" s="22"/>
      <c r="AH34" s="22"/>
      <c r="AI34" s="22"/>
      <c r="AJ34" s="22"/>
      <c r="AK34" s="22"/>
      <c r="AL34" s="22"/>
      <c r="AM34" s="22"/>
      <c r="AN34" s="22"/>
      <c r="AO34" s="22"/>
      <c r="AP34" s="1" t="s">
        <v>508</v>
      </c>
      <c r="AQ34" s="45"/>
    </row>
    <row r="35" spans="2:43" hidden="1" outlineLevel="1">
      <c r="B35" s="50"/>
      <c r="C35" s="62" t="str">
        <f>B$34&amp;" -n"</f>
        <v>gsutil config -n</v>
      </c>
      <c r="D35" s="62"/>
      <c r="E35" s="62"/>
      <c r="F35" s="62"/>
      <c r="G35" s="62"/>
      <c r="H35" s="62"/>
      <c r="I35" s="62"/>
      <c r="J35" s="62"/>
      <c r="K35" s="62"/>
      <c r="L35" s="62"/>
      <c r="M35" s="62"/>
      <c r="N35" s="62"/>
      <c r="O35" s="62"/>
      <c r="P35" s="62"/>
      <c r="Q35" s="62"/>
      <c r="R35" s="62"/>
      <c r="S35" s="62"/>
      <c r="T35" s="62"/>
      <c r="U35" s="62"/>
      <c r="V35" s="62"/>
      <c r="W35" s="62"/>
      <c r="X35" s="62"/>
      <c r="Y35" s="62"/>
      <c r="Z35" s="63"/>
      <c r="AA35" s="8" t="str">
        <f t="shared" ref="AA35" ca="1" si="12">IFERROR(OFFSET(A35,0,MATCH("",B35:Z35,-1)),"")</f>
        <v>gsutil config -n</v>
      </c>
      <c r="AB35" s="22" t="s">
        <v>6</v>
      </c>
      <c r="AC35" s="22"/>
      <c r="AD35" s="2"/>
      <c r="AE35" s="2"/>
      <c r="AF35" s="2"/>
      <c r="AG35" s="2"/>
      <c r="AH35" s="2"/>
      <c r="AI35" s="2"/>
      <c r="AJ35" s="2"/>
      <c r="AK35" s="2"/>
      <c r="AL35" s="2"/>
      <c r="AM35" s="2"/>
      <c r="AN35" s="2"/>
      <c r="AO35" s="2"/>
      <c r="AP35" s="1" t="s">
        <v>509</v>
      </c>
      <c r="AQ35" s="1"/>
    </row>
    <row r="36" spans="2:43" ht="30">
      <c r="B36" s="61" t="str">
        <f>"gsutil cat gs://"&amp;AC36&amp;"/"&amp;AE36</f>
        <v>gsutil cat gs://$BUCKET_NAME_2/$FILE_NAME</v>
      </c>
      <c r="C36" s="62"/>
      <c r="D36" s="62"/>
      <c r="E36" s="62"/>
      <c r="F36" s="62"/>
      <c r="G36" s="62"/>
      <c r="H36" s="62"/>
      <c r="I36" s="62"/>
      <c r="J36" s="62"/>
      <c r="K36" s="62"/>
      <c r="L36" s="62"/>
      <c r="M36" s="62"/>
      <c r="N36" s="62"/>
      <c r="O36" s="62"/>
      <c r="P36" s="62"/>
      <c r="Q36" s="62"/>
      <c r="R36" s="62"/>
      <c r="S36" s="62"/>
      <c r="T36" s="62"/>
      <c r="U36" s="62"/>
      <c r="V36" s="62"/>
      <c r="W36" s="62"/>
      <c r="X36" s="62"/>
      <c r="Y36" s="62"/>
      <c r="Z36" s="63"/>
      <c r="AA36" s="8" t="str">
        <f t="shared" ca="1" si="10"/>
        <v>gsutil cat gs://$BUCKET_NAME_2/$FILE_NAME</v>
      </c>
      <c r="AB36" s="21" t="s">
        <v>14</v>
      </c>
      <c r="AC36" s="5" t="s">
        <v>511</v>
      </c>
      <c r="AD36" s="21" t="s">
        <v>66</v>
      </c>
      <c r="AE36" s="5" t="s">
        <v>512</v>
      </c>
      <c r="AF36" s="2"/>
      <c r="AG36" s="2"/>
      <c r="AH36" s="2"/>
      <c r="AI36" s="2"/>
      <c r="AJ36" s="2"/>
      <c r="AK36" s="2"/>
      <c r="AL36" s="2"/>
      <c r="AM36" s="2"/>
      <c r="AN36" s="2"/>
      <c r="AO36" s="2"/>
      <c r="AP36" s="1" t="s">
        <v>510</v>
      </c>
      <c r="AQ36" s="1"/>
    </row>
    <row r="37" spans="2:43" collapsed="1">
      <c r="B37" s="61"/>
      <c r="C37" s="62"/>
      <c r="D37" s="62"/>
      <c r="E37" s="62"/>
      <c r="F37" s="62"/>
      <c r="G37" s="62"/>
      <c r="H37" s="62"/>
      <c r="I37" s="62"/>
      <c r="J37" s="62"/>
      <c r="K37" s="62"/>
      <c r="L37" s="62"/>
      <c r="M37" s="62"/>
      <c r="N37" s="62"/>
      <c r="O37" s="62"/>
      <c r="P37" s="62"/>
      <c r="Q37" s="62"/>
      <c r="R37" s="62"/>
      <c r="S37" s="62"/>
      <c r="T37" s="62"/>
      <c r="U37" s="62"/>
      <c r="V37" s="62"/>
      <c r="W37" s="62"/>
      <c r="X37" s="62"/>
      <c r="Y37" s="62"/>
      <c r="Z37" s="63"/>
      <c r="AA37" s="8" t="str">
        <f t="shared" ca="1" si="0"/>
        <v/>
      </c>
      <c r="AB37" s="2" t="s">
        <v>6</v>
      </c>
      <c r="AC37" s="2"/>
      <c r="AD37" s="2"/>
      <c r="AE37" s="2"/>
      <c r="AF37" s="2"/>
      <c r="AG37" s="2"/>
      <c r="AH37" s="2"/>
      <c r="AI37" s="2"/>
      <c r="AJ37" s="2"/>
      <c r="AK37" s="2"/>
      <c r="AL37" s="2"/>
      <c r="AM37" s="2"/>
      <c r="AN37" s="2"/>
      <c r="AO37" s="2"/>
      <c r="AP37" s="1"/>
      <c r="AQ37" s="1"/>
    </row>
    <row r="38" spans="2:43" collapsed="1">
      <c r="B38" s="61" t="s">
        <v>201</v>
      </c>
      <c r="C38" s="62"/>
      <c r="D38" s="62"/>
      <c r="E38" s="62"/>
      <c r="F38" s="62"/>
      <c r="G38" s="62"/>
      <c r="H38" s="62"/>
      <c r="I38" s="62"/>
      <c r="J38" s="62"/>
      <c r="K38" s="62"/>
      <c r="L38" s="62"/>
      <c r="M38" s="62"/>
      <c r="N38" s="62"/>
      <c r="O38" s="62"/>
      <c r="P38" s="62"/>
      <c r="Q38" s="62"/>
      <c r="R38" s="62"/>
      <c r="S38" s="62"/>
      <c r="T38" s="62"/>
      <c r="U38" s="62"/>
      <c r="V38" s="62"/>
      <c r="W38" s="62"/>
      <c r="X38" s="62"/>
      <c r="Y38" s="62"/>
      <c r="Z38" s="63"/>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62"/>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62"/>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62"/>
      <c r="F43" s="62"/>
      <c r="G43" s="62"/>
      <c r="H43" s="62"/>
      <c r="I43" s="62"/>
      <c r="J43" s="62"/>
      <c r="K43" s="62"/>
      <c r="L43" s="62"/>
      <c r="M43" s="62"/>
      <c r="N43" s="62"/>
      <c r="O43" s="62"/>
      <c r="P43" s="62"/>
      <c r="Q43" s="62"/>
      <c r="R43" s="62"/>
      <c r="S43" s="62"/>
      <c r="T43" s="62"/>
      <c r="U43" s="62"/>
      <c r="V43" s="62"/>
      <c r="W43" s="62"/>
      <c r="X43" s="62"/>
      <c r="Y43" s="62"/>
      <c r="Z43" s="63"/>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62"/>
      <c r="F44" s="62"/>
      <c r="G44" s="62"/>
      <c r="H44" s="62"/>
      <c r="I44" s="62"/>
      <c r="J44" s="62"/>
      <c r="K44" s="62"/>
      <c r="L44" s="62"/>
      <c r="M44" s="62"/>
      <c r="N44" s="62"/>
      <c r="O44" s="62"/>
      <c r="P44" s="62"/>
      <c r="Q44" s="62"/>
      <c r="R44" s="62"/>
      <c r="S44" s="62"/>
      <c r="T44" s="62"/>
      <c r="U44" s="62"/>
      <c r="V44" s="62"/>
      <c r="W44" s="62"/>
      <c r="X44" s="62"/>
      <c r="Y44" s="62"/>
      <c r="Z44" s="63"/>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62"/>
      <c r="G46" s="62"/>
      <c r="H46" s="62"/>
      <c r="I46" s="62"/>
      <c r="J46" s="62"/>
      <c r="K46" s="62"/>
      <c r="L46" s="62"/>
      <c r="M46" s="62"/>
      <c r="N46" s="62"/>
      <c r="O46" s="62"/>
      <c r="P46" s="62"/>
      <c r="Q46" s="62"/>
      <c r="R46" s="62"/>
      <c r="S46" s="62"/>
      <c r="T46" s="62"/>
      <c r="U46" s="62"/>
      <c r="V46" s="62"/>
      <c r="W46" s="62"/>
      <c r="X46" s="62"/>
      <c r="Y46" s="62"/>
      <c r="Z46" s="63"/>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62"/>
      <c r="H47" s="62"/>
      <c r="I47" s="62"/>
      <c r="J47" s="62"/>
      <c r="K47" s="62"/>
      <c r="L47" s="62"/>
      <c r="M47" s="62"/>
      <c r="N47" s="62"/>
      <c r="O47" s="62"/>
      <c r="P47" s="62"/>
      <c r="Q47" s="62"/>
      <c r="R47" s="62"/>
      <c r="S47" s="62"/>
      <c r="T47" s="62"/>
      <c r="U47" s="62"/>
      <c r="V47" s="62"/>
      <c r="W47" s="62"/>
      <c r="X47" s="62"/>
      <c r="Y47" s="62"/>
      <c r="Z47" s="63"/>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62"/>
      <c r="H48" s="62"/>
      <c r="I48" s="62"/>
      <c r="J48" s="62"/>
      <c r="K48" s="62"/>
      <c r="L48" s="62"/>
      <c r="M48" s="62"/>
      <c r="N48" s="62"/>
      <c r="O48" s="62"/>
      <c r="P48" s="62"/>
      <c r="Q48" s="62"/>
      <c r="R48" s="62"/>
      <c r="S48" s="62"/>
      <c r="T48" s="62"/>
      <c r="U48" s="62"/>
      <c r="V48" s="62"/>
      <c r="W48" s="62"/>
      <c r="X48" s="62"/>
      <c r="Y48" s="62"/>
      <c r="Z48" s="63"/>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62"/>
      <c r="I49" s="62"/>
      <c r="J49" s="62"/>
      <c r="K49" s="62"/>
      <c r="L49" s="62"/>
      <c r="M49" s="62"/>
      <c r="N49" s="62"/>
      <c r="O49" s="62"/>
      <c r="P49" s="62"/>
      <c r="Q49" s="62"/>
      <c r="R49" s="62"/>
      <c r="S49" s="62"/>
      <c r="T49" s="62"/>
      <c r="U49" s="62"/>
      <c r="V49" s="62"/>
      <c r="W49" s="62"/>
      <c r="X49" s="62"/>
      <c r="Y49" s="62"/>
      <c r="Z49" s="63"/>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62"/>
      <c r="I50" s="62"/>
      <c r="J50" s="62"/>
      <c r="K50" s="62"/>
      <c r="L50" s="62"/>
      <c r="M50" s="62"/>
      <c r="N50" s="62"/>
      <c r="O50" s="62"/>
      <c r="P50" s="62"/>
      <c r="Q50" s="62"/>
      <c r="R50" s="62"/>
      <c r="S50" s="62"/>
      <c r="T50" s="62"/>
      <c r="U50" s="62"/>
      <c r="V50" s="62"/>
      <c r="W50" s="62"/>
      <c r="X50" s="62"/>
      <c r="Y50" s="62"/>
      <c r="Z50" s="63"/>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62"/>
      <c r="J51" s="62"/>
      <c r="K51" s="62"/>
      <c r="L51" s="62"/>
      <c r="M51" s="62"/>
      <c r="N51" s="62"/>
      <c r="O51" s="62"/>
      <c r="P51" s="62"/>
      <c r="Q51" s="62"/>
      <c r="R51" s="62"/>
      <c r="S51" s="62"/>
      <c r="T51" s="62"/>
      <c r="U51" s="62"/>
      <c r="V51" s="62"/>
      <c r="W51" s="62"/>
      <c r="X51" s="62"/>
      <c r="Y51" s="62"/>
      <c r="Z51" s="63"/>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62"/>
      <c r="J52" s="62"/>
      <c r="K52" s="62"/>
      <c r="L52" s="62"/>
      <c r="M52" s="62"/>
      <c r="N52" s="62"/>
      <c r="O52" s="62"/>
      <c r="P52" s="62"/>
      <c r="Q52" s="62"/>
      <c r="R52" s="62"/>
      <c r="S52" s="62"/>
      <c r="T52" s="62"/>
      <c r="U52" s="62"/>
      <c r="V52" s="62"/>
      <c r="W52" s="62"/>
      <c r="X52" s="62"/>
      <c r="Y52" s="62"/>
      <c r="Z52" s="63"/>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62"/>
      <c r="I53" s="62"/>
      <c r="J53" s="62"/>
      <c r="K53" s="62"/>
      <c r="L53" s="62"/>
      <c r="M53" s="62"/>
      <c r="N53" s="62"/>
      <c r="O53" s="62"/>
      <c r="P53" s="62"/>
      <c r="Q53" s="62"/>
      <c r="R53" s="62"/>
      <c r="S53" s="62"/>
      <c r="T53" s="62"/>
      <c r="U53" s="62"/>
      <c r="V53" s="62"/>
      <c r="W53" s="62"/>
      <c r="X53" s="62"/>
      <c r="Y53" s="62"/>
      <c r="Z53" s="63"/>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62"/>
      <c r="H54" s="62"/>
      <c r="I54" s="62"/>
      <c r="J54" s="62"/>
      <c r="K54" s="62"/>
      <c r="L54" s="62"/>
      <c r="M54" s="62"/>
      <c r="N54" s="62"/>
      <c r="O54" s="62"/>
      <c r="P54" s="62"/>
      <c r="Q54" s="62"/>
      <c r="R54" s="62"/>
      <c r="S54" s="62"/>
      <c r="T54" s="62"/>
      <c r="U54" s="62"/>
      <c r="V54" s="62"/>
      <c r="W54" s="62"/>
      <c r="X54" s="62"/>
      <c r="Y54" s="62"/>
      <c r="Z54" s="63"/>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62"/>
      <c r="G55" s="62"/>
      <c r="H55" s="62"/>
      <c r="I55" s="62"/>
      <c r="J55" s="62"/>
      <c r="K55" s="62"/>
      <c r="L55" s="62"/>
      <c r="M55" s="62"/>
      <c r="N55" s="62"/>
      <c r="O55" s="62"/>
      <c r="P55" s="62"/>
      <c r="Q55" s="62"/>
      <c r="R55" s="62"/>
      <c r="S55" s="62"/>
      <c r="T55" s="62"/>
      <c r="U55" s="62"/>
      <c r="V55" s="62"/>
      <c r="W55" s="62"/>
      <c r="X55" s="62"/>
      <c r="Y55" s="62"/>
      <c r="Z55" s="63"/>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62"/>
      <c r="F56" s="62"/>
      <c r="G56" s="62"/>
      <c r="H56" s="62"/>
      <c r="I56" s="62"/>
      <c r="J56" s="62"/>
      <c r="K56" s="62"/>
      <c r="L56" s="62"/>
      <c r="M56" s="62"/>
      <c r="N56" s="62"/>
      <c r="O56" s="62"/>
      <c r="P56" s="62"/>
      <c r="Q56" s="62"/>
      <c r="R56" s="62"/>
      <c r="S56" s="62"/>
      <c r="T56" s="62"/>
      <c r="U56" s="62"/>
      <c r="V56" s="62"/>
      <c r="W56" s="62"/>
      <c r="X56" s="62"/>
      <c r="Y56" s="62"/>
      <c r="Z56" s="63"/>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62"/>
      <c r="E57" s="62"/>
      <c r="F57" s="62"/>
      <c r="G57" s="62"/>
      <c r="H57" s="62"/>
      <c r="I57" s="62"/>
      <c r="J57" s="62"/>
      <c r="K57" s="62"/>
      <c r="L57" s="62"/>
      <c r="M57" s="62"/>
      <c r="N57" s="62"/>
      <c r="O57" s="62"/>
      <c r="P57" s="62"/>
      <c r="Q57" s="62"/>
      <c r="R57" s="62"/>
      <c r="S57" s="62"/>
      <c r="T57" s="62"/>
      <c r="U57" s="62"/>
      <c r="V57" s="62"/>
      <c r="W57" s="62"/>
      <c r="X57" s="62"/>
      <c r="Y57" s="62"/>
      <c r="Z57" s="63"/>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62"/>
      <c r="D58" s="62"/>
      <c r="E58" s="62"/>
      <c r="F58" s="62"/>
      <c r="G58" s="62"/>
      <c r="H58" s="62"/>
      <c r="I58" s="62"/>
      <c r="J58" s="62"/>
      <c r="K58" s="62"/>
      <c r="L58" s="62"/>
      <c r="M58" s="62"/>
      <c r="N58" s="62"/>
      <c r="O58" s="62"/>
      <c r="P58" s="62"/>
      <c r="Q58" s="62"/>
      <c r="R58" s="62"/>
      <c r="S58" s="62"/>
      <c r="T58" s="62"/>
      <c r="U58" s="62"/>
      <c r="V58" s="62"/>
      <c r="W58" s="62"/>
      <c r="X58" s="62"/>
      <c r="Y58" s="62"/>
      <c r="Z58" s="63"/>
      <c r="AA58" s="8" t="str">
        <f t="shared" ca="1" si="13"/>
        <v/>
      </c>
      <c r="AB58" s="2" t="s">
        <v>6</v>
      </c>
      <c r="AC58" s="2"/>
      <c r="AD58" s="2"/>
      <c r="AE58" s="2"/>
      <c r="AF58" s="2"/>
      <c r="AG58" s="2"/>
      <c r="AH58" s="2"/>
      <c r="AI58" s="2"/>
      <c r="AJ58" s="2"/>
      <c r="AK58" s="2"/>
      <c r="AL58" s="2"/>
      <c r="AM58" s="2"/>
      <c r="AN58" s="2"/>
      <c r="AO58" s="2"/>
      <c r="AP58" s="1"/>
      <c r="AQ58" s="1"/>
    </row>
    <row r="59" spans="2:43">
      <c r="B59" s="61"/>
      <c r="C59" s="62"/>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61"/>
      <c r="C60" s="62"/>
      <c r="D60" s="62"/>
      <c r="E60" s="62"/>
      <c r="F60" s="62"/>
      <c r="G60" s="62"/>
      <c r="H60" s="62"/>
      <c r="I60" s="62"/>
      <c r="J60" s="62"/>
      <c r="K60" s="62"/>
      <c r="L60" s="62"/>
      <c r="M60" s="62"/>
      <c r="N60" s="62"/>
      <c r="O60" s="62"/>
      <c r="P60" s="62"/>
      <c r="Q60" s="62"/>
      <c r="R60" s="62"/>
      <c r="S60" s="62"/>
      <c r="T60" s="62"/>
      <c r="U60" s="62"/>
      <c r="V60" s="62"/>
      <c r="W60" s="62"/>
      <c r="X60" s="62"/>
      <c r="Y60" s="62"/>
      <c r="Z60" s="63"/>
      <c r="AA60" s="8" t="str">
        <f t="shared" ca="1" si="14"/>
        <v/>
      </c>
      <c r="AB60" s="2" t="s">
        <v>499</v>
      </c>
      <c r="AC60" s="2"/>
      <c r="AD60" s="2"/>
      <c r="AE60" s="2"/>
      <c r="AF60" s="2"/>
      <c r="AG60" s="2"/>
      <c r="AH60" s="2"/>
      <c r="AI60" s="2"/>
      <c r="AJ60" s="2"/>
      <c r="AK60" s="2"/>
      <c r="AL60" s="2"/>
      <c r="AM60" s="2"/>
      <c r="AN60" s="2"/>
      <c r="AO60" s="2"/>
      <c r="AP60" s="1"/>
      <c r="AQ60" s="1"/>
    </row>
    <row r="61" spans="2:43" s="44" customFormat="1">
      <c r="B61" s="61"/>
      <c r="C61" s="62"/>
      <c r="D61" s="62"/>
      <c r="E61" s="62"/>
      <c r="F61" s="62"/>
      <c r="G61" s="62"/>
      <c r="H61" s="62"/>
      <c r="I61" s="62"/>
      <c r="J61" s="62"/>
      <c r="K61" s="62"/>
      <c r="L61" s="62"/>
      <c r="M61" s="62"/>
      <c r="N61" s="62"/>
      <c r="O61" s="62"/>
      <c r="P61" s="62"/>
      <c r="Q61" s="62"/>
      <c r="R61" s="62"/>
      <c r="S61" s="62"/>
      <c r="T61" s="62"/>
      <c r="U61" s="62"/>
      <c r="V61" s="62"/>
      <c r="W61" s="62"/>
      <c r="X61" s="62"/>
      <c r="Y61" s="62"/>
      <c r="Z61" s="63"/>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61"/>
      <c r="C62" s="62"/>
      <c r="D62" s="62"/>
      <c r="E62" s="62"/>
      <c r="F62" s="62"/>
      <c r="G62" s="62"/>
      <c r="H62" s="62"/>
      <c r="I62" s="62"/>
      <c r="J62" s="62"/>
      <c r="K62" s="62"/>
      <c r="L62" s="62"/>
      <c r="M62" s="62"/>
      <c r="N62" s="62"/>
      <c r="O62" s="62"/>
      <c r="P62" s="62"/>
      <c r="Q62" s="62"/>
      <c r="R62" s="62"/>
      <c r="S62" s="62"/>
      <c r="T62" s="62"/>
      <c r="U62" s="62"/>
      <c r="V62" s="62"/>
      <c r="W62" s="62"/>
      <c r="X62" s="62"/>
      <c r="Y62" s="62"/>
      <c r="Z62" s="63"/>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61"/>
      <c r="C63" s="62"/>
      <c r="D63" s="62"/>
      <c r="E63" s="62"/>
      <c r="F63" s="62"/>
      <c r="G63" s="62"/>
      <c r="H63" s="62"/>
      <c r="I63" s="62"/>
      <c r="J63" s="62"/>
      <c r="K63" s="62"/>
      <c r="L63" s="62"/>
      <c r="M63" s="62"/>
      <c r="N63" s="62"/>
      <c r="O63" s="62"/>
      <c r="P63" s="62"/>
      <c r="Q63" s="62"/>
      <c r="R63" s="62"/>
      <c r="S63" s="62"/>
      <c r="T63" s="62"/>
      <c r="U63" s="62"/>
      <c r="V63" s="62"/>
      <c r="W63" s="62"/>
      <c r="X63" s="62"/>
      <c r="Y63" s="62"/>
      <c r="Z63" s="63"/>
      <c r="AA63" s="43" t="str">
        <f t="shared" ca="1" si="15"/>
        <v/>
      </c>
      <c r="AB63" s="22" t="s">
        <v>6</v>
      </c>
      <c r="AC63" s="22"/>
      <c r="AD63" s="22"/>
      <c r="AE63" s="22"/>
      <c r="AF63" s="22"/>
      <c r="AG63" s="22"/>
      <c r="AH63" s="22"/>
      <c r="AI63" s="22"/>
      <c r="AJ63" s="22"/>
      <c r="AK63" s="22"/>
      <c r="AL63" s="22"/>
      <c r="AM63" s="22"/>
      <c r="AN63" s="22"/>
      <c r="AO63" s="22"/>
      <c r="AP63" s="45"/>
      <c r="AQ63" s="45"/>
    </row>
    <row r="64" spans="2:43">
      <c r="B64" s="61"/>
      <c r="C64" s="62"/>
      <c r="D64" s="62"/>
      <c r="E64" s="62"/>
      <c r="F64" s="62"/>
      <c r="G64" s="62"/>
      <c r="H64" s="62"/>
      <c r="I64" s="62"/>
      <c r="J64" s="62"/>
      <c r="K64" s="62"/>
      <c r="L64" s="62"/>
      <c r="M64" s="62"/>
      <c r="N64" s="62"/>
      <c r="O64" s="62"/>
      <c r="P64" s="62"/>
      <c r="Q64" s="62"/>
      <c r="R64" s="62"/>
      <c r="S64" s="62"/>
      <c r="T64" s="62"/>
      <c r="U64" s="62"/>
      <c r="V64" s="62"/>
      <c r="W64" s="62"/>
      <c r="X64" s="62"/>
      <c r="Y64" s="62"/>
      <c r="Z64" s="63"/>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61"/>
      <c r="C65" s="62"/>
      <c r="D65" s="62"/>
      <c r="E65" s="62"/>
      <c r="F65" s="62"/>
      <c r="G65" s="62"/>
      <c r="H65" s="62"/>
      <c r="I65" s="62"/>
      <c r="J65" s="62"/>
      <c r="K65" s="62"/>
      <c r="L65" s="62"/>
      <c r="M65" s="62"/>
      <c r="N65" s="62"/>
      <c r="O65" s="62"/>
      <c r="P65" s="62"/>
      <c r="Q65" s="62"/>
      <c r="R65" s="62"/>
      <c r="S65" s="62"/>
      <c r="T65" s="62"/>
      <c r="U65" s="62"/>
      <c r="V65" s="62"/>
      <c r="W65" s="62"/>
      <c r="X65" s="62"/>
      <c r="Y65" s="62"/>
      <c r="Z65" s="63"/>
      <c r="AA65" s="8" t="str">
        <f t="shared" ca="1" si="16"/>
        <v/>
      </c>
      <c r="AB65" s="2" t="s">
        <v>6</v>
      </c>
      <c r="AC65" s="2"/>
      <c r="AD65" s="2"/>
      <c r="AE65" s="2"/>
      <c r="AF65" s="2"/>
      <c r="AG65" s="2"/>
      <c r="AH65" s="2"/>
      <c r="AI65" s="2"/>
      <c r="AJ65" s="2"/>
      <c r="AK65" s="2"/>
      <c r="AL65" s="2"/>
      <c r="AM65" s="2"/>
      <c r="AN65" s="2"/>
      <c r="AO65" s="2"/>
      <c r="AP65" s="1"/>
      <c r="AQ65" s="1"/>
    </row>
    <row r="66" spans="2:43">
      <c r="B66" s="61"/>
      <c r="C66" s="62"/>
      <c r="D66" s="62"/>
      <c r="E66" s="62"/>
      <c r="F66" s="62"/>
      <c r="G66" s="62"/>
      <c r="H66" s="62"/>
      <c r="I66" s="62"/>
      <c r="J66" s="62"/>
      <c r="K66" s="62"/>
      <c r="L66" s="62"/>
      <c r="M66" s="62"/>
      <c r="N66" s="62"/>
      <c r="O66" s="62"/>
      <c r="P66" s="62"/>
      <c r="Q66" s="62"/>
      <c r="R66" s="62"/>
      <c r="S66" s="62"/>
      <c r="T66" s="62"/>
      <c r="U66" s="62"/>
      <c r="V66" s="62"/>
      <c r="W66" s="62"/>
      <c r="X66" s="62"/>
      <c r="Y66" s="62"/>
      <c r="Z66" s="63"/>
      <c r="AA66" s="8" t="str">
        <f t="shared" ca="1" si="14"/>
        <v/>
      </c>
      <c r="AB66" s="2" t="s">
        <v>6</v>
      </c>
      <c r="AC66" s="2"/>
      <c r="AD66" s="2"/>
      <c r="AE66" s="2"/>
      <c r="AF66" s="2"/>
      <c r="AG66" s="2"/>
      <c r="AH66" s="2"/>
      <c r="AI66" s="2"/>
      <c r="AJ66" s="2"/>
      <c r="AK66" s="2"/>
      <c r="AL66" s="2"/>
      <c r="AM66" s="2"/>
      <c r="AN66" s="2"/>
      <c r="AO66" s="2"/>
      <c r="AP66" s="1"/>
      <c r="AQ66" s="1"/>
    </row>
    <row r="67" spans="2:43">
      <c r="B67" s="61"/>
      <c r="C67" s="62"/>
      <c r="D67" s="62"/>
      <c r="E67" s="62"/>
      <c r="F67" s="62"/>
      <c r="G67" s="62"/>
      <c r="H67" s="62"/>
      <c r="I67" s="62"/>
      <c r="J67" s="62"/>
      <c r="K67" s="62"/>
      <c r="L67" s="62"/>
      <c r="M67" s="62"/>
      <c r="N67" s="62"/>
      <c r="O67" s="62"/>
      <c r="P67" s="62"/>
      <c r="Q67" s="62"/>
      <c r="R67" s="62"/>
      <c r="S67" s="62"/>
      <c r="T67" s="62"/>
      <c r="U67" s="62"/>
      <c r="V67" s="62"/>
      <c r="W67" s="62"/>
      <c r="X67" s="62"/>
      <c r="Y67" s="62"/>
      <c r="Z67" s="63"/>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34:Z34"/>
    <mergeCell ref="B59:Z59"/>
    <mergeCell ref="B60:Z60"/>
    <mergeCell ref="B66:Z66"/>
    <mergeCell ref="B64:Z64"/>
    <mergeCell ref="B65:Z65"/>
    <mergeCell ref="B61:Z61"/>
    <mergeCell ref="B62:Z62"/>
    <mergeCell ref="B63:Z63"/>
    <mergeCell ref="C18:Z18"/>
    <mergeCell ref="D19:Z19"/>
    <mergeCell ref="D20:Z20"/>
    <mergeCell ref="B1:Z1"/>
    <mergeCell ref="AB1:AE1"/>
    <mergeCell ref="B7:Z7"/>
    <mergeCell ref="C8:Z8"/>
    <mergeCell ref="C9:Z9"/>
    <mergeCell ref="B2:Z2"/>
    <mergeCell ref="C3:Z3"/>
    <mergeCell ref="C4:Z4"/>
    <mergeCell ref="C5:Z5"/>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Q81"/>
  <sheetViews>
    <sheetView workbookViewId="0"/>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3.42578125" customWidth="1" outlineLevel="1"/>
    <col min="37" max="37" width="26.28515625" customWidth="1" outlineLevel="1"/>
    <col min="38" max="38" width="11.85546875" customWidth="1" outlineLevel="1"/>
    <col min="39" max="39" width="26.28515625" customWidth="1" outlineLevel="1"/>
    <col min="40" max="40" width="11.85546875" customWidth="1" outlineLevel="1"/>
    <col min="41" max="41" width="26.28515625" customWidth="1" outlineLevel="1"/>
    <col min="42" max="42" width="65.140625" bestFit="1" customWidth="1"/>
    <col min="43" max="43" width="46" customWidth="1"/>
    <col min="44" max="44" width="68.140625" customWidth="1"/>
  </cols>
  <sheetData>
    <row r="1" spans="2:43">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35"/>
      <c r="AK1" s="35"/>
      <c r="AL1" s="54"/>
      <c r="AM1" s="54"/>
      <c r="AN1" s="54"/>
      <c r="AO1" s="54"/>
      <c r="AP1" s="29" t="s">
        <v>1</v>
      </c>
      <c r="AQ1" s="29" t="s">
        <v>0</v>
      </c>
    </row>
    <row r="2" spans="2:43" ht="30" customHeight="1">
      <c r="B2" s="61" t="str">
        <f>"kubectl run "&amp;AC2&amp;" --image="&amp;AE2&amp;IF(ISBLANK(AG2),""," --port "&amp;AG2)&amp;IF(ISBLANK(AI2),""," --replicas="&amp;AI2)</f>
        <v>kubectl run nginx --image=nginx --port 80</v>
      </c>
      <c r="C2" s="62"/>
      <c r="D2" s="62"/>
      <c r="E2" s="62"/>
      <c r="F2" s="62"/>
      <c r="G2" s="62"/>
      <c r="H2" s="62"/>
      <c r="I2" s="62"/>
      <c r="J2" s="62"/>
      <c r="K2" s="62"/>
      <c r="L2" s="62"/>
      <c r="M2" s="62"/>
      <c r="N2" s="62"/>
      <c r="O2" s="62"/>
      <c r="P2" s="62"/>
      <c r="Q2" s="62"/>
      <c r="R2" s="62"/>
      <c r="S2" s="62"/>
      <c r="T2" s="62"/>
      <c r="U2" s="62"/>
      <c r="V2" s="62"/>
      <c r="W2" s="62"/>
      <c r="X2" s="62"/>
      <c r="Y2" s="62"/>
      <c r="Z2" s="63"/>
      <c r="AA2" s="8" t="str">
        <f t="shared" ref="AA2:AA78" ca="1" si="0">IFERROR(OFFSET(A2,0,MATCH("",B2:Z2,-1)),"")</f>
        <v>kubectl run nginx --image=nginx --port 80</v>
      </c>
      <c r="AB2" s="21" t="s">
        <v>234</v>
      </c>
      <c r="AC2" s="5" t="s">
        <v>95</v>
      </c>
      <c r="AD2" s="21" t="s">
        <v>235</v>
      </c>
      <c r="AE2" s="5" t="s">
        <v>95</v>
      </c>
      <c r="AF2" s="2" t="s">
        <v>236</v>
      </c>
      <c r="AG2" s="5">
        <v>80</v>
      </c>
      <c r="AH2" s="2" t="s">
        <v>605</v>
      </c>
      <c r="AI2" s="5"/>
      <c r="AJ2" s="2"/>
      <c r="AK2" s="2"/>
      <c r="AL2" s="2"/>
      <c r="AM2" s="2"/>
      <c r="AN2" s="2"/>
      <c r="AO2" s="2"/>
      <c r="AP2" s="1" t="s">
        <v>228</v>
      </c>
      <c r="AQ2" s="1"/>
    </row>
    <row r="3" spans="2:43" ht="75" collapsed="1">
      <c r="B3" s="61" t="str">
        <f>"kubectl expose "&amp;AC3&amp;" "&amp;AE3&amp;IF(ISBLANK(AG3),""," --type "&amp;AG3)&amp;IF(ISBLANK(AI3),""," --port "&amp;AI3)&amp;IF(ISBLANK(AK3),""," --target-port="&amp;AK3)</f>
        <v>kubectl expose deployment nginx --type NodePort --target-port=80</v>
      </c>
      <c r="C3" s="62"/>
      <c r="D3" s="62"/>
      <c r="E3" s="62"/>
      <c r="F3" s="62"/>
      <c r="G3" s="62"/>
      <c r="H3" s="62"/>
      <c r="I3" s="62"/>
      <c r="J3" s="62"/>
      <c r="K3" s="62"/>
      <c r="L3" s="62"/>
      <c r="M3" s="62"/>
      <c r="N3" s="62"/>
      <c r="O3" s="62"/>
      <c r="P3" s="62"/>
      <c r="Q3" s="62"/>
      <c r="R3" s="62"/>
      <c r="S3" s="62"/>
      <c r="T3" s="62"/>
      <c r="U3" s="62"/>
      <c r="V3" s="62"/>
      <c r="W3" s="62"/>
      <c r="X3" s="62"/>
      <c r="Y3" s="62"/>
      <c r="Z3" s="63"/>
      <c r="AA3" s="8" t="str">
        <f t="shared" ca="1" si="0"/>
        <v>kubectl expose deployment nginx --type NodePort --target-port=80</v>
      </c>
      <c r="AB3" s="21" t="s">
        <v>240</v>
      </c>
      <c r="AC3" s="5" t="s">
        <v>238</v>
      </c>
      <c r="AD3" s="21" t="s">
        <v>239</v>
      </c>
      <c r="AE3" s="5" t="s">
        <v>95</v>
      </c>
      <c r="AF3" s="2" t="s">
        <v>237</v>
      </c>
      <c r="AG3" s="5" t="s">
        <v>615</v>
      </c>
      <c r="AH3" s="2" t="s">
        <v>236</v>
      </c>
      <c r="AI3" s="5"/>
      <c r="AJ3" s="2" t="s">
        <v>607</v>
      </c>
      <c r="AK3" s="5">
        <v>80</v>
      </c>
      <c r="AL3" s="2"/>
      <c r="AM3" s="2"/>
      <c r="AN3" s="2"/>
      <c r="AO3" s="2"/>
      <c r="AP3" s="1" t="s">
        <v>229</v>
      </c>
      <c r="AQ3" s="1" t="s">
        <v>614</v>
      </c>
    </row>
    <row r="4" spans="2:43" ht="30">
      <c r="B4" s="61" t="str">
        <f>"kubectl get "&amp;AC4&amp;IF(ISBLANK(AE4),""," "&amp;AE4)&amp;IF(ISBLANK(AG4),""," -l "&amp;SUBSTITUTE(AG4," "," -l "))&amp;IF(ISBLANK(AI4),""," --show-labels")&amp;IF(ISBLANK(AK4),""," -n "&amp;AK4)&amp;IF(ISBLANK(AM4),""," -o"&amp;AM4)&amp;IF(AO4," --watch","")</f>
        <v>kubectl get ingress basic-ingress --watch</v>
      </c>
      <c r="C4" s="62"/>
      <c r="D4" s="62"/>
      <c r="E4" s="62"/>
      <c r="F4" s="62"/>
      <c r="G4" s="62"/>
      <c r="H4" s="62"/>
      <c r="I4" s="62"/>
      <c r="J4" s="62"/>
      <c r="K4" s="62"/>
      <c r="L4" s="62"/>
      <c r="M4" s="62"/>
      <c r="N4" s="62"/>
      <c r="O4" s="62"/>
      <c r="P4" s="62"/>
      <c r="Q4" s="62"/>
      <c r="R4" s="62"/>
      <c r="S4" s="62"/>
      <c r="T4" s="62"/>
      <c r="U4" s="62"/>
      <c r="V4" s="62"/>
      <c r="W4" s="62"/>
      <c r="X4" s="62"/>
      <c r="Y4" s="62"/>
      <c r="Z4" s="63"/>
      <c r="AA4" s="8" t="str">
        <f t="shared" ca="1" si="0"/>
        <v>kubectl get ingress basic-ingress --watch</v>
      </c>
      <c r="AB4" s="21" t="s">
        <v>240</v>
      </c>
      <c r="AC4" s="5" t="s">
        <v>603</v>
      </c>
      <c r="AD4" s="22" t="s">
        <v>239</v>
      </c>
      <c r="AE4" s="5" t="s">
        <v>604</v>
      </c>
      <c r="AF4" s="2" t="s">
        <v>267</v>
      </c>
      <c r="AG4" s="5"/>
      <c r="AH4" s="2" t="s">
        <v>270</v>
      </c>
      <c r="AI4" s="5"/>
      <c r="AJ4" s="2" t="s">
        <v>297</v>
      </c>
      <c r="AK4" s="5"/>
      <c r="AL4" s="2" t="s">
        <v>606</v>
      </c>
      <c r="AM4" s="5"/>
      <c r="AN4" s="2" t="s">
        <v>617</v>
      </c>
      <c r="AO4" s="5" t="b">
        <v>1</v>
      </c>
      <c r="AP4" s="1" t="s">
        <v>241</v>
      </c>
      <c r="AQ4" s="1"/>
    </row>
    <row r="5" spans="2:43" collapsed="1">
      <c r="B5" s="61" t="str">
        <f>"kubectl create"</f>
        <v>kubectl create</v>
      </c>
      <c r="C5" s="62"/>
      <c r="D5" s="62"/>
      <c r="E5" s="62"/>
      <c r="F5" s="62"/>
      <c r="G5" s="62"/>
      <c r="H5" s="62"/>
      <c r="I5" s="62"/>
      <c r="J5" s="62"/>
      <c r="K5" s="62"/>
      <c r="L5" s="62"/>
      <c r="M5" s="62"/>
      <c r="N5" s="62"/>
      <c r="O5" s="62"/>
      <c r="P5" s="62"/>
      <c r="Q5" s="62"/>
      <c r="R5" s="62"/>
      <c r="S5" s="62"/>
      <c r="T5" s="62"/>
      <c r="U5" s="62"/>
      <c r="V5" s="62"/>
      <c r="W5" s="62"/>
      <c r="X5" s="62"/>
      <c r="Y5" s="62"/>
      <c r="Z5" s="63"/>
      <c r="AA5" s="8" t="str">
        <f t="shared" ca="1" si="0"/>
        <v>kubectl create</v>
      </c>
      <c r="AB5" s="2" t="s">
        <v>6</v>
      </c>
      <c r="AC5" s="2"/>
      <c r="AD5" s="2"/>
      <c r="AE5" s="2"/>
      <c r="AF5" s="2"/>
      <c r="AG5" s="2"/>
      <c r="AH5" s="2"/>
      <c r="AI5" s="2"/>
      <c r="AJ5" s="2"/>
      <c r="AK5" s="2"/>
      <c r="AL5" s="2"/>
      <c r="AM5" s="2"/>
      <c r="AN5" s="2"/>
      <c r="AO5" s="2"/>
      <c r="AP5" s="1" t="s">
        <v>257</v>
      </c>
      <c r="AQ5" s="1"/>
    </row>
    <row r="6" spans="2:43" ht="30" hidden="1" outlineLevel="1">
      <c r="B6" s="27"/>
      <c r="C6" s="62" t="str">
        <f>B$5&amp;" -f "&amp;AC6</f>
        <v>kubectl create -f basic-ingress.yaml</v>
      </c>
      <c r="D6" s="62"/>
      <c r="E6" s="62"/>
      <c r="F6" s="62"/>
      <c r="G6" s="62"/>
      <c r="H6" s="62"/>
      <c r="I6" s="62"/>
      <c r="J6" s="62"/>
      <c r="K6" s="62"/>
      <c r="L6" s="62"/>
      <c r="M6" s="62"/>
      <c r="N6" s="62"/>
      <c r="O6" s="62"/>
      <c r="P6" s="62"/>
      <c r="Q6" s="62"/>
      <c r="R6" s="62"/>
      <c r="S6" s="62"/>
      <c r="T6" s="62"/>
      <c r="U6" s="62"/>
      <c r="V6" s="62"/>
      <c r="W6" s="62"/>
      <c r="X6" s="62"/>
      <c r="Y6" s="62"/>
      <c r="Z6" s="63"/>
      <c r="AA6" s="8" t="str">
        <f t="shared" ref="AA6:AA18" ca="1" si="1">IFERROR(OFFSET(A6,0,MATCH("",B6:Z6,-1)),"")</f>
        <v>kubectl create -f basic-ingress.yaml</v>
      </c>
      <c r="AB6" s="21" t="s">
        <v>244</v>
      </c>
      <c r="AC6" s="5" t="s">
        <v>616</v>
      </c>
      <c r="AD6" s="2"/>
      <c r="AE6" s="2"/>
      <c r="AF6" s="2"/>
      <c r="AG6" s="2"/>
      <c r="AH6" s="2"/>
      <c r="AI6" s="2"/>
      <c r="AJ6" s="2"/>
      <c r="AK6" s="2"/>
      <c r="AL6" s="2"/>
      <c r="AM6" s="2"/>
      <c r="AN6" s="2"/>
      <c r="AO6" s="2"/>
      <c r="AP6" s="1" t="s">
        <v>243</v>
      </c>
      <c r="AQ6" s="1"/>
    </row>
    <row r="7" spans="2:43" hidden="1" outlineLevel="1" collapsed="1">
      <c r="B7" s="31"/>
      <c r="C7" s="62" t="str">
        <f>B$5&amp;" secret"</f>
        <v>kubectl create secret</v>
      </c>
      <c r="D7" s="62"/>
      <c r="E7" s="62"/>
      <c r="F7" s="62"/>
      <c r="G7" s="62"/>
      <c r="H7" s="62"/>
      <c r="I7" s="62"/>
      <c r="J7" s="62"/>
      <c r="K7" s="62"/>
      <c r="L7" s="62"/>
      <c r="M7" s="62"/>
      <c r="N7" s="62"/>
      <c r="O7" s="62"/>
      <c r="P7" s="62"/>
      <c r="Q7" s="62"/>
      <c r="R7" s="62"/>
      <c r="S7" s="62"/>
      <c r="T7" s="62"/>
      <c r="U7" s="62"/>
      <c r="V7" s="62"/>
      <c r="W7" s="62"/>
      <c r="X7" s="62"/>
      <c r="Y7" s="62"/>
      <c r="Z7" s="63"/>
      <c r="AA7" s="8" t="str">
        <f t="shared" ca="1" si="1"/>
        <v>kubectl create secret</v>
      </c>
      <c r="AB7" s="2" t="s">
        <v>6</v>
      </c>
      <c r="AC7" s="2"/>
      <c r="AD7" s="2"/>
      <c r="AE7" s="2"/>
      <c r="AF7" s="2"/>
      <c r="AG7" s="2"/>
      <c r="AH7" s="2"/>
      <c r="AI7" s="2"/>
      <c r="AJ7" s="2"/>
      <c r="AK7" s="2"/>
      <c r="AL7" s="2"/>
      <c r="AM7" s="2"/>
      <c r="AN7" s="2"/>
      <c r="AO7" s="2"/>
      <c r="AP7" s="1"/>
      <c r="AQ7" s="1"/>
    </row>
    <row r="8" spans="2:43" hidden="1" outlineLevel="2">
      <c r="B8" s="31"/>
      <c r="C8" s="30"/>
      <c r="D8" s="62" t="str">
        <f>C$7&amp;" generic "&amp;AC8&amp;" --from-file "&amp;AE8</f>
        <v>kubectl create secret generic tls-certs --from-file tls/</v>
      </c>
      <c r="E8" s="62"/>
      <c r="F8" s="62"/>
      <c r="G8" s="62"/>
      <c r="H8" s="62"/>
      <c r="I8" s="62"/>
      <c r="J8" s="62"/>
      <c r="K8" s="62"/>
      <c r="L8" s="62"/>
      <c r="M8" s="62"/>
      <c r="N8" s="62"/>
      <c r="O8" s="62"/>
      <c r="P8" s="62"/>
      <c r="Q8" s="62"/>
      <c r="R8" s="62"/>
      <c r="S8" s="62"/>
      <c r="T8" s="62"/>
      <c r="U8" s="62"/>
      <c r="V8" s="62"/>
      <c r="W8" s="62"/>
      <c r="X8" s="62"/>
      <c r="Y8" s="62"/>
      <c r="Z8" s="63"/>
      <c r="AA8" s="8" t="str">
        <f t="shared" ca="1" si="1"/>
        <v>kubectl create secret generic tls-certs --from-file tls/</v>
      </c>
      <c r="AB8" s="21" t="s">
        <v>258</v>
      </c>
      <c r="AC8" s="5" t="s">
        <v>259</v>
      </c>
      <c r="AD8" s="21" t="s">
        <v>260</v>
      </c>
      <c r="AE8" s="5" t="s">
        <v>262</v>
      </c>
      <c r="AF8" s="2"/>
      <c r="AG8" s="2"/>
      <c r="AH8" s="2"/>
      <c r="AI8" s="2"/>
      <c r="AJ8" s="2"/>
      <c r="AK8" s="2"/>
      <c r="AL8" s="2"/>
      <c r="AM8" s="2"/>
      <c r="AN8" s="2"/>
      <c r="AO8" s="2"/>
      <c r="AP8" s="1" t="s">
        <v>261</v>
      </c>
      <c r="AQ8" s="1"/>
    </row>
    <row r="9" spans="2:43" hidden="1" outlineLevel="2">
      <c r="B9" s="31"/>
      <c r="C9" s="30"/>
      <c r="D9" s="62"/>
      <c r="E9" s="62"/>
      <c r="F9" s="62"/>
      <c r="G9" s="62"/>
      <c r="H9" s="62"/>
      <c r="I9" s="62"/>
      <c r="J9" s="62"/>
      <c r="K9" s="62"/>
      <c r="L9" s="62"/>
      <c r="M9" s="62"/>
      <c r="N9" s="62"/>
      <c r="O9" s="62"/>
      <c r="P9" s="62"/>
      <c r="Q9" s="62"/>
      <c r="R9" s="62"/>
      <c r="S9" s="62"/>
      <c r="T9" s="62"/>
      <c r="U9" s="62"/>
      <c r="V9" s="62"/>
      <c r="W9" s="62"/>
      <c r="X9" s="62"/>
      <c r="Y9" s="62"/>
      <c r="Z9" s="63"/>
      <c r="AA9" s="8" t="str">
        <f t="shared" ca="1" si="1"/>
        <v/>
      </c>
      <c r="AB9" s="2" t="s">
        <v>6</v>
      </c>
      <c r="AC9" s="2"/>
      <c r="AD9" s="2"/>
      <c r="AE9" s="2"/>
      <c r="AF9" s="2"/>
      <c r="AG9" s="2"/>
      <c r="AH9" s="2"/>
      <c r="AI9" s="2"/>
      <c r="AJ9" s="2"/>
      <c r="AK9" s="2"/>
      <c r="AL9" s="2"/>
      <c r="AM9" s="2"/>
      <c r="AN9" s="2"/>
      <c r="AO9" s="2"/>
      <c r="AP9" s="1"/>
      <c r="AQ9" s="1"/>
    </row>
    <row r="10" spans="2:43" hidden="1" outlineLevel="1" collapsed="1">
      <c r="B10" s="31"/>
      <c r="C10" s="62" t="str">
        <f>B$5&amp;" configmap"</f>
        <v>kubectl create configmap</v>
      </c>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ref="AA10:AA17" ca="1" si="2">IFERROR(OFFSET(A10,0,MATCH("",B10:Z10,-1)),"")</f>
        <v>kubectl create configmap</v>
      </c>
      <c r="AB10" s="2" t="s">
        <v>6</v>
      </c>
      <c r="AC10" s="2"/>
      <c r="AD10" s="2"/>
      <c r="AE10" s="2"/>
      <c r="AF10" s="2"/>
      <c r="AG10" s="2"/>
      <c r="AH10" s="2"/>
      <c r="AI10" s="2"/>
      <c r="AJ10" s="2"/>
      <c r="AK10" s="2"/>
      <c r="AL10" s="2"/>
      <c r="AM10" s="2"/>
      <c r="AN10" s="2"/>
      <c r="AO10" s="2"/>
      <c r="AP10" s="1"/>
      <c r="AQ10" s="1"/>
    </row>
    <row r="11" spans="2:43" ht="30" hidden="1" customHeight="1" outlineLevel="2">
      <c r="B11" s="31"/>
      <c r="C11" s="30"/>
      <c r="D11" s="58" t="str">
        <f>C$10&amp;" "&amp;AC11&amp;" --from-file "&amp;AE11</f>
        <v>kubectl create configmap nginx-proxy-conf --from-file nginx/proxy.conf</v>
      </c>
      <c r="E11" s="59"/>
      <c r="F11" s="59"/>
      <c r="G11" s="59"/>
      <c r="H11" s="59"/>
      <c r="I11" s="59"/>
      <c r="J11" s="59"/>
      <c r="K11" s="59"/>
      <c r="L11" s="59"/>
      <c r="M11" s="59"/>
      <c r="N11" s="59"/>
      <c r="O11" s="59"/>
      <c r="P11" s="59"/>
      <c r="Q11" s="59"/>
      <c r="R11" s="59"/>
      <c r="S11" s="59"/>
      <c r="T11" s="59"/>
      <c r="U11" s="59"/>
      <c r="V11" s="59"/>
      <c r="W11" s="59"/>
      <c r="X11" s="59"/>
      <c r="Y11" s="59"/>
      <c r="Z11" s="60"/>
      <c r="AA11" s="8" t="str">
        <f t="shared" ca="1" si="2"/>
        <v>kubectl create configmap nginx-proxy-conf --from-file nginx/proxy.conf</v>
      </c>
      <c r="AB11" s="21" t="s">
        <v>263</v>
      </c>
      <c r="AC11" s="5" t="s">
        <v>264</v>
      </c>
      <c r="AD11" s="21" t="s">
        <v>260</v>
      </c>
      <c r="AE11" s="5" t="s">
        <v>265</v>
      </c>
      <c r="AF11" s="2"/>
      <c r="AG11" s="2"/>
      <c r="AH11" s="2"/>
      <c r="AI11" s="2"/>
      <c r="AJ11" s="2"/>
      <c r="AK11" s="2"/>
      <c r="AL11" s="2"/>
      <c r="AM11" s="2"/>
      <c r="AN11" s="2"/>
      <c r="AO11" s="2"/>
      <c r="AP11" s="1" t="s">
        <v>266</v>
      </c>
      <c r="AQ11" s="1"/>
    </row>
    <row r="12" spans="2:43" hidden="1" outlineLevel="1" collapsed="1">
      <c r="B12" s="33"/>
      <c r="C12" s="62" t="str">
        <f>B$5&amp;" clusterrolebinding"</f>
        <v>kubectl create clusterrolebinding</v>
      </c>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ref="AA12:AA13" ca="1" si="3">IFERROR(OFFSET(A12,0,MATCH("",B12:Z12,-1)),"")</f>
        <v>kubectl create clusterrolebinding</v>
      </c>
      <c r="AB12" s="2" t="s">
        <v>6</v>
      </c>
      <c r="AC12" s="2"/>
      <c r="AD12" s="2"/>
      <c r="AE12" s="2"/>
      <c r="AF12" s="2"/>
      <c r="AG12" s="2"/>
      <c r="AH12" s="2"/>
      <c r="AI12" s="2"/>
      <c r="AJ12" s="2"/>
      <c r="AK12" s="2"/>
      <c r="AL12" s="2"/>
      <c r="AM12" s="2"/>
      <c r="AN12" s="2"/>
      <c r="AO12" s="2"/>
      <c r="AP12" s="1" t="s">
        <v>320</v>
      </c>
      <c r="AQ12" s="1"/>
    </row>
    <row r="13" spans="2:43" ht="41.25" hidden="1" customHeight="1" outlineLevel="2">
      <c r="B13" s="33"/>
      <c r="C13" s="34"/>
      <c r="D13" s="58" t="str">
        <f>C$12&amp;" "&amp;AC13&amp;" --clusterrole="&amp;AE13&amp;IF(ISBLANK(AG13),""," --user="&amp;AG13)&amp;IF(ISBLANK(AI13),""," --serviceaccount="&amp;AI13)</f>
        <v>kubectl create clusterrolebinding tiller-admin-binding --clusterrole=cluster-admin --serviceaccount=kube-system:tiller</v>
      </c>
      <c r="E13" s="59"/>
      <c r="F13" s="59"/>
      <c r="G13" s="59"/>
      <c r="H13" s="59"/>
      <c r="I13" s="59"/>
      <c r="J13" s="59"/>
      <c r="K13" s="59"/>
      <c r="L13" s="59"/>
      <c r="M13" s="59"/>
      <c r="N13" s="59"/>
      <c r="O13" s="59"/>
      <c r="P13" s="59"/>
      <c r="Q13" s="59"/>
      <c r="R13" s="59"/>
      <c r="S13" s="59"/>
      <c r="T13" s="59"/>
      <c r="U13" s="59"/>
      <c r="V13" s="59"/>
      <c r="W13" s="59"/>
      <c r="X13" s="59"/>
      <c r="Y13" s="59"/>
      <c r="Z13" s="60"/>
      <c r="AA13" s="8" t="str">
        <f t="shared" ca="1" si="3"/>
        <v>kubectl create clusterrolebinding tiller-admin-binding --clusterrole=cluster-admin --serviceaccount=kube-system:tiller</v>
      </c>
      <c r="AB13" s="21" t="s">
        <v>292</v>
      </c>
      <c r="AC13" s="5" t="s">
        <v>309</v>
      </c>
      <c r="AD13" s="22" t="s">
        <v>193</v>
      </c>
      <c r="AE13" s="5" t="s">
        <v>293</v>
      </c>
      <c r="AF13" s="2" t="s">
        <v>294</v>
      </c>
      <c r="AG13" s="5"/>
      <c r="AH13" s="2" t="s">
        <v>299</v>
      </c>
      <c r="AI13" s="5" t="s">
        <v>310</v>
      </c>
      <c r="AJ13" s="2"/>
      <c r="AK13" s="2"/>
      <c r="AL13" s="2"/>
      <c r="AM13" s="2"/>
      <c r="AN13" s="2"/>
      <c r="AO13" s="2"/>
      <c r="AP13" s="1" t="s">
        <v>308</v>
      </c>
      <c r="AQ13" s="1"/>
    </row>
    <row r="14" spans="2:43" hidden="1" outlineLevel="1" collapsed="1">
      <c r="B14" s="33"/>
      <c r="C14" s="62" t="str">
        <f>B$5&amp;" serviceaccount"</f>
        <v>kubectl create serviceaccount</v>
      </c>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ref="AA14:AA15" ca="1" si="4">IFERROR(OFFSET(A14,0,MATCH("",B14:Z14,-1)),"")</f>
        <v>kubectl create serviceaccount</v>
      </c>
      <c r="AB14" s="2" t="s">
        <v>6</v>
      </c>
      <c r="AC14" s="2"/>
      <c r="AD14" s="2"/>
      <c r="AE14" s="2"/>
      <c r="AF14" s="2"/>
      <c r="AG14" s="2"/>
      <c r="AH14" s="2"/>
      <c r="AI14" s="2"/>
      <c r="AJ14" s="2"/>
      <c r="AK14" s="2"/>
      <c r="AL14" s="2"/>
      <c r="AM14" s="2"/>
      <c r="AN14" s="2"/>
      <c r="AO14" s="2"/>
      <c r="AP14" s="1" t="s">
        <v>321</v>
      </c>
      <c r="AQ14" s="1"/>
    </row>
    <row r="15" spans="2:43" ht="41.25" hidden="1" customHeight="1" outlineLevel="2">
      <c r="B15" s="33"/>
      <c r="C15" s="34"/>
      <c r="D15" s="58" t="str">
        <f>C$14&amp;" "&amp;AC15&amp;" --namespace "&amp;AE15</f>
        <v>kubectl create serviceaccount tiller --namespace kube-system</v>
      </c>
      <c r="E15" s="59"/>
      <c r="F15" s="59"/>
      <c r="G15" s="59"/>
      <c r="H15" s="59"/>
      <c r="I15" s="59"/>
      <c r="J15" s="59"/>
      <c r="K15" s="59"/>
      <c r="L15" s="59"/>
      <c r="M15" s="59"/>
      <c r="N15" s="59"/>
      <c r="O15" s="59"/>
      <c r="P15" s="59"/>
      <c r="Q15" s="59"/>
      <c r="R15" s="59"/>
      <c r="S15" s="59"/>
      <c r="T15" s="59"/>
      <c r="U15" s="59"/>
      <c r="V15" s="59"/>
      <c r="W15" s="59"/>
      <c r="X15" s="59"/>
      <c r="Y15" s="59"/>
      <c r="Z15" s="60"/>
      <c r="AA15" s="8" t="str">
        <f t="shared" ca="1" si="4"/>
        <v>kubectl create serviceaccount tiller --namespace kube-system</v>
      </c>
      <c r="AB15" s="21" t="s">
        <v>296</v>
      </c>
      <c r="AC15" s="5" t="s">
        <v>295</v>
      </c>
      <c r="AD15" s="2" t="s">
        <v>297</v>
      </c>
      <c r="AE15" s="5" t="s">
        <v>298</v>
      </c>
      <c r="AF15" s="2"/>
      <c r="AG15" s="2"/>
      <c r="AH15" s="2"/>
      <c r="AI15" s="2"/>
      <c r="AJ15" s="2"/>
      <c r="AK15" s="2"/>
      <c r="AL15" s="2"/>
      <c r="AM15" s="2"/>
      <c r="AN15" s="2"/>
      <c r="AO15" s="2"/>
      <c r="AP15" s="1" t="s">
        <v>6</v>
      </c>
      <c r="AQ15" s="1"/>
    </row>
    <row r="16" spans="2:43" hidden="1" outlineLevel="1" collapsed="1">
      <c r="B16" s="33"/>
      <c r="C16" s="62" t="str">
        <f>B$5&amp;" ns"</f>
        <v>kubectl create ns</v>
      </c>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ca="1" si="2"/>
        <v>kubectl create ns</v>
      </c>
      <c r="AB16" s="2" t="s">
        <v>6</v>
      </c>
      <c r="AC16" s="2"/>
      <c r="AD16" s="2"/>
      <c r="AE16" s="2"/>
      <c r="AF16" s="2"/>
      <c r="AG16" s="2"/>
      <c r="AH16" s="2"/>
      <c r="AI16" s="2"/>
      <c r="AJ16" s="2"/>
      <c r="AK16" s="2"/>
      <c r="AL16" s="2"/>
      <c r="AM16" s="2"/>
      <c r="AN16" s="2"/>
      <c r="AO16" s="2"/>
      <c r="AP16" s="1" t="s">
        <v>322</v>
      </c>
      <c r="AQ16" s="1"/>
    </row>
    <row r="17" spans="2:43" ht="41.25" hidden="1" customHeight="1" outlineLevel="2">
      <c r="B17" s="33"/>
      <c r="C17" s="34"/>
      <c r="D17" s="58" t="str">
        <f>C$16&amp;" "&amp;AC17</f>
        <v>kubectl create ns production</v>
      </c>
      <c r="E17" s="59"/>
      <c r="F17" s="59"/>
      <c r="G17" s="59"/>
      <c r="H17" s="59"/>
      <c r="I17" s="59"/>
      <c r="J17" s="59"/>
      <c r="K17" s="59"/>
      <c r="L17" s="59"/>
      <c r="M17" s="59"/>
      <c r="N17" s="59"/>
      <c r="O17" s="59"/>
      <c r="P17" s="59"/>
      <c r="Q17" s="59"/>
      <c r="R17" s="59"/>
      <c r="S17" s="59"/>
      <c r="T17" s="59"/>
      <c r="U17" s="59"/>
      <c r="V17" s="59"/>
      <c r="W17" s="59"/>
      <c r="X17" s="59"/>
      <c r="Y17" s="59"/>
      <c r="Z17" s="60"/>
      <c r="AA17" s="8" t="str">
        <f t="shared" ca="1" si="2"/>
        <v>kubectl create ns production</v>
      </c>
      <c r="AB17" s="21" t="s">
        <v>304</v>
      </c>
      <c r="AC17" s="5" t="s">
        <v>305</v>
      </c>
      <c r="AD17" s="2"/>
      <c r="AE17" s="2"/>
      <c r="AF17" s="2"/>
      <c r="AG17" s="2"/>
      <c r="AH17" s="2"/>
      <c r="AI17" s="2"/>
      <c r="AJ17" s="2"/>
      <c r="AK17" s="2"/>
      <c r="AL17" s="2"/>
      <c r="AM17" s="2"/>
      <c r="AN17" s="2"/>
      <c r="AO17" s="2"/>
      <c r="AP17" s="1" t="s">
        <v>6</v>
      </c>
      <c r="AQ17" s="1"/>
    </row>
    <row r="18" spans="2:43" hidden="1" outlineLevel="1">
      <c r="B18" s="27"/>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ca="1" si="1"/>
        <v/>
      </c>
      <c r="AB18" s="2" t="s">
        <v>6</v>
      </c>
      <c r="AC18" s="2"/>
      <c r="AD18" s="2"/>
      <c r="AE18" s="2"/>
      <c r="AF18" s="2"/>
      <c r="AG18" s="2"/>
      <c r="AH18" s="2"/>
      <c r="AI18" s="2"/>
      <c r="AJ18" s="2"/>
      <c r="AK18" s="2"/>
      <c r="AL18" s="2"/>
      <c r="AM18" s="2"/>
      <c r="AN18" s="2"/>
      <c r="AO18" s="2"/>
      <c r="AP18" s="1"/>
      <c r="AQ18" s="1"/>
    </row>
    <row r="19" spans="2:43">
      <c r="B19" s="61" t="str">
        <f>"kubectl describe "&amp;AC19&amp;IF(ISBLANK(AE19),""," "&amp;AE19)</f>
        <v>kubectl describe ingress basic-ingress</v>
      </c>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ref="AA19" ca="1" si="5">IFERROR(OFFSET(A19,0,MATCH("",B19:Z19,-1)),"")</f>
        <v>kubectl describe ingress basic-ingress</v>
      </c>
      <c r="AB19" s="21" t="s">
        <v>240</v>
      </c>
      <c r="AC19" s="5" t="s">
        <v>603</v>
      </c>
      <c r="AD19" s="22" t="s">
        <v>239</v>
      </c>
      <c r="AE19" s="5" t="s">
        <v>604</v>
      </c>
      <c r="AF19" s="2"/>
      <c r="AG19" s="2"/>
      <c r="AH19" s="2"/>
      <c r="AI19" s="2"/>
      <c r="AJ19" s="2"/>
      <c r="AK19" s="2"/>
      <c r="AL19" s="2"/>
      <c r="AM19" s="2"/>
      <c r="AN19" s="2"/>
      <c r="AO19" s="2"/>
      <c r="AP19" s="1" t="s">
        <v>245</v>
      </c>
      <c r="AQ19" s="1"/>
    </row>
    <row r="20" spans="2:43">
      <c r="B20" s="61" t="str">
        <f>"kubectl port-forward "&amp;AC20&amp;" "&amp;AE20&amp;":"&amp;AG20</f>
        <v>kubectl port-forward monolith 10080:80</v>
      </c>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0"/>
        <v>kubectl port-forward monolith 10080:80</v>
      </c>
      <c r="AB20" s="21" t="s">
        <v>247</v>
      </c>
      <c r="AC20" s="5" t="s">
        <v>248</v>
      </c>
      <c r="AD20" s="2" t="s">
        <v>249</v>
      </c>
      <c r="AE20" s="5">
        <v>10080</v>
      </c>
      <c r="AF20" s="21" t="s">
        <v>250</v>
      </c>
      <c r="AG20" s="5">
        <v>80</v>
      </c>
      <c r="AH20" s="2"/>
      <c r="AI20" s="2"/>
      <c r="AJ20" s="2"/>
      <c r="AK20" s="2"/>
      <c r="AL20" s="2"/>
      <c r="AM20" s="2"/>
      <c r="AN20" s="2"/>
      <c r="AO20" s="2"/>
      <c r="AP20" s="1" t="s">
        <v>246</v>
      </c>
      <c r="AQ20" s="1"/>
    </row>
    <row r="21" spans="2:43">
      <c r="B21" s="61" t="str">
        <f>"kubectl logs "&amp;IF(AE21,"-f ","")&amp;AC21</f>
        <v>kubectl logs -f monolith</v>
      </c>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0"/>
        <v>kubectl logs -f monolith</v>
      </c>
      <c r="AB21" s="21" t="s">
        <v>247</v>
      </c>
      <c r="AC21" s="5" t="s">
        <v>248</v>
      </c>
      <c r="AD21" s="2" t="s">
        <v>252</v>
      </c>
      <c r="AE21" s="5" t="b">
        <v>1</v>
      </c>
      <c r="AF21" s="2"/>
      <c r="AG21" s="2"/>
      <c r="AH21" s="2"/>
      <c r="AI21" s="2"/>
      <c r="AJ21" s="2"/>
      <c r="AK21" s="2"/>
      <c r="AL21" s="2"/>
      <c r="AM21" s="2"/>
      <c r="AN21" s="2"/>
      <c r="AO21" s="2"/>
      <c r="AP21" s="1" t="s">
        <v>251</v>
      </c>
      <c r="AQ21" s="1"/>
    </row>
    <row r="22" spans="2:43" collapsed="1">
      <c r="B22" s="61" t="str">
        <f>"kubectl exec"</f>
        <v>kubectl exec</v>
      </c>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ref="AA22:AA24" ca="1" si="6">IFERROR(OFFSET(A22,0,MATCH("",B22:Z22,-1)),"")</f>
        <v>kubectl exec</v>
      </c>
      <c r="AB22" s="2" t="s">
        <v>6</v>
      </c>
      <c r="AC22" s="2"/>
      <c r="AD22" s="2"/>
      <c r="AE22" s="2"/>
      <c r="AF22" s="2"/>
      <c r="AG22" s="2"/>
      <c r="AH22" s="2"/>
      <c r="AI22" s="2"/>
      <c r="AJ22" s="2"/>
      <c r="AK22" s="2"/>
      <c r="AL22" s="2"/>
      <c r="AM22" s="2"/>
      <c r="AN22" s="2"/>
      <c r="AO22" s="2"/>
      <c r="AP22" s="1" t="s">
        <v>253</v>
      </c>
      <c r="AQ22" s="1"/>
    </row>
    <row r="23" spans="2:43" hidden="1" outlineLevel="1">
      <c r="B23" s="27"/>
      <c r="C23" s="62" t="str">
        <f>B$22&amp;" "&amp;AC23&amp;IF(ISBLANK(AE23),""," -c "&amp;AE23)&amp;" -- "&amp;AG23</f>
        <v>kubectl exec monolith -- ls</v>
      </c>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ref="AA23" ca="1" si="7">IFERROR(OFFSET(A23,0,MATCH("",B23:Z23,-1)),"")</f>
        <v>kubectl exec monolith -- ls</v>
      </c>
      <c r="AB23" s="21" t="s">
        <v>247</v>
      </c>
      <c r="AC23" s="5" t="s">
        <v>248</v>
      </c>
      <c r="AD23" s="2" t="s">
        <v>254</v>
      </c>
      <c r="AE23" s="5"/>
      <c r="AF23" s="21" t="s">
        <v>18</v>
      </c>
      <c r="AG23" s="5" t="s">
        <v>255</v>
      </c>
      <c r="AH23" s="2"/>
      <c r="AI23" s="2"/>
      <c r="AJ23" s="2"/>
      <c r="AK23" s="2"/>
      <c r="AL23" s="2"/>
      <c r="AM23" s="2"/>
      <c r="AN23" s="2"/>
      <c r="AO23" s="2"/>
      <c r="AP23" s="1" t="s">
        <v>253</v>
      </c>
      <c r="AQ23" s="1"/>
    </row>
    <row r="24" spans="2:43" hidden="1" outlineLevel="1">
      <c r="B24" s="27"/>
      <c r="C24" s="62" t="str">
        <f>B$22&amp;" "&amp;AC24&amp;" --stdin --tty "&amp;IF(ISBLANK(AE24),""," -c "&amp;AE24)&amp;"/bin/sh"</f>
        <v>kubectl exec monolith --stdin --tty /bin/sh</v>
      </c>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6"/>
        <v>kubectl exec monolith --stdin --tty /bin/sh</v>
      </c>
      <c r="AB24" s="21" t="s">
        <v>247</v>
      </c>
      <c r="AC24" s="5" t="s">
        <v>248</v>
      </c>
      <c r="AD24" s="2" t="s">
        <v>254</v>
      </c>
      <c r="AE24" s="5"/>
      <c r="AF24" s="2"/>
      <c r="AG24" s="2"/>
      <c r="AH24" s="2"/>
      <c r="AI24" s="2"/>
      <c r="AJ24" s="2"/>
      <c r="AK24" s="2"/>
      <c r="AL24" s="2"/>
      <c r="AM24" s="2"/>
      <c r="AN24" s="2"/>
      <c r="AO24" s="2"/>
      <c r="AP24" s="1" t="s">
        <v>256</v>
      </c>
      <c r="AQ24" s="1"/>
    </row>
    <row r="25" spans="2:43">
      <c r="B25" s="61" t="str">
        <f>"kubectl label "&amp;AC25&amp;" "&amp;AE25&amp;" '"&amp;AG25&amp;"'"</f>
        <v>kubectl label pods secure-monolith 'secure=enabled'</v>
      </c>
      <c r="C25" s="62"/>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kubectl label pods secure-monolith 'secure=enabled'</v>
      </c>
      <c r="AB25" s="21" t="s">
        <v>240</v>
      </c>
      <c r="AC25" s="5" t="s">
        <v>242</v>
      </c>
      <c r="AD25" s="21" t="s">
        <v>239</v>
      </c>
      <c r="AE25" s="5" t="s">
        <v>272</v>
      </c>
      <c r="AF25" s="21" t="s">
        <v>267</v>
      </c>
      <c r="AG25" s="5" t="s">
        <v>273</v>
      </c>
      <c r="AH25" s="2"/>
      <c r="AI25" s="2"/>
      <c r="AJ25" s="2"/>
      <c r="AK25" s="2"/>
      <c r="AL25" s="2"/>
      <c r="AM25" s="2"/>
      <c r="AN25" s="2"/>
      <c r="AO25" s="2"/>
      <c r="AP25" s="1" t="s">
        <v>271</v>
      </c>
      <c r="AQ25" s="1"/>
    </row>
    <row r="26" spans="2:43" ht="30">
      <c r="B26" s="61" t="str">
        <f>"kubectl explain "&amp;AC26&amp;IF(AE26," --recursive","")</f>
        <v>kubectl explain deployment.metadata.name</v>
      </c>
      <c r="C26" s="62"/>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ca="1" si="0"/>
        <v>kubectl explain deployment.metadata.name</v>
      </c>
      <c r="AB26" s="21" t="s">
        <v>275</v>
      </c>
      <c r="AC26" s="5" t="s">
        <v>277</v>
      </c>
      <c r="AD26" s="2" t="s">
        <v>276</v>
      </c>
      <c r="AE26" s="5"/>
      <c r="AF26" s="2"/>
      <c r="AG26" s="2"/>
      <c r="AH26" s="2"/>
      <c r="AI26" s="2"/>
      <c r="AJ26" s="2"/>
      <c r="AK26" s="2"/>
      <c r="AL26" s="2"/>
      <c r="AM26" s="2"/>
      <c r="AN26" s="2"/>
      <c r="AO26" s="2"/>
      <c r="AP26" s="1" t="s">
        <v>274</v>
      </c>
      <c r="AQ26" s="1"/>
    </row>
    <row r="27" spans="2:43" ht="30" collapsed="1">
      <c r="B27" s="61" t="str">
        <f>"kubectl scale"</f>
        <v>kubectl scale</v>
      </c>
      <c r="C27" s="62"/>
      <c r="D27" s="62"/>
      <c r="E27" s="62"/>
      <c r="F27" s="62"/>
      <c r="G27" s="62"/>
      <c r="H27" s="62"/>
      <c r="I27" s="62"/>
      <c r="J27" s="62"/>
      <c r="K27" s="62"/>
      <c r="L27" s="62"/>
      <c r="M27" s="62"/>
      <c r="N27" s="62"/>
      <c r="O27" s="62"/>
      <c r="P27" s="62"/>
      <c r="Q27" s="62"/>
      <c r="R27" s="62"/>
      <c r="S27" s="62"/>
      <c r="T27" s="62"/>
      <c r="U27" s="62"/>
      <c r="V27" s="62"/>
      <c r="W27" s="62"/>
      <c r="X27" s="62"/>
      <c r="Y27" s="62"/>
      <c r="Z27" s="63"/>
      <c r="AA27" s="8" t="str">
        <f ca="1">IFERROR(OFFSET(A27,0,MATCH("",B27:Z27,-1)),"")</f>
        <v>kubectl scale</v>
      </c>
      <c r="AB27" s="2" t="s">
        <v>6</v>
      </c>
      <c r="AC27" s="2"/>
      <c r="AD27" s="2"/>
      <c r="AE27" s="2"/>
      <c r="AF27" s="2"/>
      <c r="AG27" s="2"/>
      <c r="AH27" s="2"/>
      <c r="AI27" s="2"/>
      <c r="AJ27" s="2"/>
      <c r="AK27" s="2"/>
      <c r="AL27" s="2"/>
      <c r="AM27" s="2"/>
      <c r="AN27" s="2"/>
      <c r="AO27" s="2"/>
      <c r="AP27" s="1" t="s">
        <v>278</v>
      </c>
      <c r="AQ27" s="1"/>
    </row>
    <row r="28" spans="2:43" ht="30" hidden="1" outlineLevel="1">
      <c r="B28" s="31"/>
      <c r="C28" s="58" t="str">
        <f>B$27&amp;" "&amp;AC28&amp;" "&amp;AE28&amp;" --replicas="&amp;AG28&amp;IF(ISBLANK(AI28),""," -n "&amp;AI28)</f>
        <v>kubectl scale deployment nginx --replicas=3</v>
      </c>
      <c r="D28" s="59"/>
      <c r="E28" s="59"/>
      <c r="F28" s="59"/>
      <c r="G28" s="59"/>
      <c r="H28" s="59"/>
      <c r="I28" s="59"/>
      <c r="J28" s="59"/>
      <c r="K28" s="59"/>
      <c r="L28" s="59"/>
      <c r="M28" s="59"/>
      <c r="N28" s="59"/>
      <c r="O28" s="59"/>
      <c r="P28" s="59"/>
      <c r="Q28" s="59"/>
      <c r="R28" s="59"/>
      <c r="S28" s="59"/>
      <c r="T28" s="59"/>
      <c r="U28" s="59"/>
      <c r="V28" s="59"/>
      <c r="W28" s="59"/>
      <c r="X28" s="59"/>
      <c r="Y28" s="59"/>
      <c r="Z28" s="60"/>
      <c r="AA28" s="8" t="str">
        <f t="shared" ref="AA28:AA29" ca="1" si="8">IFERROR(OFFSET(A28,0,MATCH("",B28:Z28,-1)),"")</f>
        <v>kubectl scale deployment nginx --replicas=3</v>
      </c>
      <c r="AB28" s="21" t="s">
        <v>240</v>
      </c>
      <c r="AC28" s="5" t="s">
        <v>238</v>
      </c>
      <c r="AD28" s="21" t="s">
        <v>239</v>
      </c>
      <c r="AE28" s="5" t="s">
        <v>95</v>
      </c>
      <c r="AF28" s="21" t="s">
        <v>280</v>
      </c>
      <c r="AG28" s="5">
        <v>3</v>
      </c>
      <c r="AH28" s="22" t="s">
        <v>297</v>
      </c>
      <c r="AI28" s="5"/>
      <c r="AJ28" s="2"/>
      <c r="AK28" s="2"/>
      <c r="AL28" s="2"/>
      <c r="AM28" s="2"/>
      <c r="AN28" s="2"/>
      <c r="AO28" s="2"/>
      <c r="AP28" s="1" t="s">
        <v>281</v>
      </c>
      <c r="AQ28" s="1"/>
    </row>
    <row r="29" spans="2:43" hidden="1" outlineLevel="1">
      <c r="B29" s="31"/>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8"/>
        <v/>
      </c>
      <c r="AB29" s="2" t="s">
        <v>6</v>
      </c>
      <c r="AC29" s="2"/>
      <c r="AD29" s="2"/>
      <c r="AE29" s="2"/>
      <c r="AF29" s="2"/>
      <c r="AG29" s="2"/>
      <c r="AH29" s="2"/>
      <c r="AI29" s="2"/>
      <c r="AJ29" s="2"/>
      <c r="AK29" s="2"/>
      <c r="AL29" s="2"/>
      <c r="AM29" s="2"/>
      <c r="AN29" s="2"/>
      <c r="AO29" s="2"/>
      <c r="AP29" s="1"/>
      <c r="AQ29" s="1"/>
    </row>
    <row r="30" spans="2:43">
      <c r="B30" s="61" t="str">
        <f>"kubectl edit "&amp;AC30&amp;" "&amp;AE30</f>
        <v>kubectl edit deployment hello</v>
      </c>
      <c r="C30" s="62"/>
      <c r="D30" s="62"/>
      <c r="E30" s="62"/>
      <c r="F30" s="62"/>
      <c r="G30" s="62"/>
      <c r="H30" s="62"/>
      <c r="I30" s="62"/>
      <c r="J30" s="62"/>
      <c r="K30" s="62"/>
      <c r="L30" s="62"/>
      <c r="M30" s="62"/>
      <c r="N30" s="62"/>
      <c r="O30" s="62"/>
      <c r="P30" s="62"/>
      <c r="Q30" s="62"/>
      <c r="R30" s="62"/>
      <c r="S30" s="62"/>
      <c r="T30" s="62"/>
      <c r="U30" s="62"/>
      <c r="V30" s="62"/>
      <c r="W30" s="62"/>
      <c r="X30" s="62"/>
      <c r="Y30" s="62"/>
      <c r="Z30" s="63"/>
      <c r="AA30" s="8" t="str">
        <f ca="1">IFERROR(OFFSET(A30,0,MATCH("",B30:Z30,-1)),"")</f>
        <v>kubectl edit deployment hello</v>
      </c>
      <c r="AB30" s="21" t="s">
        <v>240</v>
      </c>
      <c r="AC30" s="5" t="s">
        <v>238</v>
      </c>
      <c r="AD30" s="21" t="s">
        <v>239</v>
      </c>
      <c r="AE30" s="5" t="s">
        <v>279</v>
      </c>
      <c r="AF30" s="2"/>
      <c r="AG30" s="2"/>
      <c r="AH30" s="2"/>
      <c r="AI30" s="2"/>
      <c r="AJ30" s="2"/>
      <c r="AK30" s="2"/>
      <c r="AL30" s="2"/>
      <c r="AM30" s="2"/>
      <c r="AN30" s="2"/>
      <c r="AO30" s="2"/>
      <c r="AP30" s="1" t="s">
        <v>282</v>
      </c>
      <c r="AQ30" s="1"/>
    </row>
    <row r="31" spans="2:43" collapsed="1">
      <c r="B31" s="61" t="str">
        <f>"kubectl rollout"</f>
        <v>kubectl rollout</v>
      </c>
      <c r="C31" s="62"/>
      <c r="D31" s="62"/>
      <c r="E31" s="62"/>
      <c r="F31" s="62"/>
      <c r="G31" s="62"/>
      <c r="H31" s="62"/>
      <c r="I31" s="62"/>
      <c r="J31" s="62"/>
      <c r="K31" s="62"/>
      <c r="L31" s="62"/>
      <c r="M31" s="62"/>
      <c r="N31" s="62"/>
      <c r="O31" s="62"/>
      <c r="P31" s="62"/>
      <c r="Q31" s="62"/>
      <c r="R31" s="62"/>
      <c r="S31" s="62"/>
      <c r="T31" s="62"/>
      <c r="U31" s="62"/>
      <c r="V31" s="62"/>
      <c r="W31" s="62"/>
      <c r="X31" s="62"/>
      <c r="Y31" s="62"/>
      <c r="Z31" s="63"/>
      <c r="AA31" s="8" t="str">
        <f ca="1">IFERROR(OFFSET(A31,0,MATCH("",B31:Z31,-1)),"")</f>
        <v>kubectl rollout</v>
      </c>
      <c r="AB31" s="2" t="s">
        <v>6</v>
      </c>
      <c r="AC31" s="2"/>
      <c r="AD31" s="2"/>
      <c r="AE31" s="2"/>
      <c r="AF31" s="2"/>
      <c r="AG31" s="2"/>
      <c r="AH31" s="2"/>
      <c r="AI31" s="2"/>
      <c r="AJ31" s="2"/>
      <c r="AK31" s="2"/>
      <c r="AL31" s="2"/>
      <c r="AM31" s="2"/>
      <c r="AN31" s="2"/>
      <c r="AO31" s="2"/>
      <c r="AP31" s="1" t="s">
        <v>283</v>
      </c>
      <c r="AQ31" s="1"/>
    </row>
    <row r="32" spans="2:43" hidden="1" outlineLevel="1">
      <c r="B32" s="31"/>
      <c r="C32" s="62" t="str">
        <f>B$31&amp;" history "&amp;AC32&amp;"/"&amp;AE32</f>
        <v>kubectl rollout history deployment/hello</v>
      </c>
      <c r="D32" s="62"/>
      <c r="E32" s="62"/>
      <c r="F32" s="62"/>
      <c r="G32" s="62"/>
      <c r="H32" s="62"/>
      <c r="I32" s="62"/>
      <c r="J32" s="62"/>
      <c r="K32" s="62"/>
      <c r="L32" s="62"/>
      <c r="M32" s="62"/>
      <c r="N32" s="62"/>
      <c r="O32" s="62"/>
      <c r="P32" s="62"/>
      <c r="Q32" s="62"/>
      <c r="R32" s="62"/>
      <c r="S32" s="62"/>
      <c r="T32" s="62"/>
      <c r="U32" s="62"/>
      <c r="V32" s="62"/>
      <c r="W32" s="62"/>
      <c r="X32" s="62"/>
      <c r="Y32" s="62"/>
      <c r="Z32" s="63"/>
      <c r="AA32" s="8" t="str">
        <f t="shared" ref="AA32" ca="1" si="9">IFERROR(OFFSET(A32,0,MATCH("",B32:Z32,-1)),"")</f>
        <v>kubectl rollout history deployment/hello</v>
      </c>
      <c r="AB32" s="21" t="s">
        <v>240</v>
      </c>
      <c r="AC32" s="5" t="s">
        <v>238</v>
      </c>
      <c r="AD32" s="21" t="s">
        <v>239</v>
      </c>
      <c r="AE32" s="5" t="s">
        <v>279</v>
      </c>
      <c r="AF32" s="2"/>
      <c r="AG32" s="2"/>
      <c r="AH32" s="2"/>
      <c r="AI32" s="2"/>
      <c r="AJ32" s="2"/>
      <c r="AK32" s="2"/>
      <c r="AL32" s="2"/>
      <c r="AM32" s="2"/>
      <c r="AN32" s="2"/>
      <c r="AO32" s="2"/>
      <c r="AP32" s="1" t="s">
        <v>284</v>
      </c>
      <c r="AQ32" s="1"/>
    </row>
    <row r="33" spans="2:43" hidden="1" outlineLevel="1">
      <c r="B33" s="31"/>
      <c r="C33" s="62" t="str">
        <f>B$31&amp;" pause "&amp;AC33&amp;"/"&amp;AE33</f>
        <v>kubectl rollout pause deployment/hello</v>
      </c>
      <c r="D33" s="62"/>
      <c r="E33" s="62"/>
      <c r="F33" s="62"/>
      <c r="G33" s="62"/>
      <c r="H33" s="62"/>
      <c r="I33" s="62"/>
      <c r="J33" s="62"/>
      <c r="K33" s="62"/>
      <c r="L33" s="62"/>
      <c r="M33" s="62"/>
      <c r="N33" s="62"/>
      <c r="O33" s="62"/>
      <c r="P33" s="62"/>
      <c r="Q33" s="62"/>
      <c r="R33" s="62"/>
      <c r="S33" s="62"/>
      <c r="T33" s="62"/>
      <c r="U33" s="62"/>
      <c r="V33" s="62"/>
      <c r="W33" s="62"/>
      <c r="X33" s="62"/>
      <c r="Y33" s="62"/>
      <c r="Z33" s="63"/>
      <c r="AA33" s="8" t="str">
        <f t="shared" ref="AA33" ca="1" si="10">IFERROR(OFFSET(A33,0,MATCH("",B33:Z33,-1)),"")</f>
        <v>kubectl rollout pause deployment/hello</v>
      </c>
      <c r="AB33" s="21" t="s">
        <v>240</v>
      </c>
      <c r="AC33" s="5" t="s">
        <v>238</v>
      </c>
      <c r="AD33" s="21" t="s">
        <v>239</v>
      </c>
      <c r="AE33" s="5" t="s">
        <v>279</v>
      </c>
      <c r="AF33" s="2"/>
      <c r="AG33" s="2"/>
      <c r="AH33" s="2"/>
      <c r="AI33" s="2"/>
      <c r="AJ33" s="2"/>
      <c r="AK33" s="2"/>
      <c r="AL33" s="2"/>
      <c r="AM33" s="2"/>
      <c r="AN33" s="2"/>
      <c r="AO33" s="2"/>
      <c r="AP33" s="1" t="s">
        <v>285</v>
      </c>
      <c r="AQ33" s="1" t="s">
        <v>286</v>
      </c>
    </row>
    <row r="34" spans="2:43" hidden="1" outlineLevel="1">
      <c r="B34" s="31"/>
      <c r="C34" s="62" t="str">
        <f>B$31&amp;" resume "&amp;AC34&amp;"/"&amp;AE34</f>
        <v>kubectl rollout resume deployment/hello</v>
      </c>
      <c r="D34" s="62"/>
      <c r="E34" s="62"/>
      <c r="F34" s="62"/>
      <c r="G34" s="62"/>
      <c r="H34" s="62"/>
      <c r="I34" s="62"/>
      <c r="J34" s="62"/>
      <c r="K34" s="62"/>
      <c r="L34" s="62"/>
      <c r="M34" s="62"/>
      <c r="N34" s="62"/>
      <c r="O34" s="62"/>
      <c r="P34" s="62"/>
      <c r="Q34" s="62"/>
      <c r="R34" s="62"/>
      <c r="S34" s="62"/>
      <c r="T34" s="62"/>
      <c r="U34" s="62"/>
      <c r="V34" s="62"/>
      <c r="W34" s="62"/>
      <c r="X34" s="62"/>
      <c r="Y34" s="62"/>
      <c r="Z34" s="63"/>
      <c r="AA34" s="8" t="str">
        <f t="shared" ref="AA34" ca="1" si="11">IFERROR(OFFSET(A34,0,MATCH("",B34:Z34,-1)),"")</f>
        <v>kubectl rollout resume deployment/hello</v>
      </c>
      <c r="AB34" s="21" t="s">
        <v>240</v>
      </c>
      <c r="AC34" s="5" t="s">
        <v>238</v>
      </c>
      <c r="AD34" s="21" t="s">
        <v>239</v>
      </c>
      <c r="AE34" s="5" t="s">
        <v>279</v>
      </c>
      <c r="AF34" s="2"/>
      <c r="AG34" s="2"/>
      <c r="AH34" s="2"/>
      <c r="AI34" s="2"/>
      <c r="AJ34" s="2"/>
      <c r="AK34" s="2"/>
      <c r="AL34" s="2"/>
      <c r="AM34" s="2"/>
      <c r="AN34" s="2"/>
      <c r="AO34" s="2"/>
      <c r="AP34" s="1" t="s">
        <v>287</v>
      </c>
      <c r="AQ34" s="1" t="s">
        <v>286</v>
      </c>
    </row>
    <row r="35" spans="2:43" hidden="1" outlineLevel="1">
      <c r="B35" s="31"/>
      <c r="C35" s="62" t="str">
        <f>B$31&amp;" status "&amp;AC35&amp;"/"&amp;AE35</f>
        <v>kubectl rollout status deployment/hello</v>
      </c>
      <c r="D35" s="62"/>
      <c r="E35" s="62"/>
      <c r="F35" s="62"/>
      <c r="G35" s="62"/>
      <c r="H35" s="62"/>
      <c r="I35" s="62"/>
      <c r="J35" s="62"/>
      <c r="K35" s="62"/>
      <c r="L35" s="62"/>
      <c r="M35" s="62"/>
      <c r="N35" s="62"/>
      <c r="O35" s="62"/>
      <c r="P35" s="62"/>
      <c r="Q35" s="62"/>
      <c r="R35" s="62"/>
      <c r="S35" s="62"/>
      <c r="T35" s="62"/>
      <c r="U35" s="62"/>
      <c r="V35" s="62"/>
      <c r="W35" s="62"/>
      <c r="X35" s="62"/>
      <c r="Y35" s="62"/>
      <c r="Z35" s="63"/>
      <c r="AA35" s="8" t="str">
        <f t="shared" ref="AA35" ca="1" si="12">IFERROR(OFFSET(A35,0,MATCH("",B35:Z35,-1)),"")</f>
        <v>kubectl rollout status deployment/hello</v>
      </c>
      <c r="AB35" s="21" t="s">
        <v>240</v>
      </c>
      <c r="AC35" s="5" t="s">
        <v>238</v>
      </c>
      <c r="AD35" s="21" t="s">
        <v>239</v>
      </c>
      <c r="AE35" s="5" t="s">
        <v>279</v>
      </c>
      <c r="AF35" s="2"/>
      <c r="AG35" s="2"/>
      <c r="AH35" s="2"/>
      <c r="AI35" s="2"/>
      <c r="AJ35" s="2"/>
      <c r="AK35" s="2"/>
      <c r="AL35" s="2"/>
      <c r="AM35" s="2"/>
      <c r="AN35" s="2"/>
      <c r="AO35" s="2"/>
      <c r="AP35" s="1" t="s">
        <v>288</v>
      </c>
      <c r="AQ35" s="1"/>
    </row>
    <row r="36" spans="2:43" hidden="1" outlineLevel="1">
      <c r="B36" s="31"/>
      <c r="C36" s="62" t="str">
        <f>B$31&amp;" undo "&amp;AC36&amp;"/"&amp;AE36</f>
        <v>kubectl rollout undo deployment/hello</v>
      </c>
      <c r="D36" s="62"/>
      <c r="E36" s="62"/>
      <c r="F36" s="62"/>
      <c r="G36" s="62"/>
      <c r="H36" s="62"/>
      <c r="I36" s="62"/>
      <c r="J36" s="62"/>
      <c r="K36" s="62"/>
      <c r="L36" s="62"/>
      <c r="M36" s="62"/>
      <c r="N36" s="62"/>
      <c r="O36" s="62"/>
      <c r="P36" s="62"/>
      <c r="Q36" s="62"/>
      <c r="R36" s="62"/>
      <c r="S36" s="62"/>
      <c r="T36" s="62"/>
      <c r="U36" s="62"/>
      <c r="V36" s="62"/>
      <c r="W36" s="62"/>
      <c r="X36" s="62"/>
      <c r="Y36" s="62"/>
      <c r="Z36" s="63"/>
      <c r="AA36" s="8" t="str">
        <f t="shared" ref="AA36" ca="1" si="13">IFERROR(OFFSET(A36,0,MATCH("",B36:Z36,-1)),"")</f>
        <v>kubectl rollout undo deployment/hello</v>
      </c>
      <c r="AB36" s="21" t="s">
        <v>240</v>
      </c>
      <c r="AC36" s="5" t="s">
        <v>238</v>
      </c>
      <c r="AD36" s="21" t="s">
        <v>239</v>
      </c>
      <c r="AE36" s="5" t="s">
        <v>279</v>
      </c>
      <c r="AF36" s="2"/>
      <c r="AG36" s="2"/>
      <c r="AH36" s="2"/>
      <c r="AI36" s="2"/>
      <c r="AJ36" s="2"/>
      <c r="AK36" s="2"/>
      <c r="AL36" s="2"/>
      <c r="AM36" s="2"/>
      <c r="AN36" s="2"/>
      <c r="AO36" s="2"/>
      <c r="AP36" s="1" t="s">
        <v>289</v>
      </c>
      <c r="AQ36" s="1"/>
    </row>
    <row r="37" spans="2:43">
      <c r="B37" s="61" t="str">
        <f>"kubectl cluster-info"</f>
        <v>kubectl cluster-info</v>
      </c>
      <c r="C37" s="62"/>
      <c r="D37" s="62"/>
      <c r="E37" s="62"/>
      <c r="F37" s="62"/>
      <c r="G37" s="62"/>
      <c r="H37" s="62"/>
      <c r="I37" s="62"/>
      <c r="J37" s="62"/>
      <c r="K37" s="62"/>
      <c r="L37" s="62"/>
      <c r="M37" s="62"/>
      <c r="N37" s="62"/>
      <c r="O37" s="62"/>
      <c r="P37" s="62"/>
      <c r="Q37" s="62"/>
      <c r="R37" s="62"/>
      <c r="S37" s="62"/>
      <c r="T37" s="62"/>
      <c r="U37" s="62"/>
      <c r="V37" s="62"/>
      <c r="W37" s="62"/>
      <c r="X37" s="62"/>
      <c r="Y37" s="62"/>
      <c r="Z37" s="63"/>
      <c r="AA37" s="8" t="str">
        <f ca="1">IFERROR(OFFSET(A37,0,MATCH("",B37:Z37,-1)),"")</f>
        <v>kubectl cluster-info</v>
      </c>
      <c r="AB37" s="2"/>
      <c r="AC37" s="2"/>
      <c r="AD37" s="2"/>
      <c r="AE37" s="2"/>
      <c r="AF37" s="2"/>
      <c r="AG37" s="2"/>
      <c r="AH37" s="2"/>
      <c r="AI37" s="2"/>
      <c r="AJ37" s="2"/>
      <c r="AK37" s="2"/>
      <c r="AL37" s="2"/>
      <c r="AM37" s="2"/>
      <c r="AN37" s="2"/>
      <c r="AO37" s="2"/>
      <c r="AP37" s="1" t="s">
        <v>6</v>
      </c>
      <c r="AQ37" s="1"/>
    </row>
    <row r="38" spans="2:43">
      <c r="B38" s="61" t="str">
        <f>"kubectl apply -f "&amp;AC38&amp;IF(ISBLANK(AE38),""," -n "&amp;AE38)</f>
        <v>kubectl apply -f k8s/production -n production</v>
      </c>
      <c r="C38" s="62"/>
      <c r="D38" s="62"/>
      <c r="E38" s="62"/>
      <c r="F38" s="62"/>
      <c r="G38" s="62"/>
      <c r="H38" s="62"/>
      <c r="I38" s="62"/>
      <c r="J38" s="62"/>
      <c r="K38" s="62"/>
      <c r="L38" s="62"/>
      <c r="M38" s="62"/>
      <c r="N38" s="62"/>
      <c r="O38" s="62"/>
      <c r="P38" s="62"/>
      <c r="Q38" s="62"/>
      <c r="R38" s="62"/>
      <c r="S38" s="62"/>
      <c r="T38" s="62"/>
      <c r="U38" s="62"/>
      <c r="V38" s="62"/>
      <c r="W38" s="62"/>
      <c r="X38" s="62"/>
      <c r="Y38" s="62"/>
      <c r="Z38" s="63"/>
      <c r="AA38" s="8" t="str">
        <f ca="1">IFERROR(OFFSET(A38,0,MATCH("",B38:Z38,-1)),"")</f>
        <v>kubectl apply -f k8s/production -n production</v>
      </c>
      <c r="AB38" s="21" t="s">
        <v>260</v>
      </c>
      <c r="AC38" s="5" t="s">
        <v>318</v>
      </c>
      <c r="AD38" s="2" t="s">
        <v>297</v>
      </c>
      <c r="AE38" s="5" t="s">
        <v>305</v>
      </c>
      <c r="AF38" s="2"/>
      <c r="AG38" s="2"/>
      <c r="AH38" s="2"/>
      <c r="AI38" s="2"/>
      <c r="AJ38" s="2"/>
      <c r="AK38" s="2"/>
      <c r="AL38" s="2"/>
      <c r="AM38" s="2"/>
      <c r="AN38" s="2"/>
      <c r="AO38" s="2"/>
      <c r="AP38" s="1" t="s">
        <v>317</v>
      </c>
      <c r="AQ38" s="1"/>
    </row>
    <row r="39" spans="2:43">
      <c r="B39" s="61" t="s">
        <v>306</v>
      </c>
      <c r="C39" s="62"/>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ref="AA39" ca="1" si="14">IFERROR(OFFSET(A39,0,MATCH("",B39:Z39,-1)),"")</f>
        <v>kubectl proxy</v>
      </c>
      <c r="AB39" s="2"/>
      <c r="AC39" s="2"/>
      <c r="AD39" s="2"/>
      <c r="AE39" s="2"/>
      <c r="AF39" s="2"/>
      <c r="AG39" s="2"/>
      <c r="AH39" s="2"/>
      <c r="AI39" s="2"/>
      <c r="AJ39" s="2"/>
      <c r="AK39" s="2"/>
      <c r="AL39" s="2"/>
      <c r="AM39" s="2"/>
      <c r="AN39" s="2"/>
      <c r="AO39" s="2"/>
      <c r="AP39" s="1" t="s">
        <v>319</v>
      </c>
      <c r="AQ39" s="1"/>
    </row>
    <row r="40" spans="2:43">
      <c r="B40" s="61" t="s">
        <v>464</v>
      </c>
      <c r="C40" s="62"/>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kubectl version</v>
      </c>
      <c r="AB40" s="2"/>
      <c r="AC40" s="2"/>
      <c r="AD40" s="2"/>
      <c r="AE40" s="2"/>
      <c r="AF40" s="2"/>
      <c r="AG40" s="2"/>
      <c r="AH40" s="2"/>
      <c r="AI40" s="2"/>
      <c r="AJ40" s="2"/>
      <c r="AK40" s="2"/>
      <c r="AL40" s="2"/>
      <c r="AM40" s="2"/>
      <c r="AN40" s="2"/>
      <c r="AO40" s="2"/>
      <c r="AP40" s="1" t="s">
        <v>465</v>
      </c>
      <c r="AQ40" s="1"/>
    </row>
    <row r="41" spans="2:43" collapsed="1">
      <c r="B41" s="61" t="s">
        <v>608</v>
      </c>
      <c r="C41" s="62"/>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ref="AA41:AA43" ca="1" si="15">IFERROR(OFFSET(A41,0,MATCH("",B41:Z41,-1)),"")</f>
        <v>kubectl delete</v>
      </c>
      <c r="AB41" s="2"/>
      <c r="AC41" s="2"/>
      <c r="AD41" s="2"/>
      <c r="AE41" s="2"/>
      <c r="AF41" s="2"/>
      <c r="AG41" s="2"/>
      <c r="AH41" s="2"/>
      <c r="AI41" s="2"/>
      <c r="AJ41" s="2"/>
      <c r="AK41" s="2"/>
      <c r="AL41" s="2"/>
      <c r="AM41" s="2"/>
      <c r="AN41" s="2"/>
      <c r="AO41" s="2"/>
      <c r="AP41" s="1" t="s">
        <v>609</v>
      </c>
      <c r="AQ41" s="1"/>
    </row>
    <row r="42" spans="2:43" hidden="1" outlineLevel="1">
      <c r="B42" s="52"/>
      <c r="C42" s="62" t="str">
        <f>B$41&amp;" "&amp;AC42&amp;" "&amp;AE42</f>
        <v>kubectl delete deployment nginx</v>
      </c>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15"/>
        <v>kubectl delete deployment nginx</v>
      </c>
      <c r="AB42" s="21" t="s">
        <v>240</v>
      </c>
      <c r="AC42" s="5" t="s">
        <v>238</v>
      </c>
      <c r="AD42" s="21" t="s">
        <v>239</v>
      </c>
      <c r="AE42" s="5" t="s">
        <v>95</v>
      </c>
      <c r="AF42" s="2"/>
      <c r="AG42" s="2"/>
      <c r="AH42" s="2"/>
      <c r="AI42" s="2"/>
      <c r="AJ42" s="2"/>
      <c r="AK42" s="2"/>
      <c r="AL42" s="2"/>
      <c r="AM42" s="2"/>
      <c r="AN42" s="2"/>
      <c r="AO42" s="2"/>
      <c r="AP42" s="1" t="s">
        <v>610</v>
      </c>
      <c r="AQ42" s="1"/>
    </row>
    <row r="43" spans="2:43" ht="30" hidden="1" outlineLevel="1">
      <c r="B43" s="52"/>
      <c r="C43" s="62" t="str">
        <f>B$41&amp;" -f "&amp;AC43</f>
        <v>kubectl delete -f basic-ingress.yaml</v>
      </c>
      <c r="D43" s="62"/>
      <c r="E43" s="62"/>
      <c r="F43" s="62"/>
      <c r="G43" s="62"/>
      <c r="H43" s="62"/>
      <c r="I43" s="62"/>
      <c r="J43" s="62"/>
      <c r="K43" s="62"/>
      <c r="L43" s="62"/>
      <c r="M43" s="62"/>
      <c r="N43" s="62"/>
      <c r="O43" s="62"/>
      <c r="P43" s="62"/>
      <c r="Q43" s="62"/>
      <c r="R43" s="62"/>
      <c r="S43" s="62"/>
      <c r="T43" s="62"/>
      <c r="U43" s="62"/>
      <c r="V43" s="62"/>
      <c r="W43" s="62"/>
      <c r="X43" s="62"/>
      <c r="Y43" s="62"/>
      <c r="Z43" s="63"/>
      <c r="AA43" s="8" t="str">
        <f t="shared" ca="1" si="15"/>
        <v>kubectl delete -f basic-ingress.yaml</v>
      </c>
      <c r="AB43" s="21" t="s">
        <v>244</v>
      </c>
      <c r="AC43" s="5" t="s">
        <v>616</v>
      </c>
      <c r="AD43" s="2"/>
      <c r="AE43" s="2"/>
      <c r="AF43" s="2"/>
      <c r="AG43" s="2"/>
      <c r="AH43" s="2"/>
      <c r="AI43" s="2"/>
      <c r="AJ43" s="2"/>
      <c r="AK43" s="2"/>
      <c r="AL43" s="2"/>
      <c r="AM43" s="2"/>
      <c r="AN43" s="2"/>
      <c r="AO43" s="2"/>
      <c r="AP43" s="1" t="s">
        <v>611</v>
      </c>
      <c r="AQ43" s="1"/>
    </row>
    <row r="44" spans="2:43">
      <c r="B44" s="61"/>
      <c r="C44" s="62"/>
      <c r="D44" s="62"/>
      <c r="E44" s="62"/>
      <c r="F44" s="62"/>
      <c r="G44" s="62"/>
      <c r="H44" s="62"/>
      <c r="I44" s="62"/>
      <c r="J44" s="62"/>
      <c r="K44" s="62"/>
      <c r="L44" s="62"/>
      <c r="M44" s="62"/>
      <c r="N44" s="62"/>
      <c r="O44" s="62"/>
      <c r="P44" s="62"/>
      <c r="Q44" s="62"/>
      <c r="R44" s="62"/>
      <c r="S44" s="62"/>
      <c r="T44" s="62"/>
      <c r="U44" s="62"/>
      <c r="V44" s="62"/>
      <c r="W44" s="62"/>
      <c r="X44" s="62"/>
      <c r="Y44" s="62"/>
      <c r="Z44" s="63"/>
      <c r="AA44" s="8" t="str">
        <f ca="1">IFERROR(OFFSET(A44,0,MATCH("",B44:Z44,-1)),"")</f>
        <v/>
      </c>
      <c r="AB44" s="2"/>
      <c r="AC44" s="2"/>
      <c r="AD44" s="2"/>
      <c r="AE44" s="2"/>
      <c r="AF44" s="2"/>
      <c r="AG44" s="2"/>
      <c r="AH44" s="2"/>
      <c r="AI44" s="2"/>
      <c r="AJ44" s="2"/>
      <c r="AK44" s="2"/>
      <c r="AL44" s="2"/>
      <c r="AM44" s="2"/>
      <c r="AN44" s="2"/>
      <c r="AO44" s="2"/>
      <c r="AP44" s="1" t="s">
        <v>169</v>
      </c>
      <c r="AQ44" s="1"/>
    </row>
    <row r="45" spans="2:43" ht="27.75" customHeight="1">
      <c r="B45" s="61"/>
      <c r="C45" s="62"/>
      <c r="D45" s="62"/>
      <c r="E45" s="62"/>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c r="AC45" s="2"/>
      <c r="AD45" s="2"/>
      <c r="AE45" s="2"/>
      <c r="AF45" s="2"/>
      <c r="AG45" s="2"/>
      <c r="AH45" s="2"/>
      <c r="AI45" s="2"/>
      <c r="AJ45" s="2"/>
      <c r="AK45" s="2"/>
      <c r="AL45" s="2"/>
      <c r="AM45" s="2"/>
      <c r="AN45" s="2"/>
      <c r="AO45" s="2"/>
      <c r="AP45" s="1" t="s">
        <v>169</v>
      </c>
      <c r="AQ45" s="1"/>
    </row>
    <row r="46" spans="2:43">
      <c r="B46" s="61"/>
      <c r="C46" s="62"/>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ref="AA46:AA47" ca="1" si="16">IFERROR(OFFSET(A46,0,MATCH("",B46:Z46,-1)),"")</f>
        <v/>
      </c>
      <c r="AB46" s="2"/>
      <c r="AC46" s="2"/>
      <c r="AD46" s="2"/>
      <c r="AE46" s="2"/>
      <c r="AF46" s="2"/>
      <c r="AG46" s="2"/>
      <c r="AH46" s="2"/>
      <c r="AI46" s="2"/>
      <c r="AJ46" s="2"/>
      <c r="AK46" s="2"/>
      <c r="AL46" s="2"/>
      <c r="AM46" s="2"/>
      <c r="AN46" s="2"/>
      <c r="AO46" s="2"/>
      <c r="AP46" s="1"/>
      <c r="AQ46" s="1"/>
    </row>
    <row r="47" spans="2:43" ht="27" customHeight="1">
      <c r="B47" s="61"/>
      <c r="C47" s="62"/>
      <c r="D47" s="62"/>
      <c r="E47" s="62"/>
      <c r="F47" s="62"/>
      <c r="G47" s="62"/>
      <c r="H47" s="62"/>
      <c r="I47" s="62"/>
      <c r="J47" s="62"/>
      <c r="K47" s="62"/>
      <c r="L47" s="62"/>
      <c r="M47" s="62"/>
      <c r="N47" s="62"/>
      <c r="O47" s="62"/>
      <c r="P47" s="62"/>
      <c r="Q47" s="62"/>
      <c r="R47" s="62"/>
      <c r="S47" s="62"/>
      <c r="T47" s="62"/>
      <c r="U47" s="62"/>
      <c r="V47" s="62"/>
      <c r="W47" s="62"/>
      <c r="X47" s="62"/>
      <c r="Y47" s="62"/>
      <c r="Z47" s="63"/>
      <c r="AA47" s="8" t="str">
        <f t="shared" ca="1" si="16"/>
        <v/>
      </c>
      <c r="AB47" s="2"/>
      <c r="AC47" s="2"/>
      <c r="AD47" s="2"/>
      <c r="AE47" s="2"/>
      <c r="AF47" s="2"/>
      <c r="AG47" s="2"/>
      <c r="AH47" s="2"/>
      <c r="AI47" s="2"/>
      <c r="AJ47" s="2"/>
      <c r="AK47" s="2"/>
      <c r="AL47" s="2"/>
      <c r="AM47" s="2"/>
      <c r="AN47" s="2"/>
      <c r="AO47" s="2"/>
      <c r="AP47" s="1"/>
      <c r="AQ47" s="1"/>
    </row>
    <row r="48" spans="2:43">
      <c r="B48" s="61"/>
      <c r="C48" s="62"/>
      <c r="D48" s="62"/>
      <c r="E48" s="62"/>
      <c r="F48" s="62"/>
      <c r="G48" s="62"/>
      <c r="H48" s="62"/>
      <c r="I48" s="62"/>
      <c r="J48" s="62"/>
      <c r="K48" s="62"/>
      <c r="L48" s="62"/>
      <c r="M48" s="62"/>
      <c r="N48" s="62"/>
      <c r="O48" s="62"/>
      <c r="P48" s="62"/>
      <c r="Q48" s="62"/>
      <c r="R48" s="62"/>
      <c r="S48" s="62"/>
      <c r="T48" s="62"/>
      <c r="U48" s="62"/>
      <c r="V48" s="62"/>
      <c r="W48" s="62"/>
      <c r="X48" s="62"/>
      <c r="Y48" s="62"/>
      <c r="Z48" s="63"/>
      <c r="AA48" s="8" t="str">
        <f t="shared" ref="AA48:AA49" ca="1" si="17">IFERROR(OFFSET(A48,0,MATCH("",B48:Z48,-1)),"")</f>
        <v/>
      </c>
      <c r="AB48" s="2"/>
      <c r="AC48" s="2"/>
      <c r="AD48" s="2"/>
      <c r="AE48" s="2"/>
      <c r="AF48" s="2"/>
      <c r="AG48" s="2"/>
      <c r="AH48" s="2"/>
      <c r="AI48" s="2"/>
      <c r="AJ48" s="2"/>
      <c r="AK48" s="2"/>
      <c r="AL48" s="2"/>
      <c r="AM48" s="2"/>
      <c r="AN48" s="2"/>
      <c r="AO48" s="2"/>
      <c r="AP48" s="1"/>
      <c r="AQ48" s="1"/>
    </row>
    <row r="49" spans="2:43">
      <c r="B49" s="61"/>
      <c r="C49" s="62"/>
      <c r="D49" s="62"/>
      <c r="E49" s="62"/>
      <c r="F49" s="62"/>
      <c r="G49" s="62"/>
      <c r="H49" s="62"/>
      <c r="I49" s="62"/>
      <c r="J49" s="62"/>
      <c r="K49" s="62"/>
      <c r="L49" s="62"/>
      <c r="M49" s="62"/>
      <c r="N49" s="62"/>
      <c r="O49" s="62"/>
      <c r="P49" s="62"/>
      <c r="Q49" s="62"/>
      <c r="R49" s="62"/>
      <c r="S49" s="62"/>
      <c r="T49" s="62"/>
      <c r="U49" s="62"/>
      <c r="V49" s="62"/>
      <c r="W49" s="62"/>
      <c r="X49" s="62"/>
      <c r="Y49" s="62"/>
      <c r="Z49" s="63"/>
      <c r="AA49" s="8" t="str">
        <f t="shared" ca="1" si="17"/>
        <v/>
      </c>
      <c r="AB49" s="2"/>
      <c r="AC49" s="2"/>
      <c r="AD49" s="2"/>
      <c r="AE49" s="2"/>
      <c r="AF49" s="2"/>
      <c r="AG49" s="2"/>
      <c r="AH49" s="2"/>
      <c r="AI49" s="2"/>
      <c r="AJ49" s="2"/>
      <c r="AK49" s="2"/>
      <c r="AL49" s="2"/>
      <c r="AM49" s="2"/>
      <c r="AN49" s="2"/>
      <c r="AO49" s="2"/>
      <c r="AP49" s="1"/>
      <c r="AQ49" s="1"/>
    </row>
    <row r="50" spans="2:43">
      <c r="B50" s="61"/>
      <c r="C50" s="62"/>
      <c r="D50" s="62"/>
      <c r="E50" s="62"/>
      <c r="F50" s="62"/>
      <c r="G50" s="62"/>
      <c r="H50" s="62"/>
      <c r="I50" s="62"/>
      <c r="J50" s="62"/>
      <c r="K50" s="62"/>
      <c r="L50" s="62"/>
      <c r="M50" s="62"/>
      <c r="N50" s="62"/>
      <c r="O50" s="62"/>
      <c r="P50" s="62"/>
      <c r="Q50" s="62"/>
      <c r="R50" s="62"/>
      <c r="S50" s="62"/>
      <c r="T50" s="62"/>
      <c r="U50" s="62"/>
      <c r="V50" s="62"/>
      <c r="W50" s="62"/>
      <c r="X50" s="62"/>
      <c r="Y50" s="62"/>
      <c r="Z50" s="63"/>
      <c r="AA50" s="8" t="str">
        <f ca="1">IFERROR(OFFSET(A50,0,MATCH("",B50:Z50,-1)),"")</f>
        <v/>
      </c>
      <c r="AB50" s="2"/>
      <c r="AC50" s="2"/>
      <c r="AD50" s="2"/>
      <c r="AE50" s="2"/>
      <c r="AF50" s="2"/>
      <c r="AG50" s="2"/>
      <c r="AH50" s="2"/>
      <c r="AI50" s="2"/>
      <c r="AJ50" s="2"/>
      <c r="AK50" s="2"/>
      <c r="AL50" s="2"/>
      <c r="AM50" s="2"/>
      <c r="AN50" s="2"/>
      <c r="AO50" s="2"/>
      <c r="AP50" s="1"/>
      <c r="AQ50" s="1"/>
    </row>
    <row r="51" spans="2:43">
      <c r="B51" s="61"/>
      <c r="C51" s="62"/>
      <c r="D51" s="62"/>
      <c r="E51" s="62"/>
      <c r="F51" s="62"/>
      <c r="G51" s="62"/>
      <c r="H51" s="62"/>
      <c r="I51" s="62"/>
      <c r="J51" s="62"/>
      <c r="K51" s="62"/>
      <c r="L51" s="62"/>
      <c r="M51" s="62"/>
      <c r="N51" s="62"/>
      <c r="O51" s="62"/>
      <c r="P51" s="62"/>
      <c r="Q51" s="62"/>
      <c r="R51" s="62"/>
      <c r="S51" s="62"/>
      <c r="T51" s="62"/>
      <c r="U51" s="62"/>
      <c r="V51" s="62"/>
      <c r="W51" s="62"/>
      <c r="X51" s="62"/>
      <c r="Y51" s="62"/>
      <c r="Z51" s="63"/>
      <c r="AA51" s="8" t="str">
        <f ca="1">IFERROR(OFFSET(A51,0,MATCH("",B51:Z51,-1)),"")</f>
        <v/>
      </c>
      <c r="AB51" s="2"/>
      <c r="AC51" s="2"/>
      <c r="AD51" s="2"/>
      <c r="AE51" s="2"/>
      <c r="AF51" s="2"/>
      <c r="AG51" s="2"/>
      <c r="AH51" s="2"/>
      <c r="AI51" s="2"/>
      <c r="AJ51" s="2"/>
      <c r="AK51" s="2"/>
      <c r="AL51" s="2"/>
      <c r="AM51" s="2"/>
      <c r="AN51" s="2"/>
      <c r="AO51" s="2"/>
      <c r="AP51" s="1"/>
      <c r="AQ51" s="1"/>
    </row>
    <row r="52" spans="2:43">
      <c r="B52" s="61"/>
      <c r="C52" s="62"/>
      <c r="D52" s="62"/>
      <c r="E52" s="62"/>
      <c r="F52" s="62"/>
      <c r="G52" s="62"/>
      <c r="H52" s="62"/>
      <c r="I52" s="62"/>
      <c r="J52" s="62"/>
      <c r="K52" s="62"/>
      <c r="L52" s="62"/>
      <c r="M52" s="62"/>
      <c r="N52" s="62"/>
      <c r="O52" s="62"/>
      <c r="P52" s="62"/>
      <c r="Q52" s="62"/>
      <c r="R52" s="62"/>
      <c r="S52" s="62"/>
      <c r="T52" s="62"/>
      <c r="U52" s="62"/>
      <c r="V52" s="62"/>
      <c r="W52" s="62"/>
      <c r="X52" s="62"/>
      <c r="Y52" s="62"/>
      <c r="Z52" s="63"/>
      <c r="AA52" s="8" t="str">
        <f ca="1">IFERROR(OFFSET(A52,0,MATCH("",B52:Z52,-1)),"")</f>
        <v/>
      </c>
      <c r="AB52" s="2"/>
      <c r="AC52" s="2"/>
      <c r="AD52" s="2"/>
      <c r="AE52" s="2"/>
      <c r="AF52" s="2"/>
      <c r="AG52" s="2"/>
      <c r="AH52" s="2"/>
      <c r="AI52" s="2"/>
      <c r="AJ52" s="2"/>
      <c r="AK52" s="2"/>
      <c r="AL52" s="2"/>
      <c r="AM52" s="2"/>
      <c r="AN52" s="2"/>
      <c r="AO52" s="2"/>
      <c r="AP52" s="1"/>
      <c r="AQ52" s="1"/>
    </row>
    <row r="53" spans="2:43">
      <c r="B53" s="61"/>
      <c r="C53" s="62"/>
      <c r="D53" s="62"/>
      <c r="E53" s="62"/>
      <c r="F53" s="62"/>
      <c r="G53" s="62"/>
      <c r="H53" s="62"/>
      <c r="I53" s="62"/>
      <c r="J53" s="62"/>
      <c r="K53" s="62"/>
      <c r="L53" s="62"/>
      <c r="M53" s="62"/>
      <c r="N53" s="62"/>
      <c r="O53" s="62"/>
      <c r="P53" s="62"/>
      <c r="Q53" s="62"/>
      <c r="R53" s="62"/>
      <c r="S53" s="62"/>
      <c r="T53" s="62"/>
      <c r="U53" s="62"/>
      <c r="V53" s="62"/>
      <c r="W53" s="62"/>
      <c r="X53" s="62"/>
      <c r="Y53" s="62"/>
      <c r="Z53" s="63"/>
      <c r="AA53" s="8" t="str">
        <f ca="1">IFERROR(OFFSET(A53,0,MATCH("",B53:Z53,-1)),"")</f>
        <v/>
      </c>
      <c r="AB53" s="2"/>
      <c r="AC53" s="2"/>
      <c r="AD53" s="2"/>
      <c r="AE53" s="2"/>
      <c r="AF53" s="2"/>
      <c r="AG53" s="2"/>
      <c r="AH53" s="2"/>
      <c r="AI53" s="2"/>
      <c r="AJ53" s="2"/>
      <c r="AK53" s="2"/>
      <c r="AL53" s="2"/>
      <c r="AM53" s="2"/>
      <c r="AN53" s="2"/>
      <c r="AO53" s="2"/>
      <c r="AP53" s="1"/>
      <c r="AQ53" s="1"/>
    </row>
    <row r="54" spans="2:43">
      <c r="B54" s="61"/>
      <c r="C54" s="62"/>
      <c r="D54" s="62"/>
      <c r="E54" s="62"/>
      <c r="F54" s="62"/>
      <c r="G54" s="62"/>
      <c r="H54" s="62"/>
      <c r="I54" s="62"/>
      <c r="J54" s="62"/>
      <c r="K54" s="62"/>
      <c r="L54" s="62"/>
      <c r="M54" s="62"/>
      <c r="N54" s="62"/>
      <c r="O54" s="62"/>
      <c r="P54" s="62"/>
      <c r="Q54" s="62"/>
      <c r="R54" s="62"/>
      <c r="S54" s="62"/>
      <c r="T54" s="62"/>
      <c r="U54" s="62"/>
      <c r="V54" s="62"/>
      <c r="W54" s="62"/>
      <c r="X54" s="62"/>
      <c r="Y54" s="62"/>
      <c r="Z54" s="63"/>
      <c r="AA54" s="8" t="str">
        <f t="shared" ref="AA54" ca="1" si="18">IFERROR(OFFSET(A54,0,MATCH("",B54:Z54,-1)),"")</f>
        <v/>
      </c>
      <c r="AB54" s="2"/>
      <c r="AC54" s="2"/>
      <c r="AD54" s="2"/>
      <c r="AE54" s="2"/>
      <c r="AF54" s="2"/>
      <c r="AG54" s="2"/>
      <c r="AH54" s="2"/>
      <c r="AI54" s="2"/>
      <c r="AJ54" s="2"/>
      <c r="AK54" s="2"/>
      <c r="AL54" s="2"/>
      <c r="AM54" s="2"/>
      <c r="AN54" s="2"/>
      <c r="AO54" s="2"/>
      <c r="AP54" s="1"/>
      <c r="AQ54" s="1"/>
    </row>
    <row r="55" spans="2:43">
      <c r="B55" s="61"/>
      <c r="C55" s="62"/>
      <c r="D55" s="62"/>
      <c r="E55" s="62"/>
      <c r="F55" s="62"/>
      <c r="G55" s="62"/>
      <c r="H55" s="62"/>
      <c r="I55" s="62"/>
      <c r="J55" s="62"/>
      <c r="K55" s="62"/>
      <c r="L55" s="62"/>
      <c r="M55" s="62"/>
      <c r="N55" s="62"/>
      <c r="O55" s="62"/>
      <c r="P55" s="62"/>
      <c r="Q55" s="62"/>
      <c r="R55" s="62"/>
      <c r="S55" s="62"/>
      <c r="T55" s="62"/>
      <c r="U55" s="62"/>
      <c r="V55" s="62"/>
      <c r="W55" s="62"/>
      <c r="X55" s="62"/>
      <c r="Y55" s="62"/>
      <c r="Z55" s="63"/>
      <c r="AA55" s="8" t="str">
        <f t="shared" ref="AA55" ca="1" si="19">IFERROR(OFFSET(A55,0,MATCH("",B55:Z55,-1)),"")</f>
        <v/>
      </c>
      <c r="AB55" s="2"/>
      <c r="AC55" s="2"/>
      <c r="AD55" s="2"/>
      <c r="AE55" s="2"/>
      <c r="AF55" s="2"/>
      <c r="AG55" s="2"/>
      <c r="AH55" s="2"/>
      <c r="AI55" s="2"/>
      <c r="AJ55" s="2"/>
      <c r="AK55" s="2"/>
      <c r="AL55" s="2"/>
      <c r="AM55" s="2"/>
      <c r="AN55" s="2"/>
      <c r="AO55" s="2"/>
      <c r="AP55" s="1"/>
      <c r="AQ55" s="1"/>
    </row>
    <row r="56" spans="2:43">
      <c r="B56" s="61"/>
      <c r="C56" s="62"/>
      <c r="D56" s="62"/>
      <c r="E56" s="62"/>
      <c r="F56" s="62"/>
      <c r="G56" s="62"/>
      <c r="H56" s="62"/>
      <c r="I56" s="62"/>
      <c r="J56" s="62"/>
      <c r="K56" s="62"/>
      <c r="L56" s="62"/>
      <c r="M56" s="62"/>
      <c r="N56" s="62"/>
      <c r="O56" s="62"/>
      <c r="P56" s="62"/>
      <c r="Q56" s="62"/>
      <c r="R56" s="62"/>
      <c r="S56" s="62"/>
      <c r="T56" s="62"/>
      <c r="U56" s="62"/>
      <c r="V56" s="62"/>
      <c r="W56" s="62"/>
      <c r="X56" s="62"/>
      <c r="Y56" s="62"/>
      <c r="Z56" s="63"/>
      <c r="AA56" s="8" t="str">
        <f t="shared" ref="AA56" ca="1" si="20">IFERROR(OFFSET(A56,0,MATCH("",B56:Z56,-1)),"")</f>
        <v/>
      </c>
      <c r="AB56" s="2"/>
      <c r="AC56" s="2"/>
      <c r="AD56" s="2"/>
      <c r="AE56" s="2"/>
      <c r="AF56" s="2"/>
      <c r="AG56" s="2"/>
      <c r="AH56" s="2"/>
      <c r="AI56" s="2"/>
      <c r="AJ56" s="2"/>
      <c r="AK56" s="2"/>
      <c r="AL56" s="2"/>
      <c r="AM56" s="2"/>
      <c r="AN56" s="2"/>
      <c r="AO56" s="2"/>
      <c r="AP56" s="1"/>
      <c r="AQ56" s="1"/>
    </row>
    <row r="57" spans="2:43">
      <c r="B57" s="61"/>
      <c r="C57" s="62"/>
      <c r="D57" s="62"/>
      <c r="E57" s="62"/>
      <c r="F57" s="62"/>
      <c r="G57" s="62"/>
      <c r="H57" s="62"/>
      <c r="I57" s="62"/>
      <c r="J57" s="62"/>
      <c r="K57" s="62"/>
      <c r="L57" s="62"/>
      <c r="M57" s="62"/>
      <c r="N57" s="62"/>
      <c r="O57" s="62"/>
      <c r="P57" s="62"/>
      <c r="Q57" s="62"/>
      <c r="R57" s="62"/>
      <c r="S57" s="62"/>
      <c r="T57" s="62"/>
      <c r="U57" s="62"/>
      <c r="V57" s="62"/>
      <c r="W57" s="62"/>
      <c r="X57" s="62"/>
      <c r="Y57" s="62"/>
      <c r="Z57" s="63"/>
      <c r="AA57" s="8" t="str">
        <f t="shared" ca="1" si="0"/>
        <v/>
      </c>
      <c r="AB57" s="2"/>
      <c r="AC57" s="2"/>
      <c r="AD57" s="2"/>
      <c r="AE57" s="2"/>
      <c r="AF57" s="2"/>
      <c r="AG57" s="2"/>
      <c r="AH57" s="2"/>
      <c r="AI57" s="2"/>
      <c r="AJ57" s="2"/>
      <c r="AK57" s="2"/>
      <c r="AL57" s="2"/>
      <c r="AM57" s="2"/>
      <c r="AN57" s="2"/>
      <c r="AO57" s="2"/>
      <c r="AP57" s="1"/>
      <c r="AQ57" s="1"/>
    </row>
    <row r="58" spans="2:43" outlineLevel="1">
      <c r="B58" s="27"/>
      <c r="C58" s="62"/>
      <c r="D58" s="62"/>
      <c r="E58" s="62"/>
      <c r="F58" s="62"/>
      <c r="G58" s="62"/>
      <c r="H58" s="62"/>
      <c r="I58" s="62"/>
      <c r="J58" s="62"/>
      <c r="K58" s="62"/>
      <c r="L58" s="62"/>
      <c r="M58" s="62"/>
      <c r="N58" s="62"/>
      <c r="O58" s="62"/>
      <c r="P58" s="62"/>
      <c r="Q58" s="62"/>
      <c r="R58" s="62"/>
      <c r="S58" s="62"/>
      <c r="T58" s="62"/>
      <c r="U58" s="62"/>
      <c r="V58" s="62"/>
      <c r="W58" s="62"/>
      <c r="X58" s="62"/>
      <c r="Y58" s="62"/>
      <c r="Z58" s="63"/>
      <c r="AA58" s="8" t="str">
        <f t="shared" ca="1" si="0"/>
        <v/>
      </c>
      <c r="AB58" s="2" t="s">
        <v>6</v>
      </c>
      <c r="AC58" s="2"/>
      <c r="AD58" s="2"/>
      <c r="AE58" s="2"/>
      <c r="AF58" s="2"/>
      <c r="AG58" s="2"/>
      <c r="AH58" s="2"/>
      <c r="AI58" s="2"/>
      <c r="AJ58" s="2"/>
      <c r="AK58" s="2"/>
      <c r="AL58" s="2"/>
      <c r="AM58" s="2"/>
      <c r="AN58" s="2"/>
      <c r="AO58" s="2"/>
      <c r="AP58" s="1"/>
      <c r="AQ58" s="1"/>
    </row>
    <row r="59" spans="2:43" outlineLevel="1">
      <c r="B59" s="27"/>
      <c r="C59" s="62"/>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ca="1" si="0"/>
        <v/>
      </c>
      <c r="AB59" s="2" t="s">
        <v>6</v>
      </c>
      <c r="AC59" s="2"/>
      <c r="AD59" s="2"/>
      <c r="AE59" s="2"/>
      <c r="AF59" s="2"/>
      <c r="AG59" s="2"/>
      <c r="AH59" s="2"/>
      <c r="AI59" s="2"/>
      <c r="AJ59" s="2"/>
      <c r="AK59" s="2"/>
      <c r="AL59" s="2"/>
      <c r="AM59" s="2"/>
      <c r="AN59" s="2"/>
      <c r="AO59" s="2"/>
      <c r="AP59" s="1"/>
      <c r="AQ59" s="1"/>
    </row>
    <row r="60" spans="2:43" outlineLevel="2">
      <c r="B60" s="27"/>
      <c r="C60" s="26"/>
      <c r="D60" s="62"/>
      <c r="E60" s="62"/>
      <c r="F60" s="62"/>
      <c r="G60" s="62"/>
      <c r="H60" s="62"/>
      <c r="I60" s="62"/>
      <c r="J60" s="62"/>
      <c r="K60" s="62"/>
      <c r="L60" s="62"/>
      <c r="M60" s="62"/>
      <c r="N60" s="62"/>
      <c r="O60" s="62"/>
      <c r="P60" s="62"/>
      <c r="Q60" s="62"/>
      <c r="R60" s="62"/>
      <c r="S60" s="62"/>
      <c r="T60" s="62"/>
      <c r="U60" s="62"/>
      <c r="V60" s="62"/>
      <c r="W60" s="62"/>
      <c r="X60" s="62"/>
      <c r="Y60" s="62"/>
      <c r="Z60" s="63"/>
      <c r="AA60" s="8" t="str">
        <f t="shared" ca="1" si="0"/>
        <v/>
      </c>
      <c r="AB60" s="2" t="s">
        <v>6</v>
      </c>
      <c r="AC60" s="2"/>
      <c r="AD60" s="2"/>
      <c r="AE60" s="2"/>
      <c r="AF60" s="2"/>
      <c r="AG60" s="2"/>
      <c r="AH60" s="2"/>
      <c r="AI60" s="2"/>
      <c r="AJ60" s="2"/>
      <c r="AK60" s="2"/>
      <c r="AL60" s="2"/>
      <c r="AM60" s="2"/>
      <c r="AN60" s="2"/>
      <c r="AO60" s="2"/>
      <c r="AP60" s="1"/>
      <c r="AQ60" s="1"/>
    </row>
    <row r="61" spans="2:43" outlineLevel="2">
      <c r="B61" s="27"/>
      <c r="C61" s="26"/>
      <c r="D61" s="62"/>
      <c r="E61" s="62"/>
      <c r="F61" s="62"/>
      <c r="G61" s="62"/>
      <c r="H61" s="62"/>
      <c r="I61" s="62"/>
      <c r="J61" s="62"/>
      <c r="K61" s="62"/>
      <c r="L61" s="62"/>
      <c r="M61" s="62"/>
      <c r="N61" s="62"/>
      <c r="O61" s="62"/>
      <c r="P61" s="62"/>
      <c r="Q61" s="62"/>
      <c r="R61" s="62"/>
      <c r="S61" s="62"/>
      <c r="T61" s="62"/>
      <c r="U61" s="62"/>
      <c r="V61" s="62"/>
      <c r="W61" s="62"/>
      <c r="X61" s="62"/>
      <c r="Y61" s="62"/>
      <c r="Z61" s="63"/>
      <c r="AA61" s="8" t="str">
        <f t="shared" ca="1" si="0"/>
        <v/>
      </c>
      <c r="AB61" s="2" t="s">
        <v>6</v>
      </c>
      <c r="AC61" s="2"/>
      <c r="AD61" s="2"/>
      <c r="AE61" s="2"/>
      <c r="AF61" s="2"/>
      <c r="AG61" s="2"/>
      <c r="AH61" s="2"/>
      <c r="AI61" s="2"/>
      <c r="AJ61" s="2"/>
      <c r="AK61" s="2"/>
      <c r="AL61" s="2"/>
      <c r="AM61" s="2"/>
      <c r="AN61" s="2"/>
      <c r="AO61" s="2"/>
      <c r="AP61" s="1"/>
      <c r="AQ61" s="1"/>
    </row>
    <row r="62" spans="2:43" outlineLevel="3">
      <c r="B62" s="27"/>
      <c r="C62" s="26"/>
      <c r="D62" s="26"/>
      <c r="E62" s="62"/>
      <c r="F62" s="62"/>
      <c r="G62" s="62"/>
      <c r="H62" s="62"/>
      <c r="I62" s="62"/>
      <c r="J62" s="62"/>
      <c r="K62" s="62"/>
      <c r="L62" s="62"/>
      <c r="M62" s="62"/>
      <c r="N62" s="62"/>
      <c r="O62" s="62"/>
      <c r="P62" s="62"/>
      <c r="Q62" s="62"/>
      <c r="R62" s="62"/>
      <c r="S62" s="62"/>
      <c r="T62" s="62"/>
      <c r="U62" s="62"/>
      <c r="V62" s="62"/>
      <c r="W62" s="62"/>
      <c r="X62" s="62"/>
      <c r="Y62" s="62"/>
      <c r="Z62" s="63"/>
      <c r="AA62" s="8" t="str">
        <f t="shared" ca="1" si="0"/>
        <v/>
      </c>
      <c r="AB62" s="2" t="s">
        <v>6</v>
      </c>
      <c r="AC62" s="2"/>
      <c r="AD62" s="2"/>
      <c r="AE62" s="2"/>
      <c r="AF62" s="2"/>
      <c r="AG62" s="2"/>
      <c r="AH62" s="2"/>
      <c r="AI62" s="2"/>
      <c r="AJ62" s="2"/>
      <c r="AK62" s="2"/>
      <c r="AL62" s="2"/>
      <c r="AM62" s="2"/>
      <c r="AN62" s="2"/>
      <c r="AO62" s="2"/>
      <c r="AP62" s="1"/>
      <c r="AQ62" s="1"/>
    </row>
    <row r="63" spans="2:43" outlineLevel="3">
      <c r="B63" s="27"/>
      <c r="C63" s="26"/>
      <c r="D63" s="26"/>
      <c r="E63" s="62"/>
      <c r="F63" s="62"/>
      <c r="G63" s="62"/>
      <c r="H63" s="62"/>
      <c r="I63" s="62"/>
      <c r="J63" s="62"/>
      <c r="K63" s="62"/>
      <c r="L63" s="62"/>
      <c r="M63" s="62"/>
      <c r="N63" s="62"/>
      <c r="O63" s="62"/>
      <c r="P63" s="62"/>
      <c r="Q63" s="62"/>
      <c r="R63" s="62"/>
      <c r="S63" s="62"/>
      <c r="T63" s="62"/>
      <c r="U63" s="62"/>
      <c r="V63" s="62"/>
      <c r="W63" s="62"/>
      <c r="X63" s="62"/>
      <c r="Y63" s="62"/>
      <c r="Z63" s="63"/>
      <c r="AA63" s="8" t="str">
        <f t="shared" ca="1" si="0"/>
        <v/>
      </c>
      <c r="AB63" s="2" t="s">
        <v>6</v>
      </c>
      <c r="AC63" s="2"/>
      <c r="AD63" s="2"/>
      <c r="AE63" s="2"/>
      <c r="AF63" s="2"/>
      <c r="AG63" s="2"/>
      <c r="AH63" s="2"/>
      <c r="AI63" s="2"/>
      <c r="AJ63" s="2"/>
      <c r="AK63" s="2"/>
      <c r="AL63" s="2"/>
      <c r="AM63" s="2"/>
      <c r="AN63" s="2"/>
      <c r="AO63" s="2"/>
      <c r="AP63" s="1"/>
      <c r="AQ63" s="1"/>
    </row>
    <row r="64" spans="2:43" outlineLevel="4">
      <c r="B64" s="27"/>
      <c r="C64" s="26"/>
      <c r="D64" s="26"/>
      <c r="E64" s="26"/>
      <c r="F64" s="62"/>
      <c r="G64" s="62"/>
      <c r="H64" s="62"/>
      <c r="I64" s="62"/>
      <c r="J64" s="62"/>
      <c r="K64" s="62"/>
      <c r="L64" s="62"/>
      <c r="M64" s="62"/>
      <c r="N64" s="62"/>
      <c r="O64" s="62"/>
      <c r="P64" s="62"/>
      <c r="Q64" s="62"/>
      <c r="R64" s="62"/>
      <c r="S64" s="62"/>
      <c r="T64" s="62"/>
      <c r="U64" s="62"/>
      <c r="V64" s="62"/>
      <c r="W64" s="62"/>
      <c r="X64" s="62"/>
      <c r="Y64" s="62"/>
      <c r="Z64" s="63"/>
      <c r="AA64" s="8" t="str">
        <f t="shared" ca="1" si="0"/>
        <v/>
      </c>
      <c r="AB64" s="2" t="s">
        <v>6</v>
      </c>
      <c r="AC64" s="2"/>
      <c r="AD64" s="2"/>
      <c r="AE64" s="2"/>
      <c r="AF64" s="2"/>
      <c r="AG64" s="2"/>
      <c r="AH64" s="2"/>
      <c r="AI64" s="2"/>
      <c r="AJ64" s="2"/>
      <c r="AK64" s="2"/>
      <c r="AL64" s="2"/>
      <c r="AM64" s="2"/>
      <c r="AN64" s="2"/>
      <c r="AO64" s="2"/>
      <c r="AP64" s="1"/>
      <c r="AQ64" s="1"/>
    </row>
    <row r="65" spans="2:43" outlineLevel="4">
      <c r="B65" s="27"/>
      <c r="C65" s="26"/>
      <c r="D65" s="26"/>
      <c r="E65" s="26"/>
      <c r="F65" s="62"/>
      <c r="G65" s="62"/>
      <c r="H65" s="62"/>
      <c r="I65" s="62"/>
      <c r="J65" s="62"/>
      <c r="K65" s="62"/>
      <c r="L65" s="62"/>
      <c r="M65" s="62"/>
      <c r="N65" s="62"/>
      <c r="O65" s="62"/>
      <c r="P65" s="62"/>
      <c r="Q65" s="62"/>
      <c r="R65" s="62"/>
      <c r="S65" s="62"/>
      <c r="T65" s="62"/>
      <c r="U65" s="62"/>
      <c r="V65" s="62"/>
      <c r="W65" s="62"/>
      <c r="X65" s="62"/>
      <c r="Y65" s="62"/>
      <c r="Z65" s="63"/>
      <c r="AA65" s="8" t="str">
        <f t="shared" ca="1" si="0"/>
        <v/>
      </c>
      <c r="AB65" s="2" t="s">
        <v>6</v>
      </c>
      <c r="AC65" s="2"/>
      <c r="AD65" s="2"/>
      <c r="AE65" s="2"/>
      <c r="AF65" s="2"/>
      <c r="AG65" s="2"/>
      <c r="AH65" s="2"/>
      <c r="AI65" s="2"/>
      <c r="AJ65" s="2"/>
      <c r="AK65" s="2"/>
      <c r="AL65" s="2"/>
      <c r="AM65" s="2"/>
      <c r="AN65" s="2"/>
      <c r="AO65" s="2"/>
      <c r="AP65" s="1"/>
      <c r="AQ65" s="1"/>
    </row>
    <row r="66" spans="2:43" outlineLevel="5">
      <c r="B66" s="27"/>
      <c r="C66" s="26"/>
      <c r="D66" s="26"/>
      <c r="E66" s="26"/>
      <c r="F66" s="26"/>
      <c r="G66" s="62"/>
      <c r="H66" s="62"/>
      <c r="I66" s="62"/>
      <c r="J66" s="62"/>
      <c r="K66" s="62"/>
      <c r="L66" s="62"/>
      <c r="M66" s="62"/>
      <c r="N66" s="62"/>
      <c r="O66" s="62"/>
      <c r="P66" s="62"/>
      <c r="Q66" s="62"/>
      <c r="R66" s="62"/>
      <c r="S66" s="62"/>
      <c r="T66" s="62"/>
      <c r="U66" s="62"/>
      <c r="V66" s="62"/>
      <c r="W66" s="62"/>
      <c r="X66" s="62"/>
      <c r="Y66" s="62"/>
      <c r="Z66" s="63"/>
      <c r="AA66" s="8" t="str">
        <f t="shared" ca="1" si="0"/>
        <v/>
      </c>
      <c r="AB66" s="2" t="s">
        <v>6</v>
      </c>
      <c r="AC66" s="2"/>
      <c r="AD66" s="2"/>
      <c r="AE66" s="2"/>
      <c r="AF66" s="2"/>
      <c r="AG66" s="2"/>
      <c r="AH66" s="2"/>
      <c r="AI66" s="2"/>
      <c r="AJ66" s="2"/>
      <c r="AK66" s="2"/>
      <c r="AL66" s="2"/>
      <c r="AM66" s="2"/>
      <c r="AN66" s="2"/>
      <c r="AO66" s="2"/>
      <c r="AP66" s="1"/>
      <c r="AQ66" s="1"/>
    </row>
    <row r="67" spans="2:43" outlineLevel="5">
      <c r="B67" s="27"/>
      <c r="C67" s="26"/>
      <c r="D67" s="26"/>
      <c r="E67" s="26"/>
      <c r="F67" s="26"/>
      <c r="G67" s="62"/>
      <c r="H67" s="62"/>
      <c r="I67" s="62"/>
      <c r="J67" s="62"/>
      <c r="K67" s="62"/>
      <c r="L67" s="62"/>
      <c r="M67" s="62"/>
      <c r="N67" s="62"/>
      <c r="O67" s="62"/>
      <c r="P67" s="62"/>
      <c r="Q67" s="62"/>
      <c r="R67" s="62"/>
      <c r="S67" s="62"/>
      <c r="T67" s="62"/>
      <c r="U67" s="62"/>
      <c r="V67" s="62"/>
      <c r="W67" s="62"/>
      <c r="X67" s="62"/>
      <c r="Y67" s="62"/>
      <c r="Z67" s="63"/>
      <c r="AA67" s="8" t="str">
        <f t="shared" ca="1" si="0"/>
        <v/>
      </c>
      <c r="AB67" s="2" t="s">
        <v>6</v>
      </c>
      <c r="AC67" s="2"/>
      <c r="AD67" s="2"/>
      <c r="AE67" s="2"/>
      <c r="AF67" s="2"/>
      <c r="AG67" s="2"/>
      <c r="AH67" s="2"/>
      <c r="AI67" s="2"/>
      <c r="AJ67" s="2"/>
      <c r="AK67" s="2"/>
      <c r="AL67" s="2"/>
      <c r="AM67" s="2"/>
      <c r="AN67" s="2"/>
      <c r="AO67" s="2"/>
      <c r="AP67" s="1"/>
      <c r="AQ67" s="1"/>
    </row>
    <row r="68" spans="2:43" outlineLevel="6">
      <c r="B68" s="27"/>
      <c r="C68" s="26"/>
      <c r="D68" s="26"/>
      <c r="E68" s="26"/>
      <c r="F68" s="26"/>
      <c r="G68" s="26"/>
      <c r="H68" s="62"/>
      <c r="I68" s="62"/>
      <c r="J68" s="62"/>
      <c r="K68" s="62"/>
      <c r="L68" s="62"/>
      <c r="M68" s="62"/>
      <c r="N68" s="62"/>
      <c r="O68" s="62"/>
      <c r="P68" s="62"/>
      <c r="Q68" s="62"/>
      <c r="R68" s="62"/>
      <c r="S68" s="62"/>
      <c r="T68" s="62"/>
      <c r="U68" s="62"/>
      <c r="V68" s="62"/>
      <c r="W68" s="62"/>
      <c r="X68" s="62"/>
      <c r="Y68" s="62"/>
      <c r="Z68" s="63"/>
      <c r="AA68" s="8" t="str">
        <f t="shared" ca="1" si="0"/>
        <v/>
      </c>
      <c r="AB68" s="2" t="s">
        <v>6</v>
      </c>
      <c r="AC68" s="2"/>
      <c r="AD68" s="2"/>
      <c r="AE68" s="2"/>
      <c r="AF68" s="2"/>
      <c r="AG68" s="2"/>
      <c r="AH68" s="2"/>
      <c r="AI68" s="2"/>
      <c r="AJ68" s="2"/>
      <c r="AK68" s="2"/>
      <c r="AL68" s="2"/>
      <c r="AM68" s="2"/>
      <c r="AN68" s="2"/>
      <c r="AO68" s="2"/>
      <c r="AP68" s="1"/>
      <c r="AQ68" s="1"/>
    </row>
    <row r="69" spans="2:43" outlineLevel="6">
      <c r="B69" s="27"/>
      <c r="C69" s="26"/>
      <c r="D69" s="26"/>
      <c r="E69" s="26"/>
      <c r="F69" s="26"/>
      <c r="G69" s="26"/>
      <c r="H69" s="62"/>
      <c r="I69" s="62"/>
      <c r="J69" s="62"/>
      <c r="K69" s="62"/>
      <c r="L69" s="62"/>
      <c r="M69" s="62"/>
      <c r="N69" s="62"/>
      <c r="O69" s="62"/>
      <c r="P69" s="62"/>
      <c r="Q69" s="62"/>
      <c r="R69" s="62"/>
      <c r="S69" s="62"/>
      <c r="T69" s="62"/>
      <c r="U69" s="62"/>
      <c r="V69" s="62"/>
      <c r="W69" s="62"/>
      <c r="X69" s="62"/>
      <c r="Y69" s="62"/>
      <c r="Z69" s="63"/>
      <c r="AA69" s="8" t="str">
        <f t="shared" ca="1" si="0"/>
        <v/>
      </c>
      <c r="AB69" s="2" t="s">
        <v>6</v>
      </c>
      <c r="AC69" s="2"/>
      <c r="AD69" s="2"/>
      <c r="AE69" s="2"/>
      <c r="AF69" s="2"/>
      <c r="AG69" s="2"/>
      <c r="AH69" s="2"/>
      <c r="AI69" s="2"/>
      <c r="AJ69" s="2"/>
      <c r="AK69" s="2"/>
      <c r="AL69" s="2"/>
      <c r="AM69" s="2"/>
      <c r="AN69" s="2"/>
      <c r="AO69" s="2"/>
      <c r="AP69" s="1"/>
      <c r="AQ69" s="1"/>
    </row>
    <row r="70" spans="2:43" outlineLevel="7">
      <c r="B70" s="27"/>
      <c r="C70" s="26"/>
      <c r="D70" s="26"/>
      <c r="E70" s="26"/>
      <c r="F70" s="26"/>
      <c r="G70" s="26"/>
      <c r="H70" s="26"/>
      <c r="I70" s="62"/>
      <c r="J70" s="62"/>
      <c r="K70" s="62"/>
      <c r="L70" s="62"/>
      <c r="M70" s="62"/>
      <c r="N70" s="62"/>
      <c r="O70" s="62"/>
      <c r="P70" s="62"/>
      <c r="Q70" s="62"/>
      <c r="R70" s="62"/>
      <c r="S70" s="62"/>
      <c r="T70" s="62"/>
      <c r="U70" s="62"/>
      <c r="V70" s="62"/>
      <c r="W70" s="62"/>
      <c r="X70" s="62"/>
      <c r="Y70" s="62"/>
      <c r="Z70" s="63"/>
      <c r="AA70" s="8" t="str">
        <f t="shared" ca="1" si="0"/>
        <v/>
      </c>
      <c r="AB70" s="2" t="s">
        <v>6</v>
      </c>
      <c r="AC70" s="2"/>
      <c r="AD70" s="2"/>
      <c r="AE70" s="2"/>
      <c r="AF70" s="2"/>
      <c r="AG70" s="2"/>
      <c r="AH70" s="2"/>
      <c r="AI70" s="2"/>
      <c r="AJ70" s="2"/>
      <c r="AK70" s="2"/>
      <c r="AL70" s="2"/>
      <c r="AM70" s="2"/>
      <c r="AN70" s="2"/>
      <c r="AO70" s="2"/>
      <c r="AP70" s="1"/>
      <c r="AQ70" s="1"/>
    </row>
    <row r="71" spans="2:43" outlineLevel="7">
      <c r="B71" s="27"/>
      <c r="C71" s="26"/>
      <c r="D71" s="26"/>
      <c r="E71" s="26"/>
      <c r="F71" s="26"/>
      <c r="G71" s="26"/>
      <c r="H71" s="26"/>
      <c r="I71" s="62"/>
      <c r="J71" s="62"/>
      <c r="K71" s="62"/>
      <c r="L71" s="62"/>
      <c r="M71" s="62"/>
      <c r="N71" s="62"/>
      <c r="O71" s="62"/>
      <c r="P71" s="62"/>
      <c r="Q71" s="62"/>
      <c r="R71" s="62"/>
      <c r="S71" s="62"/>
      <c r="T71" s="62"/>
      <c r="U71" s="62"/>
      <c r="V71" s="62"/>
      <c r="W71" s="62"/>
      <c r="X71" s="62"/>
      <c r="Y71" s="62"/>
      <c r="Z71" s="63"/>
      <c r="AA71" s="8" t="str">
        <f t="shared" ca="1" si="0"/>
        <v/>
      </c>
      <c r="AB71" s="2" t="s">
        <v>6</v>
      </c>
      <c r="AC71" s="2"/>
      <c r="AD71" s="2"/>
      <c r="AE71" s="2"/>
      <c r="AF71" s="2"/>
      <c r="AG71" s="2"/>
      <c r="AH71" s="2"/>
      <c r="AI71" s="2"/>
      <c r="AJ71" s="2"/>
      <c r="AK71" s="2"/>
      <c r="AL71" s="2"/>
      <c r="AM71" s="2"/>
      <c r="AN71" s="2"/>
      <c r="AO71" s="2"/>
      <c r="AP71" s="1"/>
      <c r="AQ71" s="1"/>
    </row>
    <row r="72" spans="2:43" outlineLevel="6">
      <c r="B72" s="27"/>
      <c r="C72" s="26"/>
      <c r="D72" s="26"/>
      <c r="E72" s="26"/>
      <c r="F72" s="26"/>
      <c r="G72" s="26"/>
      <c r="H72" s="62"/>
      <c r="I72" s="62"/>
      <c r="J72" s="62"/>
      <c r="K72" s="62"/>
      <c r="L72" s="62"/>
      <c r="M72" s="62"/>
      <c r="N72" s="62"/>
      <c r="O72" s="62"/>
      <c r="P72" s="62"/>
      <c r="Q72" s="62"/>
      <c r="R72" s="62"/>
      <c r="S72" s="62"/>
      <c r="T72" s="62"/>
      <c r="U72" s="62"/>
      <c r="V72" s="62"/>
      <c r="W72" s="62"/>
      <c r="X72" s="62"/>
      <c r="Y72" s="62"/>
      <c r="Z72" s="63"/>
      <c r="AA72" s="8" t="str">
        <f t="shared" ca="1" si="0"/>
        <v/>
      </c>
      <c r="AB72" s="2" t="s">
        <v>6</v>
      </c>
      <c r="AC72" s="2"/>
      <c r="AD72" s="2"/>
      <c r="AE72" s="2"/>
      <c r="AF72" s="2"/>
      <c r="AG72" s="2"/>
      <c r="AH72" s="2"/>
      <c r="AI72" s="2"/>
      <c r="AJ72" s="2"/>
      <c r="AK72" s="2"/>
      <c r="AL72" s="2"/>
      <c r="AM72" s="2"/>
      <c r="AN72" s="2"/>
      <c r="AO72" s="2"/>
      <c r="AP72" s="1"/>
      <c r="AQ72" s="1"/>
    </row>
    <row r="73" spans="2:43" outlineLevel="5">
      <c r="B73" s="27"/>
      <c r="C73" s="26"/>
      <c r="D73" s="26"/>
      <c r="E73" s="26"/>
      <c r="F73" s="26"/>
      <c r="G73" s="62"/>
      <c r="H73" s="62"/>
      <c r="I73" s="62"/>
      <c r="J73" s="62"/>
      <c r="K73" s="62"/>
      <c r="L73" s="62"/>
      <c r="M73" s="62"/>
      <c r="N73" s="62"/>
      <c r="O73" s="62"/>
      <c r="P73" s="62"/>
      <c r="Q73" s="62"/>
      <c r="R73" s="62"/>
      <c r="S73" s="62"/>
      <c r="T73" s="62"/>
      <c r="U73" s="62"/>
      <c r="V73" s="62"/>
      <c r="W73" s="62"/>
      <c r="X73" s="62"/>
      <c r="Y73" s="62"/>
      <c r="Z73" s="63"/>
      <c r="AA73" s="8" t="str">
        <f t="shared" ca="1" si="0"/>
        <v/>
      </c>
      <c r="AB73" s="2" t="s">
        <v>6</v>
      </c>
      <c r="AC73" s="2"/>
      <c r="AD73" s="2"/>
      <c r="AE73" s="2"/>
      <c r="AF73" s="2"/>
      <c r="AG73" s="2"/>
      <c r="AH73" s="2"/>
      <c r="AI73" s="2"/>
      <c r="AJ73" s="2"/>
      <c r="AK73" s="2"/>
      <c r="AL73" s="2"/>
      <c r="AM73" s="2"/>
      <c r="AN73" s="2"/>
      <c r="AO73" s="2"/>
      <c r="AP73" s="1"/>
      <c r="AQ73" s="1"/>
    </row>
    <row r="74" spans="2:43" outlineLevel="4">
      <c r="B74" s="27"/>
      <c r="C74" s="26"/>
      <c r="D74" s="26"/>
      <c r="E74" s="26"/>
      <c r="F74" s="62"/>
      <c r="G74" s="62"/>
      <c r="H74" s="62"/>
      <c r="I74" s="62"/>
      <c r="J74" s="62"/>
      <c r="K74" s="62"/>
      <c r="L74" s="62"/>
      <c r="M74" s="62"/>
      <c r="N74" s="62"/>
      <c r="O74" s="62"/>
      <c r="P74" s="62"/>
      <c r="Q74" s="62"/>
      <c r="R74" s="62"/>
      <c r="S74" s="62"/>
      <c r="T74" s="62"/>
      <c r="U74" s="62"/>
      <c r="V74" s="62"/>
      <c r="W74" s="62"/>
      <c r="X74" s="62"/>
      <c r="Y74" s="62"/>
      <c r="Z74" s="63"/>
      <c r="AA74" s="8" t="str">
        <f t="shared" ca="1" si="0"/>
        <v/>
      </c>
      <c r="AB74" s="2" t="s">
        <v>6</v>
      </c>
      <c r="AC74" s="2"/>
      <c r="AD74" s="2"/>
      <c r="AE74" s="2"/>
      <c r="AF74" s="2"/>
      <c r="AG74" s="2"/>
      <c r="AH74" s="2"/>
      <c r="AI74" s="2"/>
      <c r="AJ74" s="2"/>
      <c r="AK74" s="2"/>
      <c r="AL74" s="2"/>
      <c r="AM74" s="2"/>
      <c r="AN74" s="2"/>
      <c r="AO74" s="2"/>
      <c r="AP74" s="1"/>
      <c r="AQ74" s="1"/>
    </row>
    <row r="75" spans="2:43" outlineLevel="3">
      <c r="B75" s="27"/>
      <c r="C75" s="26"/>
      <c r="D75" s="26"/>
      <c r="E75" s="62"/>
      <c r="F75" s="62"/>
      <c r="G75" s="62"/>
      <c r="H75" s="62"/>
      <c r="I75" s="62"/>
      <c r="J75" s="62"/>
      <c r="K75" s="62"/>
      <c r="L75" s="62"/>
      <c r="M75" s="62"/>
      <c r="N75" s="62"/>
      <c r="O75" s="62"/>
      <c r="P75" s="62"/>
      <c r="Q75" s="62"/>
      <c r="R75" s="62"/>
      <c r="S75" s="62"/>
      <c r="T75" s="62"/>
      <c r="U75" s="62"/>
      <c r="V75" s="62"/>
      <c r="W75" s="62"/>
      <c r="X75" s="62"/>
      <c r="Y75" s="62"/>
      <c r="Z75" s="63"/>
      <c r="AA75" s="8" t="str">
        <f t="shared" ca="1" si="0"/>
        <v/>
      </c>
      <c r="AB75" s="2" t="s">
        <v>6</v>
      </c>
      <c r="AC75" s="2"/>
      <c r="AD75" s="2"/>
      <c r="AE75" s="2"/>
      <c r="AF75" s="2"/>
      <c r="AG75" s="2"/>
      <c r="AH75" s="2"/>
      <c r="AI75" s="2"/>
      <c r="AJ75" s="2"/>
      <c r="AK75" s="2"/>
      <c r="AL75" s="2"/>
      <c r="AM75" s="2"/>
      <c r="AN75" s="2"/>
      <c r="AO75" s="2"/>
      <c r="AP75" s="1"/>
      <c r="AQ75" s="1"/>
    </row>
    <row r="76" spans="2:43" outlineLevel="3">
      <c r="B76" s="27"/>
      <c r="C76" s="26"/>
      <c r="D76" s="62"/>
      <c r="E76" s="62"/>
      <c r="F76" s="62"/>
      <c r="G76" s="62"/>
      <c r="H76" s="62"/>
      <c r="I76" s="62"/>
      <c r="J76" s="62"/>
      <c r="K76" s="62"/>
      <c r="L76" s="62"/>
      <c r="M76" s="62"/>
      <c r="N76" s="62"/>
      <c r="O76" s="62"/>
      <c r="P76" s="62"/>
      <c r="Q76" s="62"/>
      <c r="R76" s="62"/>
      <c r="S76" s="62"/>
      <c r="T76" s="62"/>
      <c r="U76" s="62"/>
      <c r="V76" s="62"/>
      <c r="W76" s="62"/>
      <c r="X76" s="62"/>
      <c r="Y76" s="62"/>
      <c r="Z76" s="63"/>
      <c r="AA76" s="8" t="str">
        <f t="shared" ca="1" si="0"/>
        <v/>
      </c>
      <c r="AB76" s="2" t="s">
        <v>6</v>
      </c>
      <c r="AC76" s="2"/>
      <c r="AD76" s="2"/>
      <c r="AE76" s="2"/>
      <c r="AF76" s="2"/>
      <c r="AG76" s="2"/>
      <c r="AH76" s="2"/>
      <c r="AI76" s="2"/>
      <c r="AJ76" s="2"/>
      <c r="AK76" s="2"/>
      <c r="AL76" s="2"/>
      <c r="AM76" s="2"/>
      <c r="AN76" s="2"/>
      <c r="AO76" s="2"/>
      <c r="AP76" s="1"/>
      <c r="AQ76" s="1"/>
    </row>
    <row r="77" spans="2:43" outlineLevel="2">
      <c r="B77" s="27"/>
      <c r="C77" s="62"/>
      <c r="D77" s="62"/>
      <c r="E77" s="62"/>
      <c r="F77" s="62"/>
      <c r="G77" s="62"/>
      <c r="H77" s="62"/>
      <c r="I77" s="62"/>
      <c r="J77" s="62"/>
      <c r="K77" s="62"/>
      <c r="L77" s="62"/>
      <c r="M77" s="62"/>
      <c r="N77" s="62"/>
      <c r="O77" s="62"/>
      <c r="P77" s="62"/>
      <c r="Q77" s="62"/>
      <c r="R77" s="62"/>
      <c r="S77" s="62"/>
      <c r="T77" s="62"/>
      <c r="U77" s="62"/>
      <c r="V77" s="62"/>
      <c r="W77" s="62"/>
      <c r="X77" s="62"/>
      <c r="Y77" s="62"/>
      <c r="Z77" s="63"/>
      <c r="AA77" s="8" t="str">
        <f t="shared" ca="1" si="0"/>
        <v/>
      </c>
      <c r="AB77" s="2" t="s">
        <v>6</v>
      </c>
      <c r="AC77" s="2"/>
      <c r="AD77" s="2"/>
      <c r="AE77" s="2"/>
      <c r="AF77" s="2"/>
      <c r="AG77" s="2"/>
      <c r="AH77" s="2"/>
      <c r="AI77" s="2"/>
      <c r="AJ77" s="2"/>
      <c r="AK77" s="2"/>
      <c r="AL77" s="2"/>
      <c r="AM77" s="2"/>
      <c r="AN77" s="2"/>
      <c r="AO77" s="2"/>
      <c r="AP77" s="1"/>
      <c r="AQ77" s="1"/>
    </row>
    <row r="78" spans="2:43">
      <c r="B78" s="61"/>
      <c r="C78" s="62"/>
      <c r="D78" s="62"/>
      <c r="E78" s="62"/>
      <c r="F78" s="62"/>
      <c r="G78" s="62"/>
      <c r="H78" s="62"/>
      <c r="I78" s="62"/>
      <c r="J78" s="62"/>
      <c r="K78" s="62"/>
      <c r="L78" s="62"/>
      <c r="M78" s="62"/>
      <c r="N78" s="62"/>
      <c r="O78" s="62"/>
      <c r="P78" s="62"/>
      <c r="Q78" s="62"/>
      <c r="R78" s="62"/>
      <c r="S78" s="62"/>
      <c r="T78" s="62"/>
      <c r="U78" s="62"/>
      <c r="V78" s="62"/>
      <c r="W78" s="62"/>
      <c r="X78" s="62"/>
      <c r="Y78" s="62"/>
      <c r="Z78" s="63"/>
      <c r="AA78" s="8" t="str">
        <f t="shared" ca="1" si="0"/>
        <v/>
      </c>
      <c r="AB78" s="2" t="s">
        <v>6</v>
      </c>
      <c r="AC78" s="2"/>
      <c r="AD78" s="2"/>
      <c r="AE78" s="2"/>
      <c r="AF78" s="2"/>
      <c r="AG78" s="2"/>
      <c r="AH78" s="2"/>
      <c r="AI78" s="2"/>
      <c r="AJ78" s="2"/>
      <c r="AK78" s="2"/>
      <c r="AL78" s="2"/>
      <c r="AM78" s="2"/>
      <c r="AN78" s="2"/>
      <c r="AO78" s="2"/>
      <c r="AP78" s="1"/>
      <c r="AQ78" s="1"/>
    </row>
    <row r="81" ht="15" customHeight="1"/>
  </sheetData>
  <mergeCells count="79">
    <mergeCell ref="B44:Z44"/>
    <mergeCell ref="B50:Z50"/>
    <mergeCell ref="B51:Z51"/>
    <mergeCell ref="B52:Z52"/>
    <mergeCell ref="C28:Z28"/>
    <mergeCell ref="C29:Z29"/>
    <mergeCell ref="B31:Z31"/>
    <mergeCell ref="C32:Z32"/>
    <mergeCell ref="C33:Z33"/>
    <mergeCell ref="C34:Z34"/>
    <mergeCell ref="C35:Z35"/>
    <mergeCell ref="C36:Z36"/>
    <mergeCell ref="B38:Z38"/>
    <mergeCell ref="B47:Z47"/>
    <mergeCell ref="B45:Z45"/>
    <mergeCell ref="B41:Z41"/>
    <mergeCell ref="B5:Z5"/>
    <mergeCell ref="C7:Z7"/>
    <mergeCell ref="D8:Z8"/>
    <mergeCell ref="D9:Z9"/>
    <mergeCell ref="B1:Z1"/>
    <mergeCell ref="AB1:AE1"/>
    <mergeCell ref="B2:Z2"/>
    <mergeCell ref="B3:Z3"/>
    <mergeCell ref="B4:Z4"/>
    <mergeCell ref="G66:Z66"/>
    <mergeCell ref="B20:Z20"/>
    <mergeCell ref="B21:Z21"/>
    <mergeCell ref="B57:Z57"/>
    <mergeCell ref="C58:Z58"/>
    <mergeCell ref="C59:Z59"/>
    <mergeCell ref="D60:Z60"/>
    <mergeCell ref="B56:Z56"/>
    <mergeCell ref="B30:Z30"/>
    <mergeCell ref="B55:Z55"/>
    <mergeCell ref="B46:Z46"/>
    <mergeCell ref="B53:Z53"/>
    <mergeCell ref="B54:Z54"/>
    <mergeCell ref="B48:Z48"/>
    <mergeCell ref="B49:Z49"/>
    <mergeCell ref="D61:Z61"/>
    <mergeCell ref="E62:Z62"/>
    <mergeCell ref="E63:Z63"/>
    <mergeCell ref="F64:Z64"/>
    <mergeCell ref="F65:Z65"/>
    <mergeCell ref="B78:Z78"/>
    <mergeCell ref="G67:Z67"/>
    <mergeCell ref="H68:Z68"/>
    <mergeCell ref="H69:Z69"/>
    <mergeCell ref="I70:Z70"/>
    <mergeCell ref="I71:Z71"/>
    <mergeCell ref="H72:Z72"/>
    <mergeCell ref="G73:Z73"/>
    <mergeCell ref="F74:Z74"/>
    <mergeCell ref="E75:Z75"/>
    <mergeCell ref="D76:Z76"/>
    <mergeCell ref="C77:Z77"/>
    <mergeCell ref="C6:Z6"/>
    <mergeCell ref="C18:Z18"/>
    <mergeCell ref="C10:Z10"/>
    <mergeCell ref="D11:Z11"/>
    <mergeCell ref="C12:Z12"/>
    <mergeCell ref="D13:Z13"/>
    <mergeCell ref="C14:Z14"/>
    <mergeCell ref="D15:Z15"/>
    <mergeCell ref="C16:Z16"/>
    <mergeCell ref="D17:Z17"/>
    <mergeCell ref="C42:Z42"/>
    <mergeCell ref="C43:Z43"/>
    <mergeCell ref="B19:Z19"/>
    <mergeCell ref="B22:Z22"/>
    <mergeCell ref="C24:Z24"/>
    <mergeCell ref="C23:Z23"/>
    <mergeCell ref="B27:Z27"/>
    <mergeCell ref="B37:Z37"/>
    <mergeCell ref="B25:Z25"/>
    <mergeCell ref="B26:Z26"/>
    <mergeCell ref="B40:Z40"/>
    <mergeCell ref="B39:Z3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41"/>
      <c r="AG1" s="41"/>
      <c r="AH1" s="41"/>
      <c r="AI1" s="41"/>
      <c r="AJ1" s="41"/>
      <c r="AK1" s="41"/>
      <c r="AL1" s="42" t="s">
        <v>1</v>
      </c>
      <c r="AM1" s="42" t="s">
        <v>0</v>
      </c>
    </row>
    <row r="2" spans="2:39" collapsed="1">
      <c r="B2" s="61" t="str">
        <f>"cbt createtable "&amp;AC2</f>
        <v>cbt createtable my-table</v>
      </c>
      <c r="C2" s="62"/>
      <c r="D2" s="62"/>
      <c r="E2" s="62"/>
      <c r="F2" s="62"/>
      <c r="G2" s="62"/>
      <c r="H2" s="62"/>
      <c r="I2" s="62"/>
      <c r="J2" s="62"/>
      <c r="K2" s="62"/>
      <c r="L2" s="62"/>
      <c r="M2" s="62"/>
      <c r="N2" s="62"/>
      <c r="O2" s="62"/>
      <c r="P2" s="62"/>
      <c r="Q2" s="62"/>
      <c r="R2" s="62"/>
      <c r="S2" s="62"/>
      <c r="T2" s="62"/>
      <c r="U2" s="62"/>
      <c r="V2" s="62"/>
      <c r="W2" s="62"/>
      <c r="X2" s="62"/>
      <c r="Y2" s="62"/>
      <c r="Z2" s="63"/>
      <c r="AA2" s="8" t="str">
        <f t="shared" ref="AA2:AA42" ca="1" si="0">IFERROR(OFFSET(A2,0,MATCH("",B2:Z2,-1)),"")</f>
        <v>cbt createtable my-table</v>
      </c>
      <c r="AB2" s="21" t="s">
        <v>429</v>
      </c>
      <c r="AC2" s="5" t="s">
        <v>430</v>
      </c>
      <c r="AD2" s="2"/>
      <c r="AE2" s="2"/>
      <c r="AF2" s="2"/>
      <c r="AG2" s="2"/>
      <c r="AH2" s="2"/>
      <c r="AI2" s="2"/>
      <c r="AJ2" s="2"/>
      <c r="AK2" s="2"/>
      <c r="AL2" s="1" t="s">
        <v>431</v>
      </c>
      <c r="AM2" s="1"/>
    </row>
    <row r="3" spans="2:39" ht="16.5" customHeight="1">
      <c r="B3" s="61" t="str">
        <f>"cbt ls"&amp;IF(ISBLANK(AC3),""," "&amp;AC3)</f>
        <v>cbt ls my-table</v>
      </c>
      <c r="C3" s="62"/>
      <c r="D3" s="62"/>
      <c r="E3" s="62"/>
      <c r="F3" s="62"/>
      <c r="G3" s="62"/>
      <c r="H3" s="62"/>
      <c r="I3" s="62"/>
      <c r="J3" s="62"/>
      <c r="K3" s="62"/>
      <c r="L3" s="62"/>
      <c r="M3" s="62"/>
      <c r="N3" s="62"/>
      <c r="O3" s="62"/>
      <c r="P3" s="62"/>
      <c r="Q3" s="62"/>
      <c r="R3" s="62"/>
      <c r="S3" s="62"/>
      <c r="T3" s="62"/>
      <c r="U3" s="62"/>
      <c r="V3" s="62"/>
      <c r="W3" s="62"/>
      <c r="X3" s="62"/>
      <c r="Y3" s="62"/>
      <c r="Z3" s="63"/>
      <c r="AA3" s="8" t="str">
        <f t="shared" ca="1" si="0"/>
        <v>cbt ls my-table</v>
      </c>
      <c r="AB3" s="2" t="s">
        <v>434</v>
      </c>
      <c r="AC3" s="5" t="s">
        <v>430</v>
      </c>
      <c r="AD3" s="2"/>
      <c r="AE3" s="2"/>
      <c r="AF3" s="2"/>
      <c r="AG3" s="2"/>
      <c r="AH3" s="2"/>
      <c r="AI3" s="2"/>
      <c r="AJ3" s="2"/>
      <c r="AK3" s="2"/>
      <c r="AL3" s="1" t="s">
        <v>432</v>
      </c>
      <c r="AM3" s="1"/>
    </row>
    <row r="4" spans="2:39">
      <c r="B4" s="61" t="str">
        <f>"cbt createfamily "&amp;AC4&amp;" "&amp;AE4</f>
        <v>cbt createfamily my-table cf1</v>
      </c>
      <c r="C4" s="62"/>
      <c r="D4" s="62"/>
      <c r="E4" s="62"/>
      <c r="F4" s="62"/>
      <c r="G4" s="62"/>
      <c r="H4" s="62"/>
      <c r="I4" s="62"/>
      <c r="J4" s="62"/>
      <c r="K4" s="62"/>
      <c r="L4" s="62"/>
      <c r="M4" s="62"/>
      <c r="N4" s="62"/>
      <c r="O4" s="62"/>
      <c r="P4" s="62"/>
      <c r="Q4" s="62"/>
      <c r="R4" s="62"/>
      <c r="S4" s="62"/>
      <c r="T4" s="62"/>
      <c r="U4" s="62"/>
      <c r="V4" s="62"/>
      <c r="W4" s="62"/>
      <c r="X4" s="62"/>
      <c r="Y4" s="62"/>
      <c r="Z4" s="63"/>
      <c r="AA4" s="8" t="str">
        <f ca="1">IFERROR(OFFSET(A4,0,MATCH("",B4:Z4,-1)),"")</f>
        <v>cbt createfamily my-table cf1</v>
      </c>
      <c r="AB4" s="21" t="s">
        <v>434</v>
      </c>
      <c r="AC4" s="5" t="s">
        <v>430</v>
      </c>
      <c r="AD4" s="21" t="s">
        <v>435</v>
      </c>
      <c r="AE4" s="5" t="s">
        <v>436</v>
      </c>
      <c r="AF4" s="2"/>
      <c r="AG4" s="2"/>
      <c r="AH4" s="2"/>
      <c r="AI4" s="2"/>
      <c r="AJ4" s="2"/>
      <c r="AK4" s="2"/>
      <c r="AL4" s="1" t="s">
        <v>433</v>
      </c>
      <c r="AM4" s="1"/>
    </row>
    <row r="5" spans="2:39">
      <c r="B5" s="61" t="str">
        <f>"cbt set "&amp;AC5&amp;" "&amp;AE5&amp;" "&amp;AG5&amp;":"&amp;AI5&amp;"="&amp;AK5</f>
        <v>cbt set my-table r1 cf1:c1=test-value</v>
      </c>
      <c r="C5" s="62"/>
      <c r="D5" s="62"/>
      <c r="E5" s="62"/>
      <c r="F5" s="62"/>
      <c r="G5" s="62"/>
      <c r="H5" s="62"/>
      <c r="I5" s="62"/>
      <c r="J5" s="62"/>
      <c r="K5" s="62"/>
      <c r="L5" s="62"/>
      <c r="M5" s="62"/>
      <c r="N5" s="62"/>
      <c r="O5" s="62"/>
      <c r="P5" s="62"/>
      <c r="Q5" s="62"/>
      <c r="R5" s="62"/>
      <c r="S5" s="62"/>
      <c r="T5" s="62"/>
      <c r="U5" s="62"/>
      <c r="V5" s="62"/>
      <c r="W5" s="62"/>
      <c r="X5" s="62"/>
      <c r="Y5" s="62"/>
      <c r="Z5" s="63"/>
      <c r="AA5" s="8" t="str">
        <f t="shared" ca="1" si="0"/>
        <v>cbt set my-table r1 cf1:c1=test-value</v>
      </c>
      <c r="AB5" s="21" t="s">
        <v>434</v>
      </c>
      <c r="AC5" s="5" t="s">
        <v>430</v>
      </c>
      <c r="AD5" s="21" t="s">
        <v>437</v>
      </c>
      <c r="AE5" s="5" t="s">
        <v>438</v>
      </c>
      <c r="AF5" s="21" t="s">
        <v>439</v>
      </c>
      <c r="AG5" s="5" t="s">
        <v>436</v>
      </c>
      <c r="AH5" s="21" t="s">
        <v>440</v>
      </c>
      <c r="AI5" s="5" t="s">
        <v>441</v>
      </c>
      <c r="AJ5" s="21" t="s">
        <v>442</v>
      </c>
      <c r="AK5" s="5" t="s">
        <v>443</v>
      </c>
      <c r="AL5" s="1" t="s">
        <v>444</v>
      </c>
      <c r="AM5" s="1"/>
    </row>
    <row r="6" spans="2:39">
      <c r="B6" s="61" t="str">
        <f>"cbt read "&amp;AC6</f>
        <v>cbt read my-table</v>
      </c>
      <c r="C6" s="62"/>
      <c r="D6" s="62"/>
      <c r="E6" s="62"/>
      <c r="F6" s="62"/>
      <c r="G6" s="62"/>
      <c r="H6" s="62"/>
      <c r="I6" s="62"/>
      <c r="J6" s="62"/>
      <c r="K6" s="62"/>
      <c r="L6" s="62"/>
      <c r="M6" s="62"/>
      <c r="N6" s="62"/>
      <c r="O6" s="62"/>
      <c r="P6" s="62"/>
      <c r="Q6" s="62"/>
      <c r="R6" s="62"/>
      <c r="S6" s="62"/>
      <c r="T6" s="62"/>
      <c r="U6" s="62"/>
      <c r="V6" s="62"/>
      <c r="W6" s="62"/>
      <c r="X6" s="62"/>
      <c r="Y6" s="62"/>
      <c r="Z6" s="63"/>
      <c r="AA6" s="8" t="str">
        <f ca="1">IFERROR(OFFSET(A6,0,MATCH("",B6:Z6,-1)),"")</f>
        <v>cbt read my-table</v>
      </c>
      <c r="AB6" s="21" t="s">
        <v>434</v>
      </c>
      <c r="AC6" s="5" t="s">
        <v>430</v>
      </c>
      <c r="AD6" s="2"/>
      <c r="AE6" s="2"/>
      <c r="AF6" s="2"/>
      <c r="AG6" s="2"/>
      <c r="AH6" s="2"/>
      <c r="AI6" s="2"/>
      <c r="AJ6" s="2"/>
      <c r="AK6" s="2"/>
      <c r="AL6" s="1" t="s">
        <v>445</v>
      </c>
      <c r="AM6" s="1"/>
    </row>
    <row r="7" spans="2:39">
      <c r="B7" s="61" t="str">
        <f>"cbt deletetable "&amp;AC7</f>
        <v>cbt deletetable my-table</v>
      </c>
      <c r="C7" s="62"/>
      <c r="D7" s="62"/>
      <c r="E7" s="62"/>
      <c r="F7" s="62"/>
      <c r="G7" s="62"/>
      <c r="H7" s="62"/>
      <c r="I7" s="62"/>
      <c r="J7" s="62"/>
      <c r="K7" s="62"/>
      <c r="L7" s="62"/>
      <c r="M7" s="62"/>
      <c r="N7" s="62"/>
      <c r="O7" s="62"/>
      <c r="P7" s="62"/>
      <c r="Q7" s="62"/>
      <c r="R7" s="62"/>
      <c r="S7" s="62"/>
      <c r="T7" s="62"/>
      <c r="U7" s="62"/>
      <c r="V7" s="62"/>
      <c r="W7" s="62"/>
      <c r="X7" s="62"/>
      <c r="Y7" s="62"/>
      <c r="Z7" s="63"/>
      <c r="AA7" s="8" t="str">
        <f ca="1">IFERROR(OFFSET(A7,0,MATCH("",B7:Z7,-1)),"")</f>
        <v>cbt deletetable my-table</v>
      </c>
      <c r="AB7" s="21" t="s">
        <v>434</v>
      </c>
      <c r="AC7" s="5" t="s">
        <v>430</v>
      </c>
      <c r="AD7" s="2"/>
      <c r="AE7" s="2"/>
      <c r="AF7" s="2"/>
      <c r="AG7" s="2"/>
      <c r="AH7" s="2"/>
      <c r="AI7" s="2"/>
      <c r="AJ7" s="2"/>
      <c r="AK7" s="2"/>
      <c r="AL7" s="1" t="s">
        <v>446</v>
      </c>
      <c r="AM7" s="1"/>
    </row>
    <row r="8" spans="2:39">
      <c r="B8" s="61"/>
      <c r="C8" s="62"/>
      <c r="D8" s="62"/>
      <c r="E8" s="62"/>
      <c r="F8" s="62"/>
      <c r="G8" s="62"/>
      <c r="H8" s="62"/>
      <c r="I8" s="62"/>
      <c r="J8" s="62"/>
      <c r="K8" s="62"/>
      <c r="L8" s="62"/>
      <c r="M8" s="62"/>
      <c r="N8" s="62"/>
      <c r="O8" s="62"/>
      <c r="P8" s="62"/>
      <c r="Q8" s="62"/>
      <c r="R8" s="62"/>
      <c r="S8" s="62"/>
      <c r="T8" s="62"/>
      <c r="U8" s="62"/>
      <c r="V8" s="62"/>
      <c r="W8" s="62"/>
      <c r="X8" s="62"/>
      <c r="Y8" s="62"/>
      <c r="Z8" s="63"/>
      <c r="AA8" s="8" t="str">
        <f t="shared" ref="AA8:AA15" ca="1" si="1">IFERROR(OFFSET(A8,0,MATCH("",B8:Z8,-1)),"")</f>
        <v/>
      </c>
      <c r="AB8" s="2" t="s">
        <v>6</v>
      </c>
      <c r="AC8" s="2"/>
      <c r="AD8" s="2"/>
      <c r="AE8" s="2"/>
      <c r="AF8" s="2"/>
      <c r="AG8" s="2"/>
      <c r="AH8" s="2"/>
      <c r="AI8" s="2"/>
      <c r="AJ8" s="2"/>
      <c r="AK8" s="2"/>
      <c r="AL8" s="1"/>
      <c r="AM8" s="1"/>
    </row>
    <row r="9" spans="2:39">
      <c r="B9" s="61"/>
      <c r="C9" s="62"/>
      <c r="D9" s="62"/>
      <c r="E9" s="62"/>
      <c r="F9" s="62"/>
      <c r="G9" s="62"/>
      <c r="H9" s="62"/>
      <c r="I9" s="62"/>
      <c r="J9" s="62"/>
      <c r="K9" s="62"/>
      <c r="L9" s="62"/>
      <c r="M9" s="62"/>
      <c r="N9" s="62"/>
      <c r="O9" s="62"/>
      <c r="P9" s="62"/>
      <c r="Q9" s="62"/>
      <c r="R9" s="62"/>
      <c r="S9" s="62"/>
      <c r="T9" s="62"/>
      <c r="U9" s="62"/>
      <c r="V9" s="62"/>
      <c r="W9" s="62"/>
      <c r="X9" s="62"/>
      <c r="Y9" s="62"/>
      <c r="Z9" s="63"/>
      <c r="AA9" s="8" t="str">
        <f t="shared" ca="1" si="1"/>
        <v/>
      </c>
      <c r="AB9" s="2" t="s">
        <v>6</v>
      </c>
      <c r="AC9" s="2"/>
      <c r="AD9" s="2"/>
      <c r="AE9" s="2"/>
      <c r="AF9" s="2"/>
      <c r="AG9" s="2"/>
      <c r="AH9" s="2"/>
      <c r="AI9" s="2"/>
      <c r="AJ9" s="2"/>
      <c r="AK9" s="2"/>
      <c r="AL9" s="1"/>
      <c r="AM9" s="1"/>
    </row>
    <row r="10" spans="2:39">
      <c r="B10" s="61"/>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1"/>
        <v/>
      </c>
      <c r="AB10" s="2" t="s">
        <v>6</v>
      </c>
      <c r="AC10" s="2"/>
      <c r="AD10" s="2"/>
      <c r="AE10" s="2"/>
      <c r="AF10" s="2"/>
      <c r="AG10" s="2"/>
      <c r="AH10" s="2"/>
      <c r="AI10" s="2"/>
      <c r="AJ10" s="2"/>
      <c r="AK10" s="2"/>
      <c r="AL10" s="1"/>
      <c r="AM10" s="1"/>
    </row>
    <row r="11" spans="2:39">
      <c r="B11" s="61"/>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1"/>
        <v/>
      </c>
      <c r="AB11" s="2" t="s">
        <v>6</v>
      </c>
      <c r="AC11" s="2"/>
      <c r="AD11" s="2"/>
      <c r="AE11" s="2"/>
      <c r="AF11" s="2"/>
      <c r="AG11" s="2"/>
      <c r="AH11" s="2"/>
      <c r="AI11" s="2"/>
      <c r="AJ11" s="2"/>
      <c r="AK11" s="2"/>
      <c r="AL11" s="1"/>
      <c r="AM11" s="1"/>
    </row>
    <row r="12" spans="2:39">
      <c r="B12" s="61"/>
      <c r="C12" s="62"/>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1"/>
        <v/>
      </c>
      <c r="AB12" s="2" t="s">
        <v>6</v>
      </c>
      <c r="AC12" s="2"/>
      <c r="AD12" s="2"/>
      <c r="AE12" s="2"/>
      <c r="AF12" s="2"/>
      <c r="AG12" s="2"/>
      <c r="AH12" s="2"/>
      <c r="AI12" s="2"/>
      <c r="AJ12" s="2"/>
      <c r="AK12" s="2"/>
      <c r="AL12" s="1"/>
      <c r="AM12" s="1"/>
    </row>
    <row r="13" spans="2:39">
      <c r="B13" s="61"/>
      <c r="C13" s="62"/>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1"/>
        <v/>
      </c>
      <c r="AB13" s="2" t="s">
        <v>6</v>
      </c>
      <c r="AC13" s="2"/>
      <c r="AD13" s="2"/>
      <c r="AE13" s="2"/>
      <c r="AF13" s="2"/>
      <c r="AG13" s="2"/>
      <c r="AH13" s="2"/>
      <c r="AI13" s="2"/>
      <c r="AJ13" s="2"/>
      <c r="AK13" s="2"/>
      <c r="AL13" s="1"/>
      <c r="AM13" s="1"/>
    </row>
    <row r="14" spans="2:39">
      <c r="B14" s="61"/>
      <c r="C14" s="62"/>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ca="1" si="1"/>
        <v/>
      </c>
      <c r="AB14" s="2" t="s">
        <v>6</v>
      </c>
      <c r="AC14" s="2"/>
      <c r="AD14" s="2"/>
      <c r="AE14" s="2"/>
      <c r="AF14" s="2"/>
      <c r="AG14" s="2"/>
      <c r="AH14" s="2"/>
      <c r="AI14" s="2"/>
      <c r="AJ14" s="2"/>
      <c r="AK14" s="2"/>
      <c r="AL14" s="1"/>
      <c r="AM14" s="1"/>
    </row>
    <row r="15" spans="2:39">
      <c r="B15" s="61"/>
      <c r="C15" s="62"/>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1"/>
        <v/>
      </c>
      <c r="AB15" s="2" t="s">
        <v>6</v>
      </c>
      <c r="AC15" s="2"/>
      <c r="AD15" s="2"/>
      <c r="AE15" s="2"/>
      <c r="AF15" s="2"/>
      <c r="AG15" s="2"/>
      <c r="AH15" s="2"/>
      <c r="AI15" s="2"/>
      <c r="AJ15" s="2"/>
      <c r="AK15" s="2"/>
      <c r="AL15" s="1"/>
      <c r="AM15" s="1"/>
    </row>
    <row r="16" spans="2:39">
      <c r="B16" s="61"/>
      <c r="C16" s="62"/>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ref="AA16:AA17" ca="1" si="2">IFERROR(OFFSET(A16,0,MATCH("",B16:Z16,-1)),"")</f>
        <v/>
      </c>
      <c r="AB16" s="2" t="s">
        <v>6</v>
      </c>
      <c r="AC16" s="2"/>
      <c r="AD16" s="2"/>
      <c r="AE16" s="2"/>
      <c r="AF16" s="2"/>
      <c r="AG16" s="2"/>
      <c r="AH16" s="2"/>
      <c r="AI16" s="2"/>
      <c r="AJ16" s="2"/>
      <c r="AK16" s="2"/>
      <c r="AL16" s="1"/>
      <c r="AM16" s="1"/>
    </row>
    <row r="17" spans="2:39">
      <c r="B17" s="61"/>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ca="1" si="2"/>
        <v/>
      </c>
      <c r="AB17" s="2" t="s">
        <v>6</v>
      </c>
      <c r="AC17" s="2"/>
      <c r="AD17" s="2"/>
      <c r="AE17" s="2"/>
      <c r="AF17" s="2"/>
      <c r="AG17" s="2"/>
      <c r="AH17" s="2"/>
      <c r="AI17" s="2"/>
      <c r="AJ17" s="2"/>
      <c r="AK17" s="2"/>
      <c r="AL17" s="1"/>
      <c r="AM17" s="1"/>
    </row>
    <row r="18" spans="2:39">
      <c r="B18" s="61"/>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ref="AA18:AA19" ca="1" si="3">IFERROR(OFFSET(A18,0,MATCH("",B18:Z18,-1)),"")</f>
        <v/>
      </c>
      <c r="AB18" s="2" t="s">
        <v>6</v>
      </c>
      <c r="AC18" s="2"/>
      <c r="AD18" s="2"/>
      <c r="AE18" s="2"/>
      <c r="AF18" s="2"/>
      <c r="AG18" s="2"/>
      <c r="AH18" s="2"/>
      <c r="AI18" s="2"/>
      <c r="AJ18" s="2"/>
      <c r="AK18" s="2"/>
      <c r="AL18" s="1"/>
      <c r="AM18" s="1"/>
    </row>
    <row r="19" spans="2:39">
      <c r="B19" s="61"/>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ca="1" si="3"/>
        <v/>
      </c>
      <c r="AB19" s="2" t="s">
        <v>6</v>
      </c>
      <c r="AC19" s="2"/>
      <c r="AD19" s="2"/>
      <c r="AE19" s="2"/>
      <c r="AF19" s="2"/>
      <c r="AG19" s="2"/>
      <c r="AH19" s="2"/>
      <c r="AI19" s="2"/>
      <c r="AJ19" s="2"/>
      <c r="AK19" s="2"/>
      <c r="AL19" s="1"/>
      <c r="AM19" s="1"/>
    </row>
    <row r="20" spans="2:39">
      <c r="B20" s="61"/>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2"/>
      <c r="AK20" s="2"/>
      <c r="AL20" s="1"/>
      <c r="AM20" s="1"/>
    </row>
    <row r="21" spans="2:39" collapsed="1">
      <c r="B21" s="61"/>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2"/>
      <c r="AK21" s="2"/>
      <c r="AL21" s="1"/>
      <c r="AM21" s="1"/>
    </row>
    <row r="22" spans="2:39" hidden="1" outlineLevel="1">
      <c r="B22" s="39"/>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2"/>
      <c r="AK22" s="2"/>
      <c r="AL22" s="1"/>
      <c r="AM22" s="1"/>
    </row>
    <row r="23" spans="2:39" hidden="1" outlineLevel="1">
      <c r="B23" s="39"/>
      <c r="C23" s="62"/>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2"/>
      <c r="AK23" s="2"/>
      <c r="AL23" s="1"/>
      <c r="AM23" s="1"/>
    </row>
    <row r="24" spans="2:39" hidden="1" outlineLevel="2">
      <c r="B24" s="39"/>
      <c r="C24" s="40"/>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2"/>
      <c r="AK24" s="2"/>
      <c r="AL24" s="1"/>
      <c r="AM24" s="1"/>
    </row>
    <row r="25" spans="2:39" hidden="1" outlineLevel="2">
      <c r="B25" s="39"/>
      <c r="C25" s="40"/>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2"/>
      <c r="AK25" s="2"/>
      <c r="AL25" s="1"/>
      <c r="AM25" s="1"/>
    </row>
    <row r="26" spans="2:39" hidden="1" outlineLevel="3">
      <c r="B26" s="39"/>
      <c r="C26" s="40"/>
      <c r="D26" s="40"/>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2"/>
      <c r="AK26" s="2"/>
      <c r="AL26" s="1"/>
      <c r="AM26" s="1"/>
    </row>
    <row r="27" spans="2:39" hidden="1" outlineLevel="3">
      <c r="B27" s="39"/>
      <c r="C27" s="40"/>
      <c r="D27" s="40"/>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2"/>
      <c r="AK27" s="2"/>
      <c r="AL27" s="1"/>
      <c r="AM27" s="1"/>
    </row>
    <row r="28" spans="2:39" hidden="1" outlineLevel="4">
      <c r="B28" s="39"/>
      <c r="C28" s="40"/>
      <c r="D28" s="40"/>
      <c r="E28" s="40"/>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2"/>
      <c r="AK28" s="2"/>
      <c r="AL28" s="1"/>
      <c r="AM28" s="1"/>
    </row>
    <row r="29" spans="2:39" hidden="1" outlineLevel="4">
      <c r="B29" s="39"/>
      <c r="C29" s="40"/>
      <c r="D29" s="40"/>
      <c r="E29" s="40"/>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62"/>
      <c r="H31" s="62"/>
      <c r="I31" s="62"/>
      <c r="J31" s="62"/>
      <c r="K31" s="62"/>
      <c r="L31" s="62"/>
      <c r="M31" s="62"/>
      <c r="N31" s="62"/>
      <c r="O31" s="62"/>
      <c r="P31" s="62"/>
      <c r="Q31" s="62"/>
      <c r="R31" s="62"/>
      <c r="S31" s="62"/>
      <c r="T31" s="62"/>
      <c r="U31" s="62"/>
      <c r="V31" s="62"/>
      <c r="W31" s="62"/>
      <c r="X31" s="62"/>
      <c r="Y31" s="62"/>
      <c r="Z31" s="63"/>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62"/>
      <c r="I32" s="62"/>
      <c r="J32" s="62"/>
      <c r="K32" s="62"/>
      <c r="L32" s="62"/>
      <c r="M32" s="62"/>
      <c r="N32" s="62"/>
      <c r="O32" s="62"/>
      <c r="P32" s="62"/>
      <c r="Q32" s="62"/>
      <c r="R32" s="62"/>
      <c r="S32" s="62"/>
      <c r="T32" s="62"/>
      <c r="U32" s="62"/>
      <c r="V32" s="62"/>
      <c r="W32" s="62"/>
      <c r="X32" s="62"/>
      <c r="Y32" s="62"/>
      <c r="Z32" s="63"/>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62"/>
      <c r="I33" s="62"/>
      <c r="J33" s="62"/>
      <c r="K33" s="62"/>
      <c r="L33" s="62"/>
      <c r="M33" s="62"/>
      <c r="N33" s="62"/>
      <c r="O33" s="62"/>
      <c r="P33" s="62"/>
      <c r="Q33" s="62"/>
      <c r="R33" s="62"/>
      <c r="S33" s="62"/>
      <c r="T33" s="62"/>
      <c r="U33" s="62"/>
      <c r="V33" s="62"/>
      <c r="W33" s="62"/>
      <c r="X33" s="62"/>
      <c r="Y33" s="62"/>
      <c r="Z33" s="63"/>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62"/>
      <c r="J34" s="62"/>
      <c r="K34" s="62"/>
      <c r="L34" s="62"/>
      <c r="M34" s="62"/>
      <c r="N34" s="62"/>
      <c r="O34" s="62"/>
      <c r="P34" s="62"/>
      <c r="Q34" s="62"/>
      <c r="R34" s="62"/>
      <c r="S34" s="62"/>
      <c r="T34" s="62"/>
      <c r="U34" s="62"/>
      <c r="V34" s="62"/>
      <c r="W34" s="62"/>
      <c r="X34" s="62"/>
      <c r="Y34" s="62"/>
      <c r="Z34" s="63"/>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62"/>
      <c r="J35" s="62"/>
      <c r="K35" s="62"/>
      <c r="L35" s="62"/>
      <c r="M35" s="62"/>
      <c r="N35" s="62"/>
      <c r="O35" s="62"/>
      <c r="P35" s="62"/>
      <c r="Q35" s="62"/>
      <c r="R35" s="62"/>
      <c r="S35" s="62"/>
      <c r="T35" s="62"/>
      <c r="U35" s="62"/>
      <c r="V35" s="62"/>
      <c r="W35" s="62"/>
      <c r="X35" s="62"/>
      <c r="Y35" s="62"/>
      <c r="Z35" s="63"/>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62"/>
      <c r="I36" s="62"/>
      <c r="J36" s="62"/>
      <c r="K36" s="62"/>
      <c r="L36" s="62"/>
      <c r="M36" s="62"/>
      <c r="N36" s="62"/>
      <c r="O36" s="62"/>
      <c r="P36" s="62"/>
      <c r="Q36" s="62"/>
      <c r="R36" s="62"/>
      <c r="S36" s="62"/>
      <c r="T36" s="62"/>
      <c r="U36" s="62"/>
      <c r="V36" s="62"/>
      <c r="W36" s="62"/>
      <c r="X36" s="62"/>
      <c r="Y36" s="62"/>
      <c r="Z36" s="63"/>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62"/>
      <c r="H37" s="62"/>
      <c r="I37" s="62"/>
      <c r="J37" s="62"/>
      <c r="K37" s="62"/>
      <c r="L37" s="62"/>
      <c r="M37" s="62"/>
      <c r="N37" s="62"/>
      <c r="O37" s="62"/>
      <c r="P37" s="62"/>
      <c r="Q37" s="62"/>
      <c r="R37" s="62"/>
      <c r="S37" s="62"/>
      <c r="T37" s="62"/>
      <c r="U37" s="62"/>
      <c r="V37" s="62"/>
      <c r="W37" s="62"/>
      <c r="X37" s="62"/>
      <c r="Y37" s="62"/>
      <c r="Z37" s="63"/>
      <c r="AA37" s="8" t="str">
        <f t="shared" ca="1" si="0"/>
        <v/>
      </c>
      <c r="AB37" s="2" t="s">
        <v>6</v>
      </c>
      <c r="AC37" s="2"/>
      <c r="AD37" s="2"/>
      <c r="AE37" s="2"/>
      <c r="AF37" s="2"/>
      <c r="AG37" s="2"/>
      <c r="AH37" s="2"/>
      <c r="AI37" s="2"/>
      <c r="AJ37" s="2"/>
      <c r="AK37" s="2"/>
      <c r="AL37" s="1"/>
      <c r="AM37" s="1"/>
    </row>
    <row r="38" spans="2:39" hidden="1" outlineLevel="4">
      <c r="B38" s="39"/>
      <c r="C38" s="40"/>
      <c r="D38" s="40"/>
      <c r="E38" s="40"/>
      <c r="F38" s="62"/>
      <c r="G38" s="62"/>
      <c r="H38" s="62"/>
      <c r="I38" s="62"/>
      <c r="J38" s="62"/>
      <c r="K38" s="62"/>
      <c r="L38" s="62"/>
      <c r="M38" s="62"/>
      <c r="N38" s="62"/>
      <c r="O38" s="62"/>
      <c r="P38" s="62"/>
      <c r="Q38" s="62"/>
      <c r="R38" s="62"/>
      <c r="S38" s="62"/>
      <c r="T38" s="62"/>
      <c r="U38" s="62"/>
      <c r="V38" s="62"/>
      <c r="W38" s="62"/>
      <c r="X38" s="62"/>
      <c r="Y38" s="62"/>
      <c r="Z38" s="63"/>
      <c r="AA38" s="8" t="str">
        <f t="shared" ca="1" si="0"/>
        <v/>
      </c>
      <c r="AB38" s="2" t="s">
        <v>6</v>
      </c>
      <c r="AC38" s="2"/>
      <c r="AD38" s="2"/>
      <c r="AE38" s="2"/>
      <c r="AF38" s="2"/>
      <c r="AG38" s="2"/>
      <c r="AH38" s="2"/>
      <c r="AI38" s="2"/>
      <c r="AJ38" s="2"/>
      <c r="AK38" s="2"/>
      <c r="AL38" s="1"/>
      <c r="AM38" s="1"/>
    </row>
    <row r="39" spans="2:39" hidden="1" outlineLevel="3">
      <c r="B39" s="39"/>
      <c r="C39" s="40"/>
      <c r="D39" s="40"/>
      <c r="E39" s="62"/>
      <c r="F39" s="62"/>
      <c r="G39" s="62"/>
      <c r="H39" s="62"/>
      <c r="I39" s="62"/>
      <c r="J39" s="62"/>
      <c r="K39" s="62"/>
      <c r="L39" s="62"/>
      <c r="M39" s="62"/>
      <c r="N39" s="62"/>
      <c r="O39" s="62"/>
      <c r="P39" s="62"/>
      <c r="Q39" s="62"/>
      <c r="R39" s="62"/>
      <c r="S39" s="62"/>
      <c r="T39" s="62"/>
      <c r="U39" s="62"/>
      <c r="V39" s="62"/>
      <c r="W39" s="62"/>
      <c r="X39" s="62"/>
      <c r="Y39" s="62"/>
      <c r="Z39" s="63"/>
      <c r="AA39" s="8" t="str">
        <f t="shared" ca="1" si="0"/>
        <v/>
      </c>
      <c r="AB39" s="2" t="s">
        <v>6</v>
      </c>
      <c r="AC39" s="2"/>
      <c r="AD39" s="2"/>
      <c r="AE39" s="2"/>
      <c r="AF39" s="2"/>
      <c r="AG39" s="2"/>
      <c r="AH39" s="2"/>
      <c r="AI39" s="2"/>
      <c r="AJ39" s="2"/>
      <c r="AK39" s="2"/>
      <c r="AL39" s="1"/>
      <c r="AM39" s="1"/>
    </row>
    <row r="40" spans="2:39" hidden="1" outlineLevel="3">
      <c r="B40" s="39"/>
      <c r="C40" s="40"/>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2"/>
      <c r="AK40" s="2"/>
      <c r="AL40" s="1"/>
      <c r="AM40" s="1"/>
    </row>
    <row r="41" spans="2:39" hidden="1" outlineLevel="2">
      <c r="B41" s="39"/>
      <c r="C41" s="62"/>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2"/>
      <c r="AK41" s="2"/>
      <c r="AL41" s="1"/>
      <c r="AM41" s="1"/>
    </row>
    <row r="42" spans="2:39">
      <c r="B42" s="61"/>
      <c r="C42" s="62"/>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2"/>
      <c r="AK42" s="2"/>
      <c r="AL42" s="1"/>
      <c r="AM42" s="1"/>
    </row>
    <row r="45" spans="2:39" ht="15" customHeight="1"/>
  </sheetData>
  <mergeCells count="43">
    <mergeCell ref="B1:Z1"/>
    <mergeCell ref="AB1:AE1"/>
    <mergeCell ref="B2:Z2"/>
    <mergeCell ref="B3:Z3"/>
    <mergeCell ref="B5:Z5"/>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42:Z42"/>
    <mergeCell ref="G31:Z31"/>
    <mergeCell ref="H32:Z32"/>
    <mergeCell ref="H33:Z33"/>
    <mergeCell ref="I34:Z34"/>
    <mergeCell ref="I35:Z35"/>
    <mergeCell ref="H36:Z36"/>
    <mergeCell ref="G37:Z37"/>
    <mergeCell ref="F38:Z38"/>
    <mergeCell ref="E39:Z39"/>
    <mergeCell ref="D40:Z40"/>
    <mergeCell ref="C41:Z41"/>
    <mergeCell ref="B16:Z16"/>
    <mergeCell ref="B17:Z17"/>
    <mergeCell ref="B8:Z8"/>
    <mergeCell ref="B9:Z9"/>
    <mergeCell ref="B10:Z10"/>
    <mergeCell ref="B11:Z11"/>
    <mergeCell ref="B12:Z12"/>
    <mergeCell ref="B13:Z13"/>
    <mergeCell ref="B14:Z14"/>
    <mergeCell ref="B15:Z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41"/>
      <c r="AG1" s="41"/>
      <c r="AH1" s="41"/>
      <c r="AI1" s="41"/>
      <c r="AJ1" s="42" t="s">
        <v>1</v>
      </c>
      <c r="AK1" s="42" t="s">
        <v>0</v>
      </c>
    </row>
    <row r="2" spans="2:37">
      <c r="B2" s="61" t="str">
        <f>"bq mk"</f>
        <v>bq mk</v>
      </c>
      <c r="C2" s="62"/>
      <c r="D2" s="62"/>
      <c r="E2" s="62"/>
      <c r="F2" s="62"/>
      <c r="G2" s="62"/>
      <c r="H2" s="62"/>
      <c r="I2" s="62"/>
      <c r="J2" s="62"/>
      <c r="K2" s="62"/>
      <c r="L2" s="62"/>
      <c r="M2" s="62"/>
      <c r="N2" s="62"/>
      <c r="O2" s="62"/>
      <c r="P2" s="62"/>
      <c r="Q2" s="62"/>
      <c r="R2" s="62"/>
      <c r="S2" s="62"/>
      <c r="T2" s="62"/>
      <c r="U2" s="62"/>
      <c r="V2" s="62"/>
      <c r="W2" s="62"/>
      <c r="X2" s="62"/>
      <c r="Y2" s="62"/>
      <c r="Z2" s="63"/>
      <c r="AA2" s="8" t="str">
        <f t="shared" ref="AA2:AA30" ca="1" si="0">IFERROR(OFFSET(A2,0,MATCH("",B2:Z2,-1)),"")</f>
        <v>bq mk</v>
      </c>
      <c r="AB2" s="2" t="s">
        <v>6</v>
      </c>
      <c r="AC2" s="2"/>
      <c r="AD2" s="2"/>
      <c r="AE2" s="2"/>
      <c r="AF2" s="2"/>
      <c r="AG2" s="2"/>
      <c r="AH2" s="2"/>
      <c r="AI2" s="2"/>
      <c r="AJ2" s="1" t="s">
        <v>451</v>
      </c>
      <c r="AK2" s="1"/>
    </row>
    <row r="3" spans="2:37" outlineLevel="1">
      <c r="B3" s="39"/>
      <c r="C3" s="62" t="str">
        <f>B$2&amp;" "&amp;AC3</f>
        <v>bq mk rtda</v>
      </c>
      <c r="D3" s="62"/>
      <c r="E3" s="62"/>
      <c r="F3" s="62"/>
      <c r="G3" s="62"/>
      <c r="H3" s="62"/>
      <c r="I3" s="62"/>
      <c r="J3" s="62"/>
      <c r="K3" s="62"/>
      <c r="L3" s="62"/>
      <c r="M3" s="62"/>
      <c r="N3" s="62"/>
      <c r="O3" s="62"/>
      <c r="P3" s="62"/>
      <c r="Q3" s="62"/>
      <c r="R3" s="62"/>
      <c r="S3" s="62"/>
      <c r="T3" s="62"/>
      <c r="U3" s="62"/>
      <c r="V3" s="62"/>
      <c r="W3" s="62"/>
      <c r="X3" s="62"/>
      <c r="Y3" s="62"/>
      <c r="Z3" s="63"/>
      <c r="AA3" s="8" t="str">
        <f t="shared" ref="AA3:AA4" ca="1" si="1">IFERROR(OFFSET(A3,0,MATCH("",B3:Z3,-1)),"")</f>
        <v>bq mk rtda</v>
      </c>
      <c r="AB3" s="21" t="s">
        <v>448</v>
      </c>
      <c r="AC3" s="5" t="s">
        <v>449</v>
      </c>
      <c r="AD3" s="2"/>
      <c r="AE3" s="2"/>
      <c r="AF3" s="2"/>
      <c r="AG3" s="2"/>
      <c r="AH3" s="2"/>
      <c r="AI3" s="2"/>
      <c r="AJ3" s="1" t="s">
        <v>450</v>
      </c>
      <c r="AK3" s="1"/>
    </row>
    <row r="4" spans="2:37" ht="30" customHeight="1" outlineLevel="1">
      <c r="B4" s="39"/>
      <c r="C4" s="58" t="str">
        <f>B$2&amp;" -t "&amp;AC4&amp;"."&amp;AE4&amp;" "&amp;AG4</f>
        <v>bq mk -t rtda.tweets kube-redis-bq/bigquery-setup/schema.json</v>
      </c>
      <c r="D4" s="59"/>
      <c r="E4" s="59"/>
      <c r="F4" s="59"/>
      <c r="G4" s="59"/>
      <c r="H4" s="59"/>
      <c r="I4" s="59"/>
      <c r="J4" s="59"/>
      <c r="K4" s="59"/>
      <c r="L4" s="59"/>
      <c r="M4" s="59"/>
      <c r="N4" s="59"/>
      <c r="O4" s="59"/>
      <c r="P4" s="59"/>
      <c r="Q4" s="59"/>
      <c r="R4" s="59"/>
      <c r="S4" s="59"/>
      <c r="T4" s="59"/>
      <c r="U4" s="59"/>
      <c r="V4" s="59"/>
      <c r="W4" s="59"/>
      <c r="X4" s="59"/>
      <c r="Y4" s="59"/>
      <c r="Z4" s="60"/>
      <c r="AA4" s="8" t="str">
        <f t="shared" ca="1" si="1"/>
        <v>bq mk -t rtda.tweets kube-redis-bq/bigquery-setup/schema.json</v>
      </c>
      <c r="AB4" s="21" t="s">
        <v>453</v>
      </c>
      <c r="AC4" s="5" t="s">
        <v>449</v>
      </c>
      <c r="AD4" s="21" t="s">
        <v>429</v>
      </c>
      <c r="AE4" s="5" t="s">
        <v>454</v>
      </c>
      <c r="AF4" s="21" t="s">
        <v>455</v>
      </c>
      <c r="AG4" s="5" t="s">
        <v>456</v>
      </c>
      <c r="AH4" s="2"/>
      <c r="AI4" s="2"/>
      <c r="AJ4" s="1" t="s">
        <v>452</v>
      </c>
      <c r="AK4" s="1"/>
    </row>
    <row r="5" spans="2:37" ht="30">
      <c r="B5" s="61" t="str">
        <f>"bq ls"&amp;IF(ISBLANK(AC5),""," "&amp;AC5&amp;":")</f>
        <v>bq ls $DEVSHELL_PROJECT_ID:</v>
      </c>
      <c r="C5" s="62"/>
      <c r="D5" s="62"/>
      <c r="E5" s="62"/>
      <c r="F5" s="62"/>
      <c r="G5" s="62"/>
      <c r="H5" s="62"/>
      <c r="I5" s="62"/>
      <c r="J5" s="62"/>
      <c r="K5" s="62"/>
      <c r="L5" s="62"/>
      <c r="M5" s="62"/>
      <c r="N5" s="62"/>
      <c r="O5" s="62"/>
      <c r="P5" s="62"/>
      <c r="Q5" s="62"/>
      <c r="R5" s="62"/>
      <c r="S5" s="62"/>
      <c r="T5" s="62"/>
      <c r="U5" s="62"/>
      <c r="V5" s="62"/>
      <c r="W5" s="62"/>
      <c r="X5" s="62"/>
      <c r="Y5" s="62"/>
      <c r="Z5" s="63"/>
      <c r="AA5" s="8" t="str">
        <f t="shared" ca="1" si="0"/>
        <v>bq ls $DEVSHELL_PROJECT_ID:</v>
      </c>
      <c r="AB5" s="22" t="s">
        <v>459</v>
      </c>
      <c r="AC5" s="5" t="s">
        <v>217</v>
      </c>
      <c r="AD5" s="2"/>
      <c r="AE5" s="2"/>
      <c r="AF5" s="2"/>
      <c r="AG5" s="2"/>
      <c r="AH5" s="2"/>
      <c r="AI5" s="2"/>
      <c r="AJ5" s="1" t="s">
        <v>457</v>
      </c>
      <c r="AK5" s="1" t="s">
        <v>458</v>
      </c>
    </row>
    <row r="6" spans="2:37" ht="42" customHeight="1">
      <c r="B6" s="61"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62"/>
      <c r="D6" s="62"/>
      <c r="E6" s="62"/>
      <c r="F6" s="62"/>
      <c r="G6" s="62"/>
      <c r="H6" s="62"/>
      <c r="I6" s="62"/>
      <c r="J6" s="62"/>
      <c r="K6" s="62"/>
      <c r="L6" s="62"/>
      <c r="M6" s="62"/>
      <c r="N6" s="62"/>
      <c r="O6" s="62"/>
      <c r="P6" s="62"/>
      <c r="Q6" s="62"/>
      <c r="R6" s="62"/>
      <c r="S6" s="62"/>
      <c r="T6" s="62"/>
      <c r="U6" s="62"/>
      <c r="V6" s="62"/>
      <c r="W6" s="62"/>
      <c r="X6" s="62"/>
      <c r="Y6" s="62"/>
      <c r="Z6" s="63"/>
      <c r="AA6" s="8" t="str">
        <f t="shared" ca="1" si="0"/>
        <v>bq query "select string_field_10 as request, count(*) as requestcount from logdata.accesslog group by request order by requestcount desc"</v>
      </c>
      <c r="AB6" s="21" t="s">
        <v>470</v>
      </c>
      <c r="AC6" s="5" t="s">
        <v>471</v>
      </c>
      <c r="AD6" s="2"/>
      <c r="AE6" s="2"/>
      <c r="AF6" s="2"/>
      <c r="AG6" s="2"/>
      <c r="AH6" s="2"/>
      <c r="AI6" s="2"/>
      <c r="AJ6" s="1" t="s">
        <v>469</v>
      </c>
      <c r="AK6" s="1"/>
    </row>
    <row r="7" spans="2:37">
      <c r="B7" s="61"/>
      <c r="C7" s="62"/>
      <c r="D7" s="62"/>
      <c r="E7" s="62"/>
      <c r="F7" s="62"/>
      <c r="G7" s="62"/>
      <c r="H7" s="62"/>
      <c r="I7" s="62"/>
      <c r="J7" s="62"/>
      <c r="K7" s="62"/>
      <c r="L7" s="62"/>
      <c r="M7" s="62"/>
      <c r="N7" s="62"/>
      <c r="O7" s="62"/>
      <c r="P7" s="62"/>
      <c r="Q7" s="62"/>
      <c r="R7" s="62"/>
      <c r="S7" s="62"/>
      <c r="T7" s="62"/>
      <c r="U7" s="62"/>
      <c r="V7" s="62"/>
      <c r="W7" s="62"/>
      <c r="X7" s="62"/>
      <c r="Y7" s="62"/>
      <c r="Z7" s="63"/>
      <c r="AA7" s="8" t="str">
        <f t="shared" ca="1" si="0"/>
        <v/>
      </c>
      <c r="AB7" s="2" t="s">
        <v>6</v>
      </c>
      <c r="AC7" s="2"/>
      <c r="AD7" s="2"/>
      <c r="AE7" s="2"/>
      <c r="AF7" s="2"/>
      <c r="AG7" s="2"/>
      <c r="AH7" s="2"/>
      <c r="AI7" s="2"/>
      <c r="AJ7" s="1"/>
      <c r="AK7" s="1"/>
    </row>
    <row r="8" spans="2:37">
      <c r="B8" s="61"/>
      <c r="C8" s="62"/>
      <c r="D8" s="62"/>
      <c r="E8" s="62"/>
      <c r="F8" s="62"/>
      <c r="G8" s="62"/>
      <c r="H8" s="62"/>
      <c r="I8" s="62"/>
      <c r="J8" s="62"/>
      <c r="K8" s="62"/>
      <c r="L8" s="62"/>
      <c r="M8" s="62"/>
      <c r="N8" s="62"/>
      <c r="O8" s="62"/>
      <c r="P8" s="62"/>
      <c r="Q8" s="62"/>
      <c r="R8" s="62"/>
      <c r="S8" s="62"/>
      <c r="T8" s="62"/>
      <c r="U8" s="62"/>
      <c r="V8" s="62"/>
      <c r="W8" s="62"/>
      <c r="X8" s="62"/>
      <c r="Y8" s="62"/>
      <c r="Z8" s="63"/>
      <c r="AA8" s="8" t="str">
        <f t="shared" ca="1" si="0"/>
        <v/>
      </c>
      <c r="AB8" s="2" t="s">
        <v>6</v>
      </c>
      <c r="AC8" s="2"/>
      <c r="AD8" s="2"/>
      <c r="AE8" s="2"/>
      <c r="AF8" s="2"/>
      <c r="AG8" s="2"/>
      <c r="AH8" s="2"/>
      <c r="AI8" s="2"/>
      <c r="AJ8" s="1"/>
      <c r="AK8" s="1"/>
    </row>
    <row r="9" spans="2:37" collapsed="1">
      <c r="B9" s="61"/>
      <c r="C9" s="62"/>
      <c r="D9" s="62"/>
      <c r="E9" s="62"/>
      <c r="F9" s="62"/>
      <c r="G9" s="62"/>
      <c r="H9" s="62"/>
      <c r="I9" s="62"/>
      <c r="J9" s="62"/>
      <c r="K9" s="62"/>
      <c r="L9" s="62"/>
      <c r="M9" s="62"/>
      <c r="N9" s="62"/>
      <c r="O9" s="62"/>
      <c r="P9" s="62"/>
      <c r="Q9" s="62"/>
      <c r="R9" s="62"/>
      <c r="S9" s="62"/>
      <c r="T9" s="62"/>
      <c r="U9" s="62"/>
      <c r="V9" s="62"/>
      <c r="W9" s="62"/>
      <c r="X9" s="62"/>
      <c r="Y9" s="62"/>
      <c r="Z9" s="63"/>
      <c r="AA9" s="8" t="str">
        <f t="shared" ca="1" si="0"/>
        <v/>
      </c>
      <c r="AB9" s="2" t="s">
        <v>6</v>
      </c>
      <c r="AC9" s="2"/>
      <c r="AD9" s="2"/>
      <c r="AE9" s="2"/>
      <c r="AF9" s="2"/>
      <c r="AG9" s="2"/>
      <c r="AH9" s="2"/>
      <c r="AI9" s="2"/>
      <c r="AJ9" s="1"/>
      <c r="AK9" s="1"/>
    </row>
    <row r="10" spans="2:37" hidden="1" outlineLevel="1">
      <c r="B10" s="39"/>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0"/>
        <v/>
      </c>
      <c r="AB10" s="2" t="s">
        <v>6</v>
      </c>
      <c r="AC10" s="2"/>
      <c r="AD10" s="2"/>
      <c r="AE10" s="2"/>
      <c r="AF10" s="2"/>
      <c r="AG10" s="2"/>
      <c r="AH10" s="2"/>
      <c r="AI10" s="2"/>
      <c r="AJ10" s="1"/>
      <c r="AK10" s="1"/>
    </row>
    <row r="11" spans="2:37" hidden="1" outlineLevel="1">
      <c r="B11" s="39"/>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0"/>
        <v/>
      </c>
      <c r="AB11" s="2" t="s">
        <v>6</v>
      </c>
      <c r="AC11" s="2"/>
      <c r="AD11" s="2"/>
      <c r="AE11" s="2"/>
      <c r="AF11" s="2"/>
      <c r="AG11" s="2"/>
      <c r="AH11" s="2"/>
      <c r="AI11" s="2"/>
      <c r="AJ11" s="1"/>
      <c r="AK11" s="1"/>
    </row>
    <row r="12" spans="2:37" hidden="1" outlineLevel="2">
      <c r="B12" s="39"/>
      <c r="C12" s="40"/>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0"/>
        <v/>
      </c>
      <c r="AB12" s="2" t="s">
        <v>6</v>
      </c>
      <c r="AC12" s="2"/>
      <c r="AD12" s="2"/>
      <c r="AE12" s="2"/>
      <c r="AF12" s="2"/>
      <c r="AG12" s="2"/>
      <c r="AH12" s="2"/>
      <c r="AI12" s="2"/>
      <c r="AJ12" s="1"/>
      <c r="AK12" s="1"/>
    </row>
    <row r="13" spans="2:37" hidden="1" outlineLevel="2">
      <c r="B13" s="39"/>
      <c r="C13" s="40"/>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0"/>
        <v/>
      </c>
      <c r="AB13" s="2" t="s">
        <v>6</v>
      </c>
      <c r="AC13" s="2"/>
      <c r="AD13" s="2"/>
      <c r="AE13" s="2"/>
      <c r="AF13" s="2"/>
      <c r="AG13" s="2"/>
      <c r="AH13" s="2"/>
      <c r="AI13" s="2"/>
      <c r="AJ13" s="1"/>
      <c r="AK13" s="1"/>
    </row>
    <row r="14" spans="2:37" hidden="1" outlineLevel="3">
      <c r="B14" s="39"/>
      <c r="C14" s="40"/>
      <c r="D14" s="40"/>
      <c r="E14" s="62"/>
      <c r="F14" s="62"/>
      <c r="G14" s="62"/>
      <c r="H14" s="62"/>
      <c r="I14" s="62"/>
      <c r="J14" s="62"/>
      <c r="K14" s="62"/>
      <c r="L14" s="62"/>
      <c r="M14" s="62"/>
      <c r="N14" s="62"/>
      <c r="O14" s="62"/>
      <c r="P14" s="62"/>
      <c r="Q14" s="62"/>
      <c r="R14" s="62"/>
      <c r="S14" s="62"/>
      <c r="T14" s="62"/>
      <c r="U14" s="62"/>
      <c r="V14" s="62"/>
      <c r="W14" s="62"/>
      <c r="X14" s="62"/>
      <c r="Y14" s="62"/>
      <c r="Z14" s="63"/>
      <c r="AA14" s="8" t="str">
        <f t="shared" ca="1" si="0"/>
        <v/>
      </c>
      <c r="AB14" s="2" t="s">
        <v>6</v>
      </c>
      <c r="AC14" s="2"/>
      <c r="AD14" s="2"/>
      <c r="AE14" s="2"/>
      <c r="AF14" s="2"/>
      <c r="AG14" s="2"/>
      <c r="AH14" s="2"/>
      <c r="AI14" s="2"/>
      <c r="AJ14" s="1"/>
      <c r="AK14" s="1"/>
    </row>
    <row r="15" spans="2:37" hidden="1" outlineLevel="3">
      <c r="B15" s="39"/>
      <c r="C15" s="40"/>
      <c r="D15" s="40"/>
      <c r="E15" s="62"/>
      <c r="F15" s="62"/>
      <c r="G15" s="62"/>
      <c r="H15" s="62"/>
      <c r="I15" s="62"/>
      <c r="J15" s="62"/>
      <c r="K15" s="62"/>
      <c r="L15" s="62"/>
      <c r="M15" s="62"/>
      <c r="N15" s="62"/>
      <c r="O15" s="62"/>
      <c r="P15" s="62"/>
      <c r="Q15" s="62"/>
      <c r="R15" s="62"/>
      <c r="S15" s="62"/>
      <c r="T15" s="62"/>
      <c r="U15" s="62"/>
      <c r="V15" s="62"/>
      <c r="W15" s="62"/>
      <c r="X15" s="62"/>
      <c r="Y15" s="62"/>
      <c r="Z15" s="63"/>
      <c r="AA15" s="8" t="str">
        <f t="shared" ca="1" si="0"/>
        <v/>
      </c>
      <c r="AB15" s="2" t="s">
        <v>6</v>
      </c>
      <c r="AC15" s="2"/>
      <c r="AD15" s="2"/>
      <c r="AE15" s="2"/>
      <c r="AF15" s="2"/>
      <c r="AG15" s="2"/>
      <c r="AH15" s="2"/>
      <c r="AI15" s="2"/>
      <c r="AJ15" s="1"/>
      <c r="AK15" s="1"/>
    </row>
    <row r="16" spans="2:37" hidden="1" outlineLevel="4">
      <c r="B16" s="39"/>
      <c r="C16" s="40"/>
      <c r="D16" s="40"/>
      <c r="E16" s="40"/>
      <c r="F16" s="62"/>
      <c r="G16" s="62"/>
      <c r="H16" s="62"/>
      <c r="I16" s="62"/>
      <c r="J16" s="62"/>
      <c r="K16" s="62"/>
      <c r="L16" s="62"/>
      <c r="M16" s="62"/>
      <c r="N16" s="62"/>
      <c r="O16" s="62"/>
      <c r="P16" s="62"/>
      <c r="Q16" s="62"/>
      <c r="R16" s="62"/>
      <c r="S16" s="62"/>
      <c r="T16" s="62"/>
      <c r="U16" s="62"/>
      <c r="V16" s="62"/>
      <c r="W16" s="62"/>
      <c r="X16" s="62"/>
      <c r="Y16" s="62"/>
      <c r="Z16" s="63"/>
      <c r="AA16" s="8" t="str">
        <f t="shared" ca="1" si="0"/>
        <v/>
      </c>
      <c r="AB16" s="2" t="s">
        <v>6</v>
      </c>
      <c r="AC16" s="2"/>
      <c r="AD16" s="2"/>
      <c r="AE16" s="2"/>
      <c r="AF16" s="2"/>
      <c r="AG16" s="2"/>
      <c r="AH16" s="2"/>
      <c r="AI16" s="2"/>
      <c r="AJ16" s="1"/>
      <c r="AK16" s="1"/>
    </row>
    <row r="17" spans="2:37" hidden="1" outlineLevel="4">
      <c r="B17" s="39"/>
      <c r="C17" s="40"/>
      <c r="D17" s="40"/>
      <c r="E17" s="40"/>
      <c r="F17" s="62"/>
      <c r="G17" s="62"/>
      <c r="H17" s="62"/>
      <c r="I17" s="62"/>
      <c r="J17" s="62"/>
      <c r="K17" s="62"/>
      <c r="L17" s="62"/>
      <c r="M17" s="62"/>
      <c r="N17" s="62"/>
      <c r="O17" s="62"/>
      <c r="P17" s="62"/>
      <c r="Q17" s="62"/>
      <c r="R17" s="62"/>
      <c r="S17" s="62"/>
      <c r="T17" s="62"/>
      <c r="U17" s="62"/>
      <c r="V17" s="62"/>
      <c r="W17" s="62"/>
      <c r="X17" s="62"/>
      <c r="Y17" s="62"/>
      <c r="Z17" s="63"/>
      <c r="AA17" s="8" t="str">
        <f t="shared" ca="1" si="0"/>
        <v/>
      </c>
      <c r="AB17" s="2" t="s">
        <v>6</v>
      </c>
      <c r="AC17" s="2"/>
      <c r="AD17" s="2"/>
      <c r="AE17" s="2"/>
      <c r="AF17" s="2"/>
      <c r="AG17" s="2"/>
      <c r="AH17" s="2"/>
      <c r="AI17" s="2"/>
      <c r="AJ17" s="1"/>
      <c r="AK17" s="1"/>
    </row>
    <row r="18" spans="2:37" hidden="1" outlineLevel="5">
      <c r="B18" s="39"/>
      <c r="C18" s="40"/>
      <c r="D18" s="40"/>
      <c r="E18" s="40"/>
      <c r="F18" s="40"/>
      <c r="G18" s="62"/>
      <c r="H18" s="62"/>
      <c r="I18" s="62"/>
      <c r="J18" s="62"/>
      <c r="K18" s="62"/>
      <c r="L18" s="62"/>
      <c r="M18" s="62"/>
      <c r="N18" s="62"/>
      <c r="O18" s="62"/>
      <c r="P18" s="62"/>
      <c r="Q18" s="62"/>
      <c r="R18" s="62"/>
      <c r="S18" s="62"/>
      <c r="T18" s="62"/>
      <c r="U18" s="62"/>
      <c r="V18" s="62"/>
      <c r="W18" s="62"/>
      <c r="X18" s="62"/>
      <c r="Y18" s="62"/>
      <c r="Z18" s="63"/>
      <c r="AA18" s="8" t="str">
        <f t="shared" ca="1" si="0"/>
        <v/>
      </c>
      <c r="AB18" s="2" t="s">
        <v>6</v>
      </c>
      <c r="AC18" s="2"/>
      <c r="AD18" s="2"/>
      <c r="AE18" s="2"/>
      <c r="AF18" s="2"/>
      <c r="AG18" s="2"/>
      <c r="AH18" s="2"/>
      <c r="AI18" s="2"/>
      <c r="AJ18" s="1"/>
      <c r="AK18" s="1"/>
    </row>
    <row r="19" spans="2:37" hidden="1" outlineLevel="5">
      <c r="B19" s="39"/>
      <c r="C19" s="40"/>
      <c r="D19" s="40"/>
      <c r="E19" s="40"/>
      <c r="F19" s="40"/>
      <c r="G19" s="62"/>
      <c r="H19" s="62"/>
      <c r="I19" s="62"/>
      <c r="J19" s="62"/>
      <c r="K19" s="62"/>
      <c r="L19" s="62"/>
      <c r="M19" s="62"/>
      <c r="N19" s="62"/>
      <c r="O19" s="62"/>
      <c r="P19" s="62"/>
      <c r="Q19" s="62"/>
      <c r="R19" s="62"/>
      <c r="S19" s="62"/>
      <c r="T19" s="62"/>
      <c r="U19" s="62"/>
      <c r="V19" s="62"/>
      <c r="W19" s="62"/>
      <c r="X19" s="62"/>
      <c r="Y19" s="62"/>
      <c r="Z19" s="63"/>
      <c r="AA19" s="8" t="str">
        <f t="shared" ca="1" si="0"/>
        <v/>
      </c>
      <c r="AB19" s="2" t="s">
        <v>6</v>
      </c>
      <c r="AC19" s="2"/>
      <c r="AD19" s="2"/>
      <c r="AE19" s="2"/>
      <c r="AF19" s="2"/>
      <c r="AG19" s="2"/>
      <c r="AH19" s="2"/>
      <c r="AI19" s="2"/>
      <c r="AJ19" s="1"/>
      <c r="AK19" s="1"/>
    </row>
    <row r="20" spans="2:37" hidden="1" outlineLevel="6">
      <c r="B20" s="39"/>
      <c r="C20" s="40"/>
      <c r="D20" s="40"/>
      <c r="E20" s="40"/>
      <c r="F20" s="40"/>
      <c r="G20" s="40"/>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1"/>
      <c r="AK20" s="1"/>
    </row>
    <row r="21" spans="2:37" hidden="1" outlineLevel="6">
      <c r="B21" s="39"/>
      <c r="C21" s="40"/>
      <c r="D21" s="40"/>
      <c r="E21" s="40"/>
      <c r="F21" s="40"/>
      <c r="G21" s="40"/>
      <c r="H21" s="62"/>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1"/>
      <c r="AK23" s="1"/>
    </row>
    <row r="24" spans="2:37" hidden="1" outlineLevel="6">
      <c r="B24" s="39"/>
      <c r="C24" s="40"/>
      <c r="D24" s="40"/>
      <c r="E24" s="40"/>
      <c r="F24" s="40"/>
      <c r="G24" s="40"/>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1"/>
      <c r="AK24" s="1"/>
    </row>
    <row r="25" spans="2:37" hidden="1" outlineLevel="5">
      <c r="B25" s="39"/>
      <c r="C25" s="40"/>
      <c r="D25" s="40"/>
      <c r="E25" s="40"/>
      <c r="F25" s="40"/>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1"/>
      <c r="AK25" s="1"/>
    </row>
    <row r="26" spans="2:37" hidden="1" outlineLevel="4">
      <c r="B26" s="39"/>
      <c r="C26" s="40"/>
      <c r="D26" s="40"/>
      <c r="E26" s="40"/>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hidden="1" outlineLevel="3">
      <c r="B27" s="39"/>
      <c r="C27" s="40"/>
      <c r="D27" s="40"/>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hidden="1" outlineLevel="3">
      <c r="B28" s="39"/>
      <c r="C28" s="40"/>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hidden="1" outlineLevel="2">
      <c r="B29" s="39"/>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0" spans="2:37">
      <c r="B30" s="61"/>
      <c r="C30" s="62"/>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1"/>
      <c r="AK30" s="1"/>
    </row>
    <row r="33" ht="15" customHeight="1"/>
  </sheetData>
  <mergeCells count="31">
    <mergeCell ref="B1:Z1"/>
    <mergeCell ref="AB1:AE1"/>
    <mergeCell ref="B2:Z2"/>
    <mergeCell ref="B5:Z5"/>
    <mergeCell ref="B6:Z6"/>
    <mergeCell ref="C3:Z3"/>
    <mergeCell ref="C4:Z4"/>
    <mergeCell ref="G18:Z18"/>
    <mergeCell ref="B7:Z7"/>
    <mergeCell ref="B8:Z8"/>
    <mergeCell ref="B9:Z9"/>
    <mergeCell ref="C10:Z10"/>
    <mergeCell ref="C11:Z11"/>
    <mergeCell ref="D12:Z12"/>
    <mergeCell ref="D13:Z13"/>
    <mergeCell ref="E14:Z14"/>
    <mergeCell ref="E15:Z15"/>
    <mergeCell ref="F16:Z16"/>
    <mergeCell ref="F17:Z17"/>
    <mergeCell ref="B30:Z30"/>
    <mergeCell ref="G19:Z19"/>
    <mergeCell ref="H20:Z20"/>
    <mergeCell ref="H21:Z21"/>
    <mergeCell ref="I22:Z22"/>
    <mergeCell ref="I23:Z23"/>
    <mergeCell ref="H24:Z24"/>
    <mergeCell ref="G25:Z25"/>
    <mergeCell ref="F26:Z26"/>
    <mergeCell ref="E27:Z27"/>
    <mergeCell ref="D28:Z28"/>
    <mergeCell ref="C29:Z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workbookViewId="0"/>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11" t="s">
        <v>1</v>
      </c>
      <c r="AK1" s="11" t="s">
        <v>0</v>
      </c>
    </row>
    <row r="2" spans="2:37" ht="219" customHeight="1">
      <c r="B2" s="61" t="s">
        <v>23</v>
      </c>
      <c r="C2" s="62"/>
      <c r="D2" s="62"/>
      <c r="E2" s="62"/>
      <c r="F2" s="62"/>
      <c r="G2" s="62"/>
      <c r="H2" s="62"/>
      <c r="I2" s="62"/>
      <c r="J2" s="62"/>
      <c r="K2" s="62"/>
      <c r="L2" s="62"/>
      <c r="M2" s="62"/>
      <c r="N2" s="62"/>
      <c r="O2" s="62"/>
      <c r="P2" s="62"/>
      <c r="Q2" s="62"/>
      <c r="R2" s="62"/>
      <c r="S2" s="62"/>
      <c r="T2" s="62"/>
      <c r="U2" s="62"/>
      <c r="V2" s="62"/>
      <c r="W2" s="62"/>
      <c r="X2" s="62"/>
      <c r="Y2" s="62"/>
      <c r="Z2" s="63"/>
      <c r="AA2" s="8" t="str">
        <f t="shared" ref="AA2:AA46" ca="1" si="0">IFERROR(OFFSET(A2,0,MATCH("",B2:Z2,-1)),"")</f>
        <v/>
      </c>
      <c r="AB2" s="2" t="s">
        <v>14</v>
      </c>
      <c r="AC2" s="5" t="s">
        <v>15</v>
      </c>
      <c r="AD2" s="2"/>
      <c r="AE2" s="2"/>
      <c r="AF2" s="2"/>
      <c r="AG2" s="2"/>
      <c r="AH2" s="2"/>
      <c r="AI2" s="2"/>
      <c r="AJ2" s="1" t="s">
        <v>24</v>
      </c>
      <c r="AK2" s="1"/>
    </row>
    <row r="3" spans="2:37" collapsed="1">
      <c r="B3" s="61" t="s">
        <v>45</v>
      </c>
      <c r="C3" s="62"/>
      <c r="D3" s="62"/>
      <c r="E3" s="62"/>
      <c r="F3" s="62"/>
      <c r="G3" s="62"/>
      <c r="H3" s="62"/>
      <c r="I3" s="62"/>
      <c r="J3" s="62"/>
      <c r="K3" s="62"/>
      <c r="L3" s="62"/>
      <c r="M3" s="62"/>
      <c r="N3" s="62"/>
      <c r="O3" s="62"/>
      <c r="P3" s="62"/>
      <c r="Q3" s="62"/>
      <c r="R3" s="62"/>
      <c r="S3" s="62"/>
      <c r="T3" s="62"/>
      <c r="U3" s="62"/>
      <c r="V3" s="62"/>
      <c r="W3" s="62"/>
      <c r="X3" s="62"/>
      <c r="Y3" s="62"/>
      <c r="Z3" s="63"/>
      <c r="AA3" s="8" t="str">
        <f t="shared" ca="1" si="0"/>
        <v>ls -l /dev/disk/by-id/</v>
      </c>
      <c r="AB3" s="2" t="s">
        <v>6</v>
      </c>
      <c r="AC3" s="2"/>
      <c r="AD3" s="2"/>
      <c r="AE3" s="2"/>
      <c r="AF3" s="2"/>
      <c r="AG3" s="2"/>
      <c r="AH3" s="2"/>
      <c r="AI3" s="2"/>
      <c r="AJ3" s="1" t="s">
        <v>46</v>
      </c>
      <c r="AK3" s="1"/>
    </row>
    <row r="4" spans="2:37" ht="16.5" customHeight="1">
      <c r="B4" s="61" t="str">
        <f>"sudo mkdir /mnt/"&amp;AC4</f>
        <v>sudo mkdir /mnt/mydisk</v>
      </c>
      <c r="C4" s="62"/>
      <c r="D4" s="62"/>
      <c r="E4" s="62"/>
      <c r="F4" s="62"/>
      <c r="G4" s="62"/>
      <c r="H4" s="62"/>
      <c r="I4" s="62"/>
      <c r="J4" s="62"/>
      <c r="K4" s="62"/>
      <c r="L4" s="62"/>
      <c r="M4" s="62"/>
      <c r="N4" s="62"/>
      <c r="O4" s="62"/>
      <c r="P4" s="62"/>
      <c r="Q4" s="62"/>
      <c r="R4" s="62"/>
      <c r="S4" s="62"/>
      <c r="T4" s="62"/>
      <c r="U4" s="62"/>
      <c r="V4" s="62"/>
      <c r="W4" s="62"/>
      <c r="X4" s="62"/>
      <c r="Y4" s="62"/>
      <c r="Z4" s="63"/>
      <c r="AA4" s="8" t="str">
        <f t="shared" ref="AA4:AA6" ca="1" si="1">IFERROR(OFFSET(A4,0,MATCH("",B4:Z4,-1)),"")</f>
        <v>sudo mkdir /mnt/mydisk</v>
      </c>
      <c r="AB4" s="2" t="s">
        <v>51</v>
      </c>
      <c r="AC4" s="5" t="s">
        <v>37</v>
      </c>
      <c r="AD4" s="2"/>
      <c r="AE4" s="2"/>
      <c r="AF4" s="2"/>
      <c r="AG4" s="2"/>
      <c r="AH4" s="2"/>
      <c r="AI4" s="2"/>
      <c r="AJ4" s="1" t="s">
        <v>47</v>
      </c>
      <c r="AK4" s="1"/>
    </row>
    <row r="5" spans="2:37">
      <c r="B5" s="61" t="str">
        <f>"sudo mkfs.ext4 -F -E lazy_itable_init=0,lazy_journal_init=0,discard /dev/disk/by-id/"&amp;AC5</f>
        <v>sudo mkfs.ext4 -F -E lazy_itable_init=0,lazy_journal_init=0,discard /dev/disk/by-id/scsi-0Google_PersistentDisk_persistent-disk-1</v>
      </c>
      <c r="C5" s="62"/>
      <c r="D5" s="62"/>
      <c r="E5" s="62"/>
      <c r="F5" s="62"/>
      <c r="G5" s="62"/>
      <c r="H5" s="62"/>
      <c r="I5" s="62"/>
      <c r="J5" s="62"/>
      <c r="K5" s="62"/>
      <c r="L5" s="62"/>
      <c r="M5" s="62"/>
      <c r="N5" s="62"/>
      <c r="O5" s="62"/>
      <c r="P5" s="62"/>
      <c r="Q5" s="62"/>
      <c r="R5" s="62"/>
      <c r="S5" s="62"/>
      <c r="T5" s="62"/>
      <c r="U5" s="62"/>
      <c r="V5" s="62"/>
      <c r="W5" s="62"/>
      <c r="X5" s="62"/>
      <c r="Y5" s="62"/>
      <c r="Z5" s="63"/>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61" t="str">
        <f>"sudo mount -o discard,defaults /dev/disk/by-id/"&amp;AC6&amp;" /mnt/"&amp;AE6</f>
        <v>sudo mount -o discard,defaults /dev/disk/by-id/scsi-0Google_PersistentDisk_persistent-disk-1 /mnt/mydisk</v>
      </c>
      <c r="C6" s="62"/>
      <c r="D6" s="62"/>
      <c r="E6" s="62"/>
      <c r="F6" s="62"/>
      <c r="G6" s="62"/>
      <c r="H6" s="62"/>
      <c r="I6" s="62"/>
      <c r="J6" s="62"/>
      <c r="K6" s="62"/>
      <c r="L6" s="62"/>
      <c r="M6" s="62"/>
      <c r="N6" s="62"/>
      <c r="O6" s="62"/>
      <c r="P6" s="62"/>
      <c r="Q6" s="62"/>
      <c r="R6" s="62"/>
      <c r="S6" s="62"/>
      <c r="T6" s="62"/>
      <c r="U6" s="62"/>
      <c r="V6" s="62"/>
      <c r="W6" s="62"/>
      <c r="X6" s="62"/>
      <c r="Y6" s="62"/>
      <c r="Z6" s="63"/>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61" t="s">
        <v>83</v>
      </c>
      <c r="C7" s="62"/>
      <c r="D7" s="62"/>
      <c r="E7" s="62"/>
      <c r="F7" s="62"/>
      <c r="G7" s="62"/>
      <c r="H7" s="62"/>
      <c r="I7" s="62"/>
      <c r="J7" s="62"/>
      <c r="K7" s="62"/>
      <c r="L7" s="62"/>
      <c r="M7" s="62"/>
      <c r="N7" s="62"/>
      <c r="O7" s="62"/>
      <c r="P7" s="62"/>
      <c r="Q7" s="62"/>
      <c r="R7" s="62"/>
      <c r="S7" s="62"/>
      <c r="T7" s="62"/>
      <c r="U7" s="62"/>
      <c r="V7" s="62"/>
      <c r="W7" s="62"/>
      <c r="X7" s="62"/>
      <c r="Y7" s="62"/>
      <c r="Z7" s="63"/>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61"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62"/>
      <c r="D8" s="62"/>
      <c r="E8" s="62"/>
      <c r="F8" s="62"/>
      <c r="G8" s="62"/>
      <c r="H8" s="62"/>
      <c r="I8" s="62"/>
      <c r="J8" s="62"/>
      <c r="K8" s="62"/>
      <c r="L8" s="62"/>
      <c r="M8" s="62"/>
      <c r="N8" s="62"/>
      <c r="O8" s="62"/>
      <c r="P8" s="62"/>
      <c r="Q8" s="62"/>
      <c r="R8" s="62"/>
      <c r="S8" s="62"/>
      <c r="T8" s="62"/>
      <c r="U8" s="62"/>
      <c r="V8" s="62"/>
      <c r="W8" s="62"/>
      <c r="X8" s="62"/>
      <c r="Y8" s="62"/>
      <c r="Z8" s="63"/>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216</v>
      </c>
      <c r="AC8" s="5" t="s">
        <v>217</v>
      </c>
      <c r="AD8" s="21" t="s">
        <v>197</v>
      </c>
      <c r="AE8" s="5" t="s">
        <v>188</v>
      </c>
      <c r="AF8" s="21" t="s">
        <v>215</v>
      </c>
      <c r="AG8" s="5" t="s">
        <v>196</v>
      </c>
      <c r="AH8" s="21" t="s">
        <v>218</v>
      </c>
      <c r="AI8" s="5" t="s">
        <v>219</v>
      </c>
      <c r="AJ8" s="1" t="s">
        <v>214</v>
      </c>
      <c r="AK8" s="1"/>
    </row>
    <row r="9" spans="2:37" ht="104.25" customHeight="1">
      <c r="B9" s="61"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62"/>
      <c r="D9" s="62"/>
      <c r="E9" s="62"/>
      <c r="F9" s="62"/>
      <c r="G9" s="62"/>
      <c r="H9" s="62"/>
      <c r="I9" s="62"/>
      <c r="J9" s="62"/>
      <c r="K9" s="62"/>
      <c r="L9" s="62"/>
      <c r="M9" s="62"/>
      <c r="N9" s="62"/>
      <c r="O9" s="62"/>
      <c r="P9" s="62"/>
      <c r="Q9" s="62"/>
      <c r="R9" s="62"/>
      <c r="S9" s="62"/>
      <c r="T9" s="62"/>
      <c r="U9" s="62"/>
      <c r="V9" s="62"/>
      <c r="W9" s="62"/>
      <c r="X9" s="62"/>
      <c r="Y9" s="62"/>
      <c r="Z9" s="63"/>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216</v>
      </c>
      <c r="AC9" s="5" t="s">
        <v>217</v>
      </c>
      <c r="AD9" s="21" t="s">
        <v>197</v>
      </c>
      <c r="AE9" s="5" t="s">
        <v>188</v>
      </c>
      <c r="AF9" s="21" t="s">
        <v>215</v>
      </c>
      <c r="AG9" s="5" t="s">
        <v>196</v>
      </c>
      <c r="AH9" s="21" t="s">
        <v>221</v>
      </c>
      <c r="AI9" s="5" t="s">
        <v>222</v>
      </c>
      <c r="AJ9" s="1" t="s">
        <v>220</v>
      </c>
      <c r="AK9" s="1"/>
    </row>
    <row r="10" spans="2:37">
      <c r="B10" s="61" t="s">
        <v>300</v>
      </c>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ref="AA10:AA17" ca="1" si="2">IFERROR(OFFSET(A10,0,MATCH("",B10:Z10,-1)),"")</f>
        <v>helm init --service-account=tiller</v>
      </c>
      <c r="AB10" s="2"/>
      <c r="AC10" s="2"/>
      <c r="AD10" s="2"/>
      <c r="AE10" s="2"/>
      <c r="AF10" s="2"/>
      <c r="AG10" s="2"/>
      <c r="AH10" s="2"/>
      <c r="AI10" s="2"/>
      <c r="AJ10" s="1"/>
      <c r="AK10" s="1"/>
    </row>
    <row r="11" spans="2:37">
      <c r="B11" s="61" t="s">
        <v>301</v>
      </c>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2"/>
        <v>helm update</v>
      </c>
      <c r="AB11" s="2"/>
      <c r="AC11" s="2"/>
      <c r="AD11" s="2"/>
      <c r="AE11" s="2"/>
      <c r="AF11" s="2"/>
      <c r="AG11" s="2"/>
      <c r="AH11" s="2"/>
      <c r="AI11" s="2"/>
      <c r="AJ11" s="1"/>
      <c r="AK11" s="1"/>
    </row>
    <row r="12" spans="2:37">
      <c r="B12" s="61" t="s">
        <v>302</v>
      </c>
      <c r="C12" s="62"/>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2"/>
        <v>helm version</v>
      </c>
      <c r="AB12" s="2"/>
      <c r="AC12" s="2"/>
      <c r="AD12" s="2"/>
      <c r="AE12" s="2"/>
      <c r="AF12" s="2"/>
      <c r="AG12" s="2"/>
      <c r="AH12" s="2"/>
      <c r="AI12" s="2"/>
      <c r="AJ12" s="1"/>
      <c r="AK12" s="1"/>
    </row>
    <row r="13" spans="2:37" ht="32.25" customHeight="1">
      <c r="B13" s="61" t="s">
        <v>303</v>
      </c>
      <c r="C13" s="62"/>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2"/>
        <v>helm install -n cd stable/jenkins -f jenkins/values.yaml --version 0.16.6 --wait</v>
      </c>
      <c r="AB13" s="2"/>
      <c r="AC13" s="2"/>
      <c r="AD13" s="2"/>
      <c r="AE13" s="2"/>
      <c r="AF13" s="2"/>
      <c r="AG13" s="2"/>
      <c r="AH13" s="2"/>
      <c r="AI13" s="2"/>
      <c r="AJ13" s="1"/>
      <c r="AK13" s="1"/>
    </row>
    <row r="14" spans="2:37">
      <c r="B14" s="61"/>
      <c r="C14" s="62"/>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ca="1" si="2"/>
        <v/>
      </c>
      <c r="AB14" s="2"/>
      <c r="AC14" s="2"/>
      <c r="AD14" s="2"/>
      <c r="AE14" s="2"/>
      <c r="AF14" s="2"/>
      <c r="AG14" s="2"/>
      <c r="AH14" s="2"/>
      <c r="AI14" s="2"/>
      <c r="AJ14" s="1"/>
      <c r="AK14" s="1"/>
    </row>
    <row r="15" spans="2:37">
      <c r="B15" s="61"/>
      <c r="C15" s="62"/>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2"/>
        <v/>
      </c>
      <c r="AB15" s="2"/>
      <c r="AC15" s="2"/>
      <c r="AD15" s="2"/>
      <c r="AE15" s="2"/>
      <c r="AF15" s="2"/>
      <c r="AG15" s="2"/>
      <c r="AH15" s="2"/>
      <c r="AI15" s="2"/>
      <c r="AJ15" s="1"/>
      <c r="AK15" s="1"/>
    </row>
    <row r="16" spans="2:37">
      <c r="B16" s="61"/>
      <c r="C16" s="62"/>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ca="1" si="2"/>
        <v/>
      </c>
      <c r="AB16" s="2"/>
      <c r="AC16" s="2"/>
      <c r="AD16" s="2"/>
      <c r="AE16" s="2"/>
      <c r="AF16" s="2"/>
      <c r="AG16" s="2"/>
      <c r="AH16" s="2"/>
      <c r="AI16" s="2"/>
      <c r="AJ16" s="1"/>
      <c r="AK16" s="1"/>
    </row>
    <row r="17" spans="2:37">
      <c r="B17" s="61"/>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ca="1" si="2"/>
        <v/>
      </c>
      <c r="AB17" s="2"/>
      <c r="AC17" s="2"/>
      <c r="AD17" s="2"/>
      <c r="AE17" s="2"/>
      <c r="AF17" s="2"/>
      <c r="AG17" s="2"/>
      <c r="AH17" s="2"/>
      <c r="AI17" s="2"/>
      <c r="AJ17" s="1"/>
      <c r="AK17" s="1"/>
    </row>
    <row r="18" spans="2:37">
      <c r="B18" s="61"/>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ref="AA18:AA21" ca="1" si="3">IFERROR(OFFSET(A18,0,MATCH("",B18:Z18,-1)),"")</f>
        <v/>
      </c>
      <c r="AB18" s="2"/>
      <c r="AC18" s="2"/>
      <c r="AD18" s="2"/>
      <c r="AE18" s="2"/>
      <c r="AF18" s="2"/>
      <c r="AG18" s="2"/>
      <c r="AH18" s="2"/>
      <c r="AI18" s="2"/>
      <c r="AJ18" s="1"/>
      <c r="AK18" s="1"/>
    </row>
    <row r="19" spans="2:37">
      <c r="B19" s="61"/>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ca="1" si="3"/>
        <v/>
      </c>
      <c r="AB19" s="2"/>
      <c r="AC19" s="2"/>
      <c r="AD19" s="2"/>
      <c r="AE19" s="2"/>
      <c r="AF19" s="2"/>
      <c r="AG19" s="2"/>
      <c r="AH19" s="2"/>
      <c r="AI19" s="2"/>
      <c r="AJ19" s="1"/>
      <c r="AK19" s="1"/>
    </row>
    <row r="20" spans="2:37">
      <c r="B20" s="61"/>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3"/>
        <v/>
      </c>
      <c r="AB20" s="2"/>
      <c r="AC20" s="2"/>
      <c r="AD20" s="2"/>
      <c r="AE20" s="2"/>
      <c r="AF20" s="2"/>
      <c r="AG20" s="2"/>
      <c r="AH20" s="2"/>
      <c r="AI20" s="2"/>
      <c r="AJ20" s="1"/>
      <c r="AK20" s="1"/>
    </row>
    <row r="21" spans="2:37">
      <c r="B21" s="61"/>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3"/>
        <v/>
      </c>
      <c r="AB21" s="2"/>
      <c r="AC21" s="2"/>
      <c r="AD21" s="2"/>
      <c r="AE21" s="2"/>
      <c r="AF21" s="2"/>
      <c r="AG21" s="2"/>
      <c r="AH21" s="2"/>
      <c r="AI21" s="2"/>
      <c r="AJ21" s="1"/>
      <c r="AK21" s="1"/>
    </row>
    <row r="22" spans="2:37">
      <c r="B22" s="61"/>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ref="AA22:AA23" ca="1" si="4">IFERROR(OFFSET(A22,0,MATCH("",B22:Z22,-1)),"")</f>
        <v/>
      </c>
      <c r="AB22" s="2"/>
      <c r="AC22" s="2"/>
      <c r="AD22" s="2"/>
      <c r="AE22" s="2"/>
      <c r="AF22" s="2"/>
      <c r="AG22" s="2"/>
      <c r="AH22" s="2"/>
      <c r="AI22" s="2"/>
      <c r="AJ22" s="1"/>
      <c r="AK22" s="1"/>
    </row>
    <row r="23" spans="2:37">
      <c r="B23" s="61"/>
      <c r="C23" s="62"/>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ca="1" si="4"/>
        <v/>
      </c>
      <c r="AB23" s="2"/>
      <c r="AC23" s="2"/>
      <c r="AD23" s="2"/>
      <c r="AE23" s="2"/>
      <c r="AF23" s="2"/>
      <c r="AG23" s="2"/>
      <c r="AH23" s="2"/>
      <c r="AI23" s="2"/>
      <c r="AJ23" s="1"/>
      <c r="AK23" s="1"/>
    </row>
    <row r="24" spans="2:37">
      <c r="B24" s="61"/>
      <c r="C24" s="62"/>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ref="AA24" ca="1" si="5">IFERROR(OFFSET(A24,0,MATCH("",B24:Z24,-1)),"")</f>
        <v/>
      </c>
      <c r="AB24" s="2"/>
      <c r="AC24" s="2"/>
      <c r="AD24" s="2"/>
      <c r="AE24" s="2"/>
      <c r="AF24" s="2"/>
      <c r="AG24" s="2"/>
      <c r="AH24" s="2"/>
      <c r="AI24" s="2"/>
      <c r="AJ24" s="1"/>
      <c r="AK24" s="1"/>
    </row>
    <row r="25" spans="2:37">
      <c r="B25" s="61"/>
      <c r="C25" s="62"/>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c r="AC25" s="2"/>
      <c r="AD25" s="2"/>
      <c r="AE25" s="2"/>
      <c r="AF25" s="2"/>
      <c r="AG25" s="2"/>
      <c r="AH25" s="2"/>
      <c r="AI25" s="2"/>
      <c r="AJ25" s="1"/>
      <c r="AK25" s="1"/>
    </row>
    <row r="26" spans="2:37" outlineLevel="1">
      <c r="B26" s="10"/>
      <c r="C26" s="62"/>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outlineLevel="1">
      <c r="B27" s="10"/>
      <c r="C27" s="62"/>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outlineLevel="2">
      <c r="B28" s="10"/>
      <c r="C28" s="9"/>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outlineLevel="2" collapsed="1">
      <c r="B29" s="10"/>
      <c r="C29" s="9"/>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0" spans="2:37" hidden="1" outlineLevel="3">
      <c r="B30" s="10"/>
      <c r="C30" s="9"/>
      <c r="D30" s="9"/>
      <c r="E30" s="62"/>
      <c r="F30" s="62"/>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1"/>
      <c r="AK30" s="1"/>
    </row>
    <row r="31" spans="2:37" hidden="1" outlineLevel="3">
      <c r="B31" s="10"/>
      <c r="C31" s="9"/>
      <c r="D31" s="9"/>
      <c r="E31" s="62"/>
      <c r="F31" s="62"/>
      <c r="G31" s="62"/>
      <c r="H31" s="62"/>
      <c r="I31" s="62"/>
      <c r="J31" s="62"/>
      <c r="K31" s="62"/>
      <c r="L31" s="62"/>
      <c r="M31" s="62"/>
      <c r="N31" s="62"/>
      <c r="O31" s="62"/>
      <c r="P31" s="62"/>
      <c r="Q31" s="62"/>
      <c r="R31" s="62"/>
      <c r="S31" s="62"/>
      <c r="T31" s="62"/>
      <c r="U31" s="62"/>
      <c r="V31" s="62"/>
      <c r="W31" s="62"/>
      <c r="X31" s="62"/>
      <c r="Y31" s="62"/>
      <c r="Z31" s="63"/>
      <c r="AA31" s="8" t="str">
        <f t="shared" ca="1" si="0"/>
        <v/>
      </c>
      <c r="AB31" s="2" t="s">
        <v>6</v>
      </c>
      <c r="AC31" s="2"/>
      <c r="AD31" s="2"/>
      <c r="AE31" s="2"/>
      <c r="AF31" s="2"/>
      <c r="AG31" s="2"/>
      <c r="AH31" s="2"/>
      <c r="AI31" s="2"/>
      <c r="AJ31" s="1"/>
      <c r="AK31" s="1"/>
    </row>
    <row r="32" spans="2:37" hidden="1" outlineLevel="4">
      <c r="B32" s="10"/>
      <c r="C32" s="9"/>
      <c r="D32" s="9"/>
      <c r="E32" s="9"/>
      <c r="F32" s="62"/>
      <c r="G32" s="62"/>
      <c r="H32" s="62"/>
      <c r="I32" s="62"/>
      <c r="J32" s="62"/>
      <c r="K32" s="62"/>
      <c r="L32" s="62"/>
      <c r="M32" s="62"/>
      <c r="N32" s="62"/>
      <c r="O32" s="62"/>
      <c r="P32" s="62"/>
      <c r="Q32" s="62"/>
      <c r="R32" s="62"/>
      <c r="S32" s="62"/>
      <c r="T32" s="62"/>
      <c r="U32" s="62"/>
      <c r="V32" s="62"/>
      <c r="W32" s="62"/>
      <c r="X32" s="62"/>
      <c r="Y32" s="62"/>
      <c r="Z32" s="63"/>
      <c r="AA32" s="8" t="str">
        <f t="shared" ca="1" si="0"/>
        <v/>
      </c>
      <c r="AB32" s="2" t="s">
        <v>6</v>
      </c>
      <c r="AC32" s="2"/>
      <c r="AD32" s="2"/>
      <c r="AE32" s="2"/>
      <c r="AF32" s="2"/>
      <c r="AG32" s="2"/>
      <c r="AH32" s="2"/>
      <c r="AI32" s="2"/>
      <c r="AJ32" s="1"/>
      <c r="AK32" s="1"/>
    </row>
    <row r="33" spans="2:37" hidden="1" outlineLevel="4">
      <c r="B33" s="10"/>
      <c r="C33" s="9"/>
      <c r="D33" s="9"/>
      <c r="E33" s="9"/>
      <c r="F33" s="62"/>
      <c r="G33" s="62"/>
      <c r="H33" s="62"/>
      <c r="I33" s="62"/>
      <c r="J33" s="62"/>
      <c r="K33" s="62"/>
      <c r="L33" s="62"/>
      <c r="M33" s="62"/>
      <c r="N33" s="62"/>
      <c r="O33" s="62"/>
      <c r="P33" s="62"/>
      <c r="Q33" s="62"/>
      <c r="R33" s="62"/>
      <c r="S33" s="62"/>
      <c r="T33" s="62"/>
      <c r="U33" s="62"/>
      <c r="V33" s="62"/>
      <c r="W33" s="62"/>
      <c r="X33" s="62"/>
      <c r="Y33" s="62"/>
      <c r="Z33" s="63"/>
      <c r="AA33" s="8" t="str">
        <f t="shared" ca="1" si="0"/>
        <v/>
      </c>
      <c r="AB33" s="2" t="s">
        <v>6</v>
      </c>
      <c r="AC33" s="2"/>
      <c r="AD33" s="2"/>
      <c r="AE33" s="2"/>
      <c r="AF33" s="2"/>
      <c r="AG33" s="2"/>
      <c r="AH33" s="2"/>
      <c r="AI33" s="2"/>
      <c r="AJ33" s="1"/>
      <c r="AK33" s="1"/>
    </row>
    <row r="34" spans="2:37" hidden="1" outlineLevel="5">
      <c r="B34" s="10"/>
      <c r="C34" s="9"/>
      <c r="D34" s="9"/>
      <c r="E34" s="9"/>
      <c r="F34" s="9"/>
      <c r="G34" s="62"/>
      <c r="H34" s="62"/>
      <c r="I34" s="62"/>
      <c r="J34" s="62"/>
      <c r="K34" s="62"/>
      <c r="L34" s="62"/>
      <c r="M34" s="62"/>
      <c r="N34" s="62"/>
      <c r="O34" s="62"/>
      <c r="P34" s="62"/>
      <c r="Q34" s="62"/>
      <c r="R34" s="62"/>
      <c r="S34" s="62"/>
      <c r="T34" s="62"/>
      <c r="U34" s="62"/>
      <c r="V34" s="62"/>
      <c r="W34" s="62"/>
      <c r="X34" s="62"/>
      <c r="Y34" s="62"/>
      <c r="Z34" s="63"/>
      <c r="AA34" s="8" t="str">
        <f t="shared" ca="1" si="0"/>
        <v/>
      </c>
      <c r="AB34" s="2" t="s">
        <v>6</v>
      </c>
      <c r="AC34" s="2"/>
      <c r="AD34" s="2"/>
      <c r="AE34" s="2"/>
      <c r="AF34" s="2"/>
      <c r="AG34" s="2"/>
      <c r="AH34" s="2"/>
      <c r="AI34" s="2"/>
      <c r="AJ34" s="1"/>
      <c r="AK34" s="1"/>
    </row>
    <row r="35" spans="2:37" hidden="1" outlineLevel="5">
      <c r="B35" s="10"/>
      <c r="C35" s="9"/>
      <c r="D35" s="9"/>
      <c r="E35" s="9"/>
      <c r="F35" s="9"/>
      <c r="G35" s="62"/>
      <c r="H35" s="62"/>
      <c r="I35" s="62"/>
      <c r="J35" s="62"/>
      <c r="K35" s="62"/>
      <c r="L35" s="62"/>
      <c r="M35" s="62"/>
      <c r="N35" s="62"/>
      <c r="O35" s="62"/>
      <c r="P35" s="62"/>
      <c r="Q35" s="62"/>
      <c r="R35" s="62"/>
      <c r="S35" s="62"/>
      <c r="T35" s="62"/>
      <c r="U35" s="62"/>
      <c r="V35" s="62"/>
      <c r="W35" s="62"/>
      <c r="X35" s="62"/>
      <c r="Y35" s="62"/>
      <c r="Z35" s="63"/>
      <c r="AA35" s="8" t="str">
        <f t="shared" ca="1" si="0"/>
        <v/>
      </c>
      <c r="AB35" s="2" t="s">
        <v>6</v>
      </c>
      <c r="AC35" s="2"/>
      <c r="AD35" s="2"/>
      <c r="AE35" s="2"/>
      <c r="AF35" s="2"/>
      <c r="AG35" s="2"/>
      <c r="AH35" s="2"/>
      <c r="AI35" s="2"/>
      <c r="AJ35" s="1"/>
      <c r="AK35" s="1"/>
    </row>
    <row r="36" spans="2:37" hidden="1" outlineLevel="6">
      <c r="B36" s="10"/>
      <c r="C36" s="9"/>
      <c r="D36" s="9"/>
      <c r="E36" s="9"/>
      <c r="F36" s="9"/>
      <c r="G36" s="9"/>
      <c r="H36" s="62"/>
      <c r="I36" s="62"/>
      <c r="J36" s="62"/>
      <c r="K36" s="62"/>
      <c r="L36" s="62"/>
      <c r="M36" s="62"/>
      <c r="N36" s="62"/>
      <c r="O36" s="62"/>
      <c r="P36" s="62"/>
      <c r="Q36" s="62"/>
      <c r="R36" s="62"/>
      <c r="S36" s="62"/>
      <c r="T36" s="62"/>
      <c r="U36" s="62"/>
      <c r="V36" s="62"/>
      <c r="W36" s="62"/>
      <c r="X36" s="62"/>
      <c r="Y36" s="62"/>
      <c r="Z36" s="63"/>
      <c r="AA36" s="8" t="str">
        <f t="shared" ca="1" si="0"/>
        <v/>
      </c>
      <c r="AB36" s="2" t="s">
        <v>6</v>
      </c>
      <c r="AC36" s="2"/>
      <c r="AD36" s="2"/>
      <c r="AE36" s="2"/>
      <c r="AF36" s="2"/>
      <c r="AG36" s="2"/>
      <c r="AH36" s="2"/>
      <c r="AI36" s="2"/>
      <c r="AJ36" s="1"/>
      <c r="AK36" s="1"/>
    </row>
    <row r="37" spans="2:37" hidden="1" outlineLevel="6">
      <c r="B37" s="10"/>
      <c r="C37" s="9"/>
      <c r="D37" s="9"/>
      <c r="E37" s="9"/>
      <c r="F37" s="9"/>
      <c r="G37" s="9"/>
      <c r="H37" s="62"/>
      <c r="I37" s="62"/>
      <c r="J37" s="62"/>
      <c r="K37" s="62"/>
      <c r="L37" s="62"/>
      <c r="M37" s="62"/>
      <c r="N37" s="62"/>
      <c r="O37" s="62"/>
      <c r="P37" s="62"/>
      <c r="Q37" s="62"/>
      <c r="R37" s="62"/>
      <c r="S37" s="62"/>
      <c r="T37" s="62"/>
      <c r="U37" s="62"/>
      <c r="V37" s="62"/>
      <c r="W37" s="62"/>
      <c r="X37" s="62"/>
      <c r="Y37" s="62"/>
      <c r="Z37" s="63"/>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62"/>
      <c r="J38" s="62"/>
      <c r="K38" s="62"/>
      <c r="L38" s="62"/>
      <c r="M38" s="62"/>
      <c r="N38" s="62"/>
      <c r="O38" s="62"/>
      <c r="P38" s="62"/>
      <c r="Q38" s="62"/>
      <c r="R38" s="62"/>
      <c r="S38" s="62"/>
      <c r="T38" s="62"/>
      <c r="U38" s="62"/>
      <c r="V38" s="62"/>
      <c r="W38" s="62"/>
      <c r="X38" s="62"/>
      <c r="Y38" s="62"/>
      <c r="Z38" s="63"/>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62"/>
      <c r="J39" s="62"/>
      <c r="K39" s="62"/>
      <c r="L39" s="62"/>
      <c r="M39" s="62"/>
      <c r="N39" s="62"/>
      <c r="O39" s="62"/>
      <c r="P39" s="62"/>
      <c r="Q39" s="62"/>
      <c r="R39" s="62"/>
      <c r="S39" s="62"/>
      <c r="T39" s="62"/>
      <c r="U39" s="62"/>
      <c r="V39" s="62"/>
      <c r="W39" s="62"/>
      <c r="X39" s="62"/>
      <c r="Y39" s="62"/>
      <c r="Z39" s="63"/>
      <c r="AA39" s="8" t="str">
        <f t="shared" ca="1" si="0"/>
        <v/>
      </c>
      <c r="AB39" s="2" t="s">
        <v>6</v>
      </c>
      <c r="AC39" s="2"/>
      <c r="AD39" s="2"/>
      <c r="AE39" s="2"/>
      <c r="AF39" s="2"/>
      <c r="AG39" s="2"/>
      <c r="AH39" s="2"/>
      <c r="AI39" s="2"/>
      <c r="AJ39" s="1"/>
      <c r="AK39" s="1"/>
    </row>
    <row r="40" spans="2:37" hidden="1" outlineLevel="6">
      <c r="B40" s="10"/>
      <c r="C40" s="9"/>
      <c r="D40" s="9"/>
      <c r="E40" s="9"/>
      <c r="F40" s="9"/>
      <c r="G40" s="9"/>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1"/>
      <c r="AK40" s="1"/>
    </row>
    <row r="41" spans="2:37" hidden="1" outlineLevel="5">
      <c r="B41" s="10"/>
      <c r="C41" s="9"/>
      <c r="D41" s="9"/>
      <c r="E41" s="9"/>
      <c r="F41" s="9"/>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1"/>
      <c r="AK41" s="1"/>
    </row>
    <row r="42" spans="2:37" hidden="1" outlineLevel="4">
      <c r="B42" s="10"/>
      <c r="C42" s="9"/>
      <c r="D42" s="9"/>
      <c r="E42" s="9"/>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1"/>
      <c r="AK42" s="1"/>
    </row>
    <row r="43" spans="2:37" hidden="1" outlineLevel="3">
      <c r="B43" s="10"/>
      <c r="C43" s="9"/>
      <c r="D43" s="9"/>
      <c r="E43" s="62"/>
      <c r="F43" s="62"/>
      <c r="G43" s="62"/>
      <c r="H43" s="62"/>
      <c r="I43" s="62"/>
      <c r="J43" s="62"/>
      <c r="K43" s="62"/>
      <c r="L43" s="62"/>
      <c r="M43" s="62"/>
      <c r="N43" s="62"/>
      <c r="O43" s="62"/>
      <c r="P43" s="62"/>
      <c r="Q43" s="62"/>
      <c r="R43" s="62"/>
      <c r="S43" s="62"/>
      <c r="T43" s="62"/>
      <c r="U43" s="62"/>
      <c r="V43" s="62"/>
      <c r="W43" s="62"/>
      <c r="X43" s="62"/>
      <c r="Y43" s="62"/>
      <c r="Z43" s="63"/>
      <c r="AA43" s="8" t="str">
        <f t="shared" ca="1" si="0"/>
        <v/>
      </c>
      <c r="AB43" s="2" t="s">
        <v>6</v>
      </c>
      <c r="AC43" s="2"/>
      <c r="AD43" s="2"/>
      <c r="AE43" s="2"/>
      <c r="AF43" s="2"/>
      <c r="AG43" s="2"/>
      <c r="AH43" s="2"/>
      <c r="AI43" s="2"/>
      <c r="AJ43" s="1"/>
      <c r="AK43" s="1"/>
    </row>
    <row r="44" spans="2:37" hidden="1" outlineLevel="3">
      <c r="B44" s="10"/>
      <c r="C44" s="9"/>
      <c r="D44" s="62"/>
      <c r="E44" s="62"/>
      <c r="F44" s="62"/>
      <c r="G44" s="62"/>
      <c r="H44" s="62"/>
      <c r="I44" s="62"/>
      <c r="J44" s="62"/>
      <c r="K44" s="62"/>
      <c r="L44" s="62"/>
      <c r="M44" s="62"/>
      <c r="N44" s="62"/>
      <c r="O44" s="62"/>
      <c r="P44" s="62"/>
      <c r="Q44" s="62"/>
      <c r="R44" s="62"/>
      <c r="S44" s="62"/>
      <c r="T44" s="62"/>
      <c r="U44" s="62"/>
      <c r="V44" s="62"/>
      <c r="W44" s="62"/>
      <c r="X44" s="62"/>
      <c r="Y44" s="62"/>
      <c r="Z44" s="63"/>
      <c r="AA44" s="8" t="str">
        <f t="shared" ca="1" si="0"/>
        <v/>
      </c>
      <c r="AB44" s="2" t="s">
        <v>6</v>
      </c>
      <c r="AC44" s="2"/>
      <c r="AD44" s="2"/>
      <c r="AE44" s="2"/>
      <c r="AF44" s="2"/>
      <c r="AG44" s="2"/>
      <c r="AH44" s="2"/>
      <c r="AI44" s="2"/>
      <c r="AJ44" s="1"/>
      <c r="AK44" s="1"/>
    </row>
    <row r="45" spans="2:37" outlineLevel="2">
      <c r="B45" s="10"/>
      <c r="C45" s="62"/>
      <c r="D45" s="62"/>
      <c r="E45" s="62"/>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t="s">
        <v>6</v>
      </c>
      <c r="AC45" s="2"/>
      <c r="AD45" s="2"/>
      <c r="AE45" s="2"/>
      <c r="AF45" s="2"/>
      <c r="AG45" s="2"/>
      <c r="AH45" s="2"/>
      <c r="AI45" s="2"/>
      <c r="AJ45" s="1"/>
      <c r="AK45" s="1"/>
    </row>
    <row r="46" spans="2:37">
      <c r="B46" s="61"/>
      <c r="C46" s="62"/>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29" t="s">
        <v>1</v>
      </c>
      <c r="AK1" s="29" t="s">
        <v>0</v>
      </c>
    </row>
    <row r="2" spans="2:37">
      <c r="B2" s="61"/>
      <c r="C2" s="62"/>
      <c r="D2" s="62"/>
      <c r="E2" s="62"/>
      <c r="F2" s="62"/>
      <c r="G2" s="62"/>
      <c r="H2" s="62"/>
      <c r="I2" s="62"/>
      <c r="J2" s="62"/>
      <c r="K2" s="62"/>
      <c r="L2" s="62"/>
      <c r="M2" s="62"/>
      <c r="N2" s="62"/>
      <c r="O2" s="62"/>
      <c r="P2" s="62"/>
      <c r="Q2" s="62"/>
      <c r="R2" s="62"/>
      <c r="S2" s="62"/>
      <c r="T2" s="62"/>
      <c r="U2" s="62"/>
      <c r="V2" s="62"/>
      <c r="W2" s="62"/>
      <c r="X2" s="62"/>
      <c r="Y2" s="62"/>
      <c r="Z2" s="63"/>
      <c r="AA2" s="8" t="str">
        <f t="shared" ref="AA2:AA29" ca="1" si="0">IFERROR(OFFSET(A2,0,MATCH("",B2:Z2,-1)),"")</f>
        <v/>
      </c>
      <c r="AB2" s="2" t="s">
        <v>230</v>
      </c>
      <c r="AC2" s="5"/>
      <c r="AD2" s="2" t="s">
        <v>231</v>
      </c>
      <c r="AE2" s="5"/>
      <c r="AF2" s="2" t="s">
        <v>232</v>
      </c>
      <c r="AG2" s="5"/>
      <c r="AH2" s="2" t="s">
        <v>233</v>
      </c>
      <c r="AI2" s="5"/>
      <c r="AJ2" s="1"/>
      <c r="AK2" s="1"/>
    </row>
    <row r="3" spans="2:37" collapsed="1">
      <c r="B3" s="61"/>
      <c r="C3" s="62"/>
      <c r="D3" s="62"/>
      <c r="E3" s="62"/>
      <c r="F3" s="62"/>
      <c r="G3" s="62"/>
      <c r="H3" s="62"/>
      <c r="I3" s="62"/>
      <c r="J3" s="62"/>
      <c r="K3" s="62"/>
      <c r="L3" s="62"/>
      <c r="M3" s="62"/>
      <c r="N3" s="62"/>
      <c r="O3" s="62"/>
      <c r="P3" s="62"/>
      <c r="Q3" s="62"/>
      <c r="R3" s="62"/>
      <c r="S3" s="62"/>
      <c r="T3" s="62"/>
      <c r="U3" s="62"/>
      <c r="V3" s="62"/>
      <c r="W3" s="62"/>
      <c r="X3" s="62"/>
      <c r="Y3" s="62"/>
      <c r="Z3" s="63"/>
      <c r="AA3" s="8" t="str">
        <f t="shared" ca="1" si="0"/>
        <v/>
      </c>
      <c r="AB3" s="2" t="s">
        <v>6</v>
      </c>
      <c r="AC3" s="2"/>
      <c r="AD3" s="2"/>
      <c r="AE3" s="2"/>
      <c r="AF3" s="2"/>
      <c r="AG3" s="2"/>
      <c r="AH3" s="2"/>
      <c r="AI3" s="2"/>
      <c r="AJ3" s="1"/>
      <c r="AK3" s="1"/>
    </row>
    <row r="4" spans="2:37" ht="16.5" customHeight="1">
      <c r="B4" s="61"/>
      <c r="C4" s="62"/>
      <c r="D4" s="62"/>
      <c r="E4" s="62"/>
      <c r="F4" s="62"/>
      <c r="G4" s="62"/>
      <c r="H4" s="62"/>
      <c r="I4" s="62"/>
      <c r="J4" s="62"/>
      <c r="K4" s="62"/>
      <c r="L4" s="62"/>
      <c r="M4" s="62"/>
      <c r="N4" s="62"/>
      <c r="O4" s="62"/>
      <c r="P4" s="62"/>
      <c r="Q4" s="62"/>
      <c r="R4" s="62"/>
      <c r="S4" s="62"/>
      <c r="T4" s="62"/>
      <c r="U4" s="62"/>
      <c r="V4" s="62"/>
      <c r="W4" s="62"/>
      <c r="X4" s="62"/>
      <c r="Y4" s="62"/>
      <c r="Z4" s="63"/>
      <c r="AA4" s="8" t="str">
        <f t="shared" ca="1" si="0"/>
        <v/>
      </c>
      <c r="AB4" s="2" t="s">
        <v>6</v>
      </c>
      <c r="AC4" s="2"/>
      <c r="AD4" s="2"/>
      <c r="AE4" s="2"/>
      <c r="AF4" s="2"/>
      <c r="AG4" s="2"/>
      <c r="AH4" s="2"/>
      <c r="AI4" s="2"/>
      <c r="AJ4" s="1"/>
      <c r="AK4" s="1"/>
    </row>
    <row r="5" spans="2:37">
      <c r="B5" s="61"/>
      <c r="C5" s="62"/>
      <c r="D5" s="62"/>
      <c r="E5" s="62"/>
      <c r="F5" s="62"/>
      <c r="G5" s="62"/>
      <c r="H5" s="62"/>
      <c r="I5" s="62"/>
      <c r="J5" s="62"/>
      <c r="K5" s="62"/>
      <c r="L5" s="62"/>
      <c r="M5" s="62"/>
      <c r="N5" s="62"/>
      <c r="O5" s="62"/>
      <c r="P5" s="62"/>
      <c r="Q5" s="62"/>
      <c r="R5" s="62"/>
      <c r="S5" s="62"/>
      <c r="T5" s="62"/>
      <c r="U5" s="62"/>
      <c r="V5" s="62"/>
      <c r="W5" s="62"/>
      <c r="X5" s="62"/>
      <c r="Y5" s="62"/>
      <c r="Z5" s="63"/>
      <c r="AA5" s="8" t="str">
        <f t="shared" ca="1" si="0"/>
        <v/>
      </c>
      <c r="AB5" s="2" t="s">
        <v>6</v>
      </c>
      <c r="AC5" s="2"/>
      <c r="AD5" s="2"/>
      <c r="AE5" s="2"/>
      <c r="AF5" s="2"/>
      <c r="AG5" s="2"/>
      <c r="AH5" s="2"/>
      <c r="AI5" s="2"/>
      <c r="AJ5" s="1"/>
      <c r="AK5" s="1"/>
    </row>
    <row r="6" spans="2:37">
      <c r="B6" s="61"/>
      <c r="C6" s="62"/>
      <c r="D6" s="62"/>
      <c r="E6" s="62"/>
      <c r="F6" s="62"/>
      <c r="G6" s="62"/>
      <c r="H6" s="62"/>
      <c r="I6" s="62"/>
      <c r="J6" s="62"/>
      <c r="K6" s="62"/>
      <c r="L6" s="62"/>
      <c r="M6" s="62"/>
      <c r="N6" s="62"/>
      <c r="O6" s="62"/>
      <c r="P6" s="62"/>
      <c r="Q6" s="62"/>
      <c r="R6" s="62"/>
      <c r="S6" s="62"/>
      <c r="T6" s="62"/>
      <c r="U6" s="62"/>
      <c r="V6" s="62"/>
      <c r="W6" s="62"/>
      <c r="X6" s="62"/>
      <c r="Y6" s="62"/>
      <c r="Z6" s="63"/>
      <c r="AA6" s="8" t="str">
        <f t="shared" ca="1" si="0"/>
        <v/>
      </c>
      <c r="AB6" s="2" t="s">
        <v>6</v>
      </c>
      <c r="AC6" s="2"/>
      <c r="AD6" s="2"/>
      <c r="AE6" s="2"/>
      <c r="AF6" s="2"/>
      <c r="AG6" s="2"/>
      <c r="AH6" s="2"/>
      <c r="AI6" s="2"/>
      <c r="AJ6" s="1"/>
      <c r="AK6" s="1"/>
    </row>
    <row r="7" spans="2:37">
      <c r="B7" s="61"/>
      <c r="C7" s="62"/>
      <c r="D7" s="62"/>
      <c r="E7" s="62"/>
      <c r="F7" s="62"/>
      <c r="G7" s="62"/>
      <c r="H7" s="62"/>
      <c r="I7" s="62"/>
      <c r="J7" s="62"/>
      <c r="K7" s="62"/>
      <c r="L7" s="62"/>
      <c r="M7" s="62"/>
      <c r="N7" s="62"/>
      <c r="O7" s="62"/>
      <c r="P7" s="62"/>
      <c r="Q7" s="62"/>
      <c r="R7" s="62"/>
      <c r="S7" s="62"/>
      <c r="T7" s="62"/>
      <c r="U7" s="62"/>
      <c r="V7" s="62"/>
      <c r="W7" s="62"/>
      <c r="X7" s="62"/>
      <c r="Y7" s="62"/>
      <c r="Z7" s="63"/>
      <c r="AA7" s="8" t="str">
        <f t="shared" ca="1" si="0"/>
        <v/>
      </c>
      <c r="AB7" s="2" t="s">
        <v>6</v>
      </c>
      <c r="AC7" s="2"/>
      <c r="AD7" s="2"/>
      <c r="AE7" s="2"/>
      <c r="AF7" s="2"/>
      <c r="AG7" s="2"/>
      <c r="AH7" s="2"/>
      <c r="AI7" s="2"/>
      <c r="AJ7" s="1"/>
      <c r="AK7" s="1"/>
    </row>
    <row r="8" spans="2:37">
      <c r="B8" s="61"/>
      <c r="C8" s="62"/>
      <c r="D8" s="62"/>
      <c r="E8" s="62"/>
      <c r="F8" s="62"/>
      <c r="G8" s="62"/>
      <c r="H8" s="62"/>
      <c r="I8" s="62"/>
      <c r="J8" s="62"/>
      <c r="K8" s="62"/>
      <c r="L8" s="62"/>
      <c r="M8" s="62"/>
      <c r="N8" s="62"/>
      <c r="O8" s="62"/>
      <c r="P8" s="62"/>
      <c r="Q8" s="62"/>
      <c r="R8" s="62"/>
      <c r="S8" s="62"/>
      <c r="T8" s="62"/>
      <c r="U8" s="62"/>
      <c r="V8" s="62"/>
      <c r="W8" s="62"/>
      <c r="X8" s="62"/>
      <c r="Y8" s="62"/>
      <c r="Z8" s="63"/>
      <c r="AA8" s="8" t="str">
        <f t="shared" ca="1" si="0"/>
        <v/>
      </c>
      <c r="AB8" s="2"/>
      <c r="AC8" s="2"/>
      <c r="AD8" s="2"/>
      <c r="AE8" s="2"/>
      <c r="AF8" s="2"/>
      <c r="AG8" s="2"/>
      <c r="AH8" s="2"/>
      <c r="AI8" s="2"/>
      <c r="AJ8" s="1"/>
      <c r="AK8" s="1"/>
    </row>
    <row r="9" spans="2:37" outlineLevel="1">
      <c r="B9" s="27"/>
      <c r="C9" s="62"/>
      <c r="D9" s="62"/>
      <c r="E9" s="62"/>
      <c r="F9" s="62"/>
      <c r="G9" s="62"/>
      <c r="H9" s="62"/>
      <c r="I9" s="62"/>
      <c r="J9" s="62"/>
      <c r="K9" s="62"/>
      <c r="L9" s="62"/>
      <c r="M9" s="62"/>
      <c r="N9" s="62"/>
      <c r="O9" s="62"/>
      <c r="P9" s="62"/>
      <c r="Q9" s="62"/>
      <c r="R9" s="62"/>
      <c r="S9" s="62"/>
      <c r="T9" s="62"/>
      <c r="U9" s="62"/>
      <c r="V9" s="62"/>
      <c r="W9" s="62"/>
      <c r="X9" s="62"/>
      <c r="Y9" s="62"/>
      <c r="Z9" s="63"/>
      <c r="AA9" s="8" t="str">
        <f t="shared" ca="1" si="0"/>
        <v/>
      </c>
      <c r="AB9" s="2" t="s">
        <v>6</v>
      </c>
      <c r="AC9" s="2"/>
      <c r="AD9" s="2"/>
      <c r="AE9" s="2"/>
      <c r="AF9" s="2"/>
      <c r="AG9" s="2"/>
      <c r="AH9" s="2"/>
      <c r="AI9" s="2"/>
      <c r="AJ9" s="1"/>
      <c r="AK9" s="1"/>
    </row>
    <row r="10" spans="2:37" outlineLevel="1">
      <c r="B10" s="27"/>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0"/>
        <v/>
      </c>
      <c r="AB10" s="2" t="s">
        <v>6</v>
      </c>
      <c r="AC10" s="2"/>
      <c r="AD10" s="2"/>
      <c r="AE10" s="2"/>
      <c r="AF10" s="2"/>
      <c r="AG10" s="2"/>
      <c r="AH10" s="2"/>
      <c r="AI10" s="2"/>
      <c r="AJ10" s="1"/>
      <c r="AK10" s="1"/>
    </row>
    <row r="11" spans="2:37" outlineLevel="2">
      <c r="B11" s="27"/>
      <c r="C11" s="26"/>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0"/>
        <v/>
      </c>
      <c r="AB11" s="2" t="s">
        <v>6</v>
      </c>
      <c r="AC11" s="2"/>
      <c r="AD11" s="2"/>
      <c r="AE11" s="2"/>
      <c r="AF11" s="2"/>
      <c r="AG11" s="2"/>
      <c r="AH11" s="2"/>
      <c r="AI11" s="2"/>
      <c r="AJ11" s="1"/>
      <c r="AK11" s="1"/>
    </row>
    <row r="12" spans="2:37" outlineLevel="2">
      <c r="B12" s="27"/>
      <c r="C12" s="26"/>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0"/>
        <v/>
      </c>
      <c r="AB12" s="2" t="s">
        <v>6</v>
      </c>
      <c r="AC12" s="2"/>
      <c r="AD12" s="2"/>
      <c r="AE12" s="2"/>
      <c r="AF12" s="2"/>
      <c r="AG12" s="2"/>
      <c r="AH12" s="2"/>
      <c r="AI12" s="2"/>
      <c r="AJ12" s="1"/>
      <c r="AK12" s="1"/>
    </row>
    <row r="13" spans="2:37" outlineLevel="3">
      <c r="B13" s="27"/>
      <c r="C13" s="26"/>
      <c r="D13" s="26"/>
      <c r="E13" s="62"/>
      <c r="F13" s="62"/>
      <c r="G13" s="62"/>
      <c r="H13" s="62"/>
      <c r="I13" s="62"/>
      <c r="J13" s="62"/>
      <c r="K13" s="62"/>
      <c r="L13" s="62"/>
      <c r="M13" s="62"/>
      <c r="N13" s="62"/>
      <c r="O13" s="62"/>
      <c r="P13" s="62"/>
      <c r="Q13" s="62"/>
      <c r="R13" s="62"/>
      <c r="S13" s="62"/>
      <c r="T13" s="62"/>
      <c r="U13" s="62"/>
      <c r="V13" s="62"/>
      <c r="W13" s="62"/>
      <c r="X13" s="62"/>
      <c r="Y13" s="62"/>
      <c r="Z13" s="63"/>
      <c r="AA13" s="8" t="str">
        <f t="shared" ca="1" si="0"/>
        <v/>
      </c>
      <c r="AB13" s="2" t="s">
        <v>6</v>
      </c>
      <c r="AC13" s="2"/>
      <c r="AD13" s="2"/>
      <c r="AE13" s="2"/>
      <c r="AF13" s="2"/>
      <c r="AG13" s="2"/>
      <c r="AH13" s="2"/>
      <c r="AI13" s="2"/>
      <c r="AJ13" s="1"/>
      <c r="AK13" s="1"/>
    </row>
    <row r="14" spans="2:37" outlineLevel="3">
      <c r="B14" s="27"/>
      <c r="C14" s="26"/>
      <c r="D14" s="26"/>
      <c r="E14" s="62"/>
      <c r="F14" s="62"/>
      <c r="G14" s="62"/>
      <c r="H14" s="62"/>
      <c r="I14" s="62"/>
      <c r="J14" s="62"/>
      <c r="K14" s="62"/>
      <c r="L14" s="62"/>
      <c r="M14" s="62"/>
      <c r="N14" s="62"/>
      <c r="O14" s="62"/>
      <c r="P14" s="62"/>
      <c r="Q14" s="62"/>
      <c r="R14" s="62"/>
      <c r="S14" s="62"/>
      <c r="T14" s="62"/>
      <c r="U14" s="62"/>
      <c r="V14" s="62"/>
      <c r="W14" s="62"/>
      <c r="X14" s="62"/>
      <c r="Y14" s="62"/>
      <c r="Z14" s="63"/>
      <c r="AA14" s="8" t="str">
        <f t="shared" ca="1" si="0"/>
        <v/>
      </c>
      <c r="AB14" s="2" t="s">
        <v>6</v>
      </c>
      <c r="AC14" s="2"/>
      <c r="AD14" s="2"/>
      <c r="AE14" s="2"/>
      <c r="AF14" s="2"/>
      <c r="AG14" s="2"/>
      <c r="AH14" s="2"/>
      <c r="AI14" s="2"/>
      <c r="AJ14" s="1"/>
      <c r="AK14" s="1"/>
    </row>
    <row r="15" spans="2:37" outlineLevel="4">
      <c r="B15" s="27"/>
      <c r="C15" s="26"/>
      <c r="D15" s="26"/>
      <c r="E15" s="26"/>
      <c r="F15" s="62"/>
      <c r="G15" s="62"/>
      <c r="H15" s="62"/>
      <c r="I15" s="62"/>
      <c r="J15" s="62"/>
      <c r="K15" s="62"/>
      <c r="L15" s="62"/>
      <c r="M15" s="62"/>
      <c r="N15" s="62"/>
      <c r="O15" s="62"/>
      <c r="P15" s="62"/>
      <c r="Q15" s="62"/>
      <c r="R15" s="62"/>
      <c r="S15" s="62"/>
      <c r="T15" s="62"/>
      <c r="U15" s="62"/>
      <c r="V15" s="62"/>
      <c r="W15" s="62"/>
      <c r="X15" s="62"/>
      <c r="Y15" s="62"/>
      <c r="Z15" s="63"/>
      <c r="AA15" s="8" t="str">
        <f t="shared" ca="1" si="0"/>
        <v/>
      </c>
      <c r="AB15" s="2" t="s">
        <v>6</v>
      </c>
      <c r="AC15" s="2"/>
      <c r="AD15" s="2"/>
      <c r="AE15" s="2"/>
      <c r="AF15" s="2"/>
      <c r="AG15" s="2"/>
      <c r="AH15" s="2"/>
      <c r="AI15" s="2"/>
      <c r="AJ15" s="1"/>
      <c r="AK15" s="1"/>
    </row>
    <row r="16" spans="2:37" outlineLevel="4">
      <c r="B16" s="27"/>
      <c r="C16" s="26"/>
      <c r="D16" s="26"/>
      <c r="E16" s="26"/>
      <c r="F16" s="62"/>
      <c r="G16" s="62"/>
      <c r="H16" s="62"/>
      <c r="I16" s="62"/>
      <c r="J16" s="62"/>
      <c r="K16" s="62"/>
      <c r="L16" s="62"/>
      <c r="M16" s="62"/>
      <c r="N16" s="62"/>
      <c r="O16" s="62"/>
      <c r="P16" s="62"/>
      <c r="Q16" s="62"/>
      <c r="R16" s="62"/>
      <c r="S16" s="62"/>
      <c r="T16" s="62"/>
      <c r="U16" s="62"/>
      <c r="V16" s="62"/>
      <c r="W16" s="62"/>
      <c r="X16" s="62"/>
      <c r="Y16" s="62"/>
      <c r="Z16" s="63"/>
      <c r="AA16" s="8" t="str">
        <f t="shared" ca="1" si="0"/>
        <v/>
      </c>
      <c r="AB16" s="2" t="s">
        <v>6</v>
      </c>
      <c r="AC16" s="2"/>
      <c r="AD16" s="2"/>
      <c r="AE16" s="2"/>
      <c r="AF16" s="2"/>
      <c r="AG16" s="2"/>
      <c r="AH16" s="2"/>
      <c r="AI16" s="2"/>
      <c r="AJ16" s="1"/>
      <c r="AK16" s="1"/>
    </row>
    <row r="17" spans="2:37" outlineLevel="5">
      <c r="B17" s="27"/>
      <c r="C17" s="26"/>
      <c r="D17" s="26"/>
      <c r="E17" s="26"/>
      <c r="F17" s="26"/>
      <c r="G17" s="62"/>
      <c r="H17" s="62"/>
      <c r="I17" s="62"/>
      <c r="J17" s="62"/>
      <c r="K17" s="62"/>
      <c r="L17" s="62"/>
      <c r="M17" s="62"/>
      <c r="N17" s="62"/>
      <c r="O17" s="62"/>
      <c r="P17" s="62"/>
      <c r="Q17" s="62"/>
      <c r="R17" s="62"/>
      <c r="S17" s="62"/>
      <c r="T17" s="62"/>
      <c r="U17" s="62"/>
      <c r="V17" s="62"/>
      <c r="W17" s="62"/>
      <c r="X17" s="62"/>
      <c r="Y17" s="62"/>
      <c r="Z17" s="63"/>
      <c r="AA17" s="8" t="str">
        <f t="shared" ca="1" si="0"/>
        <v/>
      </c>
      <c r="AB17" s="2" t="s">
        <v>6</v>
      </c>
      <c r="AC17" s="2"/>
      <c r="AD17" s="2"/>
      <c r="AE17" s="2"/>
      <c r="AF17" s="2"/>
      <c r="AG17" s="2"/>
      <c r="AH17" s="2"/>
      <c r="AI17" s="2"/>
      <c r="AJ17" s="1"/>
      <c r="AK17" s="1"/>
    </row>
    <row r="18" spans="2:37" outlineLevel="5">
      <c r="B18" s="27"/>
      <c r="C18" s="26"/>
      <c r="D18" s="26"/>
      <c r="E18" s="26"/>
      <c r="F18" s="26"/>
      <c r="G18" s="62"/>
      <c r="H18" s="62"/>
      <c r="I18" s="62"/>
      <c r="J18" s="62"/>
      <c r="K18" s="62"/>
      <c r="L18" s="62"/>
      <c r="M18" s="62"/>
      <c r="N18" s="62"/>
      <c r="O18" s="62"/>
      <c r="P18" s="62"/>
      <c r="Q18" s="62"/>
      <c r="R18" s="62"/>
      <c r="S18" s="62"/>
      <c r="T18" s="62"/>
      <c r="U18" s="62"/>
      <c r="V18" s="62"/>
      <c r="W18" s="62"/>
      <c r="X18" s="62"/>
      <c r="Y18" s="62"/>
      <c r="Z18" s="63"/>
      <c r="AA18" s="8" t="str">
        <f t="shared" ca="1" si="0"/>
        <v/>
      </c>
      <c r="AB18" s="2" t="s">
        <v>6</v>
      </c>
      <c r="AC18" s="2"/>
      <c r="AD18" s="2"/>
      <c r="AE18" s="2"/>
      <c r="AF18" s="2"/>
      <c r="AG18" s="2"/>
      <c r="AH18" s="2"/>
      <c r="AI18" s="2"/>
      <c r="AJ18" s="1"/>
      <c r="AK18" s="1"/>
    </row>
    <row r="19" spans="2:37" outlineLevel="6">
      <c r="B19" s="27"/>
      <c r="C19" s="26"/>
      <c r="D19" s="26"/>
      <c r="E19" s="26"/>
      <c r="F19" s="26"/>
      <c r="G19" s="26"/>
      <c r="H19" s="62"/>
      <c r="I19" s="62"/>
      <c r="J19" s="62"/>
      <c r="K19" s="62"/>
      <c r="L19" s="62"/>
      <c r="M19" s="62"/>
      <c r="N19" s="62"/>
      <c r="O19" s="62"/>
      <c r="P19" s="62"/>
      <c r="Q19" s="62"/>
      <c r="R19" s="62"/>
      <c r="S19" s="62"/>
      <c r="T19" s="62"/>
      <c r="U19" s="62"/>
      <c r="V19" s="62"/>
      <c r="W19" s="62"/>
      <c r="X19" s="62"/>
      <c r="Y19" s="62"/>
      <c r="Z19" s="63"/>
      <c r="AA19" s="8" t="str">
        <f t="shared" ca="1" si="0"/>
        <v/>
      </c>
      <c r="AB19" s="2" t="s">
        <v>6</v>
      </c>
      <c r="AC19" s="2"/>
      <c r="AD19" s="2"/>
      <c r="AE19" s="2"/>
      <c r="AF19" s="2"/>
      <c r="AG19" s="2"/>
      <c r="AH19" s="2"/>
      <c r="AI19" s="2"/>
      <c r="AJ19" s="1"/>
      <c r="AK19" s="1"/>
    </row>
    <row r="20" spans="2:37" outlineLevel="6">
      <c r="B20" s="27"/>
      <c r="C20" s="26"/>
      <c r="D20" s="26"/>
      <c r="E20" s="26"/>
      <c r="F20" s="26"/>
      <c r="G20" s="26"/>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1"/>
      <c r="AK20" s="1"/>
    </row>
    <row r="21" spans="2:37" outlineLevel="7">
      <c r="B21" s="27"/>
      <c r="C21" s="26"/>
      <c r="D21" s="26"/>
      <c r="E21" s="26"/>
      <c r="F21" s="26"/>
      <c r="G21" s="26"/>
      <c r="H21" s="26"/>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1"/>
      <c r="AK21" s="1"/>
    </row>
    <row r="22" spans="2:37" outlineLevel="7">
      <c r="B22" s="27"/>
      <c r="C22" s="26"/>
      <c r="D22" s="26"/>
      <c r="E22" s="26"/>
      <c r="F22" s="26"/>
      <c r="G22" s="26"/>
      <c r="H22" s="26"/>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1"/>
      <c r="AK22" s="1"/>
    </row>
    <row r="23" spans="2:37" outlineLevel="6">
      <c r="B23" s="27"/>
      <c r="C23" s="26"/>
      <c r="D23" s="26"/>
      <c r="E23" s="26"/>
      <c r="F23" s="26"/>
      <c r="G23" s="26"/>
      <c r="H23" s="62"/>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1"/>
      <c r="AK23" s="1"/>
    </row>
    <row r="24" spans="2:37" outlineLevel="5">
      <c r="B24" s="27"/>
      <c r="C24" s="26"/>
      <c r="D24" s="26"/>
      <c r="E24" s="26"/>
      <c r="F24" s="26"/>
      <c r="G24" s="62"/>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1"/>
      <c r="AK24" s="1"/>
    </row>
    <row r="25" spans="2:37" outlineLevel="4">
      <c r="B25" s="27"/>
      <c r="C25" s="26"/>
      <c r="D25" s="26"/>
      <c r="E25" s="26"/>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1"/>
      <c r="AK25" s="1"/>
    </row>
    <row r="26" spans="2:37" outlineLevel="3">
      <c r="B26" s="27"/>
      <c r="C26" s="26"/>
      <c r="D26" s="26"/>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outlineLevel="3">
      <c r="B27" s="27"/>
      <c r="C27" s="26"/>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outlineLevel="2">
      <c r="B28" s="27"/>
      <c r="C28" s="62"/>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c r="B29" s="61"/>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2018-11-10T18:47:51Z</dcterms:modified>
</cp:coreProperties>
</file>