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enloserver\MFS\03-Operations\03-Production\05-AU_PA\AU07181-Studie-Frida4000\02-Arbeitspakete\Berechnung Tilt\"/>
    </mc:Choice>
  </mc:AlternateContent>
  <bookViews>
    <workbookView xWindow="0" yWindow="0" windowWidth="8190" windowHeight="1165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" l="1"/>
  <c r="C82" i="1"/>
  <c r="C58" i="1"/>
  <c r="C57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6" i="1"/>
  <c r="B36" i="1" l="1"/>
  <c r="D36" i="1" s="1"/>
  <c r="C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7" i="1"/>
  <c r="H11" i="1"/>
  <c r="H22" i="1" l="1"/>
  <c r="C5" i="1"/>
  <c r="C4" i="1"/>
  <c r="G11" i="1" l="1"/>
  <c r="C13" i="1" l="1"/>
  <c r="C14" i="1"/>
  <c r="C8" i="1" l="1"/>
  <c r="C9" i="1"/>
  <c r="C15" i="1" l="1"/>
  <c r="E27" i="1" s="1"/>
</calcChain>
</file>

<file path=xl/sharedStrings.xml><?xml version="1.0" encoding="utf-8"?>
<sst xmlns="http://schemas.openxmlformats.org/spreadsheetml/2006/main" count="89" uniqueCount="57">
  <si>
    <t>g1</t>
  </si>
  <si>
    <t>g2</t>
  </si>
  <si>
    <t>w1 is</t>
  </si>
  <si>
    <t>spot size on mirror 1</t>
  </si>
  <si>
    <t>spot size on mirror 2</t>
  </si>
  <si>
    <t>w2 is</t>
  </si>
  <si>
    <t>Misalignment</t>
  </si>
  <si>
    <t>Siegman page 768</t>
  </si>
  <si>
    <t>Theta1</t>
  </si>
  <si>
    <t>Theta2</t>
  </si>
  <si>
    <t>eine winkelminute einspricht 0,29 e-3 rad</t>
  </si>
  <si>
    <t>delta theta</t>
  </si>
  <si>
    <t>angular displacement</t>
  </si>
  <si>
    <t>in arcmin</t>
  </si>
  <si>
    <t>R1</t>
  </si>
  <si>
    <t>delta x1</t>
  </si>
  <si>
    <t>delta x2</t>
  </si>
  <si>
    <t>Length</t>
  </si>
  <si>
    <t>X1, X2</t>
  </si>
  <si>
    <t>Versatz der optischen Achse vom Mittelpunkt der jeweiligen Spiegel</t>
  </si>
  <si>
    <t>Dieser darf den beschichteten Bereich nicht überschreiten (=0,5' = 12,7mm)</t>
  </si>
  <si>
    <t>Hält man Spiegel 1 konstant mit einer Toleranz von 2,5 arcmin, dann darf der andere bis zu 11 arcmin abweichen</t>
  </si>
  <si>
    <t>NA collimator = angular displacement</t>
  </si>
  <si>
    <t>Adam</t>
  </si>
  <si>
    <t>m</t>
  </si>
  <si>
    <t>offset from optical axis [m]</t>
  </si>
  <si>
    <t>rad</t>
  </si>
  <si>
    <t>arcmin</t>
  </si>
  <si>
    <t>R2= 4000m</t>
  </si>
  <si>
    <t>Bei Auslenkung 100nm:</t>
  </si>
  <si>
    <t>R2</t>
  </si>
  <si>
    <t>Theta</t>
  </si>
  <si>
    <t>mirror radius</t>
  </si>
  <si>
    <t>Actuator displacement</t>
  </si>
  <si>
    <t>resulting displacement at lense X</t>
  </si>
  <si>
    <t>sin (theta) = 100nm/20mm = =&gt;</t>
  </si>
  <si>
    <t>Distanz Linse - Spiegel 2</t>
  </si>
  <si>
    <t>Spiegelradius 2</t>
  </si>
  <si>
    <t>resultierender Spiegelradius 2 (Aktor)</t>
  </si>
  <si>
    <t xml:space="preserve">2 mrad entspricht </t>
  </si>
  <si>
    <t>Theta 2</t>
  </si>
  <si>
    <t>x1</t>
  </si>
  <si>
    <t>x2</t>
  </si>
  <si>
    <t>w1</t>
  </si>
  <si>
    <t>w2</t>
  </si>
  <si>
    <t>spot 1</t>
  </si>
  <si>
    <t>spot 2</t>
  </si>
  <si>
    <t>Conclusio: Eine Spiegelverkipppung von 2 mrad bedeutet einen Versatz des Strahls vom Spiegelmittelpunkt um 0,2 mm</t>
  </si>
  <si>
    <t>Modenüberlapp</t>
  </si>
  <si>
    <t>µ(A)</t>
  </si>
  <si>
    <t>r(A)</t>
  </si>
  <si>
    <t>r1</t>
  </si>
  <si>
    <t>Run1</t>
  </si>
  <si>
    <t>r2</t>
  </si>
  <si>
    <t>µ1</t>
  </si>
  <si>
    <t>µ2</t>
  </si>
  <si>
    <t>Run2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</si>
</sst>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2" fillId="0" borderId="0" xfId="0" applyNumberFormat="1" applyFont="1"/>
    <xf numFmtId="11" fontId="3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11" fontId="5" fillId="0" borderId="0" xfId="0" applyNumberFormat="1" applyFont="1"/>
    <xf numFmtId="11" fontId="4" fillId="0" borderId="0" xfId="0" applyNumberFormat="1" applyFont="1"/>
    <xf numFmtId="0" fontId="2" fillId="0" borderId="1" xfId="0" applyFont="1" applyBorder="1"/>
    <xf numFmtId="0" fontId="0" fillId="0" borderId="1" xfId="0" applyBorder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Tabelle1!$E$35</c:f>
              <c:strCache>
                <c:ptCount val="1"/>
                <c:pt idx="0">
                  <c:v>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Tabelle1!$B$36:$B$51</c:f>
              <c:numCache>
                <c:formatCode>General</c:formatCode>
                <c:ptCount val="16"/>
                <c:pt idx="0">
                  <c:v>0</c:v>
                </c:pt>
                <c:pt idx="1">
                  <c:v>2.9E-4</c:v>
                </c:pt>
                <c:pt idx="2">
                  <c:v>5.8E-4</c:v>
                </c:pt>
                <c:pt idx="3">
                  <c:v>8.7000000000000001E-4</c:v>
                </c:pt>
                <c:pt idx="4">
                  <c:v>1.16E-3</c:v>
                </c:pt>
                <c:pt idx="5">
                  <c:v>1.4499999999999999E-3</c:v>
                </c:pt>
                <c:pt idx="6">
                  <c:v>1.74E-3</c:v>
                </c:pt>
                <c:pt idx="7">
                  <c:v>2.0300000000000001E-3</c:v>
                </c:pt>
                <c:pt idx="8">
                  <c:v>2.32E-3</c:v>
                </c:pt>
                <c:pt idx="9">
                  <c:v>2.6099999999999999E-3</c:v>
                </c:pt>
                <c:pt idx="10">
                  <c:v>2.8999999999999998E-3</c:v>
                </c:pt>
                <c:pt idx="11">
                  <c:v>3.1900000000000001E-3</c:v>
                </c:pt>
                <c:pt idx="12">
                  <c:v>3.48E-3</c:v>
                </c:pt>
                <c:pt idx="13">
                  <c:v>3.7699999999999999E-3</c:v>
                </c:pt>
                <c:pt idx="14">
                  <c:v>4.0600000000000002E-3</c:v>
                </c:pt>
                <c:pt idx="15">
                  <c:v>4.3499999999999997E-3</c:v>
                </c:pt>
              </c:numCache>
            </c:numRef>
          </c:xVal>
          <c:yVal>
            <c:numRef>
              <c:f>Tabelle1!$E$36:$E$51</c:f>
              <c:numCache>
                <c:formatCode>0.00E+00</c:formatCode>
                <c:ptCount val="16"/>
                <c:pt idx="0">
                  <c:v>2.4776067021344981E-4</c:v>
                </c:pt>
                <c:pt idx="1">
                  <c:v>2.4776067021344981E-4</c:v>
                </c:pt>
                <c:pt idx="2">
                  <c:v>2.4776067021344981E-4</c:v>
                </c:pt>
                <c:pt idx="3">
                  <c:v>2.4776067021344981E-4</c:v>
                </c:pt>
                <c:pt idx="4">
                  <c:v>2.4776067021344981E-4</c:v>
                </c:pt>
                <c:pt idx="5">
                  <c:v>2.4776067021344981E-4</c:v>
                </c:pt>
                <c:pt idx="6">
                  <c:v>2.4776067021344981E-4</c:v>
                </c:pt>
                <c:pt idx="7">
                  <c:v>2.4776067021344981E-4</c:v>
                </c:pt>
                <c:pt idx="8">
                  <c:v>2.4776067021344981E-4</c:v>
                </c:pt>
                <c:pt idx="9">
                  <c:v>2.4776067021344981E-4</c:v>
                </c:pt>
                <c:pt idx="10">
                  <c:v>2.4776067021344981E-4</c:v>
                </c:pt>
                <c:pt idx="11">
                  <c:v>2.4776067021344981E-4</c:v>
                </c:pt>
                <c:pt idx="12">
                  <c:v>2.4776067021344981E-4</c:v>
                </c:pt>
                <c:pt idx="13">
                  <c:v>2.4776067021344981E-4</c:v>
                </c:pt>
                <c:pt idx="14">
                  <c:v>2.4776067021344981E-4</c:v>
                </c:pt>
                <c:pt idx="15">
                  <c:v>2.4776067021344981E-4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Tabelle1!$F$35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Tabelle1!$B$36:$B$51</c:f>
              <c:numCache>
                <c:formatCode>General</c:formatCode>
                <c:ptCount val="16"/>
                <c:pt idx="0">
                  <c:v>0</c:v>
                </c:pt>
                <c:pt idx="1">
                  <c:v>2.9E-4</c:v>
                </c:pt>
                <c:pt idx="2">
                  <c:v>5.8E-4</c:v>
                </c:pt>
                <c:pt idx="3">
                  <c:v>8.7000000000000001E-4</c:v>
                </c:pt>
                <c:pt idx="4">
                  <c:v>1.16E-3</c:v>
                </c:pt>
                <c:pt idx="5">
                  <c:v>1.4499999999999999E-3</c:v>
                </c:pt>
                <c:pt idx="6">
                  <c:v>1.74E-3</c:v>
                </c:pt>
                <c:pt idx="7">
                  <c:v>2.0300000000000001E-3</c:v>
                </c:pt>
                <c:pt idx="8">
                  <c:v>2.32E-3</c:v>
                </c:pt>
                <c:pt idx="9">
                  <c:v>2.6099999999999999E-3</c:v>
                </c:pt>
                <c:pt idx="10">
                  <c:v>2.8999999999999998E-3</c:v>
                </c:pt>
                <c:pt idx="11">
                  <c:v>3.1900000000000001E-3</c:v>
                </c:pt>
                <c:pt idx="12">
                  <c:v>3.48E-3</c:v>
                </c:pt>
                <c:pt idx="13">
                  <c:v>3.7699999999999999E-3</c:v>
                </c:pt>
                <c:pt idx="14">
                  <c:v>4.0600000000000002E-3</c:v>
                </c:pt>
                <c:pt idx="15">
                  <c:v>4.3499999999999997E-3</c:v>
                </c:pt>
              </c:numCache>
            </c:numRef>
          </c:xVal>
          <c:yVal>
            <c:numRef>
              <c:f>Tabelle1!$F$36:$F$51</c:f>
              <c:numCache>
                <c:formatCode>0.00E+00</c:formatCode>
                <c:ptCount val="16"/>
                <c:pt idx="0">
                  <c:v>1.9820853656717696E-4</c:v>
                </c:pt>
                <c:pt idx="1">
                  <c:v>1.9820853656717696E-4</c:v>
                </c:pt>
                <c:pt idx="2">
                  <c:v>1.9820853656717696E-4</c:v>
                </c:pt>
                <c:pt idx="3">
                  <c:v>1.9820853656717696E-4</c:v>
                </c:pt>
                <c:pt idx="4">
                  <c:v>1.9820853656717696E-4</c:v>
                </c:pt>
                <c:pt idx="5">
                  <c:v>1.9820853656717696E-4</c:v>
                </c:pt>
                <c:pt idx="6">
                  <c:v>1.9820853656717696E-4</c:v>
                </c:pt>
                <c:pt idx="7">
                  <c:v>1.9820853656717696E-4</c:v>
                </c:pt>
                <c:pt idx="8">
                  <c:v>1.9820853656717696E-4</c:v>
                </c:pt>
                <c:pt idx="9">
                  <c:v>1.9820853656717696E-4</c:v>
                </c:pt>
                <c:pt idx="10">
                  <c:v>1.9820853656717696E-4</c:v>
                </c:pt>
                <c:pt idx="11">
                  <c:v>1.9820853656717696E-4</c:v>
                </c:pt>
                <c:pt idx="12">
                  <c:v>1.9820853656717696E-4</c:v>
                </c:pt>
                <c:pt idx="13">
                  <c:v>1.9820853656717696E-4</c:v>
                </c:pt>
                <c:pt idx="14">
                  <c:v>1.9820853656717696E-4</c:v>
                </c:pt>
                <c:pt idx="15">
                  <c:v>1.9820853656717696E-4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Tabelle1!$G$35</c:f>
              <c:strCache>
                <c:ptCount val="1"/>
                <c:pt idx="0">
                  <c:v>spot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Tabelle1!$B$36:$B$51</c:f>
              <c:numCache>
                <c:formatCode>General</c:formatCode>
                <c:ptCount val="16"/>
                <c:pt idx="0">
                  <c:v>0</c:v>
                </c:pt>
                <c:pt idx="1">
                  <c:v>2.9E-4</c:v>
                </c:pt>
                <c:pt idx="2">
                  <c:v>5.8E-4</c:v>
                </c:pt>
                <c:pt idx="3">
                  <c:v>8.7000000000000001E-4</c:v>
                </c:pt>
                <c:pt idx="4">
                  <c:v>1.16E-3</c:v>
                </c:pt>
                <c:pt idx="5">
                  <c:v>1.4499999999999999E-3</c:v>
                </c:pt>
                <c:pt idx="6">
                  <c:v>1.74E-3</c:v>
                </c:pt>
                <c:pt idx="7">
                  <c:v>2.0300000000000001E-3</c:v>
                </c:pt>
                <c:pt idx="8">
                  <c:v>2.32E-3</c:v>
                </c:pt>
                <c:pt idx="9">
                  <c:v>2.6099999999999999E-3</c:v>
                </c:pt>
                <c:pt idx="10">
                  <c:v>2.8999999999999998E-3</c:v>
                </c:pt>
                <c:pt idx="11">
                  <c:v>3.1900000000000001E-3</c:v>
                </c:pt>
                <c:pt idx="12">
                  <c:v>3.48E-3</c:v>
                </c:pt>
                <c:pt idx="13">
                  <c:v>3.7699999999999999E-3</c:v>
                </c:pt>
                <c:pt idx="14">
                  <c:v>4.0600000000000002E-3</c:v>
                </c:pt>
                <c:pt idx="15">
                  <c:v>4.3499999999999997E-3</c:v>
                </c:pt>
              </c:numCache>
            </c:numRef>
          </c:xVal>
          <c:yVal>
            <c:numRef>
              <c:f>Tabelle1!$G$36:$G$51</c:f>
              <c:numCache>
                <c:formatCode>0.00E+00</c:formatCode>
                <c:ptCount val="16"/>
                <c:pt idx="0">
                  <c:v>2.4776067021344981E-4</c:v>
                </c:pt>
                <c:pt idx="1">
                  <c:v>2.7676066998144979E-4</c:v>
                </c:pt>
                <c:pt idx="2">
                  <c:v>3.0576066974944983E-4</c:v>
                </c:pt>
                <c:pt idx="3">
                  <c:v>3.3476066951744986E-4</c:v>
                </c:pt>
                <c:pt idx="4">
                  <c:v>3.6376066928544984E-4</c:v>
                </c:pt>
                <c:pt idx="5">
                  <c:v>3.9276066905344982E-4</c:v>
                </c:pt>
                <c:pt idx="6">
                  <c:v>4.2176066882144986E-4</c:v>
                </c:pt>
                <c:pt idx="7">
                  <c:v>4.5076066858944989E-4</c:v>
                </c:pt>
                <c:pt idx="8">
                  <c:v>4.7976066835744987E-4</c:v>
                </c:pt>
                <c:pt idx="9">
                  <c:v>5.0876066812544985E-4</c:v>
                </c:pt>
                <c:pt idx="10">
                  <c:v>5.3776066789344994E-4</c:v>
                </c:pt>
                <c:pt idx="11">
                  <c:v>5.6676066766144992E-4</c:v>
                </c:pt>
                <c:pt idx="12">
                  <c:v>5.957606674294499E-4</c:v>
                </c:pt>
                <c:pt idx="13">
                  <c:v>6.2476066719744988E-4</c:v>
                </c:pt>
                <c:pt idx="14">
                  <c:v>6.5376066696544986E-4</c:v>
                </c:pt>
                <c:pt idx="15">
                  <c:v>6.8276066673344984E-4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Tabelle1!$H$35</c:f>
              <c:strCache>
                <c:ptCount val="1"/>
                <c:pt idx="0">
                  <c:v>spot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Tabelle1!$B$36:$B$51</c:f>
              <c:numCache>
                <c:formatCode>General</c:formatCode>
                <c:ptCount val="16"/>
                <c:pt idx="0">
                  <c:v>0</c:v>
                </c:pt>
                <c:pt idx="1">
                  <c:v>2.9E-4</c:v>
                </c:pt>
                <c:pt idx="2">
                  <c:v>5.8E-4</c:v>
                </c:pt>
                <c:pt idx="3">
                  <c:v>8.7000000000000001E-4</c:v>
                </c:pt>
                <c:pt idx="4">
                  <c:v>1.16E-3</c:v>
                </c:pt>
                <c:pt idx="5">
                  <c:v>1.4499999999999999E-3</c:v>
                </c:pt>
                <c:pt idx="6">
                  <c:v>1.74E-3</c:v>
                </c:pt>
                <c:pt idx="7">
                  <c:v>2.0300000000000001E-3</c:v>
                </c:pt>
                <c:pt idx="8">
                  <c:v>2.32E-3</c:v>
                </c:pt>
                <c:pt idx="9">
                  <c:v>2.6099999999999999E-3</c:v>
                </c:pt>
                <c:pt idx="10">
                  <c:v>2.8999999999999998E-3</c:v>
                </c:pt>
                <c:pt idx="11">
                  <c:v>3.1900000000000001E-3</c:v>
                </c:pt>
                <c:pt idx="12">
                  <c:v>3.48E-3</c:v>
                </c:pt>
                <c:pt idx="13">
                  <c:v>3.7699999999999999E-3</c:v>
                </c:pt>
                <c:pt idx="14">
                  <c:v>4.0600000000000002E-3</c:v>
                </c:pt>
                <c:pt idx="15">
                  <c:v>4.3499999999999997E-3</c:v>
                </c:pt>
              </c:numCache>
            </c:numRef>
          </c:xVal>
          <c:yVal>
            <c:numRef>
              <c:f>Tabelle1!$H$36:$H$51</c:f>
              <c:numCache>
                <c:formatCode>0.00E+00</c:formatCode>
                <c:ptCount val="16"/>
                <c:pt idx="0">
                  <c:v>1.9820853656717696E-4</c:v>
                </c:pt>
                <c:pt idx="1">
                  <c:v>2.2140853638157696E-4</c:v>
                </c:pt>
                <c:pt idx="2">
                  <c:v>2.4460853619597694E-4</c:v>
                </c:pt>
                <c:pt idx="3">
                  <c:v>2.6780853601037695E-4</c:v>
                </c:pt>
                <c:pt idx="4">
                  <c:v>2.9100853582477695E-4</c:v>
                </c:pt>
                <c:pt idx="5">
                  <c:v>3.1420853563917696E-4</c:v>
                </c:pt>
                <c:pt idx="6">
                  <c:v>3.3740853545357696E-4</c:v>
                </c:pt>
                <c:pt idx="7">
                  <c:v>3.6060853526797697E-4</c:v>
                </c:pt>
                <c:pt idx="8">
                  <c:v>3.8380853508237698E-4</c:v>
                </c:pt>
                <c:pt idx="9">
                  <c:v>4.0700853489677698E-4</c:v>
                </c:pt>
                <c:pt idx="10">
                  <c:v>4.3020853471117699E-4</c:v>
                </c:pt>
                <c:pt idx="11">
                  <c:v>4.5340853452557699E-4</c:v>
                </c:pt>
                <c:pt idx="12">
                  <c:v>4.76608534339977E-4</c:v>
                </c:pt>
                <c:pt idx="13">
                  <c:v>4.99808534154377E-4</c:v>
                </c:pt>
                <c:pt idx="14">
                  <c:v>5.2300853396877701E-4</c:v>
                </c:pt>
                <c:pt idx="15">
                  <c:v>5.4620853378317701E-4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Tabelle1!$I$35</c:f>
              <c:strCache>
                <c:ptCount val="1"/>
                <c:pt idx="0">
                  <c:v>spot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Tabelle1!$B$36:$B$51</c:f>
              <c:numCache>
                <c:formatCode>General</c:formatCode>
                <c:ptCount val="16"/>
                <c:pt idx="0">
                  <c:v>0</c:v>
                </c:pt>
                <c:pt idx="1">
                  <c:v>2.9E-4</c:v>
                </c:pt>
                <c:pt idx="2">
                  <c:v>5.8E-4</c:v>
                </c:pt>
                <c:pt idx="3">
                  <c:v>8.7000000000000001E-4</c:v>
                </c:pt>
                <c:pt idx="4">
                  <c:v>1.16E-3</c:v>
                </c:pt>
                <c:pt idx="5">
                  <c:v>1.4499999999999999E-3</c:v>
                </c:pt>
                <c:pt idx="6">
                  <c:v>1.74E-3</c:v>
                </c:pt>
                <c:pt idx="7">
                  <c:v>2.0300000000000001E-3</c:v>
                </c:pt>
                <c:pt idx="8">
                  <c:v>2.32E-3</c:v>
                </c:pt>
                <c:pt idx="9">
                  <c:v>2.6099999999999999E-3</c:v>
                </c:pt>
                <c:pt idx="10">
                  <c:v>2.8999999999999998E-3</c:v>
                </c:pt>
                <c:pt idx="11">
                  <c:v>3.1900000000000001E-3</c:v>
                </c:pt>
                <c:pt idx="12">
                  <c:v>3.48E-3</c:v>
                </c:pt>
                <c:pt idx="13">
                  <c:v>3.7699999999999999E-3</c:v>
                </c:pt>
                <c:pt idx="14">
                  <c:v>4.0600000000000002E-3</c:v>
                </c:pt>
                <c:pt idx="15">
                  <c:v>4.3499999999999997E-3</c:v>
                </c:pt>
              </c:numCache>
            </c:numRef>
          </c:xVal>
          <c:yVal>
            <c:numRef>
              <c:f>Tabelle1!$I$36:$I$51</c:f>
              <c:numCache>
                <c:formatCode>0.00E+00</c:formatCode>
                <c:ptCount val="16"/>
                <c:pt idx="0">
                  <c:v>-2.4776067021344981E-4</c:v>
                </c:pt>
                <c:pt idx="1">
                  <c:v>-2.1876067044544981E-4</c:v>
                </c:pt>
                <c:pt idx="2">
                  <c:v>-1.897606706774498E-4</c:v>
                </c:pt>
                <c:pt idx="3">
                  <c:v>-1.6076067090944979E-4</c:v>
                </c:pt>
                <c:pt idx="4">
                  <c:v>-1.3176067114144979E-4</c:v>
                </c:pt>
                <c:pt idx="5">
                  <c:v>-1.0276067137344978E-4</c:v>
                </c:pt>
                <c:pt idx="6">
                  <c:v>-7.3760671605449773E-5</c:v>
                </c:pt>
                <c:pt idx="7">
                  <c:v>-4.4760671837449766E-5</c:v>
                </c:pt>
                <c:pt idx="8">
                  <c:v>-1.5760672069449759E-5</c:v>
                </c:pt>
                <c:pt idx="9">
                  <c:v>1.3239327698550221E-5</c:v>
                </c:pt>
                <c:pt idx="10">
                  <c:v>4.2239327466550255E-5</c:v>
                </c:pt>
                <c:pt idx="11">
                  <c:v>7.1239327234550289E-5</c:v>
                </c:pt>
                <c:pt idx="12">
                  <c:v>1.0023932700255027E-4</c:v>
                </c:pt>
                <c:pt idx="13">
                  <c:v>1.2923932677055025E-4</c:v>
                </c:pt>
                <c:pt idx="14">
                  <c:v>1.5823932653855028E-4</c:v>
                </c:pt>
                <c:pt idx="15">
                  <c:v>1.8723932630655026E-4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Tabelle1!$J$35</c:f>
              <c:strCache>
                <c:ptCount val="1"/>
                <c:pt idx="0">
                  <c:v>spot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Tabelle1!$B$36:$B$51</c:f>
              <c:numCache>
                <c:formatCode>General</c:formatCode>
                <c:ptCount val="16"/>
                <c:pt idx="0">
                  <c:v>0</c:v>
                </c:pt>
                <c:pt idx="1">
                  <c:v>2.9E-4</c:v>
                </c:pt>
                <c:pt idx="2">
                  <c:v>5.8E-4</c:v>
                </c:pt>
                <c:pt idx="3">
                  <c:v>8.7000000000000001E-4</c:v>
                </c:pt>
                <c:pt idx="4">
                  <c:v>1.16E-3</c:v>
                </c:pt>
                <c:pt idx="5">
                  <c:v>1.4499999999999999E-3</c:v>
                </c:pt>
                <c:pt idx="6">
                  <c:v>1.74E-3</c:v>
                </c:pt>
                <c:pt idx="7">
                  <c:v>2.0300000000000001E-3</c:v>
                </c:pt>
                <c:pt idx="8">
                  <c:v>2.32E-3</c:v>
                </c:pt>
                <c:pt idx="9">
                  <c:v>2.6099999999999999E-3</c:v>
                </c:pt>
                <c:pt idx="10">
                  <c:v>2.8999999999999998E-3</c:v>
                </c:pt>
                <c:pt idx="11">
                  <c:v>3.1900000000000001E-3</c:v>
                </c:pt>
                <c:pt idx="12">
                  <c:v>3.48E-3</c:v>
                </c:pt>
                <c:pt idx="13">
                  <c:v>3.7699999999999999E-3</c:v>
                </c:pt>
                <c:pt idx="14">
                  <c:v>4.0600000000000002E-3</c:v>
                </c:pt>
                <c:pt idx="15">
                  <c:v>4.3499999999999997E-3</c:v>
                </c:pt>
              </c:numCache>
            </c:numRef>
          </c:xVal>
          <c:yVal>
            <c:numRef>
              <c:f>Tabelle1!$J$36:$J$51</c:f>
              <c:numCache>
                <c:formatCode>0.00E+00</c:formatCode>
                <c:ptCount val="16"/>
                <c:pt idx="0">
                  <c:v>-1.9820853656717696E-4</c:v>
                </c:pt>
                <c:pt idx="1">
                  <c:v>-1.7500853675277695E-4</c:v>
                </c:pt>
                <c:pt idx="2">
                  <c:v>-1.5180853693837695E-4</c:v>
                </c:pt>
                <c:pt idx="3">
                  <c:v>-1.2860853712397694E-4</c:v>
                </c:pt>
                <c:pt idx="4">
                  <c:v>-1.0540853730957694E-4</c:v>
                </c:pt>
                <c:pt idx="5">
                  <c:v>-8.2208537495176944E-5</c:v>
                </c:pt>
                <c:pt idx="6">
                  <c:v>-5.9008537680776924E-5</c:v>
                </c:pt>
                <c:pt idx="7">
                  <c:v>-3.5808537866376919E-5</c:v>
                </c:pt>
                <c:pt idx="8">
                  <c:v>-1.2608538051976913E-5</c:v>
                </c:pt>
                <c:pt idx="9">
                  <c:v>1.0591461762423092E-5</c:v>
                </c:pt>
                <c:pt idx="10">
                  <c:v>3.3791461576823071E-5</c:v>
                </c:pt>
                <c:pt idx="11">
                  <c:v>5.6991461391223103E-5</c:v>
                </c:pt>
                <c:pt idx="12">
                  <c:v>8.0191461205623109E-5</c:v>
                </c:pt>
                <c:pt idx="13">
                  <c:v>1.0339146102002311E-4</c:v>
                </c:pt>
                <c:pt idx="14">
                  <c:v>1.2659146083442312E-4</c:v>
                </c:pt>
                <c:pt idx="15">
                  <c:v>1.4979146064882307E-4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Tabelle1!$K$35</c:f>
              <c:strCache>
                <c:ptCount val="1"/>
                <c:pt idx="0">
                  <c:v>w1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Tabelle1!$B$36:$B$51</c:f>
              <c:numCache>
                <c:formatCode>General</c:formatCode>
                <c:ptCount val="16"/>
                <c:pt idx="0">
                  <c:v>0</c:v>
                </c:pt>
                <c:pt idx="1">
                  <c:v>2.9E-4</c:v>
                </c:pt>
                <c:pt idx="2">
                  <c:v>5.8E-4</c:v>
                </c:pt>
                <c:pt idx="3">
                  <c:v>8.7000000000000001E-4</c:v>
                </c:pt>
                <c:pt idx="4">
                  <c:v>1.16E-3</c:v>
                </c:pt>
                <c:pt idx="5">
                  <c:v>1.4499999999999999E-3</c:v>
                </c:pt>
                <c:pt idx="6">
                  <c:v>1.74E-3</c:v>
                </c:pt>
                <c:pt idx="7">
                  <c:v>2.0300000000000001E-3</c:v>
                </c:pt>
                <c:pt idx="8">
                  <c:v>2.32E-3</c:v>
                </c:pt>
                <c:pt idx="9">
                  <c:v>2.6099999999999999E-3</c:v>
                </c:pt>
                <c:pt idx="10">
                  <c:v>2.8999999999999998E-3</c:v>
                </c:pt>
                <c:pt idx="11">
                  <c:v>3.1900000000000001E-3</c:v>
                </c:pt>
                <c:pt idx="12">
                  <c:v>3.48E-3</c:v>
                </c:pt>
                <c:pt idx="13">
                  <c:v>3.7699999999999999E-3</c:v>
                </c:pt>
                <c:pt idx="14">
                  <c:v>4.0600000000000002E-3</c:v>
                </c:pt>
                <c:pt idx="15">
                  <c:v>4.3499999999999997E-3</c:v>
                </c:pt>
              </c:numCache>
            </c:numRef>
          </c:xVal>
          <c:yVal>
            <c:numRef>
              <c:f>Tabelle1!$K$36:$K$51</c:f>
              <c:numCache>
                <c:formatCode>0.00E+00</c:formatCode>
                <c:ptCount val="16"/>
                <c:pt idx="0">
                  <c:v>-2.4776067021344981E-4</c:v>
                </c:pt>
                <c:pt idx="1">
                  <c:v>-2.4776067021344981E-4</c:v>
                </c:pt>
                <c:pt idx="2">
                  <c:v>-2.4776067021344981E-4</c:v>
                </c:pt>
                <c:pt idx="3">
                  <c:v>-2.4776067021344981E-4</c:v>
                </c:pt>
                <c:pt idx="4">
                  <c:v>-2.4776067021344981E-4</c:v>
                </c:pt>
                <c:pt idx="5">
                  <c:v>-2.4776067021344981E-4</c:v>
                </c:pt>
                <c:pt idx="6">
                  <c:v>-2.4776067021344981E-4</c:v>
                </c:pt>
                <c:pt idx="7">
                  <c:v>-2.4776067021344981E-4</c:v>
                </c:pt>
                <c:pt idx="8">
                  <c:v>-2.4776067021344981E-4</c:v>
                </c:pt>
                <c:pt idx="9">
                  <c:v>-2.4776067021344981E-4</c:v>
                </c:pt>
                <c:pt idx="10">
                  <c:v>-2.4776067021344981E-4</c:v>
                </c:pt>
                <c:pt idx="11">
                  <c:v>-2.4776067021344981E-4</c:v>
                </c:pt>
                <c:pt idx="12">
                  <c:v>-2.4776067021344981E-4</c:v>
                </c:pt>
                <c:pt idx="13">
                  <c:v>-2.4776067021344981E-4</c:v>
                </c:pt>
                <c:pt idx="14">
                  <c:v>-2.4776067021344981E-4</c:v>
                </c:pt>
                <c:pt idx="15">
                  <c:v>-2.4776067021344981E-4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Tabelle1!$L$35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Tabelle1!$B$36:$B$51</c:f>
              <c:numCache>
                <c:formatCode>General</c:formatCode>
                <c:ptCount val="16"/>
                <c:pt idx="0">
                  <c:v>0</c:v>
                </c:pt>
                <c:pt idx="1">
                  <c:v>2.9E-4</c:v>
                </c:pt>
                <c:pt idx="2">
                  <c:v>5.8E-4</c:v>
                </c:pt>
                <c:pt idx="3">
                  <c:v>8.7000000000000001E-4</c:v>
                </c:pt>
                <c:pt idx="4">
                  <c:v>1.16E-3</c:v>
                </c:pt>
                <c:pt idx="5">
                  <c:v>1.4499999999999999E-3</c:v>
                </c:pt>
                <c:pt idx="6">
                  <c:v>1.74E-3</c:v>
                </c:pt>
                <c:pt idx="7">
                  <c:v>2.0300000000000001E-3</c:v>
                </c:pt>
                <c:pt idx="8">
                  <c:v>2.32E-3</c:v>
                </c:pt>
                <c:pt idx="9">
                  <c:v>2.6099999999999999E-3</c:v>
                </c:pt>
                <c:pt idx="10">
                  <c:v>2.8999999999999998E-3</c:v>
                </c:pt>
                <c:pt idx="11">
                  <c:v>3.1900000000000001E-3</c:v>
                </c:pt>
                <c:pt idx="12">
                  <c:v>3.48E-3</c:v>
                </c:pt>
                <c:pt idx="13">
                  <c:v>3.7699999999999999E-3</c:v>
                </c:pt>
                <c:pt idx="14">
                  <c:v>4.0600000000000002E-3</c:v>
                </c:pt>
                <c:pt idx="15">
                  <c:v>4.3499999999999997E-3</c:v>
                </c:pt>
              </c:numCache>
            </c:numRef>
          </c:xVal>
          <c:yVal>
            <c:numRef>
              <c:f>Tabelle1!$L$36:$L$51</c:f>
              <c:numCache>
                <c:formatCode>0.00E+00</c:formatCode>
                <c:ptCount val="16"/>
                <c:pt idx="0">
                  <c:v>-1.9820853656717696E-4</c:v>
                </c:pt>
                <c:pt idx="1">
                  <c:v>-1.9820853656717696E-4</c:v>
                </c:pt>
                <c:pt idx="2">
                  <c:v>-1.9820853656717696E-4</c:v>
                </c:pt>
                <c:pt idx="3">
                  <c:v>-1.9820853656717696E-4</c:v>
                </c:pt>
                <c:pt idx="4">
                  <c:v>-1.9820853656717696E-4</c:v>
                </c:pt>
                <c:pt idx="5">
                  <c:v>-1.9820853656717696E-4</c:v>
                </c:pt>
                <c:pt idx="6">
                  <c:v>-1.9820853656717696E-4</c:v>
                </c:pt>
                <c:pt idx="7">
                  <c:v>-1.9820853656717696E-4</c:v>
                </c:pt>
                <c:pt idx="8">
                  <c:v>-1.9820853656717696E-4</c:v>
                </c:pt>
                <c:pt idx="9">
                  <c:v>-1.9820853656717696E-4</c:v>
                </c:pt>
                <c:pt idx="10">
                  <c:v>-1.9820853656717696E-4</c:v>
                </c:pt>
                <c:pt idx="11">
                  <c:v>-1.9820853656717696E-4</c:v>
                </c:pt>
                <c:pt idx="12">
                  <c:v>-1.9820853656717696E-4</c:v>
                </c:pt>
                <c:pt idx="13">
                  <c:v>-1.9820853656717696E-4</c:v>
                </c:pt>
                <c:pt idx="14">
                  <c:v>-1.9820853656717696E-4</c:v>
                </c:pt>
                <c:pt idx="15">
                  <c:v>-1.9820853656717696E-4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5808"/>
        <c:axId val="720850712"/>
      </c:scatterChart>
      <c:valAx>
        <c:axId val="7208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Theta  [rad]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850712"/>
        <c:crosses val="autoZero"/>
        <c:crossBetween val="midCat"/>
        <c:majorUnit val="1.0000000000000002E-3"/>
      </c:valAx>
      <c:valAx>
        <c:axId val="720850712"/>
        <c:scaling>
          <c:orientation val="minMax"/>
          <c:max val="7.000000000000002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Position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85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369795</xdr:colOff>
      <xdr:row>15</xdr:row>
      <xdr:rowOff>67235</xdr:rowOff>
    </xdr:from>
    <xdr:to>
      <xdr:col>19</xdr:col>
      <xdr:colOff>626576</xdr:colOff>
      <xdr:row>27</xdr:row>
      <xdr:rowOff>53093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295" y="3350559"/>
          <a:ext cx="8638781" cy="2316681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608478</xdr:colOff>
      <xdr:row>54</xdr:row>
      <xdr:rowOff>115980</xdr:rowOff>
    </xdr:from>
    <xdr:to>
      <xdr:col>14</xdr:col>
      <xdr:colOff>714375</xdr:colOff>
      <xdr:row>77</xdr:row>
      <xdr:rowOff>2801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opLeftCell="A48" zoomScaleNormal="100" workbookViewId="0">
      <selection activeCell="A57" sqref="A57:C102"/>
    </sheetView>
  </sheetViews>
  <sheetFormatPr baseColWidth="10" defaultRowHeight="15" x14ac:dyDescent="0.25"/>
  <cols>
    <col min="1" max="1" width="35" bestFit="1" customWidth="1"/>
    <col min="8" max="8" width="11" customWidth="1"/>
  </cols>
  <sheetData>
    <row r="1" spans="1:11" ht="18.75" x14ac:dyDescent="0.3">
      <c r="A1" s="2" t="s">
        <v>23</v>
      </c>
    </row>
    <row r="2" spans="1:11" x14ac:dyDescent="0.25">
      <c r="A2" t="s">
        <v>38</v>
      </c>
      <c r="B2" t="s">
        <v>30</v>
      </c>
      <c r="C2" s="7">
        <v>10000000</v>
      </c>
      <c r="D2" t="s">
        <v>24</v>
      </c>
      <c r="J2" t="s">
        <v>18</v>
      </c>
      <c r="K2" t="s">
        <v>19</v>
      </c>
    </row>
    <row r="3" spans="1:11" x14ac:dyDescent="0.25">
      <c r="A3" t="s">
        <v>37</v>
      </c>
      <c r="B3" t="s">
        <v>14</v>
      </c>
      <c r="C3" s="7">
        <v>0.1</v>
      </c>
      <c r="D3" t="s">
        <v>24</v>
      </c>
      <c r="K3" t="s">
        <v>20</v>
      </c>
    </row>
    <row r="4" spans="1:11" x14ac:dyDescent="0.25">
      <c r="B4" t="s">
        <v>0</v>
      </c>
      <c r="C4">
        <f>1-$C$6/C3</f>
        <v>0.8</v>
      </c>
      <c r="K4" t="s">
        <v>21</v>
      </c>
    </row>
    <row r="5" spans="1:11" x14ac:dyDescent="0.25">
      <c r="B5" t="s">
        <v>1</v>
      </c>
      <c r="C5">
        <f>1-$C$6/C2</f>
        <v>0.99999999799999995</v>
      </c>
    </row>
    <row r="6" spans="1:11" x14ac:dyDescent="0.25">
      <c r="B6" t="s">
        <v>17</v>
      </c>
      <c r="C6" s="7">
        <v>0.02</v>
      </c>
      <c r="D6" t="s">
        <v>24</v>
      </c>
      <c r="K6" t="s">
        <v>22</v>
      </c>
    </row>
    <row r="8" spans="1:11" x14ac:dyDescent="0.25">
      <c r="A8" t="s">
        <v>3</v>
      </c>
      <c r="B8" t="s">
        <v>2</v>
      </c>
      <c r="C8" s="1">
        <f>SQRT(C6*0.000001542/3.14*(C5/(C4*(1-C4*C5))))</f>
        <v>2.4776067021344981E-4</v>
      </c>
      <c r="D8" t="s">
        <v>24</v>
      </c>
    </row>
    <row r="9" spans="1:11" x14ac:dyDescent="0.25">
      <c r="A9" t="s">
        <v>4</v>
      </c>
      <c r="B9" t="s">
        <v>5</v>
      </c>
      <c r="C9" s="1">
        <f>SQRT(C6*0.000001542/3.14*(C4/(C5*(1-C5*C4))))</f>
        <v>1.9820853656717696E-4</v>
      </c>
      <c r="D9" t="s">
        <v>24</v>
      </c>
    </row>
    <row r="10" spans="1:11" x14ac:dyDescent="0.25">
      <c r="G10" t="s">
        <v>8</v>
      </c>
      <c r="H10" t="s">
        <v>9</v>
      </c>
    </row>
    <row r="11" spans="1:11" x14ac:dyDescent="0.25">
      <c r="A11" t="s">
        <v>6</v>
      </c>
      <c r="B11" t="s">
        <v>7</v>
      </c>
      <c r="G11" s="3">
        <f>G13*0.00029</f>
        <v>0</v>
      </c>
      <c r="H11" s="1">
        <f>H13*0.00029</f>
        <v>1.4499999999999999E-3</v>
      </c>
      <c r="I11" t="s">
        <v>26</v>
      </c>
      <c r="K11" t="s">
        <v>10</v>
      </c>
    </row>
    <row r="12" spans="1:11" x14ac:dyDescent="0.25">
      <c r="G12" t="s">
        <v>13</v>
      </c>
      <c r="H12" t="s">
        <v>13</v>
      </c>
      <c r="K12" t="s">
        <v>39</v>
      </c>
    </row>
    <row r="13" spans="1:11" x14ac:dyDescent="0.25">
      <c r="B13" t="s">
        <v>15</v>
      </c>
      <c r="C13" s="4">
        <f>C5/(1-C4*C5)*C6*G11+1/(1-C4*C5)*C6*H11</f>
        <v>1.4499999884000003E-4</v>
      </c>
      <c r="D13" t="s">
        <v>25</v>
      </c>
      <c r="G13" s="8">
        <v>0</v>
      </c>
      <c r="H13" s="9">
        <v>5</v>
      </c>
      <c r="I13" t="s">
        <v>27</v>
      </c>
    </row>
    <row r="14" spans="1:11" x14ac:dyDescent="0.25">
      <c r="B14" t="s">
        <v>16</v>
      </c>
      <c r="C14" s="4">
        <f>1/(1-C5*C4)*C6*G11+C4/(1-C5*C4)*C6*H11</f>
        <v>1.1599999907200001E-4</v>
      </c>
      <c r="D14" t="s">
        <v>25</v>
      </c>
      <c r="G14" s="7">
        <v>0.75</v>
      </c>
      <c r="H14" s="7">
        <v>2.5</v>
      </c>
    </row>
    <row r="15" spans="1:11" x14ac:dyDescent="0.25">
      <c r="A15" t="s">
        <v>12</v>
      </c>
      <c r="B15" t="s">
        <v>11</v>
      </c>
      <c r="C15" s="1">
        <f>(C13-C14)/C6</f>
        <v>1.4499999884000009E-3</v>
      </c>
      <c r="D15" t="s">
        <v>26</v>
      </c>
    </row>
    <row r="17" spans="1:18" ht="18.75" x14ac:dyDescent="0.3">
      <c r="A17" s="2"/>
    </row>
    <row r="21" spans="1:18" x14ac:dyDescent="0.25">
      <c r="E21" t="s">
        <v>35</v>
      </c>
      <c r="H21" s="6" t="s">
        <v>31</v>
      </c>
    </row>
    <row r="22" spans="1:18" x14ac:dyDescent="0.25">
      <c r="H22" s="6">
        <f>ASIN(E25/E26)</f>
        <v>5.0000000000208332E-6</v>
      </c>
    </row>
    <row r="23" spans="1:18" x14ac:dyDescent="0.25">
      <c r="D23" s="5" t="s">
        <v>36</v>
      </c>
      <c r="E23">
        <v>0.06</v>
      </c>
      <c r="F23" t="s">
        <v>24</v>
      </c>
    </row>
    <row r="25" spans="1:18" x14ac:dyDescent="0.25">
      <c r="D25" s="5" t="s">
        <v>33</v>
      </c>
      <c r="E25" s="1">
        <v>9.9999999999999995E-8</v>
      </c>
      <c r="F25" t="s">
        <v>24</v>
      </c>
    </row>
    <row r="26" spans="1:18" x14ac:dyDescent="0.25">
      <c r="D26" s="5" t="s">
        <v>32</v>
      </c>
      <c r="E26" s="1">
        <v>0.02</v>
      </c>
    </row>
    <row r="27" spans="1:18" x14ac:dyDescent="0.25">
      <c r="D27" s="5" t="s">
        <v>34</v>
      </c>
      <c r="E27" s="3">
        <f>C14+E23*SIN(C15)</f>
        <v>2.0299996788975401E-4</v>
      </c>
    </row>
    <row r="29" spans="1:18" x14ac:dyDescent="0.25">
      <c r="R29" t="s">
        <v>29</v>
      </c>
    </row>
    <row r="30" spans="1:18" x14ac:dyDescent="0.25">
      <c r="C30" s="1"/>
      <c r="I30" s="5"/>
      <c r="R30" t="s">
        <v>28</v>
      </c>
    </row>
    <row r="31" spans="1:18" x14ac:dyDescent="0.25">
      <c r="C31" s="1"/>
      <c r="I31" s="5"/>
    </row>
    <row r="32" spans="1:18" ht="18.75" x14ac:dyDescent="0.3">
      <c r="C32" s="1"/>
      <c r="D32" s="2" t="s">
        <v>47</v>
      </c>
    </row>
    <row r="33" spans="1:16" x14ac:dyDescent="0.25">
      <c r="A33" s="10" t="s">
        <v>48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8.75" x14ac:dyDescent="0.3">
      <c r="A34" s="2"/>
      <c r="C34" t="s">
        <v>49</v>
      </c>
      <c r="E34" t="s">
        <v>50</v>
      </c>
    </row>
    <row r="35" spans="1:16" x14ac:dyDescent="0.25">
      <c r="A35" t="s">
        <v>27</v>
      </c>
      <c r="B35" t="s">
        <v>40</v>
      </c>
      <c r="C35" t="s">
        <v>41</v>
      </c>
      <c r="D35" t="s">
        <v>42</v>
      </c>
      <c r="E35" t="s">
        <v>43</v>
      </c>
      <c r="F35" t="s">
        <v>44</v>
      </c>
      <c r="G35" t="s">
        <v>45</v>
      </c>
      <c r="H35" t="s">
        <v>46</v>
      </c>
      <c r="I35" t="s">
        <v>45</v>
      </c>
      <c r="J35" t="s">
        <v>46</v>
      </c>
      <c r="K35" t="s">
        <v>43</v>
      </c>
      <c r="L35" t="s">
        <v>44</v>
      </c>
    </row>
    <row r="36" spans="1:16" x14ac:dyDescent="0.25">
      <c r="A36">
        <v>0</v>
      </c>
      <c r="B36">
        <f>A36*0.00029</f>
        <v>0</v>
      </c>
      <c r="C36">
        <f>$C$5/(1-$C$4*$C$5)*$C$6*$G$11+1/(1-$C$4*$C$5)*$C$6*B36</f>
        <v>0</v>
      </c>
      <c r="D36">
        <f>1/(1-$C$5*$C$4)*$C$6*$G$11+$C$4/(1-$C$5*$C$4)*$C$6*B36</f>
        <v>0</v>
      </c>
      <c r="E36" s="1">
        <f>$C$8</f>
        <v>2.4776067021344981E-4</v>
      </c>
      <c r="F36" s="1">
        <f>$C$9</f>
        <v>1.9820853656717696E-4</v>
      </c>
      <c r="G36" s="1">
        <f>C36+$C$8</f>
        <v>2.4776067021344981E-4</v>
      </c>
      <c r="H36" s="1">
        <f>D36+$C$9</f>
        <v>1.9820853656717696E-4</v>
      </c>
      <c r="I36" s="1">
        <f>C36-$C$8</f>
        <v>-2.4776067021344981E-4</v>
      </c>
      <c r="J36" s="1">
        <f>D36-$C$9</f>
        <v>-1.9820853656717696E-4</v>
      </c>
      <c r="K36" s="1">
        <f>-$C$8</f>
        <v>-2.4776067021344981E-4</v>
      </c>
      <c r="L36" s="1">
        <f>-$C$9</f>
        <v>-1.9820853656717696E-4</v>
      </c>
    </row>
    <row r="37" spans="1:16" x14ac:dyDescent="0.25">
      <c r="A37">
        <v>1</v>
      </c>
      <c r="B37">
        <f>A37*0.00029</f>
        <v>2.9E-4</v>
      </c>
      <c r="C37">
        <f>$C$5/(1-$C$4*$C$5)*$C$6*$G$11+1/(1-$C$4*$C$5)*$C$6*B37</f>
        <v>2.8999999768000007E-5</v>
      </c>
      <c r="D37">
        <f>1/(1-$C$5*$C$4)*$C$6*$G$11+$C$4/(1-$C$5*$C$4)*$C$6*B37</f>
        <v>2.3199999814400006E-5</v>
      </c>
      <c r="E37" s="1">
        <f t="shared" ref="E37:E51" si="0">$C$8</f>
        <v>2.4776067021344981E-4</v>
      </c>
      <c r="F37" s="1">
        <f t="shared" ref="F37:F51" si="1">$C$9</f>
        <v>1.9820853656717696E-4</v>
      </c>
      <c r="G37" s="1">
        <f t="shared" ref="G37:G51" si="2">C37+$C$8</f>
        <v>2.7676066998144979E-4</v>
      </c>
      <c r="H37" s="1">
        <f t="shared" ref="H37:H51" si="3">D37+$C$9</f>
        <v>2.2140853638157696E-4</v>
      </c>
      <c r="I37" s="1">
        <f t="shared" ref="I37:I51" si="4">C37-$C$8</f>
        <v>-2.1876067044544981E-4</v>
      </c>
      <c r="J37" s="1">
        <f t="shared" ref="J37:J51" si="5">D37-$C$9</f>
        <v>-1.7500853675277695E-4</v>
      </c>
      <c r="K37" s="1">
        <f t="shared" ref="K37:K51" si="6">-$C$8</f>
        <v>-2.4776067021344981E-4</v>
      </c>
      <c r="L37" s="1">
        <f t="shared" ref="L37:L51" si="7">-$C$9</f>
        <v>-1.9820853656717696E-4</v>
      </c>
    </row>
    <row r="38" spans="1:16" x14ac:dyDescent="0.25">
      <c r="A38">
        <v>2</v>
      </c>
      <c r="B38">
        <f t="shared" ref="B38:B51" si="8">A38*0.00029</f>
        <v>5.8E-4</v>
      </c>
      <c r="C38">
        <f t="shared" ref="C38:C51" si="9">$C$5/(1-$C$4*$C$5)*$C$6*$G$11+1/(1-$C$4*$C$5)*$C$6*B38</f>
        <v>5.7999999536000014E-5</v>
      </c>
      <c r="D38">
        <f t="shared" ref="D38:D51" si="10">1/(1-$C$5*$C$4)*$C$6*$G$11+$C$4/(1-$C$5*$C$4)*$C$6*B38</f>
        <v>4.6399999628800011E-5</v>
      </c>
      <c r="E38" s="1">
        <f t="shared" si="0"/>
        <v>2.4776067021344981E-4</v>
      </c>
      <c r="F38" s="1">
        <f t="shared" si="1"/>
        <v>1.9820853656717696E-4</v>
      </c>
      <c r="G38" s="1">
        <f t="shared" si="2"/>
        <v>3.0576066974944983E-4</v>
      </c>
      <c r="H38" s="1">
        <f t="shared" si="3"/>
        <v>2.4460853619597694E-4</v>
      </c>
      <c r="I38" s="1">
        <f t="shared" si="4"/>
        <v>-1.897606706774498E-4</v>
      </c>
      <c r="J38" s="1">
        <f t="shared" si="5"/>
        <v>-1.5180853693837695E-4</v>
      </c>
      <c r="K38" s="1">
        <f t="shared" si="6"/>
        <v>-2.4776067021344981E-4</v>
      </c>
      <c r="L38" s="1">
        <f t="shared" si="7"/>
        <v>-1.9820853656717696E-4</v>
      </c>
    </row>
    <row r="39" spans="1:16" x14ac:dyDescent="0.25">
      <c r="A39">
        <v>3</v>
      </c>
      <c r="B39">
        <f t="shared" si="8"/>
        <v>8.7000000000000001E-4</v>
      </c>
      <c r="C39">
        <f t="shared" si="9"/>
        <v>8.6999999304000021E-5</v>
      </c>
      <c r="D39">
        <f t="shared" si="10"/>
        <v>6.9599999443200017E-5</v>
      </c>
      <c r="E39" s="1">
        <f t="shared" si="0"/>
        <v>2.4776067021344981E-4</v>
      </c>
      <c r="F39" s="1">
        <f t="shared" si="1"/>
        <v>1.9820853656717696E-4</v>
      </c>
      <c r="G39" s="1">
        <f t="shared" si="2"/>
        <v>3.3476066951744986E-4</v>
      </c>
      <c r="H39" s="1">
        <f t="shared" si="3"/>
        <v>2.6780853601037695E-4</v>
      </c>
      <c r="I39" s="1">
        <f t="shared" si="4"/>
        <v>-1.6076067090944979E-4</v>
      </c>
      <c r="J39" s="1">
        <f t="shared" si="5"/>
        <v>-1.2860853712397694E-4</v>
      </c>
      <c r="K39" s="1">
        <f t="shared" si="6"/>
        <v>-2.4776067021344981E-4</v>
      </c>
      <c r="L39" s="1">
        <f t="shared" si="7"/>
        <v>-1.9820853656717696E-4</v>
      </c>
    </row>
    <row r="40" spans="1:16" x14ac:dyDescent="0.25">
      <c r="A40">
        <v>4</v>
      </c>
      <c r="B40">
        <f t="shared" si="8"/>
        <v>1.16E-3</v>
      </c>
      <c r="C40">
        <f t="shared" si="9"/>
        <v>1.1599999907200003E-4</v>
      </c>
      <c r="D40">
        <f t="shared" si="10"/>
        <v>9.2799999257600022E-5</v>
      </c>
      <c r="E40" s="1">
        <f t="shared" si="0"/>
        <v>2.4776067021344981E-4</v>
      </c>
      <c r="F40" s="1">
        <f t="shared" si="1"/>
        <v>1.9820853656717696E-4</v>
      </c>
      <c r="G40" s="1">
        <f t="shared" si="2"/>
        <v>3.6376066928544984E-4</v>
      </c>
      <c r="H40" s="1">
        <f t="shared" si="3"/>
        <v>2.9100853582477695E-4</v>
      </c>
      <c r="I40" s="1">
        <f t="shared" si="4"/>
        <v>-1.3176067114144979E-4</v>
      </c>
      <c r="J40" s="1">
        <f t="shared" si="5"/>
        <v>-1.0540853730957694E-4</v>
      </c>
      <c r="K40" s="1">
        <f t="shared" si="6"/>
        <v>-2.4776067021344981E-4</v>
      </c>
      <c r="L40" s="1">
        <f t="shared" si="7"/>
        <v>-1.9820853656717696E-4</v>
      </c>
    </row>
    <row r="41" spans="1:16" x14ac:dyDescent="0.25">
      <c r="A41">
        <v>5</v>
      </c>
      <c r="B41">
        <f t="shared" si="8"/>
        <v>1.4499999999999999E-3</v>
      </c>
      <c r="C41">
        <f t="shared" si="9"/>
        <v>1.4499999884000003E-4</v>
      </c>
      <c r="D41">
        <f t="shared" si="10"/>
        <v>1.1599999907200001E-4</v>
      </c>
      <c r="E41" s="1">
        <f t="shared" si="0"/>
        <v>2.4776067021344981E-4</v>
      </c>
      <c r="F41" s="1">
        <f t="shared" si="1"/>
        <v>1.9820853656717696E-4</v>
      </c>
      <c r="G41" s="1">
        <f t="shared" si="2"/>
        <v>3.9276066905344982E-4</v>
      </c>
      <c r="H41" s="1">
        <f t="shared" si="3"/>
        <v>3.1420853563917696E-4</v>
      </c>
      <c r="I41" s="1">
        <f t="shared" si="4"/>
        <v>-1.0276067137344978E-4</v>
      </c>
      <c r="J41" s="1">
        <f t="shared" si="5"/>
        <v>-8.2208537495176944E-5</v>
      </c>
      <c r="K41" s="1">
        <f t="shared" si="6"/>
        <v>-2.4776067021344981E-4</v>
      </c>
      <c r="L41" s="1">
        <f t="shared" si="7"/>
        <v>-1.9820853656717696E-4</v>
      </c>
    </row>
    <row r="42" spans="1:16" x14ac:dyDescent="0.25">
      <c r="A42">
        <v>6</v>
      </c>
      <c r="B42">
        <f t="shared" si="8"/>
        <v>1.74E-3</v>
      </c>
      <c r="C42">
        <f t="shared" si="9"/>
        <v>1.7399999860800004E-4</v>
      </c>
      <c r="D42">
        <f t="shared" si="10"/>
        <v>1.3919999888640003E-4</v>
      </c>
      <c r="E42" s="1">
        <f t="shared" si="0"/>
        <v>2.4776067021344981E-4</v>
      </c>
      <c r="F42" s="1">
        <f t="shared" si="1"/>
        <v>1.9820853656717696E-4</v>
      </c>
      <c r="G42" s="1">
        <f t="shared" si="2"/>
        <v>4.2176066882144986E-4</v>
      </c>
      <c r="H42" s="1">
        <f t="shared" si="3"/>
        <v>3.3740853545357696E-4</v>
      </c>
      <c r="I42" s="1">
        <f t="shared" si="4"/>
        <v>-7.3760671605449773E-5</v>
      </c>
      <c r="J42" s="1">
        <f t="shared" si="5"/>
        <v>-5.9008537680776924E-5</v>
      </c>
      <c r="K42" s="1">
        <f t="shared" si="6"/>
        <v>-2.4776067021344981E-4</v>
      </c>
      <c r="L42" s="1">
        <f t="shared" si="7"/>
        <v>-1.9820853656717696E-4</v>
      </c>
    </row>
    <row r="43" spans="1:16" x14ac:dyDescent="0.25">
      <c r="A43">
        <v>7</v>
      </c>
      <c r="B43">
        <f t="shared" si="8"/>
        <v>2.0300000000000001E-3</v>
      </c>
      <c r="C43">
        <f t="shared" si="9"/>
        <v>2.0299999837600005E-4</v>
      </c>
      <c r="D43">
        <f t="shared" si="10"/>
        <v>1.6239999870080004E-4</v>
      </c>
      <c r="E43" s="1">
        <f t="shared" si="0"/>
        <v>2.4776067021344981E-4</v>
      </c>
      <c r="F43" s="1">
        <f t="shared" si="1"/>
        <v>1.9820853656717696E-4</v>
      </c>
      <c r="G43" s="1">
        <f t="shared" si="2"/>
        <v>4.5076066858944989E-4</v>
      </c>
      <c r="H43" s="1">
        <f t="shared" si="3"/>
        <v>3.6060853526797697E-4</v>
      </c>
      <c r="I43" s="1">
        <f t="shared" si="4"/>
        <v>-4.4760671837449766E-5</v>
      </c>
      <c r="J43" s="1">
        <f t="shared" si="5"/>
        <v>-3.5808537866376919E-5</v>
      </c>
      <c r="K43" s="1">
        <f t="shared" si="6"/>
        <v>-2.4776067021344981E-4</v>
      </c>
      <c r="L43" s="1">
        <f t="shared" si="7"/>
        <v>-1.9820853656717696E-4</v>
      </c>
    </row>
    <row r="44" spans="1:16" x14ac:dyDescent="0.25">
      <c r="A44">
        <v>8</v>
      </c>
      <c r="B44">
        <f t="shared" si="8"/>
        <v>2.32E-3</v>
      </c>
      <c r="C44">
        <f t="shared" si="9"/>
        <v>2.3199999814400006E-4</v>
      </c>
      <c r="D44">
        <f t="shared" si="10"/>
        <v>1.8559999851520004E-4</v>
      </c>
      <c r="E44" s="1">
        <f t="shared" si="0"/>
        <v>2.4776067021344981E-4</v>
      </c>
      <c r="F44" s="1">
        <f t="shared" si="1"/>
        <v>1.9820853656717696E-4</v>
      </c>
      <c r="G44" s="1">
        <f t="shared" si="2"/>
        <v>4.7976066835744987E-4</v>
      </c>
      <c r="H44" s="1">
        <f t="shared" si="3"/>
        <v>3.8380853508237698E-4</v>
      </c>
      <c r="I44" s="1">
        <f t="shared" si="4"/>
        <v>-1.5760672069449759E-5</v>
      </c>
      <c r="J44" s="1">
        <f t="shared" si="5"/>
        <v>-1.2608538051976913E-5</v>
      </c>
      <c r="K44" s="1">
        <f t="shared" si="6"/>
        <v>-2.4776067021344981E-4</v>
      </c>
      <c r="L44" s="1">
        <f t="shared" si="7"/>
        <v>-1.9820853656717696E-4</v>
      </c>
    </row>
    <row r="45" spans="1:16" x14ac:dyDescent="0.25">
      <c r="A45">
        <v>9</v>
      </c>
      <c r="B45">
        <f t="shared" si="8"/>
        <v>2.6099999999999999E-3</v>
      </c>
      <c r="C45">
        <f t="shared" si="9"/>
        <v>2.6099999791200004E-4</v>
      </c>
      <c r="D45">
        <f t="shared" si="10"/>
        <v>2.0879999832960005E-4</v>
      </c>
      <c r="E45" s="1">
        <f t="shared" si="0"/>
        <v>2.4776067021344981E-4</v>
      </c>
      <c r="F45" s="1">
        <f t="shared" si="1"/>
        <v>1.9820853656717696E-4</v>
      </c>
      <c r="G45" s="1">
        <f t="shared" si="2"/>
        <v>5.0876066812544985E-4</v>
      </c>
      <c r="H45" s="1">
        <f t="shared" si="3"/>
        <v>4.0700853489677698E-4</v>
      </c>
      <c r="I45" s="1">
        <f t="shared" si="4"/>
        <v>1.3239327698550221E-5</v>
      </c>
      <c r="J45" s="1">
        <f t="shared" si="5"/>
        <v>1.0591461762423092E-5</v>
      </c>
      <c r="K45" s="1">
        <f t="shared" si="6"/>
        <v>-2.4776067021344981E-4</v>
      </c>
      <c r="L45" s="1">
        <f t="shared" si="7"/>
        <v>-1.9820853656717696E-4</v>
      </c>
    </row>
    <row r="46" spans="1:16" x14ac:dyDescent="0.25">
      <c r="A46">
        <v>10</v>
      </c>
      <c r="B46">
        <f t="shared" si="8"/>
        <v>2.8999999999999998E-3</v>
      </c>
      <c r="C46">
        <f t="shared" si="9"/>
        <v>2.8999999768000007E-4</v>
      </c>
      <c r="D46">
        <f t="shared" si="10"/>
        <v>2.3199999814400003E-4</v>
      </c>
      <c r="E46" s="1">
        <f t="shared" si="0"/>
        <v>2.4776067021344981E-4</v>
      </c>
      <c r="F46" s="1">
        <f t="shared" si="1"/>
        <v>1.9820853656717696E-4</v>
      </c>
      <c r="G46" s="1">
        <f t="shared" si="2"/>
        <v>5.3776066789344994E-4</v>
      </c>
      <c r="H46" s="1">
        <f t="shared" si="3"/>
        <v>4.3020853471117699E-4</v>
      </c>
      <c r="I46" s="1">
        <f t="shared" si="4"/>
        <v>4.2239327466550255E-5</v>
      </c>
      <c r="J46" s="1">
        <f t="shared" si="5"/>
        <v>3.3791461576823071E-5</v>
      </c>
      <c r="K46" s="1">
        <f t="shared" si="6"/>
        <v>-2.4776067021344981E-4</v>
      </c>
      <c r="L46" s="1">
        <f t="shared" si="7"/>
        <v>-1.9820853656717696E-4</v>
      </c>
    </row>
    <row r="47" spans="1:16" x14ac:dyDescent="0.25">
      <c r="A47">
        <v>11</v>
      </c>
      <c r="B47">
        <f t="shared" si="8"/>
        <v>3.1900000000000001E-3</v>
      </c>
      <c r="C47">
        <f t="shared" si="9"/>
        <v>3.189999974480001E-4</v>
      </c>
      <c r="D47">
        <f t="shared" si="10"/>
        <v>2.5519999795840006E-4</v>
      </c>
      <c r="E47" s="1">
        <f t="shared" si="0"/>
        <v>2.4776067021344981E-4</v>
      </c>
      <c r="F47" s="1">
        <f t="shared" si="1"/>
        <v>1.9820853656717696E-4</v>
      </c>
      <c r="G47" s="1">
        <f t="shared" si="2"/>
        <v>5.6676066766144992E-4</v>
      </c>
      <c r="H47" s="1">
        <f t="shared" si="3"/>
        <v>4.5340853452557699E-4</v>
      </c>
      <c r="I47" s="1">
        <f t="shared" si="4"/>
        <v>7.1239327234550289E-5</v>
      </c>
      <c r="J47" s="1">
        <f t="shared" si="5"/>
        <v>5.6991461391223103E-5</v>
      </c>
      <c r="K47" s="1">
        <f t="shared" si="6"/>
        <v>-2.4776067021344981E-4</v>
      </c>
      <c r="L47" s="1">
        <f t="shared" si="7"/>
        <v>-1.9820853656717696E-4</v>
      </c>
    </row>
    <row r="48" spans="1:16" x14ac:dyDescent="0.25">
      <c r="A48">
        <v>12</v>
      </c>
      <c r="B48">
        <f t="shared" si="8"/>
        <v>3.48E-3</v>
      </c>
      <c r="C48">
        <f t="shared" si="9"/>
        <v>3.4799999721600008E-4</v>
      </c>
      <c r="D48">
        <f t="shared" si="10"/>
        <v>2.7839999777280007E-4</v>
      </c>
      <c r="E48" s="1">
        <f t="shared" si="0"/>
        <v>2.4776067021344981E-4</v>
      </c>
      <c r="F48" s="1">
        <f t="shared" si="1"/>
        <v>1.9820853656717696E-4</v>
      </c>
      <c r="G48" s="1">
        <f t="shared" si="2"/>
        <v>5.957606674294499E-4</v>
      </c>
      <c r="H48" s="1">
        <f t="shared" si="3"/>
        <v>4.76608534339977E-4</v>
      </c>
      <c r="I48" s="1">
        <f t="shared" si="4"/>
        <v>1.0023932700255027E-4</v>
      </c>
      <c r="J48" s="1">
        <f t="shared" si="5"/>
        <v>8.0191461205623109E-5</v>
      </c>
      <c r="K48" s="1">
        <f t="shared" si="6"/>
        <v>-2.4776067021344981E-4</v>
      </c>
      <c r="L48" s="1">
        <f t="shared" si="7"/>
        <v>-1.9820853656717696E-4</v>
      </c>
    </row>
    <row r="49" spans="1:12" x14ac:dyDescent="0.25">
      <c r="A49">
        <v>13</v>
      </c>
      <c r="B49">
        <f t="shared" si="8"/>
        <v>3.7699999999999999E-3</v>
      </c>
      <c r="C49">
        <f t="shared" si="9"/>
        <v>3.7699999698400006E-4</v>
      </c>
      <c r="D49">
        <f t="shared" si="10"/>
        <v>3.0159999758720007E-4</v>
      </c>
      <c r="E49" s="1">
        <f t="shared" si="0"/>
        <v>2.4776067021344981E-4</v>
      </c>
      <c r="F49" s="1">
        <f t="shared" si="1"/>
        <v>1.9820853656717696E-4</v>
      </c>
      <c r="G49" s="1">
        <f t="shared" si="2"/>
        <v>6.2476066719744988E-4</v>
      </c>
      <c r="H49" s="1">
        <f t="shared" si="3"/>
        <v>4.99808534154377E-4</v>
      </c>
      <c r="I49" s="1">
        <f t="shared" si="4"/>
        <v>1.2923932677055025E-4</v>
      </c>
      <c r="J49" s="1">
        <f t="shared" si="5"/>
        <v>1.0339146102002311E-4</v>
      </c>
      <c r="K49" s="1">
        <f t="shared" si="6"/>
        <v>-2.4776067021344981E-4</v>
      </c>
      <c r="L49" s="1">
        <f t="shared" si="7"/>
        <v>-1.9820853656717696E-4</v>
      </c>
    </row>
    <row r="50" spans="1:12" x14ac:dyDescent="0.25">
      <c r="A50">
        <v>14</v>
      </c>
      <c r="B50">
        <f t="shared" si="8"/>
        <v>4.0600000000000002E-3</v>
      </c>
      <c r="C50">
        <f t="shared" si="9"/>
        <v>4.059999967520001E-4</v>
      </c>
      <c r="D50">
        <f t="shared" si="10"/>
        <v>3.2479999740160008E-4</v>
      </c>
      <c r="E50" s="1">
        <f t="shared" si="0"/>
        <v>2.4776067021344981E-4</v>
      </c>
      <c r="F50" s="1">
        <f t="shared" si="1"/>
        <v>1.9820853656717696E-4</v>
      </c>
      <c r="G50" s="1">
        <f t="shared" si="2"/>
        <v>6.5376066696544986E-4</v>
      </c>
      <c r="H50" s="1">
        <f t="shared" si="3"/>
        <v>5.2300853396877701E-4</v>
      </c>
      <c r="I50" s="1">
        <f t="shared" si="4"/>
        <v>1.5823932653855028E-4</v>
      </c>
      <c r="J50" s="1">
        <f t="shared" si="5"/>
        <v>1.2659146083442312E-4</v>
      </c>
      <c r="K50" s="1">
        <f t="shared" si="6"/>
        <v>-2.4776067021344981E-4</v>
      </c>
      <c r="L50" s="1">
        <f t="shared" si="7"/>
        <v>-1.9820853656717696E-4</v>
      </c>
    </row>
    <row r="51" spans="1:12" x14ac:dyDescent="0.25">
      <c r="A51">
        <v>15</v>
      </c>
      <c r="B51">
        <f t="shared" si="8"/>
        <v>4.3499999999999997E-3</v>
      </c>
      <c r="C51">
        <f t="shared" si="9"/>
        <v>4.3499999652000008E-4</v>
      </c>
      <c r="D51">
        <f t="shared" si="10"/>
        <v>3.4799999721600003E-4</v>
      </c>
      <c r="E51" s="1">
        <f t="shared" si="0"/>
        <v>2.4776067021344981E-4</v>
      </c>
      <c r="F51" s="1">
        <f t="shared" si="1"/>
        <v>1.9820853656717696E-4</v>
      </c>
      <c r="G51" s="1">
        <f t="shared" si="2"/>
        <v>6.8276066673344984E-4</v>
      </c>
      <c r="H51" s="1">
        <f t="shared" si="3"/>
        <v>5.4620853378317701E-4</v>
      </c>
      <c r="I51" s="1">
        <f t="shared" si="4"/>
        <v>1.8723932630655026E-4</v>
      </c>
      <c r="J51" s="1">
        <f t="shared" si="5"/>
        <v>1.4979146064882307E-4</v>
      </c>
      <c r="K51" s="1">
        <f t="shared" si="6"/>
        <v>-2.4776067021344981E-4</v>
      </c>
      <c r="L51" s="1">
        <f t="shared" si="7"/>
        <v>-1.9820853656717696E-4</v>
      </c>
    </row>
    <row r="53" spans="1:12" ht="18.75" x14ac:dyDescent="0.3">
      <c r="A53" s="2"/>
    </row>
    <row r="57" spans="1:12" x14ac:dyDescent="0.25">
      <c r="A57" t="s">
        <v>52</v>
      </c>
      <c r="B57" t="s">
        <v>51</v>
      </c>
      <c r="C57" s="1">
        <f>$C$8</f>
        <v>2.4776067021344981E-4</v>
      </c>
    </row>
    <row r="58" spans="1:12" x14ac:dyDescent="0.25">
      <c r="B58" t="s">
        <v>53</v>
      </c>
      <c r="C58" s="1">
        <f>$C$8</f>
        <v>2.4776067021344981E-4</v>
      </c>
    </row>
    <row r="59" spans="1:12" x14ac:dyDescent="0.25">
      <c r="B59" t="s">
        <v>54</v>
      </c>
      <c r="C59">
        <v>0</v>
      </c>
    </row>
    <row r="61" spans="1:12" x14ac:dyDescent="0.25">
      <c r="C61" s="1"/>
    </row>
    <row r="62" spans="1:12" x14ac:dyDescent="0.25">
      <c r="B62" t="s">
        <v>31</v>
      </c>
      <c r="C62" t="s">
        <v>55</v>
      </c>
    </row>
    <row r="63" spans="1:12" x14ac:dyDescent="0.25">
      <c r="B63">
        <v>0</v>
      </c>
      <c r="C63">
        <v>0</v>
      </c>
    </row>
    <row r="64" spans="1:12" x14ac:dyDescent="0.25">
      <c r="B64">
        <v>2.9E-4</v>
      </c>
      <c r="C64">
        <v>2.8999999768000007E-5</v>
      </c>
      <c r="G64" s="1"/>
      <c r="H64" s="1"/>
    </row>
    <row r="65" spans="2:3" x14ac:dyDescent="0.25">
      <c r="B65">
        <v>5.8E-4</v>
      </c>
      <c r="C65">
        <v>5.7999999536000014E-5</v>
      </c>
    </row>
    <row r="66" spans="2:3" x14ac:dyDescent="0.25">
      <c r="B66">
        <v>8.7000000000000001E-4</v>
      </c>
      <c r="C66" s="1">
        <v>8.6999999304000021E-5</v>
      </c>
    </row>
    <row r="67" spans="2:3" x14ac:dyDescent="0.25">
      <c r="B67">
        <v>1.16E-3</v>
      </c>
      <c r="C67" s="1">
        <v>1.1599999907200003E-4</v>
      </c>
    </row>
    <row r="68" spans="2:3" x14ac:dyDescent="0.25">
      <c r="B68">
        <v>1.4499999999999999E-3</v>
      </c>
      <c r="C68" s="1">
        <v>1.4499999884000003E-4</v>
      </c>
    </row>
    <row r="69" spans="2:3" x14ac:dyDescent="0.25">
      <c r="B69">
        <v>1.74E-3</v>
      </c>
      <c r="C69">
        <v>1.7399999860800004E-4</v>
      </c>
    </row>
    <row r="70" spans="2:3" x14ac:dyDescent="0.25">
      <c r="B70">
        <v>2.0300000000000001E-3</v>
      </c>
      <c r="C70">
        <v>2.0299999837600005E-4</v>
      </c>
    </row>
    <row r="71" spans="2:3" x14ac:dyDescent="0.25">
      <c r="B71">
        <v>2.32E-3</v>
      </c>
      <c r="C71">
        <v>2.3199999814400006E-4</v>
      </c>
    </row>
    <row r="72" spans="2:3" x14ac:dyDescent="0.25">
      <c r="B72">
        <v>2.6099999999999999E-3</v>
      </c>
      <c r="C72">
        <v>2.6099999791200004E-4</v>
      </c>
    </row>
    <row r="73" spans="2:3" x14ac:dyDescent="0.25">
      <c r="B73">
        <v>2.8999999999999998E-3</v>
      </c>
      <c r="C73">
        <v>2.8999999768000007E-4</v>
      </c>
    </row>
    <row r="74" spans="2:3" x14ac:dyDescent="0.25">
      <c r="B74">
        <v>3.1900000000000001E-3</v>
      </c>
      <c r="C74">
        <v>3.189999974480001E-4</v>
      </c>
    </row>
    <row r="75" spans="2:3" x14ac:dyDescent="0.25">
      <c r="B75">
        <v>3.48E-3</v>
      </c>
      <c r="C75">
        <v>3.4799999721600008E-4</v>
      </c>
    </row>
    <row r="76" spans="2:3" x14ac:dyDescent="0.25">
      <c r="B76">
        <v>3.7699999999999999E-3</v>
      </c>
      <c r="C76">
        <v>3.7699999698400006E-4</v>
      </c>
    </row>
    <row r="77" spans="2:3" x14ac:dyDescent="0.25">
      <c r="B77">
        <v>4.0600000000000002E-3</v>
      </c>
      <c r="C77">
        <v>4.059999967520001E-4</v>
      </c>
    </row>
    <row r="78" spans="2:3" x14ac:dyDescent="0.25">
      <c r="B78">
        <v>4.3499999999999997E-3</v>
      </c>
      <c r="C78">
        <v>4.3499999652000008E-4</v>
      </c>
    </row>
    <row r="82" spans="1:3" x14ac:dyDescent="0.25">
      <c r="A82" t="s">
        <v>56</v>
      </c>
      <c r="B82" t="s">
        <v>51</v>
      </c>
      <c r="C82" s="1">
        <f>$C$9</f>
        <v>1.9820853656717696E-4</v>
      </c>
    </row>
    <row r="83" spans="1:3" x14ac:dyDescent="0.25">
      <c r="B83" t="s">
        <v>53</v>
      </c>
      <c r="C83" s="1">
        <f>$C$9</f>
        <v>1.9820853656717696E-4</v>
      </c>
    </row>
    <row r="84" spans="1:3" x14ac:dyDescent="0.25">
      <c r="B84" t="s">
        <v>54</v>
      </c>
      <c r="C84">
        <v>0</v>
      </c>
    </row>
    <row r="86" spans="1:3" x14ac:dyDescent="0.25">
      <c r="B86" t="s">
        <v>31</v>
      </c>
      <c r="C86" t="s">
        <v>55</v>
      </c>
    </row>
    <row r="87" spans="1:3" x14ac:dyDescent="0.25">
      <c r="B87">
        <v>0</v>
      </c>
      <c r="C87">
        <v>0</v>
      </c>
    </row>
    <row r="88" spans="1:3" x14ac:dyDescent="0.25">
      <c r="B88">
        <v>2.9E-4</v>
      </c>
      <c r="C88">
        <v>2.3199999814400006E-5</v>
      </c>
    </row>
    <row r="89" spans="1:3" x14ac:dyDescent="0.25">
      <c r="B89">
        <v>5.8E-4</v>
      </c>
      <c r="C89">
        <v>4.6399999628800011E-5</v>
      </c>
    </row>
    <row r="90" spans="1:3" x14ac:dyDescent="0.25">
      <c r="B90">
        <v>8.7000000000000001E-4</v>
      </c>
      <c r="C90">
        <v>6.9599999443200017E-5</v>
      </c>
    </row>
    <row r="91" spans="1:3" x14ac:dyDescent="0.25">
      <c r="B91">
        <v>1.16E-3</v>
      </c>
      <c r="C91">
        <v>9.2799999257600022E-5</v>
      </c>
    </row>
    <row r="92" spans="1:3" x14ac:dyDescent="0.25">
      <c r="B92">
        <v>1.4499999999999999E-3</v>
      </c>
      <c r="C92">
        <v>1.1599999907200001E-4</v>
      </c>
    </row>
    <row r="93" spans="1:3" x14ac:dyDescent="0.25">
      <c r="B93">
        <v>1.74E-3</v>
      </c>
      <c r="C93">
        <v>1.3919999888640003E-4</v>
      </c>
    </row>
    <row r="94" spans="1:3" x14ac:dyDescent="0.25">
      <c r="B94">
        <v>2.0300000000000001E-3</v>
      </c>
      <c r="C94">
        <v>1.6239999870080004E-4</v>
      </c>
    </row>
    <row r="95" spans="1:3" x14ac:dyDescent="0.25">
      <c r="B95">
        <v>2.32E-3</v>
      </c>
      <c r="C95">
        <v>1.8559999851520004E-4</v>
      </c>
    </row>
    <row r="96" spans="1:3" x14ac:dyDescent="0.25">
      <c r="B96">
        <v>2.6099999999999999E-3</v>
      </c>
      <c r="C96">
        <v>2.0879999832960005E-4</v>
      </c>
    </row>
    <row r="97" spans="2:3" x14ac:dyDescent="0.25">
      <c r="B97">
        <v>2.8999999999999998E-3</v>
      </c>
      <c r="C97">
        <v>2.3199999814400003E-4</v>
      </c>
    </row>
    <row r="98" spans="2:3" x14ac:dyDescent="0.25">
      <c r="B98">
        <v>3.1900000000000001E-3</v>
      </c>
      <c r="C98">
        <v>2.5519999795840006E-4</v>
      </c>
    </row>
    <row r="99" spans="2:3" x14ac:dyDescent="0.25">
      <c r="B99">
        <v>3.48E-3</v>
      </c>
      <c r="C99">
        <v>2.7839999777280007E-4</v>
      </c>
    </row>
    <row r="100" spans="2:3" x14ac:dyDescent="0.25">
      <c r="B100">
        <v>3.7699999999999999E-3</v>
      </c>
      <c r="C100">
        <v>3.0159999758720007E-4</v>
      </c>
    </row>
    <row r="101" spans="2:3" x14ac:dyDescent="0.25">
      <c r="B101">
        <v>4.0600000000000002E-3</v>
      </c>
      <c r="C101">
        <v>3.2479999740160008E-4</v>
      </c>
    </row>
    <row r="102" spans="2:3" x14ac:dyDescent="0.25">
      <c r="B102">
        <v>4.3499999999999997E-3</v>
      </c>
      <c r="C102">
        <v>3.4799999721600003E-4</v>
      </c>
    </row>
  </sheetData>
  <conditionalFormatting sqref="Q14">
    <cfRule type="cellIs" dxfId="2" priority="3" operator="greaterThan">
      <formula>0.0127</formula>
    </cfRule>
  </conditionalFormatting>
  <conditionalFormatting sqref="C13">
    <cfRule type="cellIs" dxfId="1" priority="1" operator="greaterThan">
      <formula>0.00066</formula>
    </cfRule>
    <cfRule type="cellIs" dxfId="0" priority="2" operator="greaterThan">
      <formula>0.0113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G22" sqref="G22"/>
    </sheetView>
  </sheetViews>
  <sheetFormatPr baseColWidth="10" defaultRowHeight="15" x14ac:dyDescent="0.25"/>
  <sheetData>
    <row r="1" spans="1:3" x14ac:dyDescent="0.25">
      <c r="A1" t="s">
        <v>52</v>
      </c>
      <c r="B1" t="s">
        <v>51</v>
      </c>
      <c r="C1">
        <v>2.4776067021344981E-4</v>
      </c>
    </row>
    <row r="2" spans="1:3" x14ac:dyDescent="0.25">
      <c r="B2" t="s">
        <v>53</v>
      </c>
      <c r="C2">
        <v>2.4776067021344981E-4</v>
      </c>
    </row>
    <row r="3" spans="1:3" x14ac:dyDescent="0.25">
      <c r="B3" t="s">
        <v>54</v>
      </c>
      <c r="C3">
        <v>0</v>
      </c>
    </row>
    <row r="6" spans="1:3" x14ac:dyDescent="0.25">
      <c r="B6" t="s">
        <v>31</v>
      </c>
      <c r="C6" t="s">
        <v>55</v>
      </c>
    </row>
    <row r="7" spans="1:3" x14ac:dyDescent="0.25">
      <c r="B7">
        <v>0</v>
      </c>
      <c r="C7">
        <v>0</v>
      </c>
    </row>
    <row r="8" spans="1:3" x14ac:dyDescent="0.25">
      <c r="B8">
        <v>2.9E-4</v>
      </c>
      <c r="C8">
        <v>2.8999999768000007E-5</v>
      </c>
    </row>
    <row r="9" spans="1:3" x14ac:dyDescent="0.25">
      <c r="B9">
        <v>5.8E-4</v>
      </c>
      <c r="C9">
        <v>5.7999999536000014E-5</v>
      </c>
    </row>
    <row r="10" spans="1:3" x14ac:dyDescent="0.25">
      <c r="B10">
        <v>8.7000000000000001E-4</v>
      </c>
      <c r="C10">
        <v>8.6999999304000021E-5</v>
      </c>
    </row>
    <row r="11" spans="1:3" x14ac:dyDescent="0.25">
      <c r="B11">
        <v>1.16E-3</v>
      </c>
      <c r="C11">
        <v>1.1599999907200003E-4</v>
      </c>
    </row>
    <row r="12" spans="1:3" x14ac:dyDescent="0.25">
      <c r="B12">
        <v>1.4499999999999999E-3</v>
      </c>
      <c r="C12">
        <v>1.4499999884000003E-4</v>
      </c>
    </row>
    <row r="13" spans="1:3" x14ac:dyDescent="0.25">
      <c r="B13">
        <v>1.74E-3</v>
      </c>
      <c r="C13">
        <v>1.7399999860800004E-4</v>
      </c>
    </row>
    <row r="14" spans="1:3" x14ac:dyDescent="0.25">
      <c r="B14">
        <v>2.0300000000000001E-3</v>
      </c>
      <c r="C14">
        <v>2.0299999837600005E-4</v>
      </c>
    </row>
    <row r="15" spans="1:3" x14ac:dyDescent="0.25">
      <c r="B15">
        <v>2.32E-3</v>
      </c>
      <c r="C15">
        <v>2.3199999814400006E-4</v>
      </c>
    </row>
    <row r="16" spans="1:3" x14ac:dyDescent="0.25">
      <c r="B16">
        <v>2.6099999999999999E-3</v>
      </c>
      <c r="C16">
        <v>2.6099999791200004E-4</v>
      </c>
    </row>
    <row r="17" spans="1:3" x14ac:dyDescent="0.25">
      <c r="B17">
        <v>2.8999999999999998E-3</v>
      </c>
      <c r="C17">
        <v>2.8999999768000007E-4</v>
      </c>
    </row>
    <row r="18" spans="1:3" x14ac:dyDescent="0.25">
      <c r="B18">
        <v>3.1900000000000001E-3</v>
      </c>
      <c r="C18">
        <v>3.189999974480001E-4</v>
      </c>
    </row>
    <row r="19" spans="1:3" x14ac:dyDescent="0.25">
      <c r="B19">
        <v>3.48E-3</v>
      </c>
      <c r="C19">
        <v>3.4799999721600008E-4</v>
      </c>
    </row>
    <row r="20" spans="1:3" x14ac:dyDescent="0.25">
      <c r="B20">
        <v>3.7699999999999999E-3</v>
      </c>
      <c r="C20">
        <v>3.7699999698400006E-4</v>
      </c>
    </row>
    <row r="21" spans="1:3" x14ac:dyDescent="0.25">
      <c r="B21">
        <v>4.0600000000000002E-3</v>
      </c>
      <c r="C21">
        <v>4.059999967520001E-4</v>
      </c>
    </row>
    <row r="22" spans="1:3" x14ac:dyDescent="0.25">
      <c r="B22">
        <v>4.3499999999999997E-3</v>
      </c>
      <c r="C22">
        <v>4.3499999652000008E-4</v>
      </c>
    </row>
    <row r="26" spans="1:3" x14ac:dyDescent="0.25">
      <c r="A26" t="s">
        <v>56</v>
      </c>
      <c r="B26" t="s">
        <v>51</v>
      </c>
      <c r="C26">
        <v>1.9820853656717696E-4</v>
      </c>
    </row>
    <row r="27" spans="1:3" x14ac:dyDescent="0.25">
      <c r="B27" t="s">
        <v>53</v>
      </c>
      <c r="C27">
        <v>1.9820853656717696E-4</v>
      </c>
    </row>
    <row r="28" spans="1:3" x14ac:dyDescent="0.25">
      <c r="B28" t="s">
        <v>54</v>
      </c>
      <c r="C28">
        <v>0</v>
      </c>
    </row>
    <row r="30" spans="1:3" x14ac:dyDescent="0.25">
      <c r="B30" t="s">
        <v>31</v>
      </c>
      <c r="C30" t="s">
        <v>55</v>
      </c>
    </row>
    <row r="31" spans="1:3" x14ac:dyDescent="0.25">
      <c r="B31">
        <v>0</v>
      </c>
      <c r="C31">
        <v>0</v>
      </c>
    </row>
    <row r="32" spans="1:3" x14ac:dyDescent="0.25">
      <c r="B32">
        <v>2.9E-4</v>
      </c>
      <c r="C32">
        <v>2.3199999814400006E-5</v>
      </c>
    </row>
    <row r="33" spans="2:3" x14ac:dyDescent="0.25">
      <c r="B33">
        <v>5.8E-4</v>
      </c>
      <c r="C33">
        <v>4.6399999628800011E-5</v>
      </c>
    </row>
    <row r="34" spans="2:3" x14ac:dyDescent="0.25">
      <c r="B34">
        <v>8.7000000000000001E-4</v>
      </c>
      <c r="C34">
        <v>6.9599999443200017E-5</v>
      </c>
    </row>
    <row r="35" spans="2:3" x14ac:dyDescent="0.25">
      <c r="B35">
        <v>1.16E-3</v>
      </c>
      <c r="C35">
        <v>9.2799999257600022E-5</v>
      </c>
    </row>
    <row r="36" spans="2:3" x14ac:dyDescent="0.25">
      <c r="B36">
        <v>1.4499999999999999E-3</v>
      </c>
      <c r="C36">
        <v>1.1599999907200001E-4</v>
      </c>
    </row>
    <row r="37" spans="2:3" x14ac:dyDescent="0.25">
      <c r="B37">
        <v>1.74E-3</v>
      </c>
      <c r="C37">
        <v>1.3919999888640003E-4</v>
      </c>
    </row>
    <row r="38" spans="2:3" x14ac:dyDescent="0.25">
      <c r="B38">
        <v>2.0300000000000001E-3</v>
      </c>
      <c r="C38">
        <v>1.6239999870080004E-4</v>
      </c>
    </row>
    <row r="39" spans="2:3" x14ac:dyDescent="0.25">
      <c r="B39">
        <v>2.32E-3</v>
      </c>
      <c r="C39">
        <v>1.8559999851520004E-4</v>
      </c>
    </row>
    <row r="40" spans="2:3" x14ac:dyDescent="0.25">
      <c r="B40">
        <v>2.6099999999999999E-3</v>
      </c>
      <c r="C40">
        <v>2.0879999832960005E-4</v>
      </c>
    </row>
    <row r="41" spans="2:3" x14ac:dyDescent="0.25">
      <c r="B41">
        <v>2.8999999999999998E-3</v>
      </c>
      <c r="C41">
        <v>2.3199999814400003E-4</v>
      </c>
    </row>
    <row r="42" spans="2:3" x14ac:dyDescent="0.25">
      <c r="B42">
        <v>3.1900000000000001E-3</v>
      </c>
      <c r="C42">
        <v>2.5519999795840006E-4</v>
      </c>
    </row>
    <row r="43" spans="2:3" x14ac:dyDescent="0.25">
      <c r="B43">
        <v>3.48E-3</v>
      </c>
      <c r="C43">
        <v>2.7839999777280007E-4</v>
      </c>
    </row>
    <row r="44" spans="2:3" x14ac:dyDescent="0.25">
      <c r="B44">
        <v>3.7699999999999999E-3</v>
      </c>
      <c r="C44">
        <v>3.0159999758720007E-4</v>
      </c>
    </row>
    <row r="45" spans="2:3" x14ac:dyDescent="0.25">
      <c r="B45">
        <v>4.0600000000000002E-3</v>
      </c>
      <c r="C45">
        <v>3.2479999740160008E-4</v>
      </c>
    </row>
    <row r="46" spans="2:3" x14ac:dyDescent="0.25">
      <c r="B46">
        <v>4.3499999999999997E-3</v>
      </c>
      <c r="C46">
        <v>3.4799999721600003E-4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Lessing</dc:creator>
  <cp:lastModifiedBy>Matthäus Halder</cp:lastModifiedBy>
  <dcterms:created xsi:type="dcterms:W3CDTF">2017-04-04T17:29:24Z</dcterms:created>
  <dcterms:modified xsi:type="dcterms:W3CDTF">2022-07-21T09:23:05Z</dcterms:modified>
</cp:coreProperties>
</file>