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OneDrive\Documentos\Prueba Chat GPT\Football v2\"/>
    </mc:Choice>
  </mc:AlternateContent>
  <xr:revisionPtr revIDLastSave="0" documentId="13_ncr:1_{0A5E3DE6-4A29-4816-9A6D-DD4FA7327BA0}" xr6:coauthVersionLast="47" xr6:coauthVersionMax="47" xr10:uidLastSave="{00000000-0000-0000-0000-000000000000}"/>
  <bookViews>
    <workbookView xWindow="-110" yWindow="-110" windowWidth="19420" windowHeight="10300" xr2:uid="{F44A1CD6-F3F0-4C42-BBA3-6C18DA2C5EED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Q18" i="1"/>
  <c r="P18" i="1"/>
  <c r="O18" i="1"/>
  <c r="Q2" i="1"/>
  <c r="G18" i="1" s="1"/>
  <c r="D2" i="1"/>
  <c r="B4" i="1" l="1"/>
  <c r="B5" i="1"/>
  <c r="B6" i="1"/>
  <c r="B7" i="1"/>
  <c r="B8" i="1"/>
  <c r="B9" i="1"/>
  <c r="D9" i="1" s="1"/>
  <c r="B10" i="1"/>
  <c r="D10" i="1" s="1"/>
  <c r="B11" i="1"/>
  <c r="D11" i="1" s="1"/>
  <c r="B12" i="1"/>
  <c r="B3" i="1"/>
  <c r="D3" i="1"/>
  <c r="D4" i="1"/>
  <c r="D5" i="1"/>
  <c r="D6" i="1"/>
  <c r="D7" i="1"/>
  <c r="D8" i="1"/>
  <c r="D12" i="1"/>
  <c r="I20" i="1"/>
  <c r="I21" i="1"/>
  <c r="H22" i="1"/>
  <c r="I22" i="1"/>
  <c r="H23" i="1"/>
  <c r="I23" i="1"/>
  <c r="I26" i="1"/>
  <c r="I27" i="1"/>
  <c r="I30" i="1"/>
  <c r="I31" i="1"/>
  <c r="I34" i="1"/>
  <c r="I35" i="1"/>
  <c r="H36" i="1"/>
  <c r="I36" i="1"/>
  <c r="H37" i="1"/>
  <c r="I37" i="1"/>
  <c r="I40" i="1"/>
  <c r="I41" i="1"/>
  <c r="Q4" i="1"/>
  <c r="H24" i="1" s="1"/>
  <c r="Q5" i="1"/>
  <c r="G19" i="1" s="1"/>
  <c r="Q6" i="1"/>
  <c r="H29" i="1" s="1"/>
  <c r="Q7" i="1"/>
  <c r="I38" i="1" s="1"/>
  <c r="Q8" i="1"/>
  <c r="G40" i="1" s="1"/>
  <c r="Q9" i="1"/>
  <c r="G41" i="1" s="1"/>
  <c r="Q10" i="1"/>
  <c r="G21" i="1" s="1"/>
  <c r="Q11" i="1"/>
  <c r="H21" i="1" s="1"/>
  <c r="Q12" i="1"/>
  <c r="G22" i="1" s="1"/>
  <c r="Q13" i="1"/>
  <c r="H40" i="1" s="1"/>
  <c r="G24" i="1"/>
  <c r="Q3" i="1"/>
  <c r="G33" i="1" s="1"/>
  <c r="J13" i="1"/>
  <c r="P35" i="1" s="1"/>
  <c r="J12" i="1"/>
  <c r="O22" i="1" s="1"/>
  <c r="J11" i="1"/>
  <c r="P21" i="1" s="1"/>
  <c r="J10" i="1"/>
  <c r="O36" i="1" s="1"/>
  <c r="J9" i="1"/>
  <c r="P20" i="1" s="1"/>
  <c r="J8" i="1"/>
  <c r="O20" i="1" s="1"/>
  <c r="J7" i="1"/>
  <c r="Q38" i="1" s="1"/>
  <c r="J6" i="1"/>
  <c r="P38" i="1" s="1"/>
  <c r="J5" i="1"/>
  <c r="O19" i="1" s="1"/>
  <c r="J4" i="1"/>
  <c r="O29" i="1" s="1"/>
  <c r="J3" i="1"/>
  <c r="P28" i="1" s="1"/>
  <c r="J2" i="1"/>
  <c r="O38" i="1" s="1"/>
  <c r="Q20" i="1"/>
  <c r="Q21" i="1"/>
  <c r="P22" i="1"/>
  <c r="Q22" i="1"/>
  <c r="P23" i="1"/>
  <c r="Q23" i="1"/>
  <c r="Q26" i="1"/>
  <c r="Q27" i="1"/>
  <c r="Q30" i="1"/>
  <c r="Q31" i="1"/>
  <c r="Q34" i="1"/>
  <c r="Q35" i="1"/>
  <c r="P36" i="1"/>
  <c r="Q36" i="1"/>
  <c r="P37" i="1"/>
  <c r="Q37" i="1"/>
  <c r="Q40" i="1"/>
  <c r="Q41" i="1"/>
  <c r="G34" i="1" l="1"/>
  <c r="I18" i="1"/>
  <c r="H33" i="1"/>
  <c r="H28" i="1"/>
  <c r="H18" i="1"/>
  <c r="I33" i="1"/>
  <c r="G28" i="1"/>
  <c r="G23" i="1"/>
  <c r="P34" i="1"/>
  <c r="H41" i="1"/>
  <c r="G26" i="1"/>
  <c r="P33" i="1"/>
  <c r="I39" i="1"/>
  <c r="H30" i="1"/>
  <c r="I25" i="1"/>
  <c r="G37" i="1"/>
  <c r="H39" i="1"/>
  <c r="G29" i="1"/>
  <c r="H25" i="1"/>
  <c r="G39" i="1"/>
  <c r="H34" i="1"/>
  <c r="I28" i="1"/>
  <c r="H20" i="1"/>
  <c r="G36" i="1"/>
  <c r="G25" i="1"/>
  <c r="I19" i="1"/>
  <c r="G38" i="1"/>
  <c r="H35" i="1"/>
  <c r="I32" i="1"/>
  <c r="G30" i="1"/>
  <c r="H27" i="1"/>
  <c r="I24" i="1"/>
  <c r="H19" i="1"/>
  <c r="H31" i="1"/>
  <c r="H38" i="1"/>
  <c r="P24" i="1"/>
  <c r="G35" i="1"/>
  <c r="H32" i="1"/>
  <c r="I29" i="1"/>
  <c r="G27" i="1"/>
  <c r="G31" i="1"/>
  <c r="O37" i="1"/>
  <c r="G20" i="1"/>
  <c r="G32" i="1"/>
  <c r="H26" i="1"/>
  <c r="P31" i="1"/>
  <c r="P39" i="1"/>
  <c r="Q29" i="1"/>
  <c r="O30" i="1"/>
  <c r="P27" i="1"/>
  <c r="Q28" i="1"/>
  <c r="O23" i="1"/>
  <c r="P32" i="1"/>
  <c r="P30" i="1"/>
  <c r="P25" i="1"/>
  <c r="Q39" i="1"/>
  <c r="Q24" i="1"/>
  <c r="O32" i="1"/>
  <c r="O24" i="1"/>
  <c r="O28" i="1"/>
  <c r="Q19" i="1"/>
  <c r="P29" i="1"/>
  <c r="P19" i="1"/>
  <c r="Q32" i="1"/>
  <c r="Q25" i="1"/>
  <c r="P40" i="1"/>
  <c r="P41" i="1"/>
  <c r="O26" i="1"/>
  <c r="O33" i="1"/>
  <c r="O25" i="1"/>
  <c r="O39" i="1"/>
  <c r="O40" i="1"/>
  <c r="P26" i="1"/>
  <c r="O21" i="1"/>
  <c r="O41" i="1"/>
  <c r="O34" i="1"/>
  <c r="O35" i="1"/>
  <c r="O27" i="1"/>
  <c r="Q33" i="1"/>
  <c r="O31" i="1"/>
  <c r="T40" i="1" l="1"/>
  <c r="R41" i="1"/>
  <c r="R39" i="1"/>
  <c r="T38" i="1"/>
  <c r="S34" i="1"/>
  <c r="S38" i="1"/>
  <c r="R31" i="1"/>
  <c r="R27" i="1"/>
  <c r="T37" i="1"/>
  <c r="R40" i="1"/>
  <c r="R35" i="1"/>
  <c r="S39" i="1"/>
  <c r="S26" i="1"/>
  <c r="S19" i="1"/>
  <c r="R19" i="1"/>
  <c r="T31" i="1"/>
  <c r="R33" i="1"/>
  <c r="S41" i="1"/>
  <c r="T39" i="1"/>
  <c r="T21" i="1"/>
  <c r="R37" i="1"/>
  <c r="T19" i="1"/>
  <c r="S20" i="1"/>
  <c r="T41" i="1"/>
  <c r="S27" i="1"/>
  <c r="S25" i="1"/>
  <c r="S31" i="1"/>
  <c r="R24" i="1"/>
  <c r="R25" i="1"/>
  <c r="T25" i="1"/>
  <c r="T29" i="1"/>
  <c r="S29" i="1"/>
  <c r="T27" i="1"/>
  <c r="S28" i="1"/>
  <c r="S32" i="1"/>
  <c r="T36" i="1"/>
  <c r="S37" i="1"/>
  <c r="S35" i="1"/>
  <c r="S30" i="1"/>
  <c r="S33" i="1"/>
  <c r="T23" i="1"/>
  <c r="S40" i="1"/>
  <c r="R22" i="1"/>
  <c r="R20" i="1"/>
  <c r="T20" i="1"/>
  <c r="T33" i="1"/>
  <c r="T24" i="1"/>
  <c r="T22" i="1"/>
  <c r="R26" i="1"/>
  <c r="S21" i="1"/>
  <c r="S24" i="1"/>
  <c r="T18" i="1"/>
  <c r="S22" i="1"/>
  <c r="R23" i="1"/>
  <c r="T26" i="1"/>
  <c r="S23" i="1"/>
  <c r="R30" i="1"/>
  <c r="R28" i="1"/>
  <c r="R34" i="1"/>
  <c r="R32" i="1"/>
  <c r="T28" i="1"/>
  <c r="T32" i="1"/>
  <c r="T30" i="1"/>
  <c r="S18" i="1"/>
  <c r="T34" i="1"/>
  <c r="R21" i="1"/>
  <c r="R38" i="1"/>
  <c r="T35" i="1"/>
  <c r="R36" i="1"/>
  <c r="S36" i="1"/>
  <c r="R29" i="1"/>
  <c r="J29" i="1" s="1"/>
  <c r="F29" i="1" s="1"/>
  <c r="J18" i="1" l="1"/>
  <c r="F18" i="1" s="1"/>
  <c r="J19" i="1"/>
  <c r="F19" i="1" s="1"/>
  <c r="J27" i="1"/>
  <c r="F27" i="1" s="1"/>
  <c r="J40" i="1"/>
  <c r="F40" i="1" s="1"/>
  <c r="J41" i="1"/>
  <c r="F41" i="1" s="1"/>
  <c r="J30" i="1"/>
  <c r="F30" i="1" s="1"/>
  <c r="J26" i="1"/>
  <c r="F26" i="1" s="1"/>
  <c r="J38" i="1"/>
  <c r="F38" i="1" s="1"/>
  <c r="J32" i="1"/>
  <c r="F32" i="1" s="1"/>
  <c r="J36" i="1"/>
  <c r="F36" i="1" s="1"/>
  <c r="J24" i="1"/>
  <c r="F24" i="1" s="1"/>
  <c r="J34" i="1"/>
  <c r="F34" i="1" s="1"/>
  <c r="J31" i="1"/>
  <c r="F31" i="1" s="1"/>
  <c r="J39" i="1"/>
  <c r="F39" i="1" s="1"/>
  <c r="J21" i="1"/>
  <c r="F21" i="1" s="1"/>
  <c r="J35" i="1"/>
  <c r="F35" i="1" s="1"/>
  <c r="J33" i="1"/>
  <c r="F33" i="1" s="1"/>
  <c r="J22" i="1"/>
  <c r="F22" i="1" s="1"/>
  <c r="J28" i="1"/>
  <c r="F28" i="1" s="1"/>
  <c r="J37" i="1"/>
  <c r="F37" i="1" s="1"/>
  <c r="J20" i="1"/>
  <c r="F20" i="1" s="1"/>
  <c r="J25" i="1"/>
  <c r="F25" i="1" s="1"/>
  <c r="J23" i="1"/>
  <c r="F23" i="1" s="1"/>
</calcChain>
</file>

<file path=xl/sharedStrings.xml><?xml version="1.0" encoding="utf-8"?>
<sst xmlns="http://schemas.openxmlformats.org/spreadsheetml/2006/main" count="188" uniqueCount="96">
  <si>
    <t>a</t>
  </si>
  <si>
    <t>b</t>
  </si>
  <si>
    <t>c</t>
  </si>
  <si>
    <t>d</t>
  </si>
  <si>
    <t>e</t>
  </si>
  <si>
    <t>f</t>
  </si>
  <si>
    <t>bet 1</t>
  </si>
  <si>
    <t>bet 2</t>
  </si>
  <si>
    <t>bet 3</t>
  </si>
  <si>
    <t>bet 4</t>
  </si>
  <si>
    <t>bet 5</t>
  </si>
  <si>
    <t>bet 6</t>
  </si>
  <si>
    <t>bet 7</t>
  </si>
  <si>
    <t>bet 8</t>
  </si>
  <si>
    <t>bet 9</t>
  </si>
  <si>
    <t>bet 10</t>
  </si>
  <si>
    <t>bet 11</t>
  </si>
  <si>
    <t>bet 12</t>
  </si>
  <si>
    <t>bet 13</t>
  </si>
  <si>
    <t>bet 14</t>
  </si>
  <si>
    <t>bet 15</t>
  </si>
  <si>
    <t>bet 16</t>
  </si>
  <si>
    <t>bet 17</t>
  </si>
  <si>
    <t>bet 18</t>
  </si>
  <si>
    <t>bet 19</t>
  </si>
  <si>
    <t>bet 20</t>
  </si>
  <si>
    <t>bet 21</t>
  </si>
  <si>
    <t>bet 22</t>
  </si>
  <si>
    <t>bet 23</t>
  </si>
  <si>
    <t>bet 24</t>
  </si>
  <si>
    <t>Portugal</t>
  </si>
  <si>
    <t>Sep 17, 2023</t>
  </si>
  <si>
    <t>Visitor</t>
  </si>
  <si>
    <t>England</t>
  </si>
  <si>
    <t>Germany</t>
  </si>
  <si>
    <t>Sep 16, 2023</t>
  </si>
  <si>
    <t>Local</t>
  </si>
  <si>
    <t>Italy</t>
  </si>
  <si>
    <t>Genoa</t>
  </si>
  <si>
    <t>Netherlands</t>
  </si>
  <si>
    <t>Almere City</t>
  </si>
  <si>
    <t>Darmstadt</t>
  </si>
  <si>
    <t>Stuttgart</t>
  </si>
  <si>
    <t>France</t>
  </si>
  <si>
    <t>Vizela</t>
  </si>
  <si>
    <t>Benfica</t>
  </si>
  <si>
    <t>Lens</t>
  </si>
  <si>
    <t>Metz</t>
  </si>
  <si>
    <t>Heidenheim</t>
  </si>
  <si>
    <t>Werder Bremen</t>
  </si>
  <si>
    <t>portugal</t>
  </si>
  <si>
    <t>england</t>
  </si>
  <si>
    <t>germany</t>
  </si>
  <si>
    <t>italy</t>
  </si>
  <si>
    <t>netherlands</t>
  </si>
  <si>
    <t>france</t>
  </si>
  <si>
    <t>Week</t>
  </si>
  <si>
    <t>Start Amount</t>
  </si>
  <si>
    <t>End Amount</t>
  </si>
  <si>
    <t>% win/loss</t>
  </si>
  <si>
    <t>18 - 24 sep</t>
  </si>
  <si>
    <t>25 sep - 1 oct</t>
  </si>
  <si>
    <t>2 - 8 oct</t>
  </si>
  <si>
    <t>9 - 15 oct</t>
  </si>
  <si>
    <t>16 - 22 oct</t>
  </si>
  <si>
    <t>23 - 29 oct</t>
  </si>
  <si>
    <t>30 oct - 5 nov</t>
  </si>
  <si>
    <t>6 - 12 nov</t>
  </si>
  <si>
    <t>13 - 19 nov</t>
  </si>
  <si>
    <t>20 - 26 nov</t>
  </si>
  <si>
    <t xml:space="preserve">27 nov - </t>
  </si>
  <si>
    <t>Mexico</t>
  </si>
  <si>
    <t>Sep 23, 2023</t>
  </si>
  <si>
    <t>Guadalajara</t>
  </si>
  <si>
    <t>Pachuca</t>
  </si>
  <si>
    <t>Sep 22, 2023</t>
  </si>
  <si>
    <t>Bayern Munich</t>
  </si>
  <si>
    <t>Bochum</t>
  </si>
  <si>
    <t>PSV Eindhoven</t>
  </si>
  <si>
    <t>Sep 24, 2023</t>
  </si>
  <si>
    <t>Empoli</t>
  </si>
  <si>
    <t>Inter Milan</t>
  </si>
  <si>
    <t>Lecce</t>
  </si>
  <si>
    <t>Manchester City</t>
  </si>
  <si>
    <t>Nottm Forest</t>
  </si>
  <si>
    <t>A. San Luis</t>
  </si>
  <si>
    <t>Mazatlan</t>
  </si>
  <si>
    <t>Sep 20, 2023</t>
  </si>
  <si>
    <t>Queretaro</t>
  </si>
  <si>
    <t>CF America</t>
  </si>
  <si>
    <t>Club Leon</t>
  </si>
  <si>
    <t>Tijuana</t>
  </si>
  <si>
    <t>Leverkusen</t>
  </si>
  <si>
    <t>Dortmund</t>
  </si>
  <si>
    <t>Wolfsburg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</si>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</sst>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9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44" fontId="0" fillId="0" borderId="0" xfId="1" applyFont="1"/>
    <xf numFmtId="9" fontId="0" fillId="0" borderId="0" xfId="2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0" fontId="0" fillId="0" borderId="0" xfId="0" applyNumberFormat="1"/>
    <xf numFmtId="10" fontId="0" fillId="0" borderId="0" xfId="2" applyNumberFormat="1" applyFont="1"/>
    <xf numFmtId="0" fontId="2" fillId="0" borderId="0" xfId="0" applyFont="1"/>
    <xf numFmtId="169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CF8C-2338-4CB0-85E4-E453A4183799}">
  <dimension ref="A1:T41"/>
  <sheetViews>
    <sheetView tabSelected="1" zoomScale="80" zoomScaleNormal="80" workbookViewId="0">
      <selection activeCell="R19" sqref="R19"/>
    </sheetView>
  </sheetViews>
  <sheetFormatPr defaultRowHeight="15" x14ac:dyDescent="0.25"/>
  <cols>
    <col min="1" max="3" width="15" customWidth="1"/>
    <col min="4" max="4" width="15" style="3" customWidth="1"/>
    <col min="8" max="8" width="10.42578125" customWidth="1"/>
    <col min="9" max="10" width="12" bestFit="1" customWidth="1"/>
    <col min="15" max="16" width="12" bestFit="1" customWidth="1"/>
    <col min="17" max="17" width="17.42578125" bestFit="1" customWidth="1"/>
    <col min="18" max="18" width="12" bestFit="1" customWidth="1"/>
  </cols>
  <sheetData>
    <row r="1" spans="1:17" x14ac:dyDescent="0.25">
      <c r="A1" s="1" t="s">
        <v>56</v>
      </c>
      <c r="B1" t="s">
        <v>57</v>
      </c>
      <c r="C1" t="s">
        <v>58</v>
      </c>
      <c r="D1" s="3" t="s">
        <v>59</v>
      </c>
      <c r="H1" s="2"/>
    </row>
    <row r="2" spans="1:17" x14ac:dyDescent="0.25">
      <c r="A2" t="s">
        <v>60</v>
      </c>
      <c r="B2">
        <v>35.93</v>
      </c>
      <c r="D2" s="3">
        <f>+IFERROR((C2-B2)/B2,"")</f>
        <v>-1</v>
      </c>
      <c r="H2" s="2"/>
      <c r="J2" s="10">
        <f>+Sheet2!I2</f>
        <v>0.874</v>
      </c>
      <c r="K2">
        <v>1</v>
      </c>
      <c r="L2" s="4" t="s">
        <v>0</v>
      </c>
      <c r="M2" s="4" t="s">
        <v>0</v>
      </c>
      <c r="N2" s="4" t="s">
        <v>0</v>
      </c>
      <c r="O2" s="4" t="s">
        <v>0</v>
      </c>
      <c r="P2" s="4" t="s">
        <v>0</v>
      </c>
      <c r="Q2" t="str">
        <f>IF(VLOOKUP(K2,Sheet2!A:H,8,FALSE)="Visitor",VLOOKUP(K2,Sheet2!A:G,7,FALSE),VLOOKUP(K2,Sheet2!A:D,4,FALSE))</f>
        <v>Guadalajara</v>
      </c>
    </row>
    <row r="3" spans="1:17" x14ac:dyDescent="0.25">
      <c r="A3" t="s">
        <v>61</v>
      </c>
      <c r="B3">
        <f>+C2</f>
        <v>0</v>
      </c>
      <c r="D3" s="3" t="str">
        <f t="shared" ref="D3:D12" si="0">+IFERROR((C3-B3)/B3,"")</f>
        <v/>
      </c>
      <c r="H3" s="2"/>
      <c r="J3" s="10">
        <f>+Sheet2!I4</f>
        <v>0.86</v>
      </c>
      <c r="K3">
        <v>2</v>
      </c>
      <c r="L3" s="4" t="s">
        <v>0</v>
      </c>
      <c r="M3" s="5" t="s">
        <v>1</v>
      </c>
      <c r="N3" s="4" t="s">
        <v>0</v>
      </c>
      <c r="O3" s="5" t="s">
        <v>1</v>
      </c>
      <c r="P3" s="5" t="s">
        <v>1</v>
      </c>
      <c r="Q3" t="str">
        <f>IF(VLOOKUP(K3,Sheet2!A:H,8,FALSE)="Visitor",VLOOKUP(K3,Sheet2!A:G,7,FALSE),VLOOKUP(K3,Sheet2!A:D,4,FALSE))</f>
        <v>Stuttgart</v>
      </c>
    </row>
    <row r="4" spans="1:17" x14ac:dyDescent="0.25">
      <c r="A4" t="s">
        <v>62</v>
      </c>
      <c r="B4">
        <f t="shared" ref="B4:B12" si="1">+C3</f>
        <v>0</v>
      </c>
      <c r="D4" s="3" t="str">
        <f t="shared" si="0"/>
        <v/>
      </c>
      <c r="H4" s="2"/>
      <c r="J4" s="10">
        <f>+Sheet2!I6</f>
        <v>0.85399999999999998</v>
      </c>
      <c r="K4">
        <v>3</v>
      </c>
      <c r="L4" s="4" t="s">
        <v>0</v>
      </c>
      <c r="M4" s="4" t="s">
        <v>0</v>
      </c>
      <c r="N4" s="5" t="s">
        <v>1</v>
      </c>
      <c r="O4" s="5" t="s">
        <v>1</v>
      </c>
      <c r="P4" s="5" t="s">
        <v>1</v>
      </c>
      <c r="Q4" t="str">
        <f>IF(VLOOKUP(K4,Sheet2!A:H,8,FALSE)="Visitor",VLOOKUP(K4,Sheet2!A:G,7,FALSE),VLOOKUP(K4,Sheet2!A:D,4,FALSE))</f>
        <v>Bayern Munich</v>
      </c>
    </row>
    <row r="5" spans="1:17" x14ac:dyDescent="0.25">
      <c r="A5" t="s">
        <v>63</v>
      </c>
      <c r="B5">
        <f t="shared" si="1"/>
        <v>0</v>
      </c>
      <c r="D5" s="3" t="str">
        <f t="shared" si="0"/>
        <v/>
      </c>
      <c r="H5" s="2"/>
      <c r="J5" s="10">
        <f>+Sheet2!I8</f>
        <v>0.83899999999999997</v>
      </c>
      <c r="K5">
        <v>4</v>
      </c>
      <c r="L5" s="5" t="s">
        <v>1</v>
      </c>
      <c r="M5" s="5" t="s">
        <v>1</v>
      </c>
      <c r="N5" s="4" t="s">
        <v>0</v>
      </c>
      <c r="O5" s="4" t="s">
        <v>0</v>
      </c>
      <c r="P5" s="5" t="s">
        <v>1</v>
      </c>
      <c r="Q5" t="str">
        <f>IF(VLOOKUP(K5,Sheet2!A:H,8,FALSE)="Visitor",VLOOKUP(K5,Sheet2!A:G,7,FALSE),VLOOKUP(K5,Sheet2!A:D,4,FALSE))</f>
        <v>PSV Eindhoven</v>
      </c>
    </row>
    <row r="6" spans="1:17" x14ac:dyDescent="0.25">
      <c r="A6" t="s">
        <v>64</v>
      </c>
      <c r="B6">
        <f t="shared" si="1"/>
        <v>0</v>
      </c>
      <c r="D6" s="3" t="str">
        <f t="shared" si="0"/>
        <v/>
      </c>
      <c r="H6" s="2"/>
      <c r="J6" s="10">
        <f>+Sheet2!I10</f>
        <v>0.83699999999999997</v>
      </c>
      <c r="K6">
        <v>5</v>
      </c>
      <c r="L6" s="5" t="s">
        <v>1</v>
      </c>
      <c r="M6" s="4" t="s">
        <v>0</v>
      </c>
      <c r="N6" s="5" t="s">
        <v>1</v>
      </c>
      <c r="O6" s="4" t="s">
        <v>0</v>
      </c>
      <c r="P6" s="4" t="s">
        <v>0</v>
      </c>
      <c r="Q6" t="str">
        <f>IF(VLOOKUP(K6,Sheet2!A:H,8,FALSE)="Visitor",VLOOKUP(K6,Sheet2!A:G,7,FALSE),VLOOKUP(K6,Sheet2!A:D,4,FALSE))</f>
        <v>Inter Milan</v>
      </c>
    </row>
    <row r="7" spans="1:17" x14ac:dyDescent="0.25">
      <c r="A7" t="s">
        <v>65</v>
      </c>
      <c r="B7">
        <f t="shared" si="1"/>
        <v>0</v>
      </c>
      <c r="D7" s="3" t="str">
        <f t="shared" si="0"/>
        <v/>
      </c>
      <c r="H7" s="2"/>
      <c r="J7" s="10">
        <f>+Sheet2!I12</f>
        <v>0.83599999999999997</v>
      </c>
      <c r="K7">
        <v>6</v>
      </c>
      <c r="L7" s="5" t="s">
        <v>1</v>
      </c>
      <c r="M7" s="5" t="s">
        <v>1</v>
      </c>
      <c r="N7" s="5" t="s">
        <v>1</v>
      </c>
      <c r="O7" s="5" t="s">
        <v>1</v>
      </c>
      <c r="P7" s="4" t="s">
        <v>0</v>
      </c>
      <c r="Q7" t="str">
        <f>IF(VLOOKUP(K7,Sheet2!A:H,8,FALSE)="Visitor",VLOOKUP(K7,Sheet2!A:G,7,FALSE),VLOOKUP(K7,Sheet2!A:D,4,FALSE))</f>
        <v>Lecce</v>
      </c>
    </row>
    <row r="8" spans="1:17" x14ac:dyDescent="0.25">
      <c r="A8" t="s">
        <v>66</v>
      </c>
      <c r="B8">
        <f t="shared" si="1"/>
        <v>0</v>
      </c>
      <c r="D8" s="3" t="str">
        <f t="shared" si="0"/>
        <v/>
      </c>
      <c r="H8" s="2"/>
      <c r="J8" s="10">
        <f>+Sheet2!I14</f>
        <v>0.81499999999999995</v>
      </c>
      <c r="K8">
        <v>7</v>
      </c>
      <c r="L8" s="6" t="s">
        <v>2</v>
      </c>
      <c r="M8" s="6" t="s">
        <v>2</v>
      </c>
      <c r="N8" s="6" t="s">
        <v>2</v>
      </c>
      <c r="O8" s="6" t="s">
        <v>2</v>
      </c>
      <c r="P8" s="6" t="s">
        <v>2</v>
      </c>
      <c r="Q8" t="str">
        <f>IF(VLOOKUP(K8,Sheet2!A:H,8,FALSE)="Visitor",VLOOKUP(K8,Sheet2!A:G,7,FALSE),VLOOKUP(K8,Sheet2!A:D,4,FALSE))</f>
        <v>Manchester City</v>
      </c>
    </row>
    <row r="9" spans="1:17" x14ac:dyDescent="0.25">
      <c r="A9" t="s">
        <v>67</v>
      </c>
      <c r="B9">
        <f t="shared" si="1"/>
        <v>0</v>
      </c>
      <c r="D9" s="3" t="str">
        <f t="shared" si="0"/>
        <v/>
      </c>
      <c r="H9" s="2"/>
      <c r="J9" s="10">
        <f>+Sheet2!I16</f>
        <v>0.80800000000000005</v>
      </c>
      <c r="K9">
        <v>8</v>
      </c>
      <c r="L9" s="6" t="s">
        <v>2</v>
      </c>
      <c r="M9" s="7" t="s">
        <v>3</v>
      </c>
      <c r="N9" s="7" t="s">
        <v>3</v>
      </c>
      <c r="O9" s="7" t="s">
        <v>3</v>
      </c>
      <c r="P9" s="7" t="s">
        <v>3</v>
      </c>
      <c r="Q9" t="str">
        <f>IF(VLOOKUP(K9,Sheet2!A:H,8,FALSE)="Visitor",VLOOKUP(K9,Sheet2!A:G,7,FALSE),VLOOKUP(K9,Sheet2!A:D,4,FALSE))</f>
        <v>A. San Luis</v>
      </c>
    </row>
    <row r="10" spans="1:17" x14ac:dyDescent="0.25">
      <c r="A10" t="s">
        <v>68</v>
      </c>
      <c r="B10">
        <f t="shared" si="1"/>
        <v>0</v>
      </c>
      <c r="D10" s="3" t="str">
        <f t="shared" si="0"/>
        <v/>
      </c>
      <c r="H10" s="2"/>
      <c r="J10" s="10">
        <f>+Sheet2!I18</f>
        <v>0.78700000000000003</v>
      </c>
      <c r="K10">
        <v>9</v>
      </c>
      <c r="L10" s="7" t="s">
        <v>3</v>
      </c>
      <c r="M10" s="6" t="s">
        <v>2</v>
      </c>
      <c r="N10" s="7" t="s">
        <v>3</v>
      </c>
      <c r="O10" s="8" t="s">
        <v>4</v>
      </c>
      <c r="P10" s="8" t="s">
        <v>4</v>
      </c>
      <c r="Q10" t="str">
        <f>IF(VLOOKUP(K10,Sheet2!A:H,8,FALSE)="Visitor",VLOOKUP(K10,Sheet2!A:G,7,FALSE),VLOOKUP(K10,Sheet2!A:D,4,FALSE))</f>
        <v>CF America</v>
      </c>
    </row>
    <row r="11" spans="1:17" x14ac:dyDescent="0.25">
      <c r="A11" t="s">
        <v>69</v>
      </c>
      <c r="B11">
        <f t="shared" si="1"/>
        <v>0</v>
      </c>
      <c r="D11" s="3" t="str">
        <f t="shared" si="0"/>
        <v/>
      </c>
      <c r="H11" s="2"/>
      <c r="J11" s="10">
        <f>+Sheet2!I20</f>
        <v>0.77900000000000003</v>
      </c>
      <c r="K11">
        <v>10</v>
      </c>
      <c r="L11" s="7" t="s">
        <v>3</v>
      </c>
      <c r="M11" s="7" t="s">
        <v>3</v>
      </c>
      <c r="N11" s="6" t="s">
        <v>2</v>
      </c>
      <c r="O11" s="9" t="s">
        <v>5</v>
      </c>
      <c r="P11" s="9" t="s">
        <v>5</v>
      </c>
      <c r="Q11" t="str">
        <f>IF(VLOOKUP(K11,Sheet2!A:H,8,FALSE)="Visitor",VLOOKUP(K11,Sheet2!A:G,7,FALSE),VLOOKUP(K11,Sheet2!A:D,4,FALSE))</f>
        <v>Club Leon</v>
      </c>
    </row>
    <row r="12" spans="1:17" x14ac:dyDescent="0.25">
      <c r="A12" t="s">
        <v>70</v>
      </c>
      <c r="B12">
        <f t="shared" si="1"/>
        <v>0</v>
      </c>
      <c r="D12" s="3" t="str">
        <f t="shared" si="0"/>
        <v/>
      </c>
      <c r="H12" s="2"/>
      <c r="J12" s="10">
        <f>+Sheet2!I22</f>
        <v>0.73799999999999999</v>
      </c>
      <c r="K12">
        <v>11</v>
      </c>
      <c r="L12" s="8" t="s">
        <v>4</v>
      </c>
      <c r="M12" s="8" t="s">
        <v>4</v>
      </c>
      <c r="N12" s="8" t="s">
        <v>4</v>
      </c>
      <c r="O12" s="6" t="s">
        <v>2</v>
      </c>
      <c r="P12" s="7" t="s">
        <v>3</v>
      </c>
      <c r="Q12" t="str">
        <f>IF(VLOOKUP(K12,Sheet2!A:H,8,FALSE)="Visitor",VLOOKUP(K12,Sheet2!A:G,7,FALSE),VLOOKUP(K12,Sheet2!A:D,4,FALSE))</f>
        <v>Leverkusen</v>
      </c>
    </row>
    <row r="13" spans="1:17" x14ac:dyDescent="0.25">
      <c r="H13" s="2"/>
      <c r="J13" s="10">
        <f>+Sheet2!I24</f>
        <v>0.73599999999999999</v>
      </c>
      <c r="K13">
        <v>12</v>
      </c>
      <c r="L13" s="9" t="s">
        <v>5</v>
      </c>
      <c r="M13" s="9" t="s">
        <v>5</v>
      </c>
      <c r="N13" s="9" t="s">
        <v>5</v>
      </c>
      <c r="O13" s="7" t="s">
        <v>3</v>
      </c>
      <c r="P13" s="6" t="s">
        <v>2</v>
      </c>
      <c r="Q13" t="str">
        <f>IF(VLOOKUP(K13,Sheet2!A:H,8,FALSE)="Visitor",VLOOKUP(K13,Sheet2!A:G,7,FALSE),VLOOKUP(K13,Sheet2!A:D,4,FALSE))</f>
        <v>Dortmund</v>
      </c>
    </row>
    <row r="14" spans="1:17" x14ac:dyDescent="0.25">
      <c r="H14" s="2"/>
      <c r="J14" s="10"/>
    </row>
    <row r="15" spans="1:17" x14ac:dyDescent="0.25">
      <c r="H15" s="2"/>
      <c r="J15" s="10"/>
    </row>
    <row r="16" spans="1:17" x14ac:dyDescent="0.25">
      <c r="H16" s="2"/>
      <c r="I16" s="12"/>
    </row>
    <row r="17" spans="2:20" x14ac:dyDescent="0.25">
      <c r="H17" s="2"/>
    </row>
    <row r="18" spans="2:20" x14ac:dyDescent="0.25">
      <c r="F18" s="13">
        <f>+$B$2*J18</f>
        <v>2.0989783526331243</v>
      </c>
      <c r="G18" t="str">
        <f>+IFERROR(VLOOKUP(L18,$K$2:$Q$13,7,FALSE),"")</f>
        <v>Guadalajara</v>
      </c>
      <c r="H18" t="str">
        <f t="shared" ref="H18:I18" si="2">+IFERROR(VLOOKUP(M18,$K$2:$Q$13,7,FALSE),"")</f>
        <v>Stuttgart</v>
      </c>
      <c r="I18" t="str">
        <f t="shared" si="2"/>
        <v>Bayern Munich</v>
      </c>
      <c r="J18" s="11">
        <f>+SUM(R18:T18)</f>
        <v>5.8418545856752692E-2</v>
      </c>
      <c r="K18" t="s">
        <v>6</v>
      </c>
      <c r="L18">
        <v>1</v>
      </c>
      <c r="M18">
        <v>2</v>
      </c>
      <c r="N18">
        <v>3</v>
      </c>
      <c r="O18">
        <f>+IFERROR(INDEX($J$2:$J$13,MATCH(L18,$K$2:$K$13,0)),)</f>
        <v>0.874</v>
      </c>
      <c r="P18">
        <f>+IFERROR(INDEX($J$2:$J$13,MATCH(M18,$K$2:$K$13,0)),)</f>
        <v>0.86</v>
      </c>
      <c r="Q18">
        <f>+IFERROR(INDEX($J$2:$J$13,MATCH(N18,$K$2:$K$13,0)),)</f>
        <v>0.85399999999999998</v>
      </c>
      <c r="R18">
        <f>1*O18/SUM($O$18:$Q$41)</f>
        <v>1.9728674296291288E-2</v>
      </c>
      <c r="S18">
        <f t="shared" ref="S18:T18" si="3">1*P18/SUM($O$18:$Q$41)</f>
        <v>1.9412654341888453E-2</v>
      </c>
      <c r="T18">
        <f t="shared" si="3"/>
        <v>1.9277217218572951E-2</v>
      </c>
    </row>
    <row r="19" spans="2:20" x14ac:dyDescent="0.25">
      <c r="F19" s="13">
        <f t="shared" ref="F19:F41" si="4">+$B$2*J19</f>
        <v>2.037339111983929</v>
      </c>
      <c r="G19" t="str">
        <f t="shared" ref="G19:G41" si="5">+IFERROR(VLOOKUP(L19,$K$2:$Q$13,7,FALSE),"")</f>
        <v>PSV Eindhoven</v>
      </c>
      <c r="H19" t="str">
        <f t="shared" ref="H19:H41" si="6">+IFERROR(VLOOKUP(M19,$K$2:$Q$13,7,FALSE),"")</f>
        <v>Inter Milan</v>
      </c>
      <c r="I19" t="str">
        <f t="shared" ref="I19:I41" si="7">+IFERROR(VLOOKUP(N19,$K$2:$Q$13,7,FALSE),"")</f>
        <v>Lecce</v>
      </c>
      <c r="J19" s="11">
        <f t="shared" ref="J19:J41" si="8">+SUM(R19:T19)</f>
        <v>5.6703008961423024E-2</v>
      </c>
      <c r="K19" t="s">
        <v>7</v>
      </c>
      <c r="L19">
        <v>4</v>
      </c>
      <c r="M19">
        <v>5</v>
      </c>
      <c r="N19">
        <v>6</v>
      </c>
      <c r="O19">
        <f t="shared" ref="O18:O41" si="9">+IFERROR(INDEX($J$2:$J$13,MATCH(L19,$K$2:$K$13,0)),)</f>
        <v>0.83899999999999997</v>
      </c>
      <c r="P19">
        <f t="shared" ref="P19:P41" si="10">+IFERROR(INDEX($J$2:$J$13,MATCH(M19,$K$2:$K$13,0)),)</f>
        <v>0.83699999999999997</v>
      </c>
      <c r="Q19">
        <f t="shared" ref="Q19:Q41" si="11">+IFERROR(INDEX($J$2:$J$13,MATCH(N19,$K$2:$K$13,0)),)</f>
        <v>0.83599999999999997</v>
      </c>
      <c r="R19">
        <f t="shared" ref="R19:R41" si="12">1*O19/SUM($O$18:$Q$41)</f>
        <v>1.89386244102842E-2</v>
      </c>
      <c r="S19">
        <f t="shared" ref="S19:S41" si="13">1*P19/SUM($O$18:$Q$41)</f>
        <v>1.8893478702512366E-2</v>
      </c>
      <c r="T19">
        <f t="shared" ref="T19:T41" si="14">1*Q19/SUM($O$18:$Q$41)</f>
        <v>1.8870905848626451E-2</v>
      </c>
    </row>
    <row r="20" spans="2:20" x14ac:dyDescent="0.25">
      <c r="F20" s="13">
        <f t="shared" si="4"/>
        <v>1.3163222049163679</v>
      </c>
      <c r="G20" t="str">
        <f t="shared" si="5"/>
        <v>Manchester City</v>
      </c>
      <c r="H20" t="str">
        <f t="shared" si="6"/>
        <v>A. San Luis</v>
      </c>
      <c r="I20" t="str">
        <f t="shared" si="7"/>
        <v/>
      </c>
      <c r="J20" s="11">
        <f t="shared" si="8"/>
        <v>3.6635741856842971E-2</v>
      </c>
      <c r="K20" t="s">
        <v>8</v>
      </c>
      <c r="L20">
        <v>7</v>
      </c>
      <c r="M20">
        <v>8</v>
      </c>
      <c r="O20">
        <f t="shared" si="9"/>
        <v>0.81499999999999995</v>
      </c>
      <c r="P20">
        <f t="shared" si="10"/>
        <v>0.80800000000000005</v>
      </c>
      <c r="Q20">
        <f t="shared" si="11"/>
        <v>0</v>
      </c>
      <c r="R20">
        <f t="shared" si="12"/>
        <v>1.8396875917022194E-2</v>
      </c>
      <c r="S20">
        <f t="shared" si="13"/>
        <v>1.823886593982078E-2</v>
      </c>
      <c r="T20">
        <f t="shared" si="14"/>
        <v>0</v>
      </c>
    </row>
    <row r="21" spans="2:20" x14ac:dyDescent="0.25">
      <c r="F21" s="13">
        <f t="shared" si="4"/>
        <v>1.2700927744294719</v>
      </c>
      <c r="G21" t="str">
        <f t="shared" si="5"/>
        <v>CF America</v>
      </c>
      <c r="H21" t="str">
        <f t="shared" si="6"/>
        <v>Club Leon</v>
      </c>
      <c r="I21" t="str">
        <f t="shared" si="7"/>
        <v/>
      </c>
      <c r="J21" s="11">
        <f t="shared" si="8"/>
        <v>3.5349089185345725E-2</v>
      </c>
      <c r="K21" t="s">
        <v>9</v>
      </c>
      <c r="L21">
        <v>9</v>
      </c>
      <c r="M21">
        <v>10</v>
      </c>
      <c r="O21">
        <f t="shared" si="9"/>
        <v>0.78700000000000003</v>
      </c>
      <c r="P21">
        <f t="shared" si="10"/>
        <v>0.77900000000000003</v>
      </c>
      <c r="Q21">
        <f t="shared" si="11"/>
        <v>0</v>
      </c>
      <c r="R21">
        <f t="shared" si="12"/>
        <v>1.7764836008216527E-2</v>
      </c>
      <c r="S21">
        <f t="shared" si="13"/>
        <v>1.7584253177129194E-2</v>
      </c>
      <c r="T21">
        <f t="shared" si="14"/>
        <v>0</v>
      </c>
    </row>
    <row r="22" spans="2:20" x14ac:dyDescent="0.25">
      <c r="F22" s="13">
        <f t="shared" si="4"/>
        <v>0.59854946840929124</v>
      </c>
      <c r="G22" t="str">
        <f t="shared" si="5"/>
        <v>Leverkusen</v>
      </c>
      <c r="H22" t="str">
        <f t="shared" si="6"/>
        <v/>
      </c>
      <c r="I22" t="str">
        <f t="shared" si="7"/>
        <v/>
      </c>
      <c r="J22" s="11">
        <f t="shared" si="8"/>
        <v>1.6658766167806604E-2</v>
      </c>
      <c r="K22" t="s">
        <v>10</v>
      </c>
      <c r="L22">
        <v>11</v>
      </c>
      <c r="O22">
        <f t="shared" si="9"/>
        <v>0.73799999999999999</v>
      </c>
      <c r="P22">
        <f t="shared" si="10"/>
        <v>0</v>
      </c>
      <c r="Q22">
        <f t="shared" si="11"/>
        <v>0</v>
      </c>
      <c r="R22">
        <f t="shared" si="12"/>
        <v>1.6658766167806604E-2</v>
      </c>
      <c r="S22">
        <f t="shared" si="13"/>
        <v>0</v>
      </c>
      <c r="T22">
        <f t="shared" si="14"/>
        <v>0</v>
      </c>
    </row>
    <row r="23" spans="2:20" x14ac:dyDescent="0.25">
      <c r="F23" s="13">
        <f t="shared" si="4"/>
        <v>0.59692738312904925</v>
      </c>
      <c r="G23" t="str">
        <f t="shared" si="5"/>
        <v>Dortmund</v>
      </c>
      <c r="H23" t="str">
        <f t="shared" si="6"/>
        <v/>
      </c>
      <c r="I23" t="str">
        <f t="shared" si="7"/>
        <v/>
      </c>
      <c r="J23" s="11">
        <f t="shared" si="8"/>
        <v>1.661362046003477E-2</v>
      </c>
      <c r="K23" t="s">
        <v>11</v>
      </c>
      <c r="L23">
        <v>12</v>
      </c>
      <c r="O23">
        <f t="shared" si="9"/>
        <v>0.73599999999999999</v>
      </c>
      <c r="P23">
        <f t="shared" si="10"/>
        <v>0</v>
      </c>
      <c r="Q23">
        <f t="shared" si="11"/>
        <v>0</v>
      </c>
      <c r="R23">
        <f t="shared" si="12"/>
        <v>1.661362046003477E-2</v>
      </c>
      <c r="S23">
        <f t="shared" si="13"/>
        <v>0</v>
      </c>
      <c r="T23">
        <f t="shared" si="14"/>
        <v>0</v>
      </c>
    </row>
    <row r="24" spans="2:20" x14ac:dyDescent="0.25">
      <c r="F24" s="13">
        <f t="shared" si="4"/>
        <v>2.0803243719103413</v>
      </c>
      <c r="G24" t="str">
        <f t="shared" si="5"/>
        <v>Guadalajara</v>
      </c>
      <c r="H24" t="str">
        <f t="shared" si="6"/>
        <v>Bayern Munich</v>
      </c>
      <c r="I24" t="str">
        <f t="shared" si="7"/>
        <v>Inter Milan</v>
      </c>
      <c r="J24" s="11">
        <f t="shared" si="8"/>
        <v>5.7899370217376601E-2</v>
      </c>
      <c r="K24" t="s">
        <v>12</v>
      </c>
      <c r="L24">
        <v>1</v>
      </c>
      <c r="M24">
        <v>3</v>
      </c>
      <c r="N24">
        <v>5</v>
      </c>
      <c r="O24">
        <f t="shared" si="9"/>
        <v>0.874</v>
      </c>
      <c r="P24">
        <f t="shared" si="10"/>
        <v>0.85399999999999998</v>
      </c>
      <c r="Q24">
        <f t="shared" si="11"/>
        <v>0.83699999999999997</v>
      </c>
      <c r="R24">
        <f t="shared" si="12"/>
        <v>1.9728674296291288E-2</v>
      </c>
      <c r="S24">
        <f t="shared" si="13"/>
        <v>1.9277217218572951E-2</v>
      </c>
      <c r="T24">
        <f t="shared" si="14"/>
        <v>1.8893478702512366E-2</v>
      </c>
    </row>
    <row r="25" spans="2:20" x14ac:dyDescent="0.25">
      <c r="F25" s="13">
        <f t="shared" si="4"/>
        <v>2.0559930927067116</v>
      </c>
      <c r="G25" t="str">
        <f t="shared" si="5"/>
        <v>Stuttgart</v>
      </c>
      <c r="H25" t="str">
        <f t="shared" si="6"/>
        <v>PSV Eindhoven</v>
      </c>
      <c r="I25" t="str">
        <f t="shared" si="7"/>
        <v>Lecce</v>
      </c>
      <c r="J25" s="11">
        <f t="shared" si="8"/>
        <v>5.72221846007991E-2</v>
      </c>
      <c r="K25" t="s">
        <v>13</v>
      </c>
      <c r="L25">
        <v>2</v>
      </c>
      <c r="M25">
        <v>4</v>
      </c>
      <c r="N25">
        <v>6</v>
      </c>
      <c r="O25">
        <f t="shared" si="9"/>
        <v>0.86</v>
      </c>
      <c r="P25">
        <f t="shared" si="10"/>
        <v>0.83899999999999997</v>
      </c>
      <c r="Q25">
        <f t="shared" si="11"/>
        <v>0.83599999999999997</v>
      </c>
      <c r="R25">
        <f t="shared" si="12"/>
        <v>1.9412654341888453E-2</v>
      </c>
      <c r="S25">
        <f t="shared" si="13"/>
        <v>1.89386244102842E-2</v>
      </c>
      <c r="T25">
        <f t="shared" si="14"/>
        <v>1.8870905848626451E-2</v>
      </c>
    </row>
    <row r="26" spans="2:20" x14ac:dyDescent="0.25">
      <c r="F26" s="13">
        <f t="shared" si="4"/>
        <v>1.2992903094738271</v>
      </c>
      <c r="G26" t="str">
        <f t="shared" si="5"/>
        <v>Manchester City</v>
      </c>
      <c r="H26" t="str">
        <f t="shared" si="6"/>
        <v>CF America</v>
      </c>
      <c r="I26" t="str">
        <f t="shared" si="7"/>
        <v/>
      </c>
      <c r="J26" s="11">
        <f t="shared" si="8"/>
        <v>3.6161711925238718E-2</v>
      </c>
      <c r="K26" t="s">
        <v>14</v>
      </c>
      <c r="L26">
        <v>7</v>
      </c>
      <c r="M26">
        <v>9</v>
      </c>
      <c r="O26">
        <f t="shared" si="9"/>
        <v>0.81499999999999995</v>
      </c>
      <c r="P26">
        <f t="shared" si="10"/>
        <v>0.78700000000000003</v>
      </c>
      <c r="Q26">
        <f t="shared" si="11"/>
        <v>0</v>
      </c>
      <c r="R26">
        <f t="shared" si="12"/>
        <v>1.8396875917022194E-2</v>
      </c>
      <c r="S26">
        <f t="shared" si="13"/>
        <v>1.7764836008216527E-2</v>
      </c>
      <c r="T26">
        <f t="shared" si="14"/>
        <v>0</v>
      </c>
    </row>
    <row r="27" spans="2:20" x14ac:dyDescent="0.25">
      <c r="F27" s="13">
        <f t="shared" si="4"/>
        <v>1.2871246698720127</v>
      </c>
      <c r="G27" t="str">
        <f t="shared" si="5"/>
        <v>A. San Luis</v>
      </c>
      <c r="H27" t="str">
        <f t="shared" si="6"/>
        <v>Club Leon</v>
      </c>
      <c r="I27" t="str">
        <f t="shared" si="7"/>
        <v/>
      </c>
      <c r="J27" s="11">
        <f t="shared" si="8"/>
        <v>3.5823119116949978E-2</v>
      </c>
      <c r="K27" t="s">
        <v>15</v>
      </c>
      <c r="L27">
        <v>8</v>
      </c>
      <c r="M27">
        <v>10</v>
      </c>
      <c r="O27">
        <f t="shared" si="9"/>
        <v>0.80800000000000005</v>
      </c>
      <c r="P27">
        <f t="shared" si="10"/>
        <v>0.77900000000000003</v>
      </c>
      <c r="Q27">
        <f t="shared" si="11"/>
        <v>0</v>
      </c>
      <c r="R27">
        <f t="shared" si="12"/>
        <v>1.823886593982078E-2</v>
      </c>
      <c r="S27">
        <f t="shared" si="13"/>
        <v>1.7584253177129194E-2</v>
      </c>
      <c r="T27">
        <f t="shared" si="14"/>
        <v>0</v>
      </c>
    </row>
    <row r="28" spans="2:20" x14ac:dyDescent="0.25">
      <c r="F28" s="13">
        <f t="shared" si="4"/>
        <v>2.0868127130313097</v>
      </c>
      <c r="G28" t="str">
        <f t="shared" si="5"/>
        <v>Guadalajara</v>
      </c>
      <c r="H28" t="str">
        <f t="shared" si="6"/>
        <v>Stuttgart</v>
      </c>
      <c r="I28" t="str">
        <f t="shared" si="7"/>
        <v>PSV Eindhoven</v>
      </c>
      <c r="J28" s="11">
        <f t="shared" si="8"/>
        <v>5.8079953048463945E-2</v>
      </c>
      <c r="K28" t="s">
        <v>16</v>
      </c>
      <c r="L28">
        <v>1</v>
      </c>
      <c r="M28">
        <v>2</v>
      </c>
      <c r="N28">
        <v>4</v>
      </c>
      <c r="O28">
        <f t="shared" si="9"/>
        <v>0.874</v>
      </c>
      <c r="P28">
        <f t="shared" si="10"/>
        <v>0.86</v>
      </c>
      <c r="Q28">
        <f t="shared" si="11"/>
        <v>0.83899999999999997</v>
      </c>
      <c r="R28">
        <f t="shared" si="12"/>
        <v>1.9728674296291288E-2</v>
      </c>
      <c r="S28">
        <f t="shared" si="13"/>
        <v>1.9412654341888453E-2</v>
      </c>
      <c r="T28">
        <f t="shared" si="14"/>
        <v>1.89386244102842E-2</v>
      </c>
    </row>
    <row r="29" spans="2:20" x14ac:dyDescent="0.25">
      <c r="F29" s="13">
        <f t="shared" si="4"/>
        <v>2.0495047515857436</v>
      </c>
      <c r="G29" t="str">
        <f t="shared" si="5"/>
        <v>Bayern Munich</v>
      </c>
      <c r="H29" t="str">
        <f t="shared" si="6"/>
        <v>Inter Milan</v>
      </c>
      <c r="I29" t="str">
        <f t="shared" si="7"/>
        <v>Lecce</v>
      </c>
      <c r="J29" s="11">
        <f t="shared" si="8"/>
        <v>5.7041601769711764E-2</v>
      </c>
      <c r="K29" t="s">
        <v>17</v>
      </c>
      <c r="L29">
        <v>3</v>
      </c>
      <c r="M29">
        <v>5</v>
      </c>
      <c r="N29">
        <v>6</v>
      </c>
      <c r="O29">
        <f t="shared" si="9"/>
        <v>0.85399999999999998</v>
      </c>
      <c r="P29">
        <f t="shared" si="10"/>
        <v>0.83699999999999997</v>
      </c>
      <c r="Q29">
        <f t="shared" si="11"/>
        <v>0.83599999999999997</v>
      </c>
      <c r="R29">
        <f t="shared" si="12"/>
        <v>1.9277217218572951E-2</v>
      </c>
      <c r="S29">
        <f t="shared" si="13"/>
        <v>1.8893478702512366E-2</v>
      </c>
      <c r="T29">
        <f t="shared" si="14"/>
        <v>1.8870905848626451E-2</v>
      </c>
    </row>
    <row r="30" spans="2:20" x14ac:dyDescent="0.25">
      <c r="B30" s="3"/>
      <c r="F30" s="13">
        <f t="shared" si="4"/>
        <v>1.2928019683528593</v>
      </c>
      <c r="G30" t="str">
        <f t="shared" si="5"/>
        <v>Manchester City</v>
      </c>
      <c r="H30" t="str">
        <f t="shared" si="6"/>
        <v>Club Leon</v>
      </c>
      <c r="I30" t="str">
        <f t="shared" si="7"/>
        <v/>
      </c>
      <c r="J30" s="11">
        <f t="shared" si="8"/>
        <v>3.5981129094151389E-2</v>
      </c>
      <c r="K30" t="s">
        <v>18</v>
      </c>
      <c r="L30">
        <v>7</v>
      </c>
      <c r="M30">
        <v>10</v>
      </c>
      <c r="O30">
        <f t="shared" si="9"/>
        <v>0.81499999999999995</v>
      </c>
      <c r="P30">
        <f t="shared" si="10"/>
        <v>0.77900000000000003</v>
      </c>
      <c r="Q30">
        <f t="shared" si="11"/>
        <v>0</v>
      </c>
      <c r="R30">
        <f t="shared" si="12"/>
        <v>1.8396875917022194E-2</v>
      </c>
      <c r="S30">
        <f t="shared" si="13"/>
        <v>1.7584253177129194E-2</v>
      </c>
      <c r="T30">
        <f t="shared" si="14"/>
        <v>0</v>
      </c>
    </row>
    <row r="31" spans="2:20" x14ac:dyDescent="0.25">
      <c r="F31" s="13">
        <f t="shared" si="4"/>
        <v>1.2936130109929804</v>
      </c>
      <c r="G31" t="str">
        <f t="shared" si="5"/>
        <v>A. San Luis</v>
      </c>
      <c r="H31" t="str">
        <f t="shared" si="6"/>
        <v>CF America</v>
      </c>
      <c r="I31" t="str">
        <f t="shared" si="7"/>
        <v/>
      </c>
      <c r="J31" s="11">
        <f t="shared" si="8"/>
        <v>3.6003701948037307E-2</v>
      </c>
      <c r="K31" t="s">
        <v>19</v>
      </c>
      <c r="L31">
        <v>8</v>
      </c>
      <c r="M31">
        <v>9</v>
      </c>
      <c r="O31">
        <f t="shared" si="9"/>
        <v>0.80800000000000005</v>
      </c>
      <c r="P31">
        <f t="shared" si="10"/>
        <v>0.78700000000000003</v>
      </c>
      <c r="Q31">
        <f t="shared" si="11"/>
        <v>0</v>
      </c>
      <c r="R31">
        <f t="shared" si="12"/>
        <v>1.823886593982078E-2</v>
      </c>
      <c r="S31">
        <f t="shared" si="13"/>
        <v>1.7764836008216527E-2</v>
      </c>
      <c r="T31">
        <f t="shared" si="14"/>
        <v>0</v>
      </c>
    </row>
    <row r="32" spans="2:20" x14ac:dyDescent="0.25">
      <c r="F32" s="13">
        <f t="shared" si="4"/>
        <v>2.0681587323085266</v>
      </c>
      <c r="G32" t="str">
        <f t="shared" si="5"/>
        <v>Guadalajara</v>
      </c>
      <c r="H32" t="str">
        <f t="shared" si="6"/>
        <v>PSV Eindhoven</v>
      </c>
      <c r="I32" t="str">
        <f t="shared" si="7"/>
        <v>Inter Milan</v>
      </c>
      <c r="J32" s="11">
        <f t="shared" si="8"/>
        <v>5.7560777409087854E-2</v>
      </c>
      <c r="K32" t="s">
        <v>20</v>
      </c>
      <c r="L32">
        <v>1</v>
      </c>
      <c r="M32">
        <v>4</v>
      </c>
      <c r="N32">
        <v>5</v>
      </c>
      <c r="O32">
        <f t="shared" si="9"/>
        <v>0.874</v>
      </c>
      <c r="P32">
        <f t="shared" si="10"/>
        <v>0.83899999999999997</v>
      </c>
      <c r="Q32">
        <f t="shared" si="11"/>
        <v>0.83699999999999997</v>
      </c>
      <c r="R32">
        <f t="shared" si="12"/>
        <v>1.9728674296291288E-2</v>
      </c>
      <c r="S32">
        <f t="shared" si="13"/>
        <v>1.89386244102842E-2</v>
      </c>
      <c r="T32">
        <f t="shared" si="14"/>
        <v>1.8893478702512366E-2</v>
      </c>
    </row>
    <row r="33" spans="6:20" x14ac:dyDescent="0.25">
      <c r="F33" s="13">
        <f t="shared" si="4"/>
        <v>2.0681587323085266</v>
      </c>
      <c r="G33" t="str">
        <f t="shared" si="5"/>
        <v>Stuttgart</v>
      </c>
      <c r="H33" t="str">
        <f t="shared" si="6"/>
        <v>Bayern Munich</v>
      </c>
      <c r="I33" t="str">
        <f t="shared" si="7"/>
        <v>Lecce</v>
      </c>
      <c r="J33" s="11">
        <f t="shared" si="8"/>
        <v>5.7560777409087854E-2</v>
      </c>
      <c r="K33" t="s">
        <v>21</v>
      </c>
      <c r="L33">
        <v>2</v>
      </c>
      <c r="M33">
        <v>3</v>
      </c>
      <c r="N33">
        <v>6</v>
      </c>
      <c r="O33">
        <f t="shared" si="9"/>
        <v>0.86</v>
      </c>
      <c r="P33">
        <f t="shared" si="10"/>
        <v>0.85399999999999998</v>
      </c>
      <c r="Q33">
        <f t="shared" si="11"/>
        <v>0.83599999999999997</v>
      </c>
      <c r="R33">
        <f t="shared" si="12"/>
        <v>1.9412654341888453E-2</v>
      </c>
      <c r="S33">
        <f t="shared" si="13"/>
        <v>1.9277217218572951E-2</v>
      </c>
      <c r="T33">
        <f t="shared" si="14"/>
        <v>1.8870905848626451E-2</v>
      </c>
    </row>
    <row r="34" spans="6:20" x14ac:dyDescent="0.25">
      <c r="F34" s="13">
        <f t="shared" si="4"/>
        <v>1.2595492201078986</v>
      </c>
      <c r="G34" t="str">
        <f t="shared" si="5"/>
        <v>Manchester City</v>
      </c>
      <c r="H34" t="str">
        <f t="shared" si="6"/>
        <v>Leverkusen</v>
      </c>
      <c r="I34" t="str">
        <f t="shared" si="7"/>
        <v/>
      </c>
      <c r="J34" s="11">
        <f t="shared" si="8"/>
        <v>3.5055642084828795E-2</v>
      </c>
      <c r="K34" t="s">
        <v>22</v>
      </c>
      <c r="L34">
        <v>7</v>
      </c>
      <c r="M34">
        <v>11</v>
      </c>
      <c r="O34">
        <f t="shared" si="9"/>
        <v>0.81499999999999995</v>
      </c>
      <c r="P34">
        <f t="shared" si="10"/>
        <v>0.73799999999999999</v>
      </c>
      <c r="Q34">
        <f t="shared" si="11"/>
        <v>0</v>
      </c>
      <c r="R34">
        <f t="shared" si="12"/>
        <v>1.8396875917022194E-2</v>
      </c>
      <c r="S34">
        <f t="shared" si="13"/>
        <v>1.6658766167806604E-2</v>
      </c>
      <c r="T34">
        <f t="shared" si="14"/>
        <v>0</v>
      </c>
    </row>
    <row r="35" spans="6:20" x14ac:dyDescent="0.25">
      <c r="F35" s="13">
        <f t="shared" si="4"/>
        <v>1.25224983634681</v>
      </c>
      <c r="G35" t="str">
        <f t="shared" si="5"/>
        <v>A. San Luis</v>
      </c>
      <c r="H35" t="str">
        <f t="shared" si="6"/>
        <v>Dortmund</v>
      </c>
      <c r="I35" t="str">
        <f t="shared" si="7"/>
        <v/>
      </c>
      <c r="J35" s="11">
        <f t="shared" si="8"/>
        <v>3.4852486399855553E-2</v>
      </c>
      <c r="K35" t="s">
        <v>23</v>
      </c>
      <c r="L35">
        <v>8</v>
      </c>
      <c r="M35">
        <v>12</v>
      </c>
      <c r="O35">
        <f t="shared" si="9"/>
        <v>0.80800000000000005</v>
      </c>
      <c r="P35">
        <f t="shared" si="10"/>
        <v>0.73599999999999999</v>
      </c>
      <c r="Q35">
        <f t="shared" si="11"/>
        <v>0</v>
      </c>
      <c r="R35">
        <f t="shared" si="12"/>
        <v>1.823886593982078E-2</v>
      </c>
      <c r="S35">
        <f t="shared" si="13"/>
        <v>1.661362046003477E-2</v>
      </c>
      <c r="T35">
        <f t="shared" si="14"/>
        <v>0</v>
      </c>
    </row>
    <row r="36" spans="6:20" x14ac:dyDescent="0.25">
      <c r="F36" s="13">
        <f t="shared" si="4"/>
        <v>0.63829055777521981</v>
      </c>
      <c r="G36" t="str">
        <f t="shared" si="5"/>
        <v>CF America</v>
      </c>
      <c r="H36" t="str">
        <f t="shared" si="6"/>
        <v/>
      </c>
      <c r="I36" t="str">
        <f t="shared" si="7"/>
        <v/>
      </c>
      <c r="J36" s="11">
        <f t="shared" si="8"/>
        <v>1.7764836008216527E-2</v>
      </c>
      <c r="K36" t="s">
        <v>24</v>
      </c>
      <c r="L36">
        <v>9</v>
      </c>
      <c r="O36">
        <f t="shared" si="9"/>
        <v>0.78700000000000003</v>
      </c>
      <c r="P36">
        <f t="shared" si="10"/>
        <v>0</v>
      </c>
      <c r="Q36">
        <f t="shared" si="11"/>
        <v>0</v>
      </c>
      <c r="R36">
        <f t="shared" si="12"/>
        <v>1.7764836008216527E-2</v>
      </c>
      <c r="S36">
        <f t="shared" si="13"/>
        <v>0</v>
      </c>
      <c r="T36">
        <f t="shared" si="14"/>
        <v>0</v>
      </c>
    </row>
    <row r="37" spans="6:20" x14ac:dyDescent="0.25">
      <c r="F37" s="13">
        <f t="shared" si="4"/>
        <v>0.63180221665425196</v>
      </c>
      <c r="G37" t="str">
        <f t="shared" si="5"/>
        <v>Club Leon</v>
      </c>
      <c r="H37" t="str">
        <f t="shared" si="6"/>
        <v/>
      </c>
      <c r="I37" t="str">
        <f t="shared" si="7"/>
        <v/>
      </c>
      <c r="J37" s="11">
        <f t="shared" si="8"/>
        <v>1.7584253177129194E-2</v>
      </c>
      <c r="K37" t="s">
        <v>25</v>
      </c>
      <c r="L37">
        <v>10</v>
      </c>
      <c r="O37">
        <f t="shared" si="9"/>
        <v>0.77900000000000003</v>
      </c>
      <c r="P37">
        <f t="shared" si="10"/>
        <v>0</v>
      </c>
      <c r="Q37">
        <f t="shared" si="11"/>
        <v>0</v>
      </c>
      <c r="R37">
        <f t="shared" si="12"/>
        <v>1.7584253177129194E-2</v>
      </c>
      <c r="S37">
        <f t="shared" si="13"/>
        <v>0</v>
      </c>
      <c r="T37">
        <f t="shared" si="14"/>
        <v>0</v>
      </c>
    </row>
    <row r="38" spans="6:20" x14ac:dyDescent="0.25">
      <c r="F38" s="13">
        <f t="shared" si="4"/>
        <v>2.065725604388164</v>
      </c>
      <c r="G38" t="str">
        <f t="shared" si="5"/>
        <v>Guadalajara</v>
      </c>
      <c r="H38" t="str">
        <f t="shared" si="6"/>
        <v>Inter Milan</v>
      </c>
      <c r="I38" t="str">
        <f t="shared" si="7"/>
        <v>Lecce</v>
      </c>
      <c r="J38" s="11">
        <f t="shared" si="8"/>
        <v>5.7493058847430112E-2</v>
      </c>
      <c r="K38" t="s">
        <v>26</v>
      </c>
      <c r="L38">
        <v>1</v>
      </c>
      <c r="M38">
        <v>5</v>
      </c>
      <c r="N38">
        <v>6</v>
      </c>
      <c r="O38">
        <f t="shared" si="9"/>
        <v>0.874</v>
      </c>
      <c r="P38">
        <f t="shared" si="10"/>
        <v>0.83699999999999997</v>
      </c>
      <c r="Q38">
        <f t="shared" si="11"/>
        <v>0.83599999999999997</v>
      </c>
      <c r="R38">
        <f t="shared" si="12"/>
        <v>1.9728674296291288E-2</v>
      </c>
      <c r="S38">
        <f t="shared" si="13"/>
        <v>1.8893478702512366E-2</v>
      </c>
      <c r="T38">
        <f t="shared" si="14"/>
        <v>1.8870905848626451E-2</v>
      </c>
    </row>
    <row r="39" spans="6:20" x14ac:dyDescent="0.25">
      <c r="F39" s="13">
        <f t="shared" si="4"/>
        <v>2.0705918602288893</v>
      </c>
      <c r="G39" t="str">
        <f t="shared" si="5"/>
        <v>Stuttgart</v>
      </c>
      <c r="H39" t="str">
        <f t="shared" si="6"/>
        <v>Bayern Munich</v>
      </c>
      <c r="I39" t="str">
        <f t="shared" si="7"/>
        <v>PSV Eindhoven</v>
      </c>
      <c r="J39" s="11">
        <f t="shared" si="8"/>
        <v>5.7628495970745597E-2</v>
      </c>
      <c r="K39" t="s">
        <v>27</v>
      </c>
      <c r="L39">
        <v>2</v>
      </c>
      <c r="M39">
        <v>3</v>
      </c>
      <c r="N39">
        <v>4</v>
      </c>
      <c r="O39">
        <f t="shared" si="9"/>
        <v>0.86</v>
      </c>
      <c r="P39">
        <f t="shared" si="10"/>
        <v>0.85399999999999998</v>
      </c>
      <c r="Q39">
        <f t="shared" si="11"/>
        <v>0.83899999999999997</v>
      </c>
      <c r="R39">
        <f t="shared" si="12"/>
        <v>1.9412654341888453E-2</v>
      </c>
      <c r="S39">
        <f t="shared" si="13"/>
        <v>1.9277217218572951E-2</v>
      </c>
      <c r="T39">
        <f t="shared" si="14"/>
        <v>1.89386244102842E-2</v>
      </c>
    </row>
    <row r="40" spans="6:20" x14ac:dyDescent="0.25">
      <c r="F40" s="13">
        <f t="shared" si="4"/>
        <v>1.2579271348276566</v>
      </c>
      <c r="G40" t="str">
        <f t="shared" si="5"/>
        <v>Manchester City</v>
      </c>
      <c r="H40" t="str">
        <f t="shared" si="6"/>
        <v>Dortmund</v>
      </c>
      <c r="I40" t="str">
        <f t="shared" si="7"/>
        <v/>
      </c>
      <c r="J40" s="11">
        <f t="shared" si="8"/>
        <v>3.5010496377056964E-2</v>
      </c>
      <c r="K40" t="s">
        <v>28</v>
      </c>
      <c r="L40">
        <v>7</v>
      </c>
      <c r="M40">
        <v>12</v>
      </c>
      <c r="O40">
        <f t="shared" si="9"/>
        <v>0.81499999999999995</v>
      </c>
      <c r="P40">
        <f t="shared" si="10"/>
        <v>0.73599999999999999</v>
      </c>
      <c r="Q40">
        <f t="shared" si="11"/>
        <v>0</v>
      </c>
      <c r="R40">
        <f t="shared" si="12"/>
        <v>1.8396875917022194E-2</v>
      </c>
      <c r="S40">
        <f t="shared" si="13"/>
        <v>1.661362046003477E-2</v>
      </c>
      <c r="T40">
        <f t="shared" si="14"/>
        <v>0</v>
      </c>
    </row>
    <row r="41" spans="6:20" x14ac:dyDescent="0.25">
      <c r="F41" s="13">
        <f t="shared" si="4"/>
        <v>1.253871921627052</v>
      </c>
      <c r="G41" t="str">
        <f t="shared" si="5"/>
        <v>A. San Luis</v>
      </c>
      <c r="H41" t="str">
        <f t="shared" si="6"/>
        <v>Leverkusen</v>
      </c>
      <c r="I41" t="str">
        <f t="shared" si="7"/>
        <v/>
      </c>
      <c r="J41" s="11">
        <f t="shared" si="8"/>
        <v>3.4897632107627384E-2</v>
      </c>
      <c r="K41" t="s">
        <v>29</v>
      </c>
      <c r="L41">
        <v>8</v>
      </c>
      <c r="M41">
        <v>11</v>
      </c>
      <c r="O41">
        <f t="shared" si="9"/>
        <v>0.80800000000000005</v>
      </c>
      <c r="P41">
        <f t="shared" si="10"/>
        <v>0.73799999999999999</v>
      </c>
      <c r="Q41">
        <f t="shared" si="11"/>
        <v>0</v>
      </c>
      <c r="R41">
        <f t="shared" si="12"/>
        <v>1.823886593982078E-2</v>
      </c>
      <c r="S41">
        <f t="shared" si="13"/>
        <v>1.6658766167806604E-2</v>
      </c>
      <c r="T41">
        <f t="shared" si="14"/>
        <v>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0C51-CCF0-47CF-B9E0-EA160F5D45BC}">
  <dimension ref="A2:J30"/>
  <sheetViews>
    <sheetView zoomScale="80" zoomScaleNormal="80" workbookViewId="0">
      <selection activeCell="B1" sqref="A1:XFD1048576"/>
    </sheetView>
  </sheetViews>
  <sheetFormatPr defaultRowHeight="15" x14ac:dyDescent="0.25"/>
  <sheetData>
    <row r="2" spans="1:10" ht="15" customHeight="1" x14ac:dyDescent="0.25">
      <c r="A2">
        <v>1</v>
      </c>
      <c r="B2" t="s">
        <v>95</v>
      </c>
      <c r="C2" t="s">
        <v>72</v>
      </c>
      <c r="D2" t="s">
        <v>73</v>
      </c>
      <c r="E2">
        <v>3</v>
      </c>
      <c r="F2">
        <v>0</v>
      </c>
      <c r="G2" t="s">
        <v>74</v>
      </c>
      <c r="H2" t="s">
        <v>36</v>
      </c>
      <c r="I2" s="10">
        <v>0.874</v>
      </c>
      <c r="J2">
        <v>4.03</v>
      </c>
    </row>
    <row r="3" spans="1:10" x14ac:dyDescent="0.25">
      <c r="B3" t="s">
        <v>71</v>
      </c>
    </row>
    <row r="4" spans="1:10" ht="15" customHeight="1" x14ac:dyDescent="0.25">
      <c r="A4">
        <v>2</v>
      </c>
      <c r="B4" t="s">
        <v>52</v>
      </c>
      <c r="C4" t="s">
        <v>75</v>
      </c>
      <c r="D4" t="s">
        <v>42</v>
      </c>
      <c r="E4">
        <v>3</v>
      </c>
      <c r="F4">
        <v>1</v>
      </c>
      <c r="G4" t="s">
        <v>41</v>
      </c>
      <c r="H4" t="s">
        <v>36</v>
      </c>
      <c r="I4" s="10">
        <v>0.86</v>
      </c>
      <c r="J4">
        <v>3.96</v>
      </c>
    </row>
    <row r="5" spans="1:10" x14ac:dyDescent="0.25">
      <c r="B5" t="s">
        <v>34</v>
      </c>
    </row>
    <row r="6" spans="1:10" ht="15" customHeight="1" x14ac:dyDescent="0.25">
      <c r="A6">
        <v>3</v>
      </c>
      <c r="B6" t="s">
        <v>52</v>
      </c>
      <c r="C6" t="s">
        <v>72</v>
      </c>
      <c r="D6" t="s">
        <v>76</v>
      </c>
      <c r="E6">
        <v>3</v>
      </c>
      <c r="F6">
        <v>1</v>
      </c>
      <c r="G6" t="s">
        <v>77</v>
      </c>
      <c r="H6" t="s">
        <v>36</v>
      </c>
      <c r="I6" s="10">
        <v>0.85399999999999998</v>
      </c>
      <c r="J6">
        <v>3.94</v>
      </c>
    </row>
    <row r="7" spans="1:10" x14ac:dyDescent="0.25">
      <c r="B7" t="s">
        <v>34</v>
      </c>
    </row>
    <row r="8" spans="1:10" ht="15" customHeight="1" x14ac:dyDescent="0.25">
      <c r="A8">
        <v>4</v>
      </c>
      <c r="B8" t="s">
        <v>54</v>
      </c>
      <c r="C8" t="s">
        <v>72</v>
      </c>
      <c r="D8" t="s">
        <v>40</v>
      </c>
      <c r="E8">
        <v>1</v>
      </c>
      <c r="F8">
        <v>5</v>
      </c>
      <c r="G8" t="s">
        <v>78</v>
      </c>
      <c r="H8" t="s">
        <v>32</v>
      </c>
      <c r="I8" s="10">
        <v>0.83899999999999997</v>
      </c>
      <c r="J8">
        <v>3.87</v>
      </c>
    </row>
    <row r="9" spans="1:10" x14ac:dyDescent="0.25">
      <c r="B9" t="s">
        <v>39</v>
      </c>
    </row>
    <row r="10" spans="1:10" ht="15" customHeight="1" x14ac:dyDescent="0.25">
      <c r="A10">
        <v>5</v>
      </c>
      <c r="B10" t="s">
        <v>53</v>
      </c>
      <c r="C10" t="s">
        <v>79</v>
      </c>
      <c r="D10" t="s">
        <v>80</v>
      </c>
      <c r="E10">
        <v>1</v>
      </c>
      <c r="F10">
        <v>3</v>
      </c>
      <c r="G10" t="s">
        <v>81</v>
      </c>
      <c r="H10" t="s">
        <v>32</v>
      </c>
      <c r="I10" s="10">
        <v>0.83699999999999997</v>
      </c>
      <c r="J10">
        <v>3.86</v>
      </c>
    </row>
    <row r="11" spans="1:10" x14ac:dyDescent="0.25">
      <c r="B11" t="s">
        <v>37</v>
      </c>
    </row>
    <row r="12" spans="1:10" ht="15" customHeight="1" x14ac:dyDescent="0.25">
      <c r="A12">
        <v>6</v>
      </c>
      <c r="B12" t="s">
        <v>53</v>
      </c>
      <c r="C12" t="s">
        <v>75</v>
      </c>
      <c r="D12" t="s">
        <v>82</v>
      </c>
      <c r="E12">
        <v>2</v>
      </c>
      <c r="F12">
        <v>0</v>
      </c>
      <c r="G12" t="s">
        <v>38</v>
      </c>
      <c r="H12" t="s">
        <v>36</v>
      </c>
      <c r="I12" s="10">
        <v>0.83599999999999997</v>
      </c>
      <c r="J12">
        <v>3.85</v>
      </c>
    </row>
    <row r="13" spans="1:10" x14ac:dyDescent="0.25">
      <c r="B13" t="s">
        <v>37</v>
      </c>
    </row>
    <row r="14" spans="1:10" ht="15" customHeight="1" x14ac:dyDescent="0.25">
      <c r="A14">
        <v>7</v>
      </c>
      <c r="B14" t="s">
        <v>51</v>
      </c>
      <c r="C14" t="s">
        <v>72</v>
      </c>
      <c r="D14" t="s">
        <v>83</v>
      </c>
      <c r="E14">
        <v>3</v>
      </c>
      <c r="F14">
        <v>1</v>
      </c>
      <c r="G14" t="s">
        <v>84</v>
      </c>
      <c r="H14" t="s">
        <v>36</v>
      </c>
      <c r="I14" s="10">
        <v>0.81499999999999995</v>
      </c>
      <c r="J14">
        <v>3.76</v>
      </c>
    </row>
    <row r="15" spans="1:10" x14ac:dyDescent="0.25">
      <c r="B15" t="s">
        <v>33</v>
      </c>
    </row>
    <row r="16" spans="1:10" ht="15" customHeight="1" x14ac:dyDescent="0.25">
      <c r="A16">
        <v>8</v>
      </c>
      <c r="B16" t="s">
        <v>95</v>
      </c>
      <c r="C16" t="s">
        <v>75</v>
      </c>
      <c r="D16" t="s">
        <v>85</v>
      </c>
      <c r="E16">
        <v>2</v>
      </c>
      <c r="F16">
        <v>0</v>
      </c>
      <c r="G16" t="s">
        <v>86</v>
      </c>
      <c r="H16" t="s">
        <v>36</v>
      </c>
      <c r="I16" s="10">
        <v>0.80800000000000005</v>
      </c>
      <c r="J16">
        <v>3.72</v>
      </c>
    </row>
    <row r="17" spans="1:10" x14ac:dyDescent="0.25">
      <c r="B17" t="s">
        <v>71</v>
      </c>
    </row>
    <row r="18" spans="1:10" ht="15" customHeight="1" x14ac:dyDescent="0.25">
      <c r="A18">
        <v>9</v>
      </c>
      <c r="B18" t="s">
        <v>95</v>
      </c>
      <c r="C18" t="s">
        <v>87</v>
      </c>
      <c r="D18" t="s">
        <v>88</v>
      </c>
      <c r="E18">
        <v>1</v>
      </c>
      <c r="F18">
        <v>4</v>
      </c>
      <c r="G18" t="s">
        <v>89</v>
      </c>
      <c r="H18" t="s">
        <v>32</v>
      </c>
      <c r="I18" s="10">
        <v>0.78700000000000003</v>
      </c>
      <c r="J18">
        <v>3.63</v>
      </c>
    </row>
    <row r="19" spans="1:10" x14ac:dyDescent="0.25">
      <c r="B19" t="s">
        <v>71</v>
      </c>
    </row>
    <row r="20" spans="1:10" ht="15" customHeight="1" x14ac:dyDescent="0.25">
      <c r="A20">
        <v>10</v>
      </c>
      <c r="B20" t="s">
        <v>95</v>
      </c>
      <c r="C20" t="s">
        <v>72</v>
      </c>
      <c r="D20" t="s">
        <v>90</v>
      </c>
      <c r="E20">
        <v>2</v>
      </c>
      <c r="F20">
        <v>0</v>
      </c>
      <c r="G20" t="s">
        <v>91</v>
      </c>
      <c r="H20" t="s">
        <v>36</v>
      </c>
      <c r="I20" s="10">
        <v>0.77900000000000003</v>
      </c>
      <c r="J20">
        <v>3.59</v>
      </c>
    </row>
    <row r="21" spans="1:10" x14ac:dyDescent="0.25">
      <c r="B21" t="s">
        <v>71</v>
      </c>
    </row>
    <row r="22" spans="1:10" ht="15" customHeight="1" x14ac:dyDescent="0.25">
      <c r="A22">
        <v>11</v>
      </c>
      <c r="B22" t="s">
        <v>52</v>
      </c>
      <c r="C22" t="s">
        <v>79</v>
      </c>
      <c r="D22" t="s">
        <v>92</v>
      </c>
      <c r="E22">
        <v>3</v>
      </c>
      <c r="F22">
        <v>1</v>
      </c>
      <c r="G22" t="s">
        <v>48</v>
      </c>
      <c r="H22" t="s">
        <v>36</v>
      </c>
      <c r="I22" s="10">
        <v>0.73799999999999999</v>
      </c>
      <c r="J22">
        <v>3.4</v>
      </c>
    </row>
    <row r="23" spans="1:10" x14ac:dyDescent="0.25">
      <c r="B23" t="s">
        <v>34</v>
      </c>
    </row>
    <row r="24" spans="1:10" ht="15" customHeight="1" x14ac:dyDescent="0.25">
      <c r="A24">
        <v>12</v>
      </c>
      <c r="B24" t="s">
        <v>52</v>
      </c>
      <c r="C24" t="s">
        <v>72</v>
      </c>
      <c r="D24" t="s">
        <v>93</v>
      </c>
      <c r="E24">
        <v>3</v>
      </c>
      <c r="F24">
        <v>1</v>
      </c>
      <c r="G24" t="s">
        <v>94</v>
      </c>
      <c r="H24" t="s">
        <v>36</v>
      </c>
      <c r="I24" s="10">
        <v>0.73599999999999999</v>
      </c>
      <c r="J24">
        <v>3.39</v>
      </c>
    </row>
    <row r="25" spans="1:10" x14ac:dyDescent="0.25">
      <c r="B25" t="s">
        <v>34</v>
      </c>
    </row>
    <row r="26" spans="1:10" x14ac:dyDescent="0.25">
      <c r="A26">
        <v>13</v>
      </c>
      <c r="B26" t="s">
        <v>50</v>
      </c>
      <c r="C26" t="s">
        <v>35</v>
      </c>
      <c r="D26" t="s">
        <v>44</v>
      </c>
      <c r="E26">
        <v>1</v>
      </c>
      <c r="F26">
        <v>2</v>
      </c>
      <c r="G26" t="s">
        <v>45</v>
      </c>
      <c r="H26" t="s">
        <v>32</v>
      </c>
      <c r="I26" s="10">
        <v>0.74199999999999999</v>
      </c>
    </row>
    <row r="27" spans="1:10" x14ac:dyDescent="0.25">
      <c r="B27" t="s">
        <v>30</v>
      </c>
      <c r="E27">
        <v>1</v>
      </c>
      <c r="F27">
        <v>2</v>
      </c>
    </row>
    <row r="28" spans="1:10" x14ac:dyDescent="0.25">
      <c r="A28">
        <v>14</v>
      </c>
      <c r="B28" t="s">
        <v>55</v>
      </c>
      <c r="C28" t="s">
        <v>35</v>
      </c>
      <c r="D28" t="s">
        <v>46</v>
      </c>
      <c r="E28">
        <v>2</v>
      </c>
      <c r="F28">
        <v>1</v>
      </c>
      <c r="G28" t="s">
        <v>47</v>
      </c>
      <c r="H28" t="s">
        <v>36</v>
      </c>
      <c r="I28" s="10">
        <v>0.74099999999999999</v>
      </c>
    </row>
    <row r="29" spans="1:10" x14ac:dyDescent="0.25">
      <c r="B29" t="s">
        <v>43</v>
      </c>
      <c r="E29">
        <v>0</v>
      </c>
      <c r="F29">
        <v>1</v>
      </c>
    </row>
    <row r="30" spans="1:10" x14ac:dyDescent="0.25">
      <c r="A30">
        <v>15</v>
      </c>
      <c r="B30" t="s">
        <v>52</v>
      </c>
      <c r="C30" t="s">
        <v>31</v>
      </c>
      <c r="D30" t="s">
        <v>48</v>
      </c>
      <c r="E30">
        <v>1</v>
      </c>
      <c r="F30">
        <v>3</v>
      </c>
      <c r="G30" t="s">
        <v>49</v>
      </c>
      <c r="H30" t="s">
        <v>32</v>
      </c>
      <c r="I30" s="10">
        <v>0.73799999999999999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Medina</dc:creator>
  <cp:lastModifiedBy>Ignacio Medina</cp:lastModifiedBy>
  <dcterms:created xsi:type="dcterms:W3CDTF">2023-09-03T18:21:47Z</dcterms:created>
  <dcterms:modified xsi:type="dcterms:W3CDTF">2023-09-27T18:03:24Z</dcterms:modified>
</cp:coreProperties>
</file>