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gnac\Trabajo_Centra\Catedra-LDES\CII-Centra-EDF\SEN\SEN-Files\Electricity Generation\CII-CENTRA-EDF-CHILE\Estudio_Sensibilidades\"/>
    </mc:Choice>
  </mc:AlternateContent>
  <xr:revisionPtr revIDLastSave="0" documentId="13_ncr:1_{20671AE6-86EB-4738-ACFA-CAF123910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Base" sheetId="21" r:id="rId1"/>
    <sheet name="Ausencia_Diesel&amp;GNL" sheetId="24" r:id="rId2"/>
    <sheet name="BESS_Construccion_Masiva" sheetId="22" r:id="rId3"/>
    <sheet name="Biomasa_reconversion" sheetId="23" r:id="rId4"/>
    <sheet name="Costos_BESS_A5" sheetId="25" r:id="rId5"/>
    <sheet name="Costos_BESS_D5" sheetId="26" r:id="rId6"/>
    <sheet name="Costos_GNL_A5" sheetId="27" r:id="rId7"/>
    <sheet name="Costos_GNL_D5" sheetId="28" r:id="rId8"/>
    <sheet name="Entrada_Ampliacion_Transmision" sheetId="29" r:id="rId9"/>
    <sheet name="PSP_2029" sheetId="30" r:id="rId10"/>
    <sheet name="PSP_2033" sheetId="31" r:id="rId11"/>
    <sheet name="Sin_PSP_10H" sheetId="3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1" l="1"/>
  <c r="D4" i="21"/>
  <c r="G4" i="21"/>
  <c r="H4" i="21"/>
  <c r="I4" i="21"/>
  <c r="J4" i="21"/>
  <c r="E4" i="21"/>
  <c r="E14" i="21" s="1"/>
  <c r="F10" i="21"/>
  <c r="G10" i="21"/>
  <c r="H10" i="21"/>
  <c r="I10" i="21"/>
  <c r="J10" i="21"/>
  <c r="K10" i="21"/>
  <c r="L10" i="21"/>
  <c r="D10" i="21"/>
  <c r="E10" i="21"/>
  <c r="K13" i="21"/>
  <c r="K12" i="21"/>
  <c r="K11" i="21"/>
  <c r="K5" i="21"/>
  <c r="H13" i="21"/>
  <c r="H12" i="21"/>
  <c r="H11" i="21"/>
  <c r="H5" i="21"/>
  <c r="E13" i="21"/>
  <c r="E12" i="21"/>
  <c r="E11" i="21"/>
  <c r="E5" i="21"/>
  <c r="J18" i="31"/>
  <c r="G18" i="31"/>
  <c r="D18" i="31"/>
  <c r="J17" i="31"/>
  <c r="G17" i="31"/>
  <c r="D17" i="31"/>
  <c r="K14" i="31"/>
  <c r="L14" i="31" s="1"/>
  <c r="J14" i="31"/>
  <c r="J16" i="31" s="1"/>
  <c r="J20" i="31" s="1"/>
  <c r="H14" i="31"/>
  <c r="I14" i="31" s="1"/>
  <c r="G14" i="31"/>
  <c r="G16" i="31" s="1"/>
  <c r="G20" i="31" s="1"/>
  <c r="E14" i="31"/>
  <c r="F14" i="31" s="1"/>
  <c r="D14" i="31"/>
  <c r="D16" i="31" s="1"/>
  <c r="D20" i="31" s="1"/>
  <c r="L9" i="31"/>
  <c r="I9" i="31"/>
  <c r="F9" i="31"/>
  <c r="L7" i="31"/>
  <c r="I7" i="31"/>
  <c r="F7" i="31"/>
  <c r="K6" i="31"/>
  <c r="L6" i="31" s="1"/>
  <c r="J6" i="31"/>
  <c r="I6" i="31"/>
  <c r="H6" i="31"/>
  <c r="G6" i="31"/>
  <c r="F6" i="31"/>
  <c r="E6" i="31"/>
  <c r="D6" i="31"/>
  <c r="J18" i="30"/>
  <c r="G18" i="30"/>
  <c r="D18" i="30"/>
  <c r="J17" i="30"/>
  <c r="G17" i="30"/>
  <c r="D17" i="30"/>
  <c r="J16" i="30"/>
  <c r="J20" i="30" s="1"/>
  <c r="K14" i="30"/>
  <c r="L14" i="30" s="1"/>
  <c r="J14" i="30"/>
  <c r="H14" i="30"/>
  <c r="I14" i="30" s="1"/>
  <c r="G14" i="30"/>
  <c r="G16" i="30" s="1"/>
  <c r="G20" i="30" s="1"/>
  <c r="F14" i="30"/>
  <c r="E14" i="30"/>
  <c r="D14" i="30"/>
  <c r="D16" i="30" s="1"/>
  <c r="D20" i="30" s="1"/>
  <c r="L9" i="30"/>
  <c r="I9" i="30"/>
  <c r="F9" i="30"/>
  <c r="L7" i="30"/>
  <c r="I7" i="30"/>
  <c r="F7" i="30"/>
  <c r="K6" i="30"/>
  <c r="L6" i="30" s="1"/>
  <c r="J6" i="30"/>
  <c r="H6" i="30"/>
  <c r="I6" i="30" s="1"/>
  <c r="G6" i="30"/>
  <c r="F6" i="30"/>
  <c r="E6" i="30"/>
  <c r="D6" i="30"/>
  <c r="J18" i="29"/>
  <c r="G18" i="29"/>
  <c r="D18" i="29"/>
  <c r="J17" i="29"/>
  <c r="G17" i="29"/>
  <c r="D17" i="29"/>
  <c r="L14" i="29"/>
  <c r="K14" i="29"/>
  <c r="J14" i="29"/>
  <c r="J16" i="29" s="1"/>
  <c r="J20" i="29" s="1"/>
  <c r="H14" i="29"/>
  <c r="G16" i="29" s="1"/>
  <c r="G20" i="29" s="1"/>
  <c r="G14" i="29"/>
  <c r="E14" i="29"/>
  <c r="F14" i="29" s="1"/>
  <c r="D14" i="29"/>
  <c r="D16" i="29" s="1"/>
  <c r="D20" i="29" s="1"/>
  <c r="L9" i="29"/>
  <c r="I9" i="29"/>
  <c r="F9" i="29"/>
  <c r="L7" i="29"/>
  <c r="I7" i="29"/>
  <c r="F7" i="29"/>
  <c r="K6" i="29"/>
  <c r="L6" i="29" s="1"/>
  <c r="J6" i="29"/>
  <c r="H6" i="29"/>
  <c r="I6" i="29" s="1"/>
  <c r="G6" i="29"/>
  <c r="E6" i="29"/>
  <c r="F6" i="29" s="1"/>
  <c r="D6" i="29"/>
  <c r="J18" i="28"/>
  <c r="G18" i="28"/>
  <c r="D18" i="28"/>
  <c r="J17" i="28"/>
  <c r="G17" i="28"/>
  <c r="D17" i="28"/>
  <c r="J16" i="28"/>
  <c r="J20" i="28" s="1"/>
  <c r="L14" i="28"/>
  <c r="K14" i="28"/>
  <c r="J14" i="28"/>
  <c r="H14" i="28"/>
  <c r="I14" i="28" s="1"/>
  <c r="G14" i="28"/>
  <c r="G16" i="28" s="1"/>
  <c r="G20" i="28" s="1"/>
  <c r="E14" i="28"/>
  <c r="F14" i="28" s="1"/>
  <c r="D14" i="28"/>
  <c r="D16" i="28" s="1"/>
  <c r="D20" i="28" s="1"/>
  <c r="L9" i="28"/>
  <c r="I9" i="28"/>
  <c r="F9" i="28"/>
  <c r="L7" i="28"/>
  <c r="I7" i="28"/>
  <c r="F7" i="28"/>
  <c r="K6" i="28"/>
  <c r="L6" i="28" s="1"/>
  <c r="J6" i="28"/>
  <c r="H6" i="28"/>
  <c r="I6" i="28" s="1"/>
  <c r="G6" i="28"/>
  <c r="E6" i="28"/>
  <c r="F6" i="28" s="1"/>
  <c r="D6" i="28"/>
  <c r="J18" i="27"/>
  <c r="G18" i="27"/>
  <c r="D18" i="27"/>
  <c r="J17" i="27"/>
  <c r="G17" i="27"/>
  <c r="D17" i="27"/>
  <c r="L14" i="27"/>
  <c r="K14" i="27"/>
  <c r="J16" i="27" s="1"/>
  <c r="J20" i="27" s="1"/>
  <c r="J14" i="27"/>
  <c r="I14" i="27"/>
  <c r="H14" i="27"/>
  <c r="G16" i="27" s="1"/>
  <c r="G20" i="27" s="1"/>
  <c r="G14" i="27"/>
  <c r="E14" i="27"/>
  <c r="F14" i="27" s="1"/>
  <c r="D14" i="27"/>
  <c r="D16" i="27" s="1"/>
  <c r="D20" i="27" s="1"/>
  <c r="L9" i="27"/>
  <c r="I9" i="27"/>
  <c r="F9" i="27"/>
  <c r="L7" i="27"/>
  <c r="I7" i="27"/>
  <c r="F7" i="27"/>
  <c r="K6" i="27"/>
  <c r="L6" i="27" s="1"/>
  <c r="J6" i="27"/>
  <c r="H6" i="27"/>
  <c r="I6" i="27" s="1"/>
  <c r="G6" i="27"/>
  <c r="E6" i="27"/>
  <c r="F6" i="27" s="1"/>
  <c r="D6" i="27"/>
  <c r="J20" i="26"/>
  <c r="J18" i="26"/>
  <c r="G18" i="26"/>
  <c r="D18" i="26"/>
  <c r="J17" i="26"/>
  <c r="G17" i="26"/>
  <c r="D17" i="26"/>
  <c r="J16" i="26"/>
  <c r="G16" i="26"/>
  <c r="G20" i="26" s="1"/>
  <c r="K14" i="26"/>
  <c r="J14" i="26"/>
  <c r="L14" i="26" s="1"/>
  <c r="H14" i="26"/>
  <c r="I14" i="26" s="1"/>
  <c r="G14" i="26"/>
  <c r="E14" i="26"/>
  <c r="D16" i="26" s="1"/>
  <c r="D20" i="26" s="1"/>
  <c r="D14" i="26"/>
  <c r="L9" i="26"/>
  <c r="I9" i="26"/>
  <c r="F9" i="26"/>
  <c r="L7" i="26"/>
  <c r="I7" i="26"/>
  <c r="F7" i="26"/>
  <c r="L6" i="26"/>
  <c r="K6" i="26"/>
  <c r="J6" i="26"/>
  <c r="H6" i="26"/>
  <c r="I6" i="26" s="1"/>
  <c r="G6" i="26"/>
  <c r="E6" i="26"/>
  <c r="F6" i="26" s="1"/>
  <c r="D6" i="26"/>
  <c r="J18" i="25"/>
  <c r="G18" i="25"/>
  <c r="D18" i="25"/>
  <c r="J17" i="25"/>
  <c r="G17" i="25"/>
  <c r="D17" i="25"/>
  <c r="J16" i="25"/>
  <c r="J20" i="25" s="1"/>
  <c r="G16" i="25"/>
  <c r="G20" i="25" s="1"/>
  <c r="L14" i="25"/>
  <c r="K14" i="25"/>
  <c r="J14" i="25"/>
  <c r="I14" i="25"/>
  <c r="H14" i="25"/>
  <c r="G14" i="25"/>
  <c r="E14" i="25"/>
  <c r="D14" i="25"/>
  <c r="F14" i="25" s="1"/>
  <c r="L9" i="25"/>
  <c r="I9" i="25"/>
  <c r="F9" i="25"/>
  <c r="L7" i="25"/>
  <c r="I7" i="25"/>
  <c r="F7" i="25"/>
  <c r="K6" i="25"/>
  <c r="L6" i="25" s="1"/>
  <c r="J6" i="25"/>
  <c r="H6" i="25"/>
  <c r="I6" i="25" s="1"/>
  <c r="G6" i="25"/>
  <c r="E6" i="25"/>
  <c r="F6" i="25" s="1"/>
  <c r="D6" i="25"/>
  <c r="J18" i="23"/>
  <c r="G18" i="23"/>
  <c r="D18" i="23"/>
  <c r="J17" i="23"/>
  <c r="G17" i="23"/>
  <c r="D17" i="23"/>
  <c r="J16" i="23"/>
  <c r="J20" i="23" s="1"/>
  <c r="G16" i="23"/>
  <c r="G20" i="23" s="1"/>
  <c r="K14" i="23"/>
  <c r="J14" i="23"/>
  <c r="L14" i="23" s="1"/>
  <c r="H14" i="23"/>
  <c r="I14" i="23" s="1"/>
  <c r="G14" i="23"/>
  <c r="E14" i="23"/>
  <c r="D16" i="23" s="1"/>
  <c r="D20" i="23" s="1"/>
  <c r="D14" i="23"/>
  <c r="L9" i="23"/>
  <c r="I9" i="23"/>
  <c r="F9" i="23"/>
  <c r="L7" i="23"/>
  <c r="I7" i="23"/>
  <c r="F7" i="23"/>
  <c r="L6" i="23"/>
  <c r="K6" i="23"/>
  <c r="J6" i="23"/>
  <c r="H6" i="23"/>
  <c r="I6" i="23" s="1"/>
  <c r="G6" i="23"/>
  <c r="E6" i="23"/>
  <c r="F6" i="23" s="1"/>
  <c r="D6" i="23"/>
  <c r="J18" i="22"/>
  <c r="G18" i="22"/>
  <c r="D18" i="22"/>
  <c r="J17" i="22"/>
  <c r="G17" i="22"/>
  <c r="D17" i="22"/>
  <c r="G16" i="22"/>
  <c r="G20" i="22" s="1"/>
  <c r="K14" i="22"/>
  <c r="L14" i="22" s="1"/>
  <c r="J14" i="22"/>
  <c r="J16" i="22" s="1"/>
  <c r="J20" i="22" s="1"/>
  <c r="I14" i="22"/>
  <c r="H14" i="22"/>
  <c r="G14" i="22"/>
  <c r="E14" i="22"/>
  <c r="F14" i="22" s="1"/>
  <c r="D14" i="22"/>
  <c r="D16" i="22" s="1"/>
  <c r="D20" i="22" s="1"/>
  <c r="L9" i="22"/>
  <c r="I9" i="22"/>
  <c r="F9" i="22"/>
  <c r="L7" i="22"/>
  <c r="I7" i="22"/>
  <c r="F7" i="22"/>
  <c r="K6" i="22"/>
  <c r="L6" i="22" s="1"/>
  <c r="J6" i="22"/>
  <c r="H6" i="22"/>
  <c r="I6" i="22" s="1"/>
  <c r="G6" i="22"/>
  <c r="E6" i="22"/>
  <c r="F6" i="22" s="1"/>
  <c r="D6" i="22"/>
  <c r="J18" i="24"/>
  <c r="G18" i="24"/>
  <c r="D18" i="24"/>
  <c r="J17" i="24"/>
  <c r="G17" i="24"/>
  <c r="D17" i="24"/>
  <c r="G16" i="24"/>
  <c r="G20" i="24" s="1"/>
  <c r="K14" i="24"/>
  <c r="L14" i="24" s="1"/>
  <c r="J14" i="24"/>
  <c r="J16" i="24" s="1"/>
  <c r="J20" i="24" s="1"/>
  <c r="I14" i="24"/>
  <c r="H14" i="24"/>
  <c r="G14" i="24"/>
  <c r="E14" i="24"/>
  <c r="F14" i="24" s="1"/>
  <c r="D14" i="24"/>
  <c r="L9" i="24"/>
  <c r="I9" i="24"/>
  <c r="F9" i="24"/>
  <c r="L7" i="24"/>
  <c r="I7" i="24"/>
  <c r="F7" i="24"/>
  <c r="K6" i="24"/>
  <c r="J6" i="24"/>
  <c r="L6" i="24" s="1"/>
  <c r="H6" i="24"/>
  <c r="I6" i="24" s="1"/>
  <c r="G6" i="24"/>
  <c r="E6" i="24"/>
  <c r="F6" i="24" s="1"/>
  <c r="D6" i="24"/>
  <c r="L9" i="21"/>
  <c r="I9" i="21"/>
  <c r="F9" i="21"/>
  <c r="L7" i="21"/>
  <c r="L4" i="21" s="1"/>
  <c r="I7" i="21"/>
  <c r="F7" i="21"/>
  <c r="F4" i="21" s="1"/>
  <c r="K6" i="21"/>
  <c r="J6" i="21"/>
  <c r="H6" i="21"/>
  <c r="G6" i="21"/>
  <c r="E6" i="21"/>
  <c r="D6" i="21"/>
  <c r="I14" i="29" l="1"/>
  <c r="F14" i="26"/>
  <c r="D16" i="25"/>
  <c r="D20" i="25" s="1"/>
  <c r="F14" i="23"/>
  <c r="D16" i="24"/>
  <c r="D20" i="24" s="1"/>
  <c r="L6" i="21"/>
  <c r="F6" i="21"/>
  <c r="I6" i="21"/>
  <c r="D14" i="21" l="1"/>
  <c r="J14" i="21"/>
  <c r="G18" i="21"/>
  <c r="D18" i="21"/>
  <c r="H14" i="21"/>
  <c r="D17" i="21"/>
  <c r="G14" i="21"/>
  <c r="G17" i="21"/>
  <c r="J17" i="21"/>
  <c r="K14" i="21"/>
  <c r="J18" i="21"/>
  <c r="F14" i="21" l="1"/>
  <c r="D16" i="21"/>
  <c r="D20" i="21" s="1"/>
  <c r="L14" i="21"/>
  <c r="G16" i="21"/>
  <c r="G20" i="21" s="1"/>
  <c r="I14" i="21"/>
  <c r="J16" i="21"/>
  <c r="J20" i="21" s="1"/>
</calcChain>
</file>

<file path=xl/sharedStrings.xml><?xml version="1.0" encoding="utf-8"?>
<sst xmlns="http://schemas.openxmlformats.org/spreadsheetml/2006/main" count="397" uniqueCount="54">
  <si>
    <t>Sin LDES</t>
  </si>
  <si>
    <t>Con LDES</t>
  </si>
  <si>
    <t>Subir la tabla de descripción de escenarios</t>
  </si>
  <si>
    <t>Verificar costos de BESS de 8 hrs</t>
  </si>
  <si>
    <t>Valor de LDES por dólar invertido en LDES</t>
  </si>
  <si>
    <t>Restricción adicional PSP al 2033 todos los escenarios</t>
  </si>
  <si>
    <t>Hacer grafico completo de Almacenamiento</t>
  </si>
  <si>
    <t>Sensibilidad, que pasa si no hay gas y diesel</t>
  </si>
  <si>
    <t>caso sin LDES vs caso con LDES mostrar cuanto sube la inversión en cada tecnología</t>
  </si>
  <si>
    <t>evaluar si el gas igual se considera</t>
  </si>
  <si>
    <t>Separar el valor de LDES en operación y en inversión</t>
  </si>
  <si>
    <t>el beneficio es en operación o en inversión?</t>
  </si>
  <si>
    <t>Costos en MM USD</t>
  </si>
  <si>
    <t>Tx</t>
  </si>
  <si>
    <t>-</t>
  </si>
  <si>
    <t>LDES</t>
  </si>
  <si>
    <t>BESS</t>
  </si>
  <si>
    <t xml:space="preserve">Diff </t>
  </si>
  <si>
    <t>C.INV</t>
  </si>
  <si>
    <t>C.OP</t>
  </si>
  <si>
    <t>TOT</t>
  </si>
  <si>
    <t>V.S.LDES</t>
  </si>
  <si>
    <t>GEN</t>
  </si>
  <si>
    <t>Fuel</t>
  </si>
  <si>
    <t>V O&amp;M</t>
  </si>
  <si>
    <t>Em CO2</t>
  </si>
  <si>
    <t>Potencia no servida</t>
  </si>
  <si>
    <t>Recortes</t>
  </si>
  <si>
    <t>Emisiones CO2 anual (MM)</t>
  </si>
  <si>
    <t>Energía movida por BESS anual</t>
  </si>
  <si>
    <t>Energía movida por LDES</t>
  </si>
  <si>
    <t>Energía total demandada (GWh)</t>
  </si>
  <si>
    <t>Capacidad instalada Generación</t>
  </si>
  <si>
    <t>Capacidad instalada almacenamiento</t>
  </si>
  <si>
    <t>Generación bruta</t>
  </si>
  <si>
    <t>Participación renovable</t>
  </si>
  <si>
    <t>Costos marginales</t>
  </si>
  <si>
    <t>Congestiones sistémicas</t>
  </si>
  <si>
    <t>Total</t>
  </si>
  <si>
    <t>En inversión</t>
  </si>
  <si>
    <t>En operación</t>
  </si>
  <si>
    <t>Total Op.</t>
  </si>
  <si>
    <t>Total Inv.</t>
  </si>
  <si>
    <t>I.I.LDES  = INV LDES / V.S LDES</t>
  </si>
  <si>
    <t>Recuperación Lenta</t>
  </si>
  <si>
    <t>Carbono Neutralidad</t>
  </si>
  <si>
    <t>Transición Acelerada</t>
  </si>
  <si>
    <t>C,INV</t>
  </si>
  <si>
    <t>Total Inv,</t>
  </si>
  <si>
    <t>C,OP</t>
  </si>
  <si>
    <t>Total Op,</t>
  </si>
  <si>
    <t>V,S,LDES</t>
  </si>
  <si>
    <t>I,I,LDES  = INV LDES / V,S LDES</t>
  </si>
  <si>
    <t>discutir con EDF este tema, Podría pasar que si es que tiene mas valor como inversión el BESS ya podría estar sobre instalado como costo hundido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</si>
</sst>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0.0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ptos"/>
      <family val="2"/>
    </font>
    <font>
      <sz val="11"/>
      <color theme="1"/>
      <name val="Aptos"/>
      <family val="2"/>
    </font>
    <font>
      <sz val="18"/>
      <color rgb="FF242424"/>
      <name val="Aptos"/>
      <family val="2"/>
    </font>
    <font>
      <b/>
      <sz val="20"/>
      <color theme="1"/>
      <name val="Aptos"/>
      <family val="2"/>
    </font>
    <font>
      <sz val="20"/>
      <color theme="1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0" xfId="3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3" fillId="5" borderId="1" xfId="2" applyFont="1" applyFill="1" applyBorder="1" applyAlignment="1">
      <alignment vertical="center"/>
    </xf>
    <xf numFmtId="1" fontId="3" fillId="0" borderId="1" xfId="2" applyNumberFormat="1" applyFont="1" applyBorder="1" applyAlignment="1">
      <alignment vertical="center"/>
    </xf>
    <xf numFmtId="10" fontId="3" fillId="0" borderId="1" xfId="3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3" fillId="0" borderId="1" xfId="2" quotePrefix="1" applyFont="1" applyBorder="1" applyAlignment="1">
      <alignment vertical="center"/>
    </xf>
    <xf numFmtId="0" fontId="3" fillId="0" borderId="1" xfId="2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10" fontId="3" fillId="0" borderId="5" xfId="3" applyNumberFormat="1" applyFont="1" applyBorder="1" applyAlignment="1">
      <alignment vertical="center"/>
    </xf>
    <xf numFmtId="0" fontId="3" fillId="0" borderId="5" xfId="2" applyFont="1" applyBorder="1" applyAlignment="1">
      <alignment vertical="center"/>
    </xf>
    <xf numFmtId="1" fontId="3" fillId="3" borderId="9" xfId="2" applyNumberFormat="1" applyFont="1" applyFill="1" applyBorder="1" applyAlignment="1">
      <alignment vertical="center"/>
    </xf>
    <xf numFmtId="10" fontId="3" fillId="3" borderId="9" xfId="3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3" fillId="0" borderId="5" xfId="2" applyNumberFormat="1" applyFont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42" fontId="6" fillId="4" borderId="1" xfId="4" applyFont="1" applyFill="1" applyBorder="1" applyAlignment="1">
      <alignment vertical="center"/>
    </xf>
    <xf numFmtId="10" fontId="6" fillId="4" borderId="1" xfId="3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41" fontId="4" fillId="0" borderId="0" xfId="1" applyFont="1" applyFill="1" applyBorder="1" applyAlignment="1">
      <alignment vertical="center"/>
    </xf>
    <xf numFmtId="41" fontId="4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5" borderId="1" xfId="2" applyFont="1" applyFill="1" applyBorder="1" applyAlignment="1">
      <alignment horizontal="right" vertical="center" indent="1"/>
    </xf>
    <xf numFmtId="0" fontId="3" fillId="5" borderId="4" xfId="2" applyFont="1" applyFill="1" applyBorder="1" applyAlignment="1">
      <alignment horizontal="right" vertical="center" indent="1"/>
    </xf>
    <xf numFmtId="0" fontId="3" fillId="5" borderId="7" xfId="2" applyFont="1" applyFill="1" applyBorder="1" applyAlignment="1">
      <alignment horizontal="right" vertical="center" indent="1"/>
    </xf>
    <xf numFmtId="0" fontId="3" fillId="5" borderId="5" xfId="2" applyFont="1" applyFill="1" applyBorder="1" applyAlignment="1">
      <alignment horizontal="right" vertical="center" indent="1"/>
    </xf>
    <xf numFmtId="10" fontId="3" fillId="0" borderId="1" xfId="3" applyNumberFormat="1" applyFont="1" applyBorder="1" applyAlignment="1">
      <alignment horizontal="center" vertical="center"/>
    </xf>
    <xf numFmtId="0" fontId="3" fillId="5" borderId="3" xfId="2" applyFont="1" applyFill="1" applyBorder="1" applyAlignment="1">
      <alignment horizontal="right" vertical="center" indent="1"/>
    </xf>
    <xf numFmtId="1" fontId="3" fillId="3" borderId="3" xfId="2" applyNumberFormat="1" applyFont="1" applyFill="1" applyBorder="1" applyAlignment="1">
      <alignment vertical="center"/>
    </xf>
    <xf numFmtId="10" fontId="3" fillId="3" borderId="3" xfId="3" applyNumberFormat="1" applyFont="1" applyFill="1" applyBorder="1" applyAlignment="1">
      <alignment vertical="center"/>
    </xf>
    <xf numFmtId="0" fontId="3" fillId="5" borderId="5" xfId="2" applyFont="1" applyFill="1" applyBorder="1" applyAlignment="1">
      <alignment horizontal="center" vertical="center"/>
    </xf>
    <xf numFmtId="10" fontId="3" fillId="5" borderId="5" xfId="3" applyNumberFormat="1" applyFont="1" applyFill="1" applyBorder="1" applyAlignment="1">
      <alignment horizontal="center" vertical="center"/>
    </xf>
    <xf numFmtId="10" fontId="3" fillId="5" borderId="5" xfId="2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10" xfId="2" applyNumberFormat="1" applyFont="1" applyFill="1" applyBorder="1" applyAlignment="1">
      <alignment horizontal="center" vertical="center"/>
    </xf>
    <xf numFmtId="165" fontId="3" fillId="3" borderId="11" xfId="2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5" borderId="6" xfId="2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5" xfId="2" applyFont="1" applyFill="1" applyBorder="1" applyAlignment="1">
      <alignment horizontal="center" vertical="center"/>
    </xf>
    <xf numFmtId="165" fontId="3" fillId="0" borderId="4" xfId="2" applyNumberFormat="1" applyFont="1" applyBorder="1" applyAlignment="1">
      <alignment horizontal="center" vertical="center"/>
    </xf>
    <xf numFmtId="165" fontId="3" fillId="0" borderId="10" xfId="2" applyNumberFormat="1" applyFont="1" applyBorder="1" applyAlignment="1">
      <alignment horizontal="center" vertical="center"/>
    </xf>
    <xf numFmtId="165" fontId="3" fillId="0" borderId="1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4" xfId="2" applyFont="1" applyFill="1" applyBorder="1" applyAlignment="1">
      <alignment horizontal="right" vertical="center" indent="1"/>
    </xf>
    <xf numFmtId="0" fontId="3" fillId="5" borderId="11" xfId="2" applyFont="1" applyFill="1" applyBorder="1" applyAlignment="1">
      <alignment horizontal="right" vertical="center" inden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 vertical="center"/>
    </xf>
    <xf numFmtId="164" fontId="3" fillId="3" borderId="10" xfId="2" applyNumberFormat="1" applyFont="1" applyFill="1" applyBorder="1" applyAlignment="1">
      <alignment horizontal="center" vertical="center"/>
    </xf>
    <xf numFmtId="164" fontId="3" fillId="3" borderId="11" xfId="2" applyNumberFormat="1" applyFont="1" applyFill="1" applyBorder="1" applyAlignment="1">
      <alignment horizontal="center" vertical="center"/>
    </xf>
  </cellXfs>
  <cellStyles count="5">
    <cellStyle name="Millares [0]" xfId="1" builtinId="6"/>
    <cellStyle name="Moneda [0]" xfId="4" builtinId="7"/>
    <cellStyle name="Normal" xfId="0" builtinId="0"/>
    <cellStyle name="Normal 2" xfId="2" xr:uid="{CC25A470-ABDC-49BD-8AC4-2D66F3B4532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AE58-27F8-4F52-B8F4-075E0DF81CDC}">
  <dimension ref="B2:L96"/>
  <sheetViews>
    <sheetView tabSelected="1" zoomScale="60" zoomScaleNormal="60" workbookViewId="0">
      <selection activeCell="P11" sqref="P11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31.05" customHeight="1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31.05" customHeight="1" thickTop="1" x14ac:dyDescent="0.3">
      <c r="B4" s="46" t="s">
        <v>47</v>
      </c>
      <c r="C4" s="33" t="s">
        <v>48</v>
      </c>
      <c r="D4" s="34">
        <f>SUM(D5,D7:D9)</f>
        <v>0</v>
      </c>
      <c r="E4" s="34">
        <f>SUM(E5,E7:E9)</f>
        <v>21611.075046759997</v>
      </c>
      <c r="F4" s="34" t="e">
        <f t="shared" ref="F4:L4" si="0">SUM(F5,F7:F9)</f>
        <v>#DIV/0!</v>
      </c>
      <c r="G4" s="34">
        <f t="shared" si="0"/>
        <v>0</v>
      </c>
      <c r="H4" s="34">
        <f t="shared" si="0"/>
        <v>28030.932272030001</v>
      </c>
      <c r="I4" s="34" t="e">
        <f t="shared" si="0"/>
        <v>#DIV/0!</v>
      </c>
      <c r="J4" s="34">
        <f t="shared" si="0"/>
        <v>0</v>
      </c>
      <c r="K4" s="34">
        <f>SUM(K5,K7:K9)</f>
        <v>28241.424922940001</v>
      </c>
      <c r="L4" s="34" t="e">
        <f t="shared" si="0"/>
        <v>#DIV/0!</v>
      </c>
    </row>
    <row r="5" spans="2:12" ht="31.05" customHeight="1" x14ac:dyDescent="0.3">
      <c r="B5" s="46"/>
      <c r="C5" s="28" t="s">
        <v>13</v>
      </c>
      <c r="D5" s="7"/>
      <c r="E5" s="7">
        <f>13364835046.76/1000000</f>
        <v>13364.835046759999</v>
      </c>
      <c r="F5" s="8"/>
      <c r="G5" s="7"/>
      <c r="H5" s="7">
        <f>13668052272.03/1000000</f>
        <v>13668.052272030001</v>
      </c>
      <c r="I5" s="8"/>
      <c r="J5" s="7"/>
      <c r="K5" s="7">
        <f>13913514922.94/1000000</f>
        <v>13913.514922940001</v>
      </c>
      <c r="L5" s="8"/>
    </row>
    <row r="6" spans="2:12" ht="31.05" hidden="1" customHeight="1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5:F14" si="1">(E6-D6)/D6</f>
        <v>#REF!</v>
      </c>
      <c r="G6" s="7" t="e">
        <f>#REF!</f>
        <v>#REF!</v>
      </c>
      <c r="H6" s="7" t="e">
        <f>#REF!</f>
        <v>#REF!</v>
      </c>
      <c r="I6" s="8" t="e">
        <f t="shared" ref="I5:I9" si="2">(H6-G6)/G6</f>
        <v>#REF!</v>
      </c>
      <c r="J6" s="7" t="e">
        <f>#REF!</f>
        <v>#REF!</v>
      </c>
      <c r="K6" s="7" t="e">
        <f>#REF!</f>
        <v>#REF!</v>
      </c>
      <c r="L6" s="8" t="e">
        <f t="shared" ref="L5:L9" si="3">(K6-J6)/J6</f>
        <v>#REF!</v>
      </c>
    </row>
    <row r="7" spans="2:12" ht="31.05" customHeight="1" x14ac:dyDescent="0.3">
      <c r="B7" s="46"/>
      <c r="C7" s="29" t="s">
        <v>22</v>
      </c>
      <c r="D7" s="7"/>
      <c r="E7" s="7">
        <v>4795.58</v>
      </c>
      <c r="F7" s="8" t="e">
        <f t="shared" si="1"/>
        <v>#DIV/0!</v>
      </c>
      <c r="G7" s="7"/>
      <c r="H7" s="7">
        <v>10087.14</v>
      </c>
      <c r="I7" s="8" t="e">
        <f t="shared" si="2"/>
        <v>#DIV/0!</v>
      </c>
      <c r="J7" s="7"/>
      <c r="K7" s="7">
        <v>9863.01</v>
      </c>
      <c r="L7" s="8" t="e">
        <f t="shared" si="3"/>
        <v>#DIV/0!</v>
      </c>
    </row>
    <row r="8" spans="2:12" ht="31.05" customHeight="1" x14ac:dyDescent="0.3">
      <c r="B8" s="46"/>
      <c r="C8" s="29" t="s">
        <v>15</v>
      </c>
      <c r="D8" s="9"/>
      <c r="E8" s="9">
        <v>3277.13</v>
      </c>
      <c r="F8" s="32" t="s">
        <v>14</v>
      </c>
      <c r="G8" s="10"/>
      <c r="H8" s="11">
        <v>2557.88</v>
      </c>
      <c r="I8" s="32" t="s">
        <v>14</v>
      </c>
      <c r="J8" s="11"/>
      <c r="K8" s="11">
        <v>2267.36</v>
      </c>
      <c r="L8" s="32" t="s">
        <v>14</v>
      </c>
    </row>
    <row r="9" spans="2:12" ht="31.05" customHeight="1" thickBot="1" x14ac:dyDescent="0.35">
      <c r="B9" s="47"/>
      <c r="C9" s="30" t="s">
        <v>16</v>
      </c>
      <c r="D9" s="12"/>
      <c r="E9" s="12">
        <v>173.53</v>
      </c>
      <c r="F9" s="13" t="e">
        <f t="shared" si="1"/>
        <v>#DIV/0!</v>
      </c>
      <c r="G9" s="14"/>
      <c r="H9" s="14">
        <v>1717.86</v>
      </c>
      <c r="I9" s="13" t="e">
        <f t="shared" si="2"/>
        <v>#DIV/0!</v>
      </c>
      <c r="J9" s="14"/>
      <c r="K9" s="14">
        <v>2197.54</v>
      </c>
      <c r="L9" s="13" t="e">
        <f t="shared" si="3"/>
        <v>#DIV/0!</v>
      </c>
    </row>
    <row r="10" spans="2:12" ht="31.05" customHeight="1" thickTop="1" x14ac:dyDescent="0.3">
      <c r="B10" s="48" t="s">
        <v>49</v>
      </c>
      <c r="C10" s="28" t="s">
        <v>50</v>
      </c>
      <c r="D10" s="15">
        <f>SUM(D11:D13)</f>
        <v>0</v>
      </c>
      <c r="E10" s="15">
        <f>SUM(E11:E13)</f>
        <v>20911.972389050003</v>
      </c>
      <c r="F10" s="15">
        <f t="shared" ref="F10:L10" si="4">SUM(F11:F13)</f>
        <v>0</v>
      </c>
      <c r="G10" s="15">
        <f t="shared" si="4"/>
        <v>0</v>
      </c>
      <c r="H10" s="15">
        <f t="shared" si="4"/>
        <v>18324.164066950001</v>
      </c>
      <c r="I10" s="15">
        <f t="shared" si="4"/>
        <v>0</v>
      </c>
      <c r="J10" s="15">
        <f t="shared" si="4"/>
        <v>0</v>
      </c>
      <c r="K10" s="15">
        <f t="shared" si="4"/>
        <v>16707.406251369997</v>
      </c>
      <c r="L10" s="15">
        <f t="shared" si="4"/>
        <v>0</v>
      </c>
    </row>
    <row r="11" spans="2:12" ht="31.05" customHeight="1" x14ac:dyDescent="0.3">
      <c r="B11" s="46"/>
      <c r="C11" s="28" t="s">
        <v>23</v>
      </c>
      <c r="D11" s="7"/>
      <c r="E11" s="7">
        <f>17322976691.9/1000000</f>
        <v>17322.976691900003</v>
      </c>
      <c r="F11" s="8"/>
      <c r="G11" s="7"/>
      <c r="H11" s="7">
        <f>14703414958.29/1000000</f>
        <v>14703.414958290001</v>
      </c>
      <c r="I11" s="8"/>
      <c r="J11" s="7"/>
      <c r="K11" s="7">
        <f>13413853554.22/1000000</f>
        <v>13413.853554219999</v>
      </c>
      <c r="L11" s="8"/>
    </row>
    <row r="12" spans="2:12" ht="31.05" customHeight="1" x14ac:dyDescent="0.3">
      <c r="B12" s="46"/>
      <c r="C12" s="28" t="s">
        <v>24</v>
      </c>
      <c r="D12" s="7"/>
      <c r="E12" s="17">
        <f>1850253848.39/1000000</f>
        <v>1850.25384839</v>
      </c>
      <c r="F12" s="8"/>
      <c r="G12" s="7"/>
      <c r="H12" s="17">
        <f>1446013432.81/1000000</f>
        <v>1446.01343281</v>
      </c>
      <c r="I12" s="8"/>
      <c r="J12" s="7"/>
      <c r="K12" s="17">
        <f>1303235975.14/1000000</f>
        <v>1303.2359751400002</v>
      </c>
      <c r="L12" s="8"/>
    </row>
    <row r="13" spans="2:12" ht="31.05" customHeight="1" thickBot="1" x14ac:dyDescent="0.35">
      <c r="B13" s="47"/>
      <c r="C13" s="31" t="s">
        <v>25</v>
      </c>
      <c r="D13" s="18"/>
      <c r="E13" s="18">
        <f>1738741848.76/1000000</f>
        <v>1738.74184876</v>
      </c>
      <c r="F13" s="13"/>
      <c r="G13" s="18"/>
      <c r="H13" s="18">
        <f>2174735675.85/1000000</f>
        <v>2174.73567585</v>
      </c>
      <c r="I13" s="13"/>
      <c r="J13" s="18"/>
      <c r="K13" s="18">
        <f>1990316722.01/1000000</f>
        <v>1990.3167220099999</v>
      </c>
      <c r="L13" s="13"/>
    </row>
    <row r="14" spans="2:12" s="22" customFormat="1" ht="31.05" customHeight="1" thickTop="1" x14ac:dyDescent="0.3">
      <c r="B14" s="19" t="s">
        <v>38</v>
      </c>
      <c r="C14" s="19"/>
      <c r="D14" s="20">
        <f>D4+D10</f>
        <v>0</v>
      </c>
      <c r="E14" s="20">
        <f>E4+E10</f>
        <v>42523.047435810004</v>
      </c>
      <c r="F14" s="21" t="e">
        <f t="shared" si="1"/>
        <v>#DIV/0!</v>
      </c>
      <c r="G14" s="20">
        <f>G4+G10</f>
        <v>0</v>
      </c>
      <c r="H14" s="20">
        <f>H4+H10</f>
        <v>46355.096338980002</v>
      </c>
      <c r="I14" s="21" t="e">
        <f t="shared" ref="I14" si="5">(H14-G14)/G14</f>
        <v>#DIV/0!</v>
      </c>
      <c r="J14" s="20">
        <f>J4+J10</f>
        <v>0</v>
      </c>
      <c r="K14" s="20">
        <f>K4+K10</f>
        <v>44948.831174309998</v>
      </c>
      <c r="L14" s="21" t="e">
        <f t="shared" ref="L14" si="6">(K14-J14)/J14</f>
        <v>#DIV/0!</v>
      </c>
    </row>
    <row r="15" spans="2:12" ht="31.05" customHeight="1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31.05" customHeight="1" x14ac:dyDescent="0.3">
      <c r="B16" s="2" t="s">
        <v>51</v>
      </c>
      <c r="C16" s="28" t="s">
        <v>38</v>
      </c>
      <c r="D16" s="42">
        <f>D14-E14</f>
        <v>-42523.047435810004</v>
      </c>
      <c r="E16" s="43"/>
      <c r="F16" s="44"/>
      <c r="G16" s="42">
        <f>G14-H14</f>
        <v>-46355.096338980002</v>
      </c>
      <c r="H16" s="43"/>
      <c r="I16" s="44"/>
      <c r="J16" s="42">
        <f>J14-K14</f>
        <v>-44948.831174309998</v>
      </c>
      <c r="K16" s="43"/>
      <c r="L16" s="44"/>
    </row>
    <row r="17" spans="2:12" ht="31.05" customHeight="1" x14ac:dyDescent="0.3">
      <c r="B17" s="6"/>
      <c r="C17" s="28" t="s">
        <v>39</v>
      </c>
      <c r="D17" s="51">
        <f>D4-E4</f>
        <v>-21611.075046759997</v>
      </c>
      <c r="E17" s="52"/>
      <c r="F17" s="53"/>
      <c r="G17" s="51">
        <f>G4-H4</f>
        <v>-28030.932272030001</v>
      </c>
      <c r="H17" s="52"/>
      <c r="I17" s="53"/>
      <c r="J17" s="51">
        <f>J4-K4</f>
        <v>-28241.424922940001</v>
      </c>
      <c r="K17" s="52"/>
      <c r="L17" s="53"/>
    </row>
    <row r="18" spans="2:12" ht="31.05" customHeight="1" x14ac:dyDescent="0.3">
      <c r="B18" s="6"/>
      <c r="C18" s="28" t="s">
        <v>40</v>
      </c>
      <c r="D18" s="51">
        <f>D10-E10</f>
        <v>-20911.972389050003</v>
      </c>
      <c r="E18" s="52"/>
      <c r="F18" s="53"/>
      <c r="G18" s="51">
        <f>G10-H10</f>
        <v>-18324.164066950001</v>
      </c>
      <c r="H18" s="52"/>
      <c r="I18" s="53"/>
      <c r="J18" s="51">
        <f>J10-K10</f>
        <v>-16707.406251369997</v>
      </c>
      <c r="K18" s="52"/>
      <c r="L18" s="53"/>
    </row>
    <row r="19" spans="2:12" ht="31.05" customHeight="1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31.05" customHeight="1" x14ac:dyDescent="0.3">
      <c r="B20" s="55" t="s">
        <v>52</v>
      </c>
      <c r="C20" s="56"/>
      <c r="D20" s="60">
        <f>D16/E8</f>
        <v>-12.975697465712377</v>
      </c>
      <c r="E20" s="61"/>
      <c r="F20" s="62"/>
      <c r="G20" s="60">
        <f>G16/H9</f>
        <v>-26.984210784918449</v>
      </c>
      <c r="H20" s="61"/>
      <c r="I20" s="62"/>
      <c r="J20" s="60">
        <f>J16/K9</f>
        <v>-20.454158365404041</v>
      </c>
      <c r="K20" s="61"/>
      <c r="L20" s="62"/>
    </row>
    <row r="24" spans="2:12" ht="31.05" customHeight="1" x14ac:dyDescent="0.3">
      <c r="E24" s="23"/>
    </row>
    <row r="60" spans="2:7" ht="31.05" customHeight="1" x14ac:dyDescent="0.3">
      <c r="B60" s="54"/>
      <c r="C60" s="54"/>
      <c r="D60" s="54"/>
      <c r="E60" s="3" t="s">
        <v>26</v>
      </c>
      <c r="F60" s="4">
        <v>0</v>
      </c>
      <c r="G60" s="3">
        <v>0</v>
      </c>
    </row>
    <row r="61" spans="2:7" ht="31.05" customHeight="1" x14ac:dyDescent="0.3">
      <c r="B61" s="54"/>
      <c r="C61" s="1"/>
      <c r="D61" s="1"/>
      <c r="E61" s="3" t="s">
        <v>27</v>
      </c>
      <c r="F61" s="4">
        <v>0</v>
      </c>
      <c r="G61" s="3">
        <v>0</v>
      </c>
    </row>
    <row r="62" spans="2:7" ht="31.05" customHeight="1" x14ac:dyDescent="0.3">
      <c r="B62" s="24"/>
      <c r="C62" s="25"/>
      <c r="D62" s="25"/>
      <c r="E62" s="26" t="s">
        <v>28</v>
      </c>
      <c r="F62" s="4">
        <v>16528.5</v>
      </c>
      <c r="G62" s="3">
        <v>3443.36</v>
      </c>
    </row>
    <row r="63" spans="2:7" ht="31.05" customHeight="1" x14ac:dyDescent="0.3">
      <c r="B63" s="1"/>
      <c r="C63" s="25"/>
      <c r="D63" s="25"/>
      <c r="E63" s="26" t="s">
        <v>29</v>
      </c>
      <c r="F63" s="4">
        <v>550.9</v>
      </c>
      <c r="G63" s="3">
        <v>13492.1</v>
      </c>
    </row>
    <row r="64" spans="2:7" ht="31.05" customHeight="1" x14ac:dyDescent="0.3">
      <c r="B64" s="1"/>
      <c r="C64" s="25"/>
      <c r="D64" s="25"/>
      <c r="E64" s="26" t="s">
        <v>30</v>
      </c>
      <c r="F64" s="4">
        <v>0</v>
      </c>
      <c r="G64" s="3">
        <v>5629.38</v>
      </c>
    </row>
    <row r="65" spans="2:7" ht="31.05" customHeight="1" x14ac:dyDescent="0.3">
      <c r="B65" s="24"/>
      <c r="C65" s="25"/>
      <c r="D65" s="25"/>
      <c r="E65" s="26" t="s">
        <v>31</v>
      </c>
      <c r="F65" s="4">
        <v>81640.2</v>
      </c>
      <c r="G65" s="3">
        <v>116501.8</v>
      </c>
    </row>
    <row r="66" spans="2:7" ht="31.05" customHeight="1" x14ac:dyDescent="0.3">
      <c r="B66" s="1"/>
      <c r="C66" s="25"/>
      <c r="D66" s="25"/>
      <c r="E66" s="26" t="s">
        <v>32</v>
      </c>
      <c r="F66" s="4">
        <v>35819.81</v>
      </c>
      <c r="G66" s="3">
        <v>59639.16</v>
      </c>
    </row>
    <row r="67" spans="2:7" ht="31.05" customHeight="1" x14ac:dyDescent="0.3">
      <c r="B67" s="1"/>
      <c r="C67" s="25"/>
      <c r="D67" s="25"/>
      <c r="E67" s="26" t="s">
        <v>33</v>
      </c>
      <c r="F67" s="4">
        <v>387.5</v>
      </c>
      <c r="G67" s="3">
        <v>10719.1</v>
      </c>
    </row>
    <row r="68" spans="2:7" ht="31.05" customHeight="1" x14ac:dyDescent="0.3">
      <c r="B68" s="24"/>
      <c r="C68" s="25"/>
      <c r="D68" s="25"/>
      <c r="E68" s="26" t="s">
        <v>34</v>
      </c>
      <c r="F68" s="4">
        <v>91602.57</v>
      </c>
      <c r="G68" s="3">
        <v>135043.29999999999</v>
      </c>
    </row>
    <row r="69" spans="2:7" ht="31.05" customHeight="1" x14ac:dyDescent="0.3">
      <c r="E69" s="26" t="s">
        <v>35</v>
      </c>
      <c r="F69" s="4">
        <v>41.3</v>
      </c>
      <c r="G69" s="3">
        <v>70.819999999999993</v>
      </c>
    </row>
    <row r="70" spans="2:7" ht="31.05" customHeight="1" x14ac:dyDescent="0.3">
      <c r="E70" s="26" t="s">
        <v>36</v>
      </c>
      <c r="F70" s="4">
        <v>28.03</v>
      </c>
      <c r="G70" s="3">
        <v>42.44</v>
      </c>
    </row>
    <row r="71" spans="2:7" ht="31.05" customHeight="1" x14ac:dyDescent="0.3">
      <c r="E71" s="3" t="s">
        <v>37</v>
      </c>
      <c r="F71" s="4">
        <v>0</v>
      </c>
      <c r="G71" s="3">
        <v>0</v>
      </c>
    </row>
    <row r="84" spans="2:5" ht="31.05" customHeight="1" x14ac:dyDescent="0.3">
      <c r="B84" s="27" t="s">
        <v>2</v>
      </c>
    </row>
    <row r="90" spans="2:5" ht="31.05" customHeight="1" x14ac:dyDescent="0.3">
      <c r="B90" s="3" t="s">
        <v>3</v>
      </c>
    </row>
    <row r="91" spans="2:5" ht="31.05" customHeight="1" x14ac:dyDescent="0.3">
      <c r="B91" s="3" t="s">
        <v>4</v>
      </c>
    </row>
    <row r="92" spans="2:5" ht="31.05" customHeight="1" x14ac:dyDescent="0.3">
      <c r="B92" s="3" t="s">
        <v>5</v>
      </c>
    </row>
    <row r="93" spans="2:5" ht="31.05" customHeight="1" x14ac:dyDescent="0.3">
      <c r="B93" s="3" t="s">
        <v>6</v>
      </c>
    </row>
    <row r="94" spans="2:5" ht="31.05" customHeight="1" x14ac:dyDescent="0.3">
      <c r="B94" s="3" t="s">
        <v>7</v>
      </c>
    </row>
    <row r="95" spans="2:5" ht="31.05" customHeight="1" x14ac:dyDescent="0.3">
      <c r="B95" s="3" t="s">
        <v>8</v>
      </c>
      <c r="C95" s="3" t="s">
        <v>9</v>
      </c>
    </row>
    <row r="96" spans="2:5" ht="31.05" customHeight="1" x14ac:dyDescent="0.3">
      <c r="B96" s="3" t="s">
        <v>10</v>
      </c>
      <c r="C96" s="3" t="s">
        <v>11</v>
      </c>
      <c r="E96" s="23" t="s">
        <v>53</v>
      </c>
    </row>
  </sheetData>
  <mergeCells count="23">
    <mergeCell ref="D17:F17"/>
    <mergeCell ref="G17:I17"/>
    <mergeCell ref="J17:L17"/>
    <mergeCell ref="B60:B61"/>
    <mergeCell ref="C60:D60"/>
    <mergeCell ref="B20:C20"/>
    <mergeCell ref="B19:L19"/>
    <mergeCell ref="D18:F18"/>
    <mergeCell ref="G18:I18"/>
    <mergeCell ref="J18:L18"/>
    <mergeCell ref="D20:F20"/>
    <mergeCell ref="G20:I20"/>
    <mergeCell ref="J20:L20"/>
    <mergeCell ref="B15:L15"/>
    <mergeCell ref="D16:F16"/>
    <mergeCell ref="G16:I16"/>
    <mergeCell ref="J16:L16"/>
    <mergeCell ref="J2:L2"/>
    <mergeCell ref="B4:B9"/>
    <mergeCell ref="B10:B13"/>
    <mergeCell ref="B2:C3"/>
    <mergeCell ref="D2:F2"/>
    <mergeCell ref="G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F751-9D18-49D8-8A78-B4D2B5AC4510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8E43-9407-4C5D-9082-81A314D3B781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2BE9-C648-4D99-82E7-FCC16E4B3AFF}">
  <dimension ref="A1"/>
  <sheetViews>
    <sheetView workbookViewId="0">
      <selection activeCell="I24" sqref="I24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425A-B3EC-4509-A029-FAFDC8F10615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J17:L17"/>
    <mergeCell ref="D18:F18"/>
    <mergeCell ref="G18:I18"/>
    <mergeCell ref="J18:L18"/>
    <mergeCell ref="B19:L19"/>
    <mergeCell ref="B20:C20"/>
    <mergeCell ref="D20:F20"/>
    <mergeCell ref="G20:I20"/>
    <mergeCell ref="J20:L20"/>
    <mergeCell ref="B4:B9"/>
    <mergeCell ref="B10:B13"/>
    <mergeCell ref="B15:L15"/>
    <mergeCell ref="D16:F16"/>
    <mergeCell ref="G16:I16"/>
    <mergeCell ref="J16:L16"/>
    <mergeCell ref="D17:F17"/>
    <mergeCell ref="G17:I17"/>
    <mergeCell ref="B2:C3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EAD4-496C-4D84-B08A-6AD28765F133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886E-062B-4003-8397-71BDFCA6E507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84BA-DE57-4B42-A8BB-BAE3D25253BF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8BFF-0E63-4E54-91E5-5362B7CCE552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6AD1-9339-45D0-8D10-F6685A2B50AB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6808-8B60-4D4B-9958-3D029A168269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62E1-F2DC-4B88-8F39-35605DDD284D}">
  <dimension ref="B2:L20"/>
  <sheetViews>
    <sheetView workbookViewId="0">
      <selection activeCell="B2" sqref="B2:L20"/>
    </sheetView>
  </sheetViews>
  <sheetFormatPr baseColWidth="10" defaultRowHeight="14.4" x14ac:dyDescent="0.3"/>
  <sheetData>
    <row r="2" spans="2:12" ht="23.4" x14ac:dyDescent="0.3">
      <c r="B2" s="49" t="s">
        <v>12</v>
      </c>
      <c r="C2" s="49"/>
      <c r="D2" s="45" t="s">
        <v>44</v>
      </c>
      <c r="E2" s="45"/>
      <c r="F2" s="45"/>
      <c r="G2" s="45" t="s">
        <v>45</v>
      </c>
      <c r="H2" s="45"/>
      <c r="I2" s="45"/>
      <c r="J2" s="45" t="s">
        <v>46</v>
      </c>
      <c r="K2" s="45"/>
      <c r="L2" s="45"/>
    </row>
    <row r="3" spans="2:12" ht="24" thickBot="1" x14ac:dyDescent="0.35">
      <c r="B3" s="50"/>
      <c r="C3" s="50"/>
      <c r="D3" s="36" t="s">
        <v>0</v>
      </c>
      <c r="E3" s="36" t="s">
        <v>1</v>
      </c>
      <c r="F3" s="37" t="s">
        <v>17</v>
      </c>
      <c r="G3" s="36" t="s">
        <v>0</v>
      </c>
      <c r="H3" s="36" t="s">
        <v>1</v>
      </c>
      <c r="I3" s="38" t="s">
        <v>17</v>
      </c>
      <c r="J3" s="36" t="s">
        <v>0</v>
      </c>
      <c r="K3" s="36" t="s">
        <v>1</v>
      </c>
      <c r="L3" s="37" t="s">
        <v>17</v>
      </c>
    </row>
    <row r="4" spans="2:12" ht="24" thickTop="1" x14ac:dyDescent="0.3">
      <c r="B4" s="46" t="s">
        <v>18</v>
      </c>
      <c r="C4" s="33" t="s">
        <v>42</v>
      </c>
      <c r="D4" s="34"/>
      <c r="E4" s="34"/>
      <c r="F4" s="35"/>
      <c r="G4" s="34"/>
      <c r="H4" s="34"/>
      <c r="I4" s="35"/>
      <c r="J4" s="34"/>
      <c r="K4" s="34"/>
      <c r="L4" s="35"/>
    </row>
    <row r="5" spans="2:12" ht="23.4" x14ac:dyDescent="0.3">
      <c r="B5" s="46"/>
      <c r="C5" s="28" t="s">
        <v>13</v>
      </c>
      <c r="D5" s="7"/>
      <c r="E5" s="7"/>
      <c r="F5" s="8"/>
      <c r="G5" s="7"/>
      <c r="H5" s="7"/>
      <c r="I5" s="8"/>
      <c r="J5" s="7"/>
      <c r="K5" s="7"/>
      <c r="L5" s="8"/>
    </row>
    <row r="6" spans="2:12" ht="23.4" x14ac:dyDescent="0.3">
      <c r="B6" s="46"/>
      <c r="C6" s="28" t="s">
        <v>20</v>
      </c>
      <c r="D6" s="7" t="e">
        <f>#REF!</f>
        <v>#REF!</v>
      </c>
      <c r="E6" s="7" t="e">
        <f>#REF!</f>
        <v>#REF!</v>
      </c>
      <c r="F6" s="8" t="e">
        <f t="shared" ref="F6:F15" si="0">(E6-D6)/D6</f>
        <v>#REF!</v>
      </c>
      <c r="G6" s="7" t="e">
        <f>#REF!</f>
        <v>#REF!</v>
      </c>
      <c r="H6" s="7" t="e">
        <f>#REF!</f>
        <v>#REF!</v>
      </c>
      <c r="I6" s="8" t="e">
        <f t="shared" ref="I6:I10" si="1">(H6-G6)/G6</f>
        <v>#REF!</v>
      </c>
      <c r="J6" s="7" t="e">
        <f>#REF!</f>
        <v>#REF!</v>
      </c>
      <c r="K6" s="7" t="e">
        <f>#REF!</f>
        <v>#REF!</v>
      </c>
      <c r="L6" s="8" t="e">
        <f t="shared" ref="L6:L10" si="2">(K6-J6)/J6</f>
        <v>#REF!</v>
      </c>
    </row>
    <row r="7" spans="2:12" ht="23.4" x14ac:dyDescent="0.3">
      <c r="B7" s="46"/>
      <c r="C7" s="29" t="s">
        <v>22</v>
      </c>
      <c r="D7" s="7">
        <v>5138</v>
      </c>
      <c r="E7" s="7">
        <v>4892</v>
      </c>
      <c r="F7" s="8">
        <f t="shared" si="0"/>
        <v>-4.7878551965745426E-2</v>
      </c>
      <c r="G7" s="7">
        <v>9120</v>
      </c>
      <c r="H7" s="7">
        <v>9210</v>
      </c>
      <c r="I7" s="8">
        <f t="shared" si="1"/>
        <v>9.8684210526315784E-3</v>
      </c>
      <c r="J7" s="7">
        <v>10369</v>
      </c>
      <c r="K7" s="7">
        <v>9973</v>
      </c>
      <c r="L7" s="8">
        <f t="shared" si="2"/>
        <v>-3.8190760921978976E-2</v>
      </c>
    </row>
    <row r="8" spans="2:12" ht="23.4" x14ac:dyDescent="0.3">
      <c r="B8" s="46"/>
      <c r="C8" s="29" t="s">
        <v>15</v>
      </c>
      <c r="D8" s="9">
        <v>0</v>
      </c>
      <c r="E8" s="9">
        <v>2534</v>
      </c>
      <c r="F8" s="32" t="s">
        <v>14</v>
      </c>
      <c r="G8" s="10">
        <v>0</v>
      </c>
      <c r="H8" s="11">
        <v>2186</v>
      </c>
      <c r="I8" s="32" t="s">
        <v>14</v>
      </c>
      <c r="J8" s="11">
        <v>0</v>
      </c>
      <c r="K8" s="11">
        <v>2957</v>
      </c>
      <c r="L8" s="32" t="s">
        <v>14</v>
      </c>
    </row>
    <row r="9" spans="2:12" ht="24" thickBot="1" x14ac:dyDescent="0.35">
      <c r="B9" s="47"/>
      <c r="C9" s="30" t="s">
        <v>16</v>
      </c>
      <c r="D9" s="12">
        <v>1619</v>
      </c>
      <c r="E9" s="12">
        <v>182</v>
      </c>
      <c r="F9" s="13">
        <f t="shared" si="0"/>
        <v>-0.88758492896849905</v>
      </c>
      <c r="G9" s="14">
        <v>2818</v>
      </c>
      <c r="H9" s="14">
        <v>1445</v>
      </c>
      <c r="I9" s="13">
        <f t="shared" si="1"/>
        <v>-0.48722498225691979</v>
      </c>
      <c r="J9" s="14">
        <v>3966</v>
      </c>
      <c r="K9" s="14">
        <v>1557</v>
      </c>
      <c r="L9" s="13">
        <f t="shared" si="2"/>
        <v>-0.60741301059001518</v>
      </c>
    </row>
    <row r="10" spans="2:12" ht="24" thickTop="1" x14ac:dyDescent="0.3">
      <c r="B10" s="48" t="s">
        <v>19</v>
      </c>
      <c r="C10" s="28" t="s">
        <v>41</v>
      </c>
      <c r="D10" s="15"/>
      <c r="E10" s="15"/>
      <c r="F10" s="16"/>
      <c r="G10" s="15"/>
      <c r="H10" s="15"/>
      <c r="I10" s="16"/>
      <c r="J10" s="15"/>
      <c r="K10" s="15"/>
      <c r="L10" s="16"/>
    </row>
    <row r="11" spans="2:12" ht="23.4" x14ac:dyDescent="0.3">
      <c r="B11" s="46"/>
      <c r="C11" s="28" t="s">
        <v>23</v>
      </c>
      <c r="D11" s="7"/>
      <c r="E11" s="7"/>
      <c r="F11" s="8"/>
      <c r="G11" s="7"/>
      <c r="H11" s="7"/>
      <c r="I11" s="8"/>
      <c r="J11" s="7"/>
      <c r="K11" s="7"/>
      <c r="L11" s="8"/>
    </row>
    <row r="12" spans="2:12" ht="23.4" x14ac:dyDescent="0.3">
      <c r="B12" s="46"/>
      <c r="C12" s="28" t="s">
        <v>24</v>
      </c>
      <c r="D12" s="7"/>
      <c r="E12" s="17"/>
      <c r="F12" s="8"/>
      <c r="G12" s="7"/>
      <c r="H12" s="17"/>
      <c r="I12" s="8"/>
      <c r="J12" s="7"/>
      <c r="K12" s="17"/>
      <c r="L12" s="8"/>
    </row>
    <row r="13" spans="2:12" ht="24" thickBot="1" x14ac:dyDescent="0.35">
      <c r="B13" s="47"/>
      <c r="C13" s="31" t="s">
        <v>25</v>
      </c>
      <c r="D13" s="18"/>
      <c r="E13" s="18"/>
      <c r="F13" s="13"/>
      <c r="G13" s="18"/>
      <c r="H13" s="18"/>
      <c r="I13" s="13"/>
      <c r="J13" s="18"/>
      <c r="K13" s="18"/>
      <c r="L13" s="13"/>
    </row>
    <row r="14" spans="2:12" ht="26.4" thickTop="1" x14ac:dyDescent="0.3">
      <c r="B14" s="19" t="s">
        <v>38</v>
      </c>
      <c r="C14" s="19"/>
      <c r="D14" s="20">
        <f>D4+D10</f>
        <v>0</v>
      </c>
      <c r="E14" s="20">
        <f>E4+E10</f>
        <v>0</v>
      </c>
      <c r="F14" s="21" t="e">
        <f t="shared" si="0"/>
        <v>#DIV/0!</v>
      </c>
      <c r="G14" s="20">
        <f>G4+G10</f>
        <v>0</v>
      </c>
      <c r="H14" s="20">
        <f>H4+H10</f>
        <v>0</v>
      </c>
      <c r="I14" s="21" t="e">
        <f t="shared" ref="I14" si="3">(H14-G14)/G14</f>
        <v>#DIV/0!</v>
      </c>
      <c r="J14" s="20">
        <f>J4+J10</f>
        <v>0</v>
      </c>
      <c r="K14" s="20">
        <f>K4+K10</f>
        <v>0</v>
      </c>
      <c r="L14" s="21" t="e">
        <f t="shared" ref="L14" si="4">(K14-J14)/J14</f>
        <v>#DIV/0!</v>
      </c>
    </row>
    <row r="15" spans="2:12" x14ac:dyDescent="0.3"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2:12" ht="23.4" x14ac:dyDescent="0.3">
      <c r="B16" s="2" t="s">
        <v>21</v>
      </c>
      <c r="C16" s="28" t="s">
        <v>38</v>
      </c>
      <c r="D16" s="42">
        <f>D14-E14</f>
        <v>0</v>
      </c>
      <c r="E16" s="43"/>
      <c r="F16" s="44"/>
      <c r="G16" s="42">
        <f>G14-H14</f>
        <v>0</v>
      </c>
      <c r="H16" s="43"/>
      <c r="I16" s="44"/>
      <c r="J16" s="42">
        <f>J14-K14</f>
        <v>0</v>
      </c>
      <c r="K16" s="43"/>
      <c r="L16" s="44"/>
    </row>
    <row r="17" spans="2:12" ht="23.4" x14ac:dyDescent="0.3">
      <c r="B17" s="6"/>
      <c r="C17" s="28" t="s">
        <v>39</v>
      </c>
      <c r="D17" s="51">
        <f>D4-E4</f>
        <v>0</v>
      </c>
      <c r="E17" s="52"/>
      <c r="F17" s="53"/>
      <c r="G17" s="51">
        <f>G4-H4</f>
        <v>0</v>
      </c>
      <c r="H17" s="52"/>
      <c r="I17" s="53"/>
      <c r="J17" s="51">
        <f>J4-K4</f>
        <v>0</v>
      </c>
      <c r="K17" s="52"/>
      <c r="L17" s="53"/>
    </row>
    <row r="18" spans="2:12" ht="23.4" x14ac:dyDescent="0.3">
      <c r="B18" s="6"/>
      <c r="C18" s="28" t="s">
        <v>40</v>
      </c>
      <c r="D18" s="51">
        <f>D10-E10</f>
        <v>0</v>
      </c>
      <c r="E18" s="52"/>
      <c r="F18" s="53"/>
      <c r="G18" s="51">
        <f>G10-H10</f>
        <v>0</v>
      </c>
      <c r="H18" s="52"/>
      <c r="I18" s="53"/>
      <c r="J18" s="51">
        <f>J10-K10</f>
        <v>0</v>
      </c>
      <c r="K18" s="52"/>
      <c r="L18" s="53"/>
    </row>
    <row r="19" spans="2:12" ht="23.4" x14ac:dyDescent="0.3"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2:12" ht="23.4" x14ac:dyDescent="0.3">
      <c r="B20" s="55" t="s">
        <v>43</v>
      </c>
      <c r="C20" s="56"/>
      <c r="D20" s="60">
        <f>D16/E8</f>
        <v>0</v>
      </c>
      <c r="E20" s="61"/>
      <c r="F20" s="62"/>
      <c r="G20" s="60">
        <f>G16/H9</f>
        <v>0</v>
      </c>
      <c r="H20" s="61"/>
      <c r="I20" s="62"/>
      <c r="J20" s="60">
        <f>J16/K9</f>
        <v>0</v>
      </c>
      <c r="K20" s="61"/>
      <c r="L20" s="62"/>
    </row>
  </sheetData>
  <mergeCells count="21">
    <mergeCell ref="D18:F18"/>
    <mergeCell ref="G18:I18"/>
    <mergeCell ref="J18:L18"/>
    <mergeCell ref="B19:L19"/>
    <mergeCell ref="B20:C20"/>
    <mergeCell ref="D20:F20"/>
    <mergeCell ref="G20:I20"/>
    <mergeCell ref="J20:L20"/>
    <mergeCell ref="B15:L15"/>
    <mergeCell ref="D16:F16"/>
    <mergeCell ref="G16:I16"/>
    <mergeCell ref="J16:L16"/>
    <mergeCell ref="D17:F17"/>
    <mergeCell ref="G17:I17"/>
    <mergeCell ref="J17:L17"/>
    <mergeCell ref="B2:C3"/>
    <mergeCell ref="D2:F2"/>
    <mergeCell ref="G2:I2"/>
    <mergeCell ref="J2:L2"/>
    <mergeCell ref="B4:B9"/>
    <mergeCell ref="B10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CasoBase</vt:lpstr>
      <vt:lpstr>Ausencia_Diesel&amp;GNL</vt:lpstr>
      <vt:lpstr>BESS_Construccion_Masiva</vt:lpstr>
      <vt:lpstr>Biomasa_reconversion</vt:lpstr>
      <vt:lpstr>Costos_BESS_A5</vt:lpstr>
      <vt:lpstr>Costos_BESS_D5</vt:lpstr>
      <vt:lpstr>Costos_GNL_A5</vt:lpstr>
      <vt:lpstr>Costos_GNL_D5</vt:lpstr>
      <vt:lpstr>Entrada_Ampliacion_Transmision</vt:lpstr>
      <vt:lpstr>PSP_2029</vt:lpstr>
      <vt:lpstr>PSP_2033</vt:lpstr>
      <vt:lpstr>Sin_PSP_10H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Pérez Ortiz</dc:creator>
  <cp:lastModifiedBy>Ignacio Andrés Pérez Ortiz</cp:lastModifiedBy>
  <dcterms:created xsi:type="dcterms:W3CDTF">2015-06-05T18:19:34Z</dcterms:created>
  <dcterms:modified xsi:type="dcterms:W3CDTF">2025-03-12T21:23:19Z</dcterms:modified>
</cp:coreProperties>
</file>