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s276315_studenti_polito_it/Documents/LM 2nd/Thesis/qkd-keyserver 2.0/tests/getKey_tests/"/>
    </mc:Choice>
  </mc:AlternateContent>
  <xr:revisionPtr revIDLastSave="0" documentId="14_{A799F5A2-3479-4CF0-82CD-EFF6456F18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3" r:id="rId2"/>
  </sheets>
  <definedNames>
    <definedName name="DatiEsterni_1" localSheetId="0" hidden="1">Foglio1!$A$4:$B$15</definedName>
    <definedName name="DatiEsterni_2" localSheetId="0" hidden="1">Foglio1!$E$4:$F$15</definedName>
    <definedName name="DatiEsterni_3" localSheetId="0" hidden="1">Foglio1!$A$19:$B$29</definedName>
    <definedName name="DatiEsterni_4" localSheetId="0" hidden="1">Foglio1!$E$19:$F$29</definedName>
    <definedName name="DatiEsterni_5" localSheetId="0" hidden="1">Foglio1!$E$33:$F$43</definedName>
    <definedName name="DatiEsterni_6" localSheetId="0" hidden="1">Foglio1!$A$33:$B$43</definedName>
    <definedName name="DatiEsterni_7" localSheetId="0" hidden="1">Foglio1!$A$47:$B$49</definedName>
    <definedName name="DatiEsterni_8" localSheetId="0" hidden="1">Foglio1!$E$47:$F$49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1" l="1"/>
  <c r="Q8" i="1"/>
  <c r="Q7" i="1"/>
  <c r="Q6" i="1"/>
  <c r="Q5" i="1"/>
  <c r="P8" i="1"/>
  <c r="P6" i="1"/>
  <c r="P7" i="1"/>
  <c r="P5" i="1"/>
  <c r="M5" i="1"/>
  <c r="N8" i="1"/>
  <c r="N7" i="1"/>
  <c r="M8" i="1"/>
  <c r="M7" i="1"/>
  <c r="G48" i="1"/>
  <c r="G49" i="1"/>
  <c r="C48" i="1"/>
  <c r="C49" i="1"/>
  <c r="C34" i="1"/>
  <c r="M6" i="1"/>
  <c r="N5" i="1"/>
  <c r="G34" i="1"/>
  <c r="G35" i="1"/>
  <c r="G36" i="1"/>
  <c r="G37" i="1"/>
  <c r="G38" i="1"/>
  <c r="G39" i="1"/>
  <c r="G40" i="1"/>
  <c r="G41" i="1"/>
  <c r="G42" i="1"/>
  <c r="G43" i="1"/>
  <c r="C35" i="1"/>
  <c r="C36" i="1"/>
  <c r="C37" i="1"/>
  <c r="C38" i="1"/>
  <c r="C39" i="1"/>
  <c r="C40" i="1"/>
  <c r="C41" i="1"/>
  <c r="C42" i="1"/>
  <c r="C43" i="1"/>
  <c r="G20" i="1"/>
  <c r="G21" i="1"/>
  <c r="G22" i="1"/>
  <c r="G23" i="1"/>
  <c r="G24" i="1"/>
  <c r="G25" i="1"/>
  <c r="G26" i="1"/>
  <c r="G27" i="1"/>
  <c r="G28" i="1"/>
  <c r="G29" i="1"/>
  <c r="C20" i="1"/>
  <c r="C21" i="1"/>
  <c r="C22" i="1"/>
  <c r="C23" i="1"/>
  <c r="C24" i="1"/>
  <c r="C25" i="1"/>
  <c r="C26" i="1"/>
  <c r="C27" i="1"/>
  <c r="C28" i="1"/>
  <c r="C29" i="1"/>
  <c r="G5" i="1"/>
  <c r="G6" i="1"/>
  <c r="G7" i="1"/>
  <c r="G8" i="1"/>
  <c r="G9" i="1"/>
  <c r="G10" i="1"/>
  <c r="G11" i="1"/>
  <c r="G12" i="1"/>
  <c r="G13" i="1"/>
  <c r="G14" i="1"/>
  <c r="G15" i="1"/>
  <c r="C5" i="1"/>
  <c r="C6" i="1"/>
  <c r="C7" i="1"/>
  <c r="C8" i="1"/>
  <c r="C9" i="1"/>
  <c r="C10" i="1"/>
  <c r="C11" i="1"/>
  <c r="C12" i="1"/>
  <c r="C13" i="1"/>
  <c r="O5" i="1" s="1"/>
  <c r="C14" i="1"/>
  <c r="C15" i="1"/>
  <c r="O6" i="1" l="1"/>
  <c r="O8" i="1"/>
  <c r="R5" i="1"/>
  <c r="O7" i="1"/>
  <c r="R6" i="1"/>
  <c r="R8" i="1"/>
  <c r="R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4D6D2C-BFA6-46E7-A9E4-F1D8A1C28FB3}" keepAlive="1" name="Query - master-100-1024" description="Connessione alla query 'master-100-1024' nella cartella di lavoro." type="5" refreshedVersion="7" background="1" saveData="1">
    <dbPr connection="Provider=Microsoft.Mashup.OleDb.1;Data Source=$Workbook$;Location=master-100-1024;Extended Properties=&quot;&quot;" command="SELECT * FROM [master-100-1024]"/>
  </connection>
  <connection id="2" xr16:uid="{32A7C826-01F1-42F7-9160-FDD60534E726}" keepAlive="1" name="Query - master-10-256" description="Connessione alla query 'master-10-256' nella cartella di lavoro." type="5" refreshedVersion="7" background="1" saveData="1">
    <dbPr connection="Provider=Microsoft.Mashup.OleDb.1;Data Source=$Workbook$;Location=master-10-256;Extended Properties=&quot;&quot;" command="SELECT * FROM [master-10-256]"/>
  </connection>
  <connection id="3" xr16:uid="{8135BA92-77E9-4005-B428-E4BDA6360E62}" keepAlive="1" name="Query - master-10-512" description="Connessione alla query 'master-10-512' nella cartella di lavoro." type="5" refreshedVersion="7" background="1" saveData="1">
    <dbPr connection="Provider=Microsoft.Mashup.OleDb.1;Data Source=$Workbook$;Location=master-10-512;Extended Properties=&quot;&quot;" command="SELECT * FROM [master-10-512]"/>
  </connection>
  <connection id="4" xr16:uid="{87C8F59C-BFF8-4726-9971-13441CC900B5}" keepAlive="1" name="Query - master-1-128" description="Connessione alla query 'master-1-128' nella cartella di lavoro." type="5" refreshedVersion="7" background="1" saveData="1">
    <dbPr connection="Provider=Microsoft.Mashup.OleDb.1;Data Source=$Workbook$;Location=master-1-128;Extended Properties=&quot;&quot;" command="SELECT * FROM [master-1-128]"/>
  </connection>
  <connection id="5" xr16:uid="{B90BA07C-9929-44DE-9888-7B750003425E}" keepAlive="1" name="Query - slave-100-1024" description="Connessione alla query 'slave-100-1024' nella cartella di lavoro." type="5" refreshedVersion="7" background="1" saveData="1">
    <dbPr connection="Provider=Microsoft.Mashup.OleDb.1;Data Source=$Workbook$;Location=slave-100-1024;Extended Properties=&quot;&quot;" command="SELECT * FROM [slave-100-1024]"/>
  </connection>
  <connection id="6" xr16:uid="{7818845B-B2AA-4A02-B3B3-9B37DB3D22F4}" keepAlive="1" name="Query - slave-10-256" description="Connessione alla query 'slave-10-256' nella cartella di lavoro." type="5" refreshedVersion="7" background="1" saveData="1">
    <dbPr connection="Provider=Microsoft.Mashup.OleDb.1;Data Source=$Workbook$;Location=slave-10-256;Extended Properties=&quot;&quot;" command="SELECT * FROM [slave-10-256]"/>
  </connection>
  <connection id="7" xr16:uid="{A096A44F-5245-4CBA-99C7-1F22303BDCF9}" keepAlive="1" name="Query - slave-10-512" description="Connessione alla query 'slave-10-512' nella cartella di lavoro." type="5" refreshedVersion="7" background="1" saveData="1">
    <dbPr connection="Provider=Microsoft.Mashup.OleDb.1;Data Source=$Workbook$;Location=slave-10-512;Extended Properties=&quot;&quot;" command="SELECT * FROM [slave-10-512]"/>
  </connection>
  <connection id="8" xr16:uid="{E034D941-711C-48B0-B3FF-D0FA604C39F0}" keepAlive="1" name="Query - slave-1-128" description="Connessione alla query 'slave-1-128' nella cartella di lavoro." type="5" refreshedVersion="7" background="1" saveData="1">
    <dbPr connection="Provider=Microsoft.Mashup.OleDb.1;Data Source=$Workbook$;Location=slave-1-128;Extended Properties=&quot;&quot;" command="SELECT * FROM [slave-1-128]"/>
  </connection>
</connections>
</file>

<file path=xl/sharedStrings.xml><?xml version="1.0" encoding="utf-8"?>
<sst xmlns="http://schemas.openxmlformats.org/spreadsheetml/2006/main" count="63" uniqueCount="23">
  <si>
    <t>master</t>
  </si>
  <si>
    <t>Operator</t>
  </si>
  <si>
    <t>Qks</t>
  </si>
  <si>
    <t>Total</t>
  </si>
  <si>
    <t>slave</t>
  </si>
  <si>
    <t>1-128</t>
  </si>
  <si>
    <t>10-256</t>
  </si>
  <si>
    <t>10-512</t>
  </si>
  <si>
    <t>100-1024</t>
  </si>
  <si>
    <t>Number</t>
  </si>
  <si>
    <t>Size</t>
  </si>
  <si>
    <t>Average - Master</t>
  </si>
  <si>
    <t>Average - Slave</t>
  </si>
  <si>
    <t>Request</t>
  </si>
  <si>
    <t>getKey time (s)</t>
  </si>
  <si>
    <t>getKeyWithKeyIDs time (s)</t>
  </si>
  <si>
    <t>number</t>
  </si>
  <si>
    <t xml:space="preserve">size </t>
  </si>
  <si>
    <t>total</t>
  </si>
  <si>
    <t>qks</t>
  </si>
  <si>
    <t>operator</t>
  </si>
  <si>
    <t>2 HOPS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</si>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</sst>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/>
    <xf numFmtId="0" fontId="0" fillId="0" borderId="0" xfId="0" applyBorder="1"/>
    <xf numFmtId="164" fontId="0" fillId="0" borderId="1" xfId="0" applyNumberFormat="1" applyBorder="1"/>
    <xf numFmtId="164" fontId="0" fillId="0" borderId="10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11" xfId="0" applyNumberFormat="1" applyBorder="1"/>
    <xf numFmtId="164" fontId="0" fillId="0" borderId="6" xfId="0" applyNumberFormat="1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1" fillId="0" borderId="11" xfId="0" applyFont="1" applyBorder="1" applyAlignment="1">
      <alignment horizontal="center"/>
    </xf>
  </cellXfs>
  <cellStyles count="1">
    <cellStyle name="Normale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6732280"/>
        <c:axId val="1626732608"/>
      </c:barChart>
      <c:catAx>
        <c:axId val="1626732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26732608"/>
        <c:crosses val="autoZero"/>
        <c:auto val="1"/>
        <c:lblAlgn val="ctr"/>
        <c:lblOffset val="100"/>
        <c:noMultiLvlLbl val="0"/>
      </c:catAx>
      <c:valAx>
        <c:axId val="162673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26732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Direct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Foglio1!$J$5:$J$8</c:f>
              <c:strCache>
                <c:ptCount val="4"/>
                <c:pt idx="0">
                  <c:v>1-128</c:v>
                </c:pt>
                <c:pt idx="1">
                  <c:v>10-256</c:v>
                </c:pt>
                <c:pt idx="2">
                  <c:v>10-512</c:v>
                </c:pt>
                <c:pt idx="3">
                  <c:v>100-1024</c:v>
                </c:pt>
              </c:strCache>
            </c:strRef>
          </c:cat>
          <c:val>
            <c:numRef>
              <c:f>Foglio1!$Y$5:$Y$8</c:f>
              <c:numCache>
                <c:formatCode>0.000</c:formatCode>
                <c:ptCount val="4"/>
                <c:pt idx="0">
                  <c:v>9.334000000000002E-2</c:v>
                </c:pt>
                <c:pt idx="1">
                  <c:v>0.16471000000000008</c:v>
                </c:pt>
                <c:pt idx="2">
                  <c:v>0.20348000000000002</c:v>
                </c:pt>
                <c:pt idx="3">
                  <c:v>1.7960000000000005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41-4F5F-B5D4-BAF5EED9462A}"/>
            </c:ext>
          </c:extLst>
        </c:ser>
        <c:ser>
          <c:idx val="0"/>
          <c:order val="1"/>
          <c:tx>
            <c:v>2 hops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Foglio1!$J$5:$J$8</c:f>
              <c:strCache>
                <c:ptCount val="4"/>
                <c:pt idx="0">
                  <c:v>1-128</c:v>
                </c:pt>
                <c:pt idx="1">
                  <c:v>10-256</c:v>
                </c:pt>
                <c:pt idx="2">
                  <c:v>10-512</c:v>
                </c:pt>
                <c:pt idx="3">
                  <c:v>100-1024</c:v>
                </c:pt>
              </c:strCache>
            </c:strRef>
          </c:cat>
          <c:val>
            <c:numRef>
              <c:f>Foglio1!$N$5:$N$8</c:f>
              <c:numCache>
                <c:formatCode>0.000</c:formatCode>
                <c:ptCount val="4"/>
                <c:pt idx="0">
                  <c:v>0.2922727272727273</c:v>
                </c:pt>
                <c:pt idx="1">
                  <c:v>0.39140000000000008</c:v>
                </c:pt>
                <c:pt idx="2">
                  <c:v>0.40079999999999999</c:v>
                </c:pt>
                <c:pt idx="3">
                  <c:v>0.51200000000000001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41-4F5F-B5D4-BAF5EED94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3686736"/>
        <c:axId val="1163691000"/>
      </c:barChart>
      <c:catAx>
        <c:axId val="1163686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Request</a:t>
                </a:r>
                <a:r>
                  <a:rPr lang="it-IT" baseline="0"/>
                  <a:t> (number - size)</a:t>
                </a:r>
              </a:p>
            </c:rich>
          </c:tx>
          <c:layout>
            <c:manualLayout>
              <c:xMode val="edge"/>
              <c:yMode val="edge"/>
              <c:x val="0.36993635170603673"/>
              <c:y val="0.777406678331875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63691000"/>
        <c:crosses val="autoZero"/>
        <c:auto val="1"/>
        <c:lblAlgn val="ctr"/>
        <c:lblOffset val="100"/>
        <c:noMultiLvlLbl val="0"/>
      </c:catAx>
      <c:valAx>
        <c:axId val="116369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6368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11</xdr:row>
      <xdr:rowOff>128587</xdr:rowOff>
    </xdr:from>
    <xdr:to>
      <xdr:col>19</xdr:col>
      <xdr:colOff>266700</xdr:colOff>
      <xdr:row>26</xdr:row>
      <xdr:rowOff>14287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A99BED9-09EE-4A59-8C60-2628A6852D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11</xdr:row>
      <xdr:rowOff>128587</xdr:rowOff>
    </xdr:from>
    <xdr:to>
      <xdr:col>19</xdr:col>
      <xdr:colOff>266700</xdr:colOff>
      <xdr:row>26</xdr:row>
      <xdr:rowOff>14287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F915908-9832-47B8-803F-1ABC198447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A0C4D7BC-27D0-47C4-A6C3-7896FA6D5275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8" xr16:uid="{2082ACE1-505B-4D94-BC49-EB0FCCC996B8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2" xr16:uid="{847656C5-8E3D-4A8F-88FF-DB7DDDCC87E3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6" xr16:uid="{0822D2E6-7EBD-47E8-B668-A6DCB9D3D353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7" xr16:uid="{A7B51C1E-4556-4836-809F-7BA6767DF538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3" xr16:uid="{AD552AFB-158F-419F-90C8-E307D7D60D0C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1" xr16:uid="{57DE2AC1-EF59-47E3-AD3E-B6CCB17B5078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8" connectionId="5" xr16:uid="{8D3829AE-CF73-44DE-A0FC-DAEDB06ACA33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ABC081-79BC-4966-AE72-50BEEC2E2571}" name="master_1_128" displayName="master_1_128" ref="A4:C15" tableType="queryTable" totalsRowShown="0">
  <autoFilter ref="A4:C15" xr:uid="{C4ABC081-79BC-4966-AE72-50BEEC2E2571}"/>
  <tableColumns count="3">
    <tableColumn id="1" xr3:uid="{B1AA0F67-9859-4FDB-AC3E-F9A7D54AC188}" uniqueName="1" name="Total" queryTableFieldId="1"/>
    <tableColumn id="2" xr3:uid="{0F33C5DB-63CA-4F24-827C-232627472691}" uniqueName="2" name="Qks" queryTableFieldId="2"/>
    <tableColumn id="3" xr3:uid="{65E6D1C5-C0F6-4DBD-B384-7B75BB730CC0}" uniqueName="3" name="Operator" queryTableFieldId="3" dataDxfId="7">
      <calculatedColumnFormula>master_1_128[[#This Row],[Total]]-master_1_128[[#This Row],[Qks]]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6D82BF-9D18-48F7-8DD8-6FBD56A08CE4}" name="slave_1_128" displayName="slave_1_128" ref="E4:G15" tableType="queryTable" totalsRowShown="0">
  <autoFilter ref="E4:G15" xr:uid="{916D82BF-9D18-48F7-8DD8-6FBD56A08CE4}"/>
  <tableColumns count="3">
    <tableColumn id="1" xr3:uid="{6475073B-AB6E-44E4-8AA0-6AC60FA0F16F}" uniqueName="1" name="Total" queryTableFieldId="1"/>
    <tableColumn id="2" xr3:uid="{B920DE37-BDD8-4442-A500-A3E39DE513D8}" uniqueName="2" name="Qks" queryTableFieldId="2"/>
    <tableColumn id="3" xr3:uid="{BFF822E3-CFE3-4193-B5D8-075752870CEF}" uniqueName="3" name="Operator" queryTableFieldId="3" dataDxfId="6">
      <calculatedColumnFormula>slave_1_128[[#This Row],[Total]]-slave_1_128[[#This Row],[Qks]]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DD27E4-8ED6-4335-A572-C13A9062FCDA}" name="master_10_256" displayName="master_10_256" ref="A19:C29" tableType="queryTable" totalsRowShown="0">
  <autoFilter ref="A19:C29" xr:uid="{92DD27E4-8ED6-4335-A572-C13A9062FCDA}"/>
  <tableColumns count="3">
    <tableColumn id="1" xr3:uid="{2906EE7D-B3CA-4EED-B5C6-9C8ACB2A369B}" uniqueName="1" name="Total" queryTableFieldId="1"/>
    <tableColumn id="2" xr3:uid="{DF045C4A-1EC0-40DA-980C-CB136D28EAAB}" uniqueName="2" name="Qks" queryTableFieldId="2"/>
    <tableColumn id="3" xr3:uid="{4191659B-04DA-40DF-BCEF-1038AC033B63}" uniqueName="3" name="Operator" queryTableFieldId="3" dataDxfId="5">
      <calculatedColumnFormula>master_10_256[[#This Row],[Total]]-master_10_256[[#This Row],[Qks]]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92F1E3-8FAB-4CEB-8EE7-A2B6711E121A}" name="slave_10_256" displayName="slave_10_256" ref="E19:G29" tableType="queryTable" totalsRowShown="0">
  <autoFilter ref="E19:G29" xr:uid="{3092F1E3-8FAB-4CEB-8EE7-A2B6711E121A}"/>
  <tableColumns count="3">
    <tableColumn id="1" xr3:uid="{550C8D5C-1F4B-4A8E-9EDD-0252563334E2}" uniqueName="1" name="Total" queryTableFieldId="1"/>
    <tableColumn id="2" xr3:uid="{9CC51B11-E3F8-46E5-9732-34C7237EBBED}" uniqueName="2" name="Qks" queryTableFieldId="2"/>
    <tableColumn id="3" xr3:uid="{B33C00B1-676D-4C2D-BDDA-AB097F9994FA}" uniqueName="3" name="Operator" queryTableFieldId="3" dataDxfId="4">
      <calculatedColumnFormula>slave_10_256[[#This Row],[Total]]-slave_10_256[[#This Row],[Qks]]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C0D294-C3BA-42A9-8186-0E89BF5FA9AF}" name="slave_10_512" displayName="slave_10_512" ref="E33:G43" tableType="queryTable" totalsRowShown="0">
  <autoFilter ref="E33:G43" xr:uid="{2DC0D294-C3BA-42A9-8186-0E89BF5FA9AF}"/>
  <tableColumns count="3">
    <tableColumn id="1" xr3:uid="{F4706ACD-4914-4B62-B14C-ABEE5C73B03B}" uniqueName="1" name="Total" queryTableFieldId="1"/>
    <tableColumn id="2" xr3:uid="{ADDD0CFB-5E4F-4146-AC38-1C6CF1C40C6E}" uniqueName="2" name="Qks" queryTableFieldId="2"/>
    <tableColumn id="3" xr3:uid="{2FFCB73D-5CE5-4E1C-97EF-4DBD96A804F2}" uniqueName="3" name="Operator" queryTableFieldId="3" dataDxfId="2">
      <calculatedColumnFormula>slave_10_512[[#This Row],[Total]]-slave_10_512[[#This Row],[Qks]]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E9454E8-12B5-4A27-9586-E25D97A02DF1}" name="master_10_512" displayName="master_10_512" ref="A33:C43" tableType="queryTable" totalsRowShown="0">
  <autoFilter ref="A33:C43" xr:uid="{DE9454E8-12B5-4A27-9586-E25D97A02DF1}"/>
  <tableColumns count="3">
    <tableColumn id="1" xr3:uid="{11694447-43BE-4B94-8B7E-775D23E22E69}" uniqueName="1" name="Total" queryTableFieldId="1"/>
    <tableColumn id="2" xr3:uid="{D70F1966-10C6-4D70-940C-815CDDE66678}" uniqueName="2" name="Qks" queryTableFieldId="2"/>
    <tableColumn id="3" xr3:uid="{AF1C4297-09ED-44FD-8330-A345079EC27E}" uniqueName="3" name="Operator" queryTableFieldId="3" dataDxfId="3">
      <calculatedColumnFormula>master_10_512[[#This Row],[Total]]-master_10_512[[#This Row],[Qks]]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A31F7D2-94E6-4B01-A349-0C27EF621B9D}" name="master_100_1024" displayName="master_100_1024" ref="A47:C49" tableType="queryTable" totalsRowShown="0">
  <autoFilter ref="A47:C49" xr:uid="{0A31F7D2-94E6-4B01-A349-0C27EF621B9D}"/>
  <tableColumns count="3">
    <tableColumn id="1" xr3:uid="{95253070-7175-4B73-B3C2-EB6865BE58A2}" uniqueName="1" name="Total" queryTableFieldId="1"/>
    <tableColumn id="2" xr3:uid="{2DAE4545-A82F-45D7-99F8-5A52B2AECCCD}" uniqueName="2" name="Qks" queryTableFieldId="2"/>
    <tableColumn id="3" xr3:uid="{1B2466E1-83A0-42F6-BF71-9C61D55BF92B}" uniqueName="3" name="Operator" queryTableFieldId="3" dataDxfId="1">
      <calculatedColumnFormula>master_100_1024[[#This Row],[Total]]-master_100_1024[[#This Row],[Qks]]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DC1D61-3438-44B0-9F22-5143CC1014E7}" name="slave_100_1024" displayName="slave_100_1024" ref="E47:G49" tableType="queryTable" totalsRowShown="0">
  <autoFilter ref="E47:G49" xr:uid="{36DC1D61-3438-44B0-9F22-5143CC1014E7}"/>
  <tableColumns count="3">
    <tableColumn id="1" xr3:uid="{945AA5EC-93C3-4CEE-AA3B-8D7FD91964BF}" uniqueName="1" name="Total" queryTableFieldId="1"/>
    <tableColumn id="2" xr3:uid="{414D1D04-DF66-4DF0-AD67-825F7AFD59DE}" uniqueName="2" name="Qks" queryTableFieldId="2"/>
    <tableColumn id="3" xr3:uid="{8E64A021-BD55-42F2-A6BF-8F5931811EE9}" uniqueName="3" name="Operator" queryTableFieldId="3" dataDxfId="0">
      <calculatedColumnFormula>slave_100_1024[[#This Row],[Total]]-slave_100_1024[[#This Row],[Qks]]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49"/>
  <sheetViews>
    <sheetView tabSelected="1" workbookViewId="0">
      <selection activeCell="U14" sqref="U14"/>
    </sheetView>
  </sheetViews>
  <sheetFormatPr defaultRowHeight="15" x14ac:dyDescent="0.25"/>
  <cols>
    <col min="1" max="2" width="11.140625" bestFit="1" customWidth="1"/>
    <col min="3" max="4" width="11.140625" customWidth="1"/>
    <col min="5" max="6" width="11.140625" bestFit="1" customWidth="1"/>
    <col min="13" max="13" width="9.7109375" bestFit="1" customWidth="1"/>
  </cols>
  <sheetData>
    <row r="2" spans="1:29" ht="15.75" thickBot="1" x14ac:dyDescent="0.3">
      <c r="A2" s="2" t="s">
        <v>5</v>
      </c>
      <c r="B2" s="2"/>
      <c r="C2" s="2"/>
      <c r="D2" s="2"/>
      <c r="E2" s="2"/>
      <c r="F2" s="2"/>
      <c r="M2" s="43" t="s">
        <v>21</v>
      </c>
      <c r="N2" s="43"/>
      <c r="O2" s="43"/>
      <c r="P2" s="43"/>
      <c r="Q2" s="43"/>
      <c r="R2" s="43"/>
      <c r="V2" s="43" t="s">
        <v>22</v>
      </c>
      <c r="W2" s="43"/>
      <c r="X2" s="43"/>
      <c r="Y2" s="43"/>
      <c r="Z2" s="43"/>
      <c r="AA2" s="43"/>
      <c r="AB2" s="43"/>
      <c r="AC2" s="43"/>
    </row>
    <row r="3" spans="1:29" ht="15.75" thickBot="1" x14ac:dyDescent="0.3">
      <c r="A3" s="3" t="s">
        <v>0</v>
      </c>
      <c r="B3" s="3"/>
      <c r="C3" s="1"/>
      <c r="D3" s="1"/>
      <c r="E3" s="3" t="s">
        <v>4</v>
      </c>
      <c r="F3" s="3"/>
      <c r="M3" s="11" t="s">
        <v>11</v>
      </c>
      <c r="N3" s="12"/>
      <c r="O3" s="13"/>
      <c r="P3" s="11" t="s">
        <v>12</v>
      </c>
      <c r="Q3" s="12"/>
      <c r="R3" s="13"/>
      <c r="V3" s="11" t="s">
        <v>13</v>
      </c>
      <c r="W3" s="12"/>
      <c r="X3" s="25" t="s">
        <v>14</v>
      </c>
      <c r="Y3" s="26"/>
      <c r="Z3" s="27"/>
      <c r="AA3" s="25" t="s">
        <v>15</v>
      </c>
      <c r="AB3" s="26"/>
      <c r="AC3" s="27"/>
    </row>
    <row r="4" spans="1:29" ht="15.75" thickBot="1" x14ac:dyDescent="0.3">
      <c r="A4" t="s">
        <v>3</v>
      </c>
      <c r="B4" t="s">
        <v>2</v>
      </c>
      <c r="C4" t="s">
        <v>1</v>
      </c>
      <c r="E4" t="s">
        <v>3</v>
      </c>
      <c r="F4" t="s">
        <v>2</v>
      </c>
      <c r="G4" t="s">
        <v>1</v>
      </c>
      <c r="K4" s="8" t="s">
        <v>9</v>
      </c>
      <c r="L4" s="10" t="s">
        <v>10</v>
      </c>
      <c r="M4" s="6" t="s">
        <v>3</v>
      </c>
      <c r="N4" s="14" t="s">
        <v>2</v>
      </c>
      <c r="O4" s="7" t="s">
        <v>1</v>
      </c>
      <c r="P4" s="4" t="s">
        <v>3</v>
      </c>
      <c r="Q4" s="15" t="s">
        <v>2</v>
      </c>
      <c r="R4" s="5" t="s">
        <v>1</v>
      </c>
      <c r="V4" s="8" t="s">
        <v>16</v>
      </c>
      <c r="W4" s="10" t="s">
        <v>17</v>
      </c>
      <c r="X4" s="8" t="s">
        <v>18</v>
      </c>
      <c r="Y4" s="10" t="s">
        <v>19</v>
      </c>
      <c r="Z4" s="9" t="s">
        <v>20</v>
      </c>
      <c r="AA4" s="8" t="s">
        <v>18</v>
      </c>
      <c r="AB4" s="10" t="s">
        <v>19</v>
      </c>
      <c r="AC4" s="9" t="s">
        <v>20</v>
      </c>
    </row>
    <row r="5" spans="1:29" x14ac:dyDescent="0.25">
      <c r="A5">
        <v>0.438</v>
      </c>
      <c r="B5">
        <v>0.32100000000000001</v>
      </c>
      <c r="C5">
        <f>master_1_128[[#This Row],[Total]]-master_1_128[[#This Row],[Qks]]</f>
        <v>0.11699999999999999</v>
      </c>
      <c r="E5">
        <v>0.223</v>
      </c>
      <c r="F5">
        <v>0.03</v>
      </c>
      <c r="G5">
        <f>slave_1_128[[#This Row],[Total]]-slave_1_128[[#This Row],[Qks]]</f>
        <v>0.193</v>
      </c>
      <c r="J5" t="s">
        <v>5</v>
      </c>
      <c r="K5" s="4">
        <v>1</v>
      </c>
      <c r="L5" s="5">
        <v>128</v>
      </c>
      <c r="M5" s="16">
        <f>AVERAGE(master_1_128[Total])</f>
        <v>0.42763636363636359</v>
      </c>
      <c r="N5" s="17">
        <f>AVERAGE(master_1_128[Qks])</f>
        <v>0.2922727272727273</v>
      </c>
      <c r="O5" s="18">
        <f>AVERAGE(master_1_128[Operator])</f>
        <v>0.13536363636363638</v>
      </c>
      <c r="P5" s="16">
        <f>AVERAGE(slave_1_128[Total])</f>
        <v>0.19272727272727275</v>
      </c>
      <c r="Q5" s="17">
        <f>AVERAGE(slave_1_128[Qks])</f>
        <v>2.3727272727272722E-2</v>
      </c>
      <c r="R5" s="18">
        <f>AVERAGE(slave_1_128[Operator])</f>
        <v>0.16900000000000001</v>
      </c>
      <c r="V5" s="28">
        <v>1</v>
      </c>
      <c r="W5" s="29">
        <v>128</v>
      </c>
      <c r="X5" s="40">
        <v>0.26193999999999995</v>
      </c>
      <c r="Y5" s="34">
        <v>9.334000000000002E-2</v>
      </c>
      <c r="Z5" s="35">
        <v>0.16859999999999992</v>
      </c>
      <c r="AA5" s="34">
        <v>0.19004000000000001</v>
      </c>
      <c r="AB5" s="34">
        <v>4.5350000000000008E-2</v>
      </c>
      <c r="AC5" s="35">
        <v>0.14469000000000001</v>
      </c>
    </row>
    <row r="6" spans="1:29" x14ac:dyDescent="0.25">
      <c r="A6">
        <v>0.45400000000000001</v>
      </c>
      <c r="B6">
        <v>0.30399999999999999</v>
      </c>
      <c r="C6">
        <f>master_1_128[[#This Row],[Total]]-master_1_128[[#This Row],[Qks]]</f>
        <v>0.15000000000000002</v>
      </c>
      <c r="E6">
        <v>0.20300000000000001</v>
      </c>
      <c r="F6">
        <v>2.1999999999999999E-2</v>
      </c>
      <c r="G6">
        <f>slave_1_128[[#This Row],[Total]]-slave_1_128[[#This Row],[Qks]]</f>
        <v>0.18100000000000002</v>
      </c>
      <c r="J6" t="s">
        <v>6</v>
      </c>
      <c r="K6" s="4">
        <v>10</v>
      </c>
      <c r="L6" s="5">
        <v>256</v>
      </c>
      <c r="M6" s="19">
        <f>AVERAGE(master_10_256[Total])</f>
        <v>0.56370000000000009</v>
      </c>
      <c r="N6" s="20">
        <f>AVERAGE(master_10_256[Qks])</f>
        <v>0.39140000000000008</v>
      </c>
      <c r="O6" s="21">
        <f>AVERAGE(master_10_256[Operator])</f>
        <v>0.17230000000000001</v>
      </c>
      <c r="P6" s="19">
        <f>AVERAGE(slave_10_256[Total])</f>
        <v>0.21790000000000004</v>
      </c>
      <c r="Q6" s="20">
        <f>AVERAGE(slave_10_256[Qks])</f>
        <v>4.859999999999999E-2</v>
      </c>
      <c r="R6" s="21">
        <f>AVERAGE(slave_10_256[Operator])</f>
        <v>0.16930000000000001</v>
      </c>
      <c r="V6" s="30">
        <v>10</v>
      </c>
      <c r="W6" s="31">
        <v>256</v>
      </c>
      <c r="X6" s="41">
        <v>0.33573999999999993</v>
      </c>
      <c r="Y6" s="36">
        <v>0.16471000000000008</v>
      </c>
      <c r="Z6" s="37">
        <v>0.17102999999999985</v>
      </c>
      <c r="AA6" s="36">
        <v>0.26089999999999997</v>
      </c>
      <c r="AB6" s="36">
        <v>0.12610000000000002</v>
      </c>
      <c r="AC6" s="37">
        <v>0.13479999999999995</v>
      </c>
    </row>
    <row r="7" spans="1:29" x14ac:dyDescent="0.25">
      <c r="A7">
        <v>0.45100000000000001</v>
      </c>
      <c r="B7">
        <v>0.312</v>
      </c>
      <c r="C7">
        <f>master_1_128[[#This Row],[Total]]-master_1_128[[#This Row],[Qks]]</f>
        <v>0.13900000000000001</v>
      </c>
      <c r="E7">
        <v>0.189</v>
      </c>
      <c r="F7">
        <v>2.1000000000000001E-2</v>
      </c>
      <c r="G7">
        <f>slave_1_128[[#This Row],[Total]]-slave_1_128[[#This Row],[Qks]]</f>
        <v>0.16800000000000001</v>
      </c>
      <c r="J7" t="s">
        <v>7</v>
      </c>
      <c r="K7" s="4">
        <v>10</v>
      </c>
      <c r="L7" s="5">
        <v>512</v>
      </c>
      <c r="M7" s="19">
        <f>AVERAGE(master_10_512[Total])</f>
        <v>0.5744999999999999</v>
      </c>
      <c r="N7" s="20">
        <f>AVERAGE(master_10_512[Qks])</f>
        <v>0.40079999999999999</v>
      </c>
      <c r="O7" s="21">
        <f>AVERAGE(master_10_512[Operator])</f>
        <v>0.17369999999999999</v>
      </c>
      <c r="P7" s="19">
        <f>AVERAGE(slave_10_512[Total])</f>
        <v>0.21519999999999997</v>
      </c>
      <c r="Q7" s="20">
        <f>AVERAGE(slave_10_512[Qks])</f>
        <v>4.8999999999999995E-2</v>
      </c>
      <c r="R7" s="21">
        <f>AVERAGE(slave_10_512[Operator])</f>
        <v>0.16619999999999996</v>
      </c>
      <c r="V7" s="30">
        <v>10</v>
      </c>
      <c r="W7" s="31">
        <v>512</v>
      </c>
      <c r="X7" s="41">
        <v>0.36921999999999988</v>
      </c>
      <c r="Y7" s="36">
        <v>0.20348000000000002</v>
      </c>
      <c r="Z7" s="37">
        <v>0.16573999999999986</v>
      </c>
      <c r="AA7" s="36">
        <v>0.30697999999999992</v>
      </c>
      <c r="AB7" s="36">
        <v>0.16763999999999993</v>
      </c>
      <c r="AC7" s="37">
        <v>0.13933999999999999</v>
      </c>
    </row>
    <row r="8" spans="1:29" ht="15.75" thickBot="1" x14ac:dyDescent="0.3">
      <c r="A8">
        <v>0.47499999999999998</v>
      </c>
      <c r="B8">
        <v>0.33100000000000002</v>
      </c>
      <c r="C8">
        <f>master_1_128[[#This Row],[Total]]-master_1_128[[#This Row],[Qks]]</f>
        <v>0.14399999999999996</v>
      </c>
      <c r="E8">
        <v>0.191</v>
      </c>
      <c r="F8">
        <v>2.8000000000000001E-2</v>
      </c>
      <c r="G8">
        <f>slave_1_128[[#This Row],[Total]]-slave_1_128[[#This Row],[Qks]]</f>
        <v>0.16300000000000001</v>
      </c>
      <c r="J8" t="s">
        <v>8</v>
      </c>
      <c r="K8" s="6">
        <v>100</v>
      </c>
      <c r="L8" s="7">
        <v>1024</v>
      </c>
      <c r="M8" s="22">
        <f>AVERAGE(master_100_1024[Total])</f>
        <v>0.6845</v>
      </c>
      <c r="N8" s="23">
        <f>AVERAGE(master_100_1024[Qks])</f>
        <v>0.51200000000000001</v>
      </c>
      <c r="O8" s="24">
        <f>AVERAGE(master_100_1024[Operator])</f>
        <v>0.17249999999999999</v>
      </c>
      <c r="P8" s="22">
        <f>AVERAGE(slave_100_1024[Total])</f>
        <v>0.47299999999999998</v>
      </c>
      <c r="Q8" s="23">
        <f>AVERAGE(slave_100_1024[Qks])</f>
        <v>0.29699999999999999</v>
      </c>
      <c r="R8" s="24">
        <f>AVERAGE(slave_100_1024[Operator])</f>
        <v>0.17600000000000002</v>
      </c>
      <c r="V8" s="32">
        <v>100</v>
      </c>
      <c r="W8" s="33">
        <v>1024</v>
      </c>
      <c r="X8" s="42">
        <v>1.9670999999999998</v>
      </c>
      <c r="Y8" s="38">
        <v>1.7960000000000005</v>
      </c>
      <c r="Z8" s="39">
        <v>0.17109999999999936</v>
      </c>
      <c r="AA8" s="38">
        <v>1.9978000000000002</v>
      </c>
      <c r="AB8" s="38">
        <v>1.8547999999999998</v>
      </c>
      <c r="AC8" s="39">
        <v>0.14300000000000046</v>
      </c>
    </row>
    <row r="9" spans="1:29" x14ac:dyDescent="0.25">
      <c r="A9">
        <v>0.434</v>
      </c>
      <c r="B9">
        <v>0.30599999999999999</v>
      </c>
      <c r="C9">
        <f>master_1_128[[#This Row],[Total]]-master_1_128[[#This Row],[Qks]]</f>
        <v>0.128</v>
      </c>
      <c r="E9">
        <v>0.19700000000000001</v>
      </c>
      <c r="F9">
        <v>2.3E-2</v>
      </c>
      <c r="G9">
        <f>slave_1_128[[#This Row],[Total]]-slave_1_128[[#This Row],[Qks]]</f>
        <v>0.17400000000000002</v>
      </c>
    </row>
    <row r="10" spans="1:29" x14ac:dyDescent="0.25">
      <c r="A10">
        <v>0.34300000000000003</v>
      </c>
      <c r="B10">
        <v>0.21099999999999999</v>
      </c>
      <c r="C10">
        <f>master_1_128[[#This Row],[Total]]-master_1_128[[#This Row],[Qks]]</f>
        <v>0.13200000000000003</v>
      </c>
      <c r="E10">
        <v>0.184</v>
      </c>
      <c r="F10">
        <v>2.5000000000000001E-2</v>
      </c>
      <c r="G10">
        <f>slave_1_128[[#This Row],[Total]]-slave_1_128[[#This Row],[Qks]]</f>
        <v>0.159</v>
      </c>
    </row>
    <row r="11" spans="1:29" x14ac:dyDescent="0.25">
      <c r="A11">
        <v>0.442</v>
      </c>
      <c r="B11">
        <v>0.30099999999999999</v>
      </c>
      <c r="C11">
        <f>master_1_128[[#This Row],[Total]]-master_1_128[[#This Row],[Qks]]</f>
        <v>0.14100000000000001</v>
      </c>
      <c r="E11">
        <v>0.19700000000000001</v>
      </c>
      <c r="F11">
        <v>2.1999999999999999E-2</v>
      </c>
      <c r="G11">
        <f>slave_1_128[[#This Row],[Total]]-slave_1_128[[#This Row],[Qks]]</f>
        <v>0.17500000000000002</v>
      </c>
    </row>
    <row r="12" spans="1:29" x14ac:dyDescent="0.25">
      <c r="A12">
        <v>0.44900000000000001</v>
      </c>
      <c r="B12">
        <v>0.313</v>
      </c>
      <c r="C12">
        <f>master_1_128[[#This Row],[Total]]-master_1_128[[#This Row],[Qks]]</f>
        <v>0.13600000000000001</v>
      </c>
      <c r="E12">
        <v>0.183</v>
      </c>
      <c r="F12">
        <v>0.02</v>
      </c>
      <c r="G12">
        <f>slave_1_128[[#This Row],[Total]]-slave_1_128[[#This Row],[Qks]]</f>
        <v>0.16300000000000001</v>
      </c>
    </row>
    <row r="13" spans="1:29" x14ac:dyDescent="0.25">
      <c r="A13">
        <v>0.42399999999999999</v>
      </c>
      <c r="B13">
        <v>0.28000000000000003</v>
      </c>
      <c r="C13">
        <f>master_1_128[[#This Row],[Total]]-master_1_128[[#This Row],[Qks]]</f>
        <v>0.14399999999999996</v>
      </c>
      <c r="E13">
        <v>0.186</v>
      </c>
      <c r="F13">
        <v>2.5999999999999999E-2</v>
      </c>
      <c r="G13">
        <f>slave_1_128[[#This Row],[Total]]-slave_1_128[[#This Row],[Qks]]</f>
        <v>0.16</v>
      </c>
    </row>
    <row r="14" spans="1:29" x14ac:dyDescent="0.25">
      <c r="A14">
        <v>0.438</v>
      </c>
      <c r="B14">
        <v>0.308</v>
      </c>
      <c r="C14">
        <f>master_1_128[[#This Row],[Total]]-master_1_128[[#This Row],[Qks]]</f>
        <v>0.13</v>
      </c>
      <c r="E14">
        <v>0.17799999999999999</v>
      </c>
      <c r="F14">
        <v>0.02</v>
      </c>
      <c r="G14">
        <f>slave_1_128[[#This Row],[Total]]-slave_1_128[[#This Row],[Qks]]</f>
        <v>0.158</v>
      </c>
    </row>
    <row r="15" spans="1:29" x14ac:dyDescent="0.25">
      <c r="A15">
        <v>0.35599999999999998</v>
      </c>
      <c r="B15">
        <v>0.22800000000000001</v>
      </c>
      <c r="C15">
        <f>master_1_128[[#This Row],[Total]]-master_1_128[[#This Row],[Qks]]</f>
        <v>0.12799999999999997</v>
      </c>
      <c r="E15">
        <v>0.189</v>
      </c>
      <c r="F15">
        <v>2.4E-2</v>
      </c>
      <c r="G15">
        <f>slave_1_128[[#This Row],[Total]]-slave_1_128[[#This Row],[Qks]]</f>
        <v>0.16500000000000001</v>
      </c>
    </row>
    <row r="17" spans="1:7" x14ac:dyDescent="0.25">
      <c r="A17" s="3" t="s">
        <v>6</v>
      </c>
      <c r="B17" s="3"/>
      <c r="C17" s="3"/>
      <c r="D17" s="3"/>
      <c r="E17" s="3"/>
      <c r="F17" s="3"/>
    </row>
    <row r="18" spans="1:7" x14ac:dyDescent="0.25">
      <c r="A18" s="3" t="s">
        <v>0</v>
      </c>
      <c r="B18" s="3"/>
      <c r="C18" s="1"/>
      <c r="D18" s="1"/>
      <c r="E18" s="3" t="s">
        <v>4</v>
      </c>
      <c r="F18" s="3"/>
    </row>
    <row r="19" spans="1:7" x14ac:dyDescent="0.25">
      <c r="A19" t="s">
        <v>3</v>
      </c>
      <c r="B19" t="s">
        <v>2</v>
      </c>
      <c r="C19" t="s">
        <v>1</v>
      </c>
      <c r="E19" t="s">
        <v>3</v>
      </c>
      <c r="F19" t="s">
        <v>2</v>
      </c>
      <c r="G19" t="s">
        <v>1</v>
      </c>
    </row>
    <row r="20" spans="1:7" x14ac:dyDescent="0.25">
      <c r="A20">
        <v>0.58299999999999996</v>
      </c>
      <c r="B20">
        <v>0.41099999999999998</v>
      </c>
      <c r="C20">
        <f>master_10_256[[#This Row],[Total]]-master_10_256[[#This Row],[Qks]]</f>
        <v>0.17199999999999999</v>
      </c>
      <c r="E20">
        <v>0.252</v>
      </c>
      <c r="F20">
        <v>5.3999999999999999E-2</v>
      </c>
      <c r="G20">
        <f>slave_10_256[[#This Row],[Total]]-slave_10_256[[#This Row],[Qks]]</f>
        <v>0.19800000000000001</v>
      </c>
    </row>
    <row r="21" spans="1:7" x14ac:dyDescent="0.25">
      <c r="A21">
        <v>0.45900000000000002</v>
      </c>
      <c r="B21">
        <v>0.31</v>
      </c>
      <c r="C21">
        <f>master_10_256[[#This Row],[Total]]-master_10_256[[#This Row],[Qks]]</f>
        <v>0.14900000000000002</v>
      </c>
      <c r="E21">
        <v>0.248</v>
      </c>
      <c r="F21">
        <v>5.0999999999999997E-2</v>
      </c>
      <c r="G21">
        <f>slave_10_256[[#This Row],[Total]]-slave_10_256[[#This Row],[Qks]]</f>
        <v>0.19700000000000001</v>
      </c>
    </row>
    <row r="22" spans="1:7" x14ac:dyDescent="0.25">
      <c r="A22">
        <v>0.74399999999999999</v>
      </c>
      <c r="B22">
        <v>0.54</v>
      </c>
      <c r="C22">
        <f>master_10_256[[#This Row],[Total]]-master_10_256[[#This Row],[Qks]]</f>
        <v>0.20399999999999996</v>
      </c>
      <c r="E22">
        <v>0.21</v>
      </c>
      <c r="F22">
        <v>5.7000000000000002E-2</v>
      </c>
      <c r="G22">
        <f>slave_10_256[[#This Row],[Total]]-slave_10_256[[#This Row],[Qks]]</f>
        <v>0.153</v>
      </c>
    </row>
    <row r="23" spans="1:7" x14ac:dyDescent="0.25">
      <c r="A23">
        <v>0.65400000000000003</v>
      </c>
      <c r="B23">
        <v>0.48699999999999999</v>
      </c>
      <c r="C23">
        <f>master_10_256[[#This Row],[Total]]-master_10_256[[#This Row],[Qks]]</f>
        <v>0.16700000000000004</v>
      </c>
      <c r="E23">
        <v>0.21199999999999999</v>
      </c>
      <c r="F23">
        <v>4.4999999999999998E-2</v>
      </c>
      <c r="G23">
        <f>slave_10_256[[#This Row],[Total]]-slave_10_256[[#This Row],[Qks]]</f>
        <v>0.16699999999999998</v>
      </c>
    </row>
    <row r="24" spans="1:7" x14ac:dyDescent="0.25">
      <c r="A24">
        <v>0.59899999999999998</v>
      </c>
      <c r="B24">
        <v>0.41199999999999998</v>
      </c>
      <c r="C24">
        <f>master_10_256[[#This Row],[Total]]-master_10_256[[#This Row],[Qks]]</f>
        <v>0.187</v>
      </c>
      <c r="E24">
        <v>0.215</v>
      </c>
      <c r="F24">
        <v>5.0999999999999997E-2</v>
      </c>
      <c r="G24">
        <f>slave_10_256[[#This Row],[Total]]-slave_10_256[[#This Row],[Qks]]</f>
        <v>0.16400000000000001</v>
      </c>
    </row>
    <row r="25" spans="1:7" x14ac:dyDescent="0.25">
      <c r="A25">
        <v>0.51900000000000002</v>
      </c>
      <c r="B25">
        <v>0.35</v>
      </c>
      <c r="C25">
        <f>master_10_256[[#This Row],[Total]]-master_10_256[[#This Row],[Qks]]</f>
        <v>0.16900000000000004</v>
      </c>
      <c r="E25">
        <v>0.21199999999999999</v>
      </c>
      <c r="F25">
        <v>4.5999999999999999E-2</v>
      </c>
      <c r="G25">
        <f>slave_10_256[[#This Row],[Total]]-slave_10_256[[#This Row],[Qks]]</f>
        <v>0.16599999999999998</v>
      </c>
    </row>
    <row r="26" spans="1:7" x14ac:dyDescent="0.25">
      <c r="A26">
        <v>0.53</v>
      </c>
      <c r="B26">
        <v>0.36199999999999999</v>
      </c>
      <c r="C26">
        <f>master_10_256[[#This Row],[Total]]-master_10_256[[#This Row],[Qks]]</f>
        <v>0.16800000000000004</v>
      </c>
      <c r="E26">
        <v>0.20799999999999999</v>
      </c>
      <c r="F26">
        <v>4.2999999999999997E-2</v>
      </c>
      <c r="G26">
        <f>slave_10_256[[#This Row],[Total]]-slave_10_256[[#This Row],[Qks]]</f>
        <v>0.16499999999999998</v>
      </c>
    </row>
    <row r="27" spans="1:7" x14ac:dyDescent="0.25">
      <c r="A27">
        <v>0.48199999999999998</v>
      </c>
      <c r="B27">
        <v>0.31</v>
      </c>
      <c r="C27">
        <f>master_10_256[[#This Row],[Total]]-master_10_256[[#This Row],[Qks]]</f>
        <v>0.17199999999999999</v>
      </c>
      <c r="E27">
        <v>0.20699999999999999</v>
      </c>
      <c r="F27">
        <v>4.8000000000000001E-2</v>
      </c>
      <c r="G27">
        <f>slave_10_256[[#This Row],[Total]]-slave_10_256[[#This Row],[Qks]]</f>
        <v>0.15899999999999997</v>
      </c>
    </row>
    <row r="28" spans="1:7" x14ac:dyDescent="0.25">
      <c r="A28">
        <v>0.58899999999999997</v>
      </c>
      <c r="B28">
        <v>0.40500000000000003</v>
      </c>
      <c r="C28">
        <f>master_10_256[[#This Row],[Total]]-master_10_256[[#This Row],[Qks]]</f>
        <v>0.18399999999999994</v>
      </c>
      <c r="E28">
        <v>0.21099999999999999</v>
      </c>
      <c r="F28">
        <v>4.7E-2</v>
      </c>
      <c r="G28">
        <f>slave_10_256[[#This Row],[Total]]-slave_10_256[[#This Row],[Qks]]</f>
        <v>0.16399999999999998</v>
      </c>
    </row>
    <row r="29" spans="1:7" x14ac:dyDescent="0.25">
      <c r="A29">
        <v>0.47799999999999998</v>
      </c>
      <c r="B29">
        <v>0.32700000000000001</v>
      </c>
      <c r="C29">
        <f>master_10_256[[#This Row],[Total]]-master_10_256[[#This Row],[Qks]]</f>
        <v>0.15099999999999997</v>
      </c>
      <c r="E29">
        <v>0.20399999999999999</v>
      </c>
      <c r="F29">
        <v>4.3999999999999997E-2</v>
      </c>
      <c r="G29">
        <f>slave_10_256[[#This Row],[Total]]-slave_10_256[[#This Row],[Qks]]</f>
        <v>0.15999999999999998</v>
      </c>
    </row>
    <row r="31" spans="1:7" x14ac:dyDescent="0.25">
      <c r="A31" s="3" t="s">
        <v>7</v>
      </c>
      <c r="B31" s="3"/>
      <c r="C31" s="3"/>
      <c r="D31" s="3"/>
      <c r="E31" s="3"/>
      <c r="F31" s="3"/>
    </row>
    <row r="32" spans="1:7" x14ac:dyDescent="0.25">
      <c r="A32" s="3" t="s">
        <v>0</v>
      </c>
      <c r="B32" s="3"/>
      <c r="C32" s="1"/>
      <c r="E32" s="3" t="s">
        <v>4</v>
      </c>
      <c r="F32" s="3"/>
    </row>
    <row r="33" spans="1:7" x14ac:dyDescent="0.25">
      <c r="A33" t="s">
        <v>3</v>
      </c>
      <c r="B33" t="s">
        <v>2</v>
      </c>
      <c r="C33" t="s">
        <v>1</v>
      </c>
      <c r="E33" t="s">
        <v>3</v>
      </c>
      <c r="F33" t="s">
        <v>2</v>
      </c>
      <c r="G33" t="s">
        <v>1</v>
      </c>
    </row>
    <row r="34" spans="1:7" x14ac:dyDescent="0.25">
      <c r="A34">
        <v>0.57499999999999996</v>
      </c>
      <c r="B34">
        <v>0.38900000000000001</v>
      </c>
      <c r="C34">
        <f>master_10_512[[#This Row],[Total]]-master_10_512[[#This Row],[Qks]]</f>
        <v>0.18599999999999994</v>
      </c>
      <c r="E34">
        <v>0.23899999999999999</v>
      </c>
      <c r="F34">
        <v>5.3999999999999999E-2</v>
      </c>
      <c r="G34">
        <f>slave_10_512[[#This Row],[Total]]-slave_10_512[[#This Row],[Qks]]</f>
        <v>0.185</v>
      </c>
    </row>
    <row r="35" spans="1:7" x14ac:dyDescent="0.25">
      <c r="A35">
        <v>0.63700000000000001</v>
      </c>
      <c r="B35">
        <v>0.44800000000000001</v>
      </c>
      <c r="C35">
        <f>master_10_512[[#This Row],[Total]]-master_10_512[[#This Row],[Qks]]</f>
        <v>0.189</v>
      </c>
      <c r="E35">
        <v>0.21099999999999999</v>
      </c>
      <c r="F35">
        <v>4.4999999999999998E-2</v>
      </c>
      <c r="G35">
        <f>slave_10_512[[#This Row],[Total]]-slave_10_512[[#This Row],[Qks]]</f>
        <v>0.16599999999999998</v>
      </c>
    </row>
    <row r="36" spans="1:7" x14ac:dyDescent="0.25">
      <c r="A36">
        <v>0.54</v>
      </c>
      <c r="B36">
        <v>0.376</v>
      </c>
      <c r="C36">
        <f>master_10_512[[#This Row],[Total]]-master_10_512[[#This Row],[Qks]]</f>
        <v>0.16400000000000003</v>
      </c>
      <c r="E36">
        <v>0.214</v>
      </c>
      <c r="F36">
        <v>4.7E-2</v>
      </c>
      <c r="G36">
        <f>slave_10_512[[#This Row],[Total]]-slave_10_512[[#This Row],[Qks]]</f>
        <v>0.16699999999999998</v>
      </c>
    </row>
    <row r="37" spans="1:7" x14ac:dyDescent="0.25">
      <c r="A37">
        <v>0.56100000000000005</v>
      </c>
      <c r="B37">
        <v>0.39400000000000002</v>
      </c>
      <c r="C37">
        <f>master_10_512[[#This Row],[Total]]-master_10_512[[#This Row],[Qks]]</f>
        <v>0.16700000000000004</v>
      </c>
      <c r="E37">
        <v>0.20599999999999999</v>
      </c>
      <c r="F37">
        <v>4.8000000000000001E-2</v>
      </c>
      <c r="G37">
        <f>slave_10_512[[#This Row],[Total]]-slave_10_512[[#This Row],[Qks]]</f>
        <v>0.15799999999999997</v>
      </c>
    </row>
    <row r="38" spans="1:7" x14ac:dyDescent="0.25">
      <c r="A38">
        <v>0.53900000000000003</v>
      </c>
      <c r="B38">
        <v>0.39500000000000002</v>
      </c>
      <c r="C38">
        <f>master_10_512[[#This Row],[Total]]-master_10_512[[#This Row],[Qks]]</f>
        <v>0.14400000000000002</v>
      </c>
      <c r="E38">
        <v>0.23699999999999999</v>
      </c>
      <c r="F38">
        <v>0.05</v>
      </c>
      <c r="G38">
        <f>slave_10_512[[#This Row],[Total]]-slave_10_512[[#This Row],[Qks]]</f>
        <v>0.187</v>
      </c>
    </row>
    <row r="39" spans="1:7" x14ac:dyDescent="0.25">
      <c r="A39">
        <v>0.55500000000000005</v>
      </c>
      <c r="B39">
        <v>0.33600000000000002</v>
      </c>
      <c r="C39">
        <f>master_10_512[[#This Row],[Total]]-master_10_512[[#This Row],[Qks]]</f>
        <v>0.21900000000000003</v>
      </c>
      <c r="E39">
        <v>0.19800000000000001</v>
      </c>
      <c r="F39">
        <v>4.8000000000000001E-2</v>
      </c>
      <c r="G39">
        <f>slave_10_512[[#This Row],[Total]]-slave_10_512[[#This Row],[Qks]]</f>
        <v>0.15000000000000002</v>
      </c>
    </row>
    <row r="40" spans="1:7" x14ac:dyDescent="0.25">
      <c r="A40">
        <v>0.55300000000000005</v>
      </c>
      <c r="B40">
        <v>0.33400000000000002</v>
      </c>
      <c r="C40">
        <f>master_10_512[[#This Row],[Total]]-master_10_512[[#This Row],[Qks]]</f>
        <v>0.21900000000000003</v>
      </c>
      <c r="E40">
        <v>0.2</v>
      </c>
      <c r="F40">
        <v>4.5999999999999999E-2</v>
      </c>
      <c r="G40">
        <f>slave_10_512[[#This Row],[Total]]-slave_10_512[[#This Row],[Qks]]</f>
        <v>0.15400000000000003</v>
      </c>
    </row>
    <row r="41" spans="1:7" x14ac:dyDescent="0.25">
      <c r="A41">
        <v>0.57999999999999996</v>
      </c>
      <c r="B41">
        <v>0.432</v>
      </c>
      <c r="C41">
        <f>master_10_512[[#This Row],[Total]]-master_10_512[[#This Row],[Qks]]</f>
        <v>0.14799999999999996</v>
      </c>
      <c r="E41">
        <v>0.21299999999999999</v>
      </c>
      <c r="F41">
        <v>4.9000000000000002E-2</v>
      </c>
      <c r="G41">
        <f>slave_10_512[[#This Row],[Total]]-slave_10_512[[#This Row],[Qks]]</f>
        <v>0.16399999999999998</v>
      </c>
    </row>
    <row r="42" spans="1:7" x14ac:dyDescent="0.25">
      <c r="A42">
        <v>0.58899999999999997</v>
      </c>
      <c r="B42">
        <v>0.41899999999999998</v>
      </c>
      <c r="C42">
        <f>master_10_512[[#This Row],[Total]]-master_10_512[[#This Row],[Qks]]</f>
        <v>0.16999999999999998</v>
      </c>
      <c r="E42">
        <v>0.21299999999999999</v>
      </c>
      <c r="F42">
        <v>5.0999999999999997E-2</v>
      </c>
      <c r="G42">
        <f>slave_10_512[[#This Row],[Total]]-slave_10_512[[#This Row],[Qks]]</f>
        <v>0.16200000000000001</v>
      </c>
    </row>
    <row r="43" spans="1:7" x14ac:dyDescent="0.25">
      <c r="A43">
        <v>0.61599999999999999</v>
      </c>
      <c r="B43">
        <v>0.48499999999999999</v>
      </c>
      <c r="C43">
        <f>master_10_512[[#This Row],[Total]]-master_10_512[[#This Row],[Qks]]</f>
        <v>0.13100000000000001</v>
      </c>
      <c r="E43">
        <v>0.221</v>
      </c>
      <c r="F43">
        <v>5.1999999999999998E-2</v>
      </c>
      <c r="G43">
        <f>slave_10_512[[#This Row],[Total]]-slave_10_512[[#This Row],[Qks]]</f>
        <v>0.16900000000000001</v>
      </c>
    </row>
    <row r="45" spans="1:7" x14ac:dyDescent="0.25">
      <c r="A45" s="3" t="s">
        <v>8</v>
      </c>
      <c r="B45" s="3"/>
      <c r="C45" s="3"/>
      <c r="D45" s="3"/>
      <c r="E45" s="3"/>
      <c r="F45" s="3"/>
    </row>
    <row r="46" spans="1:7" x14ac:dyDescent="0.25">
      <c r="A46" s="3" t="s">
        <v>0</v>
      </c>
      <c r="B46" s="3"/>
      <c r="C46" s="1"/>
      <c r="E46" s="3" t="s">
        <v>4</v>
      </c>
      <c r="F46" s="3"/>
    </row>
    <row r="47" spans="1:7" x14ac:dyDescent="0.25">
      <c r="A47" t="s">
        <v>3</v>
      </c>
      <c r="B47" t="s">
        <v>2</v>
      </c>
      <c r="C47" t="s">
        <v>1</v>
      </c>
      <c r="E47" t="s">
        <v>3</v>
      </c>
      <c r="F47" t="s">
        <v>2</v>
      </c>
      <c r="G47" t="s">
        <v>1</v>
      </c>
    </row>
    <row r="48" spans="1:7" x14ac:dyDescent="0.25">
      <c r="A48">
        <v>0.64800000000000002</v>
      </c>
      <c r="B48">
        <v>0.49199999999999999</v>
      </c>
      <c r="C48">
        <f>master_100_1024[[#This Row],[Total]]-master_100_1024[[#This Row],[Qks]]</f>
        <v>0.15600000000000003</v>
      </c>
      <c r="E48">
        <v>0.498</v>
      </c>
      <c r="F48">
        <v>0.312</v>
      </c>
      <c r="G48">
        <f>slave_100_1024[[#This Row],[Total]]-slave_100_1024[[#This Row],[Qks]]</f>
        <v>0.186</v>
      </c>
    </row>
    <row r="49" spans="1:7" x14ac:dyDescent="0.25">
      <c r="A49">
        <v>0.72099999999999997</v>
      </c>
      <c r="B49">
        <v>0.53200000000000003</v>
      </c>
      <c r="C49">
        <f>master_100_1024[[#This Row],[Total]]-master_100_1024[[#This Row],[Qks]]</f>
        <v>0.18899999999999995</v>
      </c>
      <c r="E49">
        <v>0.44800000000000001</v>
      </c>
      <c r="F49">
        <v>0.28199999999999997</v>
      </c>
      <c r="G49">
        <f>slave_100_1024[[#This Row],[Total]]-slave_100_1024[[#This Row],[Qks]]</f>
        <v>0.16600000000000004</v>
      </c>
    </row>
  </sheetData>
  <mergeCells count="19">
    <mergeCell ref="M3:O3"/>
    <mergeCell ref="P3:R3"/>
    <mergeCell ref="V3:W3"/>
    <mergeCell ref="X3:Z3"/>
    <mergeCell ref="AA3:AC3"/>
    <mergeCell ref="M2:R2"/>
    <mergeCell ref="V2:AC2"/>
    <mergeCell ref="A31:F31"/>
    <mergeCell ref="A32:B32"/>
    <mergeCell ref="E32:F32"/>
    <mergeCell ref="A45:F45"/>
    <mergeCell ref="E46:F46"/>
    <mergeCell ref="A46:B46"/>
    <mergeCell ref="A2:F2"/>
    <mergeCell ref="A3:B3"/>
    <mergeCell ref="E3:F3"/>
    <mergeCell ref="A17:F17"/>
    <mergeCell ref="E18:F18"/>
    <mergeCell ref="A18:B18"/>
  </mergeCells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6644-6802-4C9D-94BB-6A3F82D99E46}">
  <dimension ref="J4:K5"/>
  <sheetViews>
    <sheetView workbookViewId="0">
      <selection activeCell="B3" sqref="B3:I8"/>
    </sheetView>
  </sheetViews>
  <sheetFormatPr defaultRowHeight="15" x14ac:dyDescent="0.25"/>
  <sheetData>
    <row r="4" spans="10:11" x14ac:dyDescent="0.25">
      <c r="J4" s="15"/>
      <c r="K4" s="15"/>
    </row>
    <row r="5" spans="10:11" x14ac:dyDescent="0.25">
      <c r="J5" s="15"/>
      <c r="K5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7CF2CD-B7FE-48F6-A53A-DC4BA0DC82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Pintore</dc:creator>
  <cp:lastModifiedBy>Lorenzo Pintore</cp:lastModifiedBy>
  <dcterms:created xsi:type="dcterms:W3CDTF">2015-06-05T18:19:34Z</dcterms:created>
  <dcterms:modified xsi:type="dcterms:W3CDTF">2021-11-20T16:13:35Z</dcterms:modified>
</cp:coreProperties>
</file>