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МатСтат/"/>
    </mc:Choice>
  </mc:AlternateContent>
  <xr:revisionPtr revIDLastSave="0" documentId="13_ncr:1_{48A08582-DEFD-8B43-AF05-1760FD9452DA}" xr6:coauthVersionLast="47" xr6:coauthVersionMax="47" xr10:uidLastSave="{00000000-0000-0000-0000-000000000000}"/>
  <bookViews>
    <workbookView xWindow="0" yWindow="500" windowWidth="28800" windowHeight="17500" xr2:uid="{07DECA4C-56CC-6246-88CB-C40AB5B633F7}"/>
  </bookViews>
  <sheets>
    <sheet name="XZ" sheetId="1" r:id="rId1"/>
    <sheet name="Y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1" l="1"/>
  <c r="X19" i="1"/>
  <c r="AQ27" i="2"/>
  <c r="AQ28" i="2"/>
  <c r="AQ29" i="2"/>
  <c r="AQ30" i="2"/>
  <c r="AS4" i="2" s="1" a="1"/>
  <c r="AS4" i="2" s="1"/>
  <c r="W69" i="2" s="1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26" i="2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24" i="1"/>
  <c r="W70" i="2"/>
  <c r="BC4" i="2" a="1"/>
  <c r="BC4" i="2" s="1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26" i="2"/>
  <c r="V70" i="2"/>
  <c r="U70" i="2"/>
  <c r="U69" i="2"/>
  <c r="V68" i="2"/>
  <c r="U68" i="2"/>
  <c r="X63" i="2"/>
  <c r="W63" i="2"/>
  <c r="X58" i="2"/>
  <c r="U47" i="2"/>
  <c r="W58" i="2"/>
  <c r="T57" i="2"/>
  <c r="U57" i="2"/>
  <c r="T47" i="2"/>
  <c r="U34" i="2"/>
  <c r="U35" i="2"/>
  <c r="W31" i="2"/>
  <c r="X31" i="2" s="1"/>
  <c r="K28" i="2"/>
  <c r="K29" i="2"/>
  <c r="K30" i="2"/>
  <c r="K31" i="2"/>
  <c r="T26" i="2" s="1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27" i="2"/>
  <c r="T20" i="2"/>
  <c r="O3" i="2"/>
  <c r="O2" i="2" a="1"/>
  <c r="O2" i="2" s="1"/>
  <c r="W68" i="2" s="1"/>
  <c r="BB5" i="1" a="1"/>
  <c r="BB5" i="1" s="1"/>
  <c r="V70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2" i="2"/>
  <c r="U69" i="1"/>
  <c r="U70" i="1"/>
  <c r="U68" i="1"/>
  <c r="T70" i="1"/>
  <c r="T69" i="1"/>
  <c r="T68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2" i="1"/>
  <c r="V61" i="1"/>
  <c r="V56" i="1"/>
  <c r="W61" i="1"/>
  <c r="W56" i="1"/>
  <c r="T55" i="1"/>
  <c r="S55" i="1"/>
  <c r="T44" i="1"/>
  <c r="S44" i="1"/>
  <c r="T33" i="1"/>
  <c r="T32" i="1"/>
  <c r="W29" i="1"/>
  <c r="V29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24" i="1"/>
  <c r="S24" i="1" s="1"/>
  <c r="W19" i="1"/>
  <c r="M4" i="1"/>
  <c r="M3" i="1" a="1"/>
  <c r="M3" i="1" s="1"/>
  <c r="V68" i="1" s="1"/>
  <c r="V69" i="2" l="1"/>
  <c r="AR3" i="1" a="1"/>
  <c r="AR3" i="1" s="1"/>
  <c r="V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<sst xmlns="http://schemas.openxmlformats.org/spreadsheetml/2006/main" count="396" uniqueCount="105">
  <si>
    <t>X</t>
  </si>
  <si>
    <t>Z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</si>
  <si>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</si>
  <si>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</si>
  <si>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</si>
  <si>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</si>
  <si>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</si>
  <si>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</si>
  <si>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</si>
  <si>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</si>
  <si>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</si>
  <si>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</si>
  <si>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</si>
  <si>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</si>
  <si>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</si>
  <si>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</si>
  <si>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</si>
  <si>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</si>
  <si>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</si>
  <si>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</si>
  <si>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</si>
  <si>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</si>
  <si>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</si>
  <si>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</si>
  <si>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</si>
  <si>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</si>
  <si>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</si>
  <si>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</si>
  <si>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</si>
  <si>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</si>
  <si>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</si>
  <si>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</si>
  <si>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Уравнение регрессии</t>
  </si>
  <si>
    <t>a=-5,68</t>
  </si>
  <si>
    <t>b=9,00</t>
  </si>
  <si>
    <t xml:space="preserve">Переменная X </t>
  </si>
  <si>
    <t>Z-пересечение</t>
  </si>
  <si>
    <t>Z = 9*X - 5,68</t>
  </si>
  <si>
    <t>Средняя ошибка аппроксимации</t>
  </si>
  <si>
    <t>Средняя эластичность</t>
  </si>
  <si>
    <t>Среднее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</si>
  <si>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</si>
  <si>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</si>
  <si>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</si>
  <si>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</si>
  <si>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</si>
  <si>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</si>
  <si>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</si>
  <si>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</si>
  <si>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</si>
  <si>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</si>
  <si>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</si>
  <si>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Условия Гаусса-Маркова</t>
  </si>
  <si>
    <t>1) Ряд остатков имеет нулевое среднее</t>
  </si>
  <si>
    <t>2) Ряд остатков распределен нормально</t>
  </si>
  <si>
    <t>Среднее и медиана практически равны, ассиметрия примерно 0, все значения попадают в интервал (-3s, 3s)</t>
  </si>
  <si>
    <t>3) Отсутствие автокорреляции</t>
  </si>
  <si>
    <t>e_t - e_{t-1}</t>
  </si>
  <si>
    <t>Критерий Дарби-Уотсона</t>
  </si>
  <si>
    <t>При n=58, k=1, уровне значимости 0,05</t>
  </si>
  <si>
    <t>dl = 1,53</t>
  </si>
  <si>
    <t>du = 1,60</t>
  </si>
  <si>
    <t xml:space="preserve">Статистика DW попала в интервал </t>
  </si>
  <si>
    <t>4) Гомоскедастичность</t>
  </si>
  <si>
    <t>Fнабл</t>
  </si>
  <si>
    <t>Fкр</t>
  </si>
  <si>
    <t>Ряд остатков гомоскедастичен</t>
  </si>
  <si>
    <t>Выполнены все условия, оценки параметров регрессии являются наилучшими</t>
  </si>
  <si>
    <t>Предсказанное Z</t>
  </si>
  <si>
    <t>t</t>
  </si>
  <si>
    <t>t_кр</t>
  </si>
  <si>
    <t>Корреляция и коэффициент детерминации</t>
  </si>
  <si>
    <t>|t|&gt;|t_кр|</t>
  </si>
  <si>
    <t>Коэффициент корреляции является значимым</t>
  </si>
  <si>
    <t>Коэффициент корреляции практически равен 1, сильная линейная связь переменных</t>
  </si>
  <si>
    <t>Коэффициент детерминации показывает процент дисперсии (100 %), который объясняется уравнением регрессии</t>
  </si>
  <si>
    <t>F-тест</t>
  </si>
  <si>
    <t>t-тест</t>
  </si>
  <si>
    <t>1) Коэффициент а</t>
  </si>
  <si>
    <t>2) Коэффициент b</t>
  </si>
  <si>
    <t>t_набл</t>
  </si>
  <si>
    <t>Уравнение регрессии значимо</t>
  </si>
  <si>
    <t>Коэффициент а не значим</t>
  </si>
  <si>
    <t>Коэффициент b значим</t>
  </si>
  <si>
    <t>ln(Z)</t>
  </si>
  <si>
    <t>1/X</t>
  </si>
  <si>
    <t>Показательная</t>
  </si>
  <si>
    <t>Обратная</t>
  </si>
  <si>
    <t>Сравнение моделей регрессии</t>
  </si>
  <si>
    <t>Линейная</t>
  </si>
  <si>
    <t>RSS</t>
  </si>
  <si>
    <t>1/Y</t>
  </si>
  <si>
    <t>Переменная Y</t>
  </si>
  <si>
    <t>b =  3,06</t>
  </si>
  <si>
    <t>a = -5,8</t>
  </si>
  <si>
    <t>Z = -5,8 + 3,06*Y</t>
  </si>
  <si>
    <t>Ассимметрия и эксцесс примерно равны 0. Медиана и средняя почти совпали. Все значения ряда остатков попали в интервал (-3s;3s)</t>
  </si>
  <si>
    <t>Коэффициент детерминации показывает процент дисперсии (98 %), который объясняется уравнением регрессии</t>
  </si>
  <si>
    <t>Линейная модель показала себя лучше всего</t>
  </si>
  <si>
    <t>Тест Гольдфельда-Квандта</t>
  </si>
  <si>
    <t>Проверим модель регрессии на адекватность</t>
  </si>
  <si>
    <t>Делаем вывод об отсустствии автокорреляции ряда остатков</t>
  </si>
  <si>
    <t>Выполнены все условия Гаусса-Маркова, оценки параметров регрессии являются наилучшими</t>
  </si>
  <si>
    <t>Fнабл&lt;Fкр</t>
  </si>
  <si>
    <t>t_набл&gt;t_кр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</si>
</sst>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i/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2" xfId="0" applyNumberFormat="1" applyFont="1" applyBorder="1" applyAlignment="1">
      <alignment horizontal="centerContinuous"/>
    </xf>
    <xf numFmtId="2" fontId="0" fillId="0" borderId="1" xfId="0" applyNumberFormat="1" applyBorder="1"/>
    <xf numFmtId="2" fontId="1" fillId="0" borderId="2" xfId="0" applyNumberFormat="1" applyFont="1" applyBorder="1" applyAlignment="1">
      <alignment horizontal="center"/>
    </xf>
    <xf numFmtId="2" fontId="2" fillId="0" borderId="0" xfId="0" applyNumberFormat="1" applyFont="1"/>
    <xf numFmtId="2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1-0647-A680-89A994618316}"/>
            </c:ext>
          </c:extLst>
        </c:ser>
        <c:ser>
          <c:idx val="1"/>
          <c:order val="1"/>
          <c:tx>
            <c:v>Предсказанные Z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XZ!$I$23:$I$80</c:f>
              <c:numCache>
                <c:formatCode>0.00</c:formatCode>
                <c:ptCount val="58"/>
                <c:pt idx="0">
                  <c:v>597.26697429136448</c:v>
                </c:pt>
                <c:pt idx="1">
                  <c:v>606.2661502966381</c:v>
                </c:pt>
                <c:pt idx="2">
                  <c:v>624.26450230718524</c:v>
                </c:pt>
                <c:pt idx="3">
                  <c:v>678.25955833882654</c:v>
                </c:pt>
                <c:pt idx="4">
                  <c:v>714.25626235992081</c:v>
                </c:pt>
                <c:pt idx="5">
                  <c:v>777.25049439683573</c:v>
                </c:pt>
                <c:pt idx="6">
                  <c:v>669.26038233355303</c:v>
                </c:pt>
                <c:pt idx="7">
                  <c:v>705.2570863546473</c:v>
                </c:pt>
                <c:pt idx="8">
                  <c:v>705.2570863546473</c:v>
                </c:pt>
                <c:pt idx="9">
                  <c:v>651.26203032300589</c:v>
                </c:pt>
                <c:pt idx="10">
                  <c:v>768.25131839156222</c:v>
                </c:pt>
                <c:pt idx="11">
                  <c:v>696.25791034937367</c:v>
                </c:pt>
                <c:pt idx="12">
                  <c:v>705.2570863546473</c:v>
                </c:pt>
                <c:pt idx="13">
                  <c:v>597.26697429136448</c:v>
                </c:pt>
                <c:pt idx="14">
                  <c:v>705.2570863546473</c:v>
                </c:pt>
                <c:pt idx="15">
                  <c:v>732.25461437046795</c:v>
                </c:pt>
                <c:pt idx="16">
                  <c:v>624.26450230718524</c:v>
                </c:pt>
                <c:pt idx="17">
                  <c:v>741.25379037574157</c:v>
                </c:pt>
                <c:pt idx="18">
                  <c:v>714.25626235992081</c:v>
                </c:pt>
                <c:pt idx="19">
                  <c:v>678.25955833882654</c:v>
                </c:pt>
                <c:pt idx="20">
                  <c:v>723.25543836519444</c:v>
                </c:pt>
                <c:pt idx="21">
                  <c:v>714.25626235992081</c:v>
                </c:pt>
                <c:pt idx="22">
                  <c:v>678.25955833882654</c:v>
                </c:pt>
                <c:pt idx="23">
                  <c:v>624.26450230718524</c:v>
                </c:pt>
                <c:pt idx="24">
                  <c:v>705.2570863546473</c:v>
                </c:pt>
                <c:pt idx="25">
                  <c:v>660.26120632827951</c:v>
                </c:pt>
                <c:pt idx="26">
                  <c:v>687.25873434410016</c:v>
                </c:pt>
                <c:pt idx="27">
                  <c:v>579.26862228081734</c:v>
                </c:pt>
                <c:pt idx="28">
                  <c:v>714.25626235992081</c:v>
                </c:pt>
                <c:pt idx="29">
                  <c:v>705.2570863546473</c:v>
                </c:pt>
                <c:pt idx="30">
                  <c:v>696.25791034937367</c:v>
                </c:pt>
                <c:pt idx="31">
                  <c:v>669.26038233355303</c:v>
                </c:pt>
                <c:pt idx="32">
                  <c:v>732.25461437046795</c:v>
                </c:pt>
                <c:pt idx="33">
                  <c:v>759.25214238628871</c:v>
                </c:pt>
                <c:pt idx="34">
                  <c:v>606.2661502966381</c:v>
                </c:pt>
                <c:pt idx="35">
                  <c:v>642.26285431773238</c:v>
                </c:pt>
                <c:pt idx="36">
                  <c:v>633.26367831245875</c:v>
                </c:pt>
                <c:pt idx="37">
                  <c:v>642.26285431773238</c:v>
                </c:pt>
                <c:pt idx="38">
                  <c:v>606.2661502966381</c:v>
                </c:pt>
                <c:pt idx="39">
                  <c:v>768.25131839156222</c:v>
                </c:pt>
                <c:pt idx="40">
                  <c:v>759.25214238628871</c:v>
                </c:pt>
                <c:pt idx="41">
                  <c:v>633.26367831245875</c:v>
                </c:pt>
                <c:pt idx="42">
                  <c:v>642.26285431773238</c:v>
                </c:pt>
                <c:pt idx="43">
                  <c:v>678.25955833882654</c:v>
                </c:pt>
                <c:pt idx="44">
                  <c:v>804.2480224126565</c:v>
                </c:pt>
                <c:pt idx="45">
                  <c:v>849.24390243902428</c:v>
                </c:pt>
                <c:pt idx="46">
                  <c:v>786.24967040210936</c:v>
                </c:pt>
                <c:pt idx="47">
                  <c:v>768.25131839156222</c:v>
                </c:pt>
                <c:pt idx="48">
                  <c:v>633.26367831245875</c:v>
                </c:pt>
                <c:pt idx="49">
                  <c:v>777.25049439683573</c:v>
                </c:pt>
                <c:pt idx="50">
                  <c:v>687.25873434410016</c:v>
                </c:pt>
                <c:pt idx="51">
                  <c:v>651.26203032300589</c:v>
                </c:pt>
                <c:pt idx="52">
                  <c:v>732.25461437046795</c:v>
                </c:pt>
                <c:pt idx="53">
                  <c:v>660.26120632827951</c:v>
                </c:pt>
                <c:pt idx="54">
                  <c:v>597.26697429136448</c:v>
                </c:pt>
                <c:pt idx="55">
                  <c:v>732.25461437046795</c:v>
                </c:pt>
                <c:pt idx="56">
                  <c:v>642.26285431773238</c:v>
                </c:pt>
                <c:pt idx="57">
                  <c:v>660.26120632827951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11-0647-A680-89A994618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17632"/>
        <c:axId val="1778488751"/>
      </c:scatterChart>
      <c:valAx>
        <c:axId val="2711763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8488751"/>
        <c:crosses val="autoZero"/>
        <c:crossBetween val="midCat"/>
      </c:valAx>
      <c:valAx>
        <c:axId val="1778488751"/>
        <c:scaling>
          <c:orientation val="minMax"/>
          <c:max val="870"/>
          <c:min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A-B64B-AFCF-E89920E890E6}"/>
            </c:ext>
          </c:extLst>
        </c:ser>
        <c:ser>
          <c:idx val="1"/>
          <c:order val="1"/>
          <c:tx>
            <c:v>Предсказанные 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50EA-B64B-AFCF-E89920E890E6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0EA-B64B-AFCF-E89920E890E6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EA-B64B-AFCF-E89920E890E6}"/>
              </c:ext>
            </c:extLst>
          </c:dPt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XZ!$AR$24:$AR$81</c:f>
              <c:numCache>
                <c:formatCode>0.00</c:formatCode>
                <c:ptCount val="58"/>
                <c:pt idx="0">
                  <c:v>601.47162828378964</c:v>
                </c:pt>
                <c:pt idx="1">
                  <c:v>609.32204794524841</c:v>
                </c:pt>
                <c:pt idx="2">
                  <c:v>625.33161612908975</c:v>
                </c:pt>
                <c:pt idx="3">
                  <c:v>675.92866980638473</c:v>
                </c:pt>
                <c:pt idx="4">
                  <c:v>711.91452675120115</c:v>
                </c:pt>
                <c:pt idx="5">
                  <c:v>779.56096153125827</c:v>
                </c:pt>
                <c:pt idx="6">
                  <c:v>667.22009978649828</c:v>
                </c:pt>
                <c:pt idx="7">
                  <c:v>702.74232000612642</c:v>
                </c:pt>
                <c:pt idx="8">
                  <c:v>702.74232000612642</c:v>
                </c:pt>
                <c:pt idx="9">
                  <c:v>650.13811415576345</c:v>
                </c:pt>
                <c:pt idx="10">
                  <c:v>769.51720762419359</c:v>
                </c:pt>
                <c:pt idx="11">
                  <c:v>693.68828668414267</c:v>
                </c:pt>
                <c:pt idx="12">
                  <c:v>702.74232000612642</c:v>
                </c:pt>
                <c:pt idx="13">
                  <c:v>601.47162828378964</c:v>
                </c:pt>
                <c:pt idx="14">
                  <c:v>702.74232000612642</c:v>
                </c:pt>
                <c:pt idx="15">
                  <c:v>730.61965024956214</c:v>
                </c:pt>
                <c:pt idx="16">
                  <c:v>625.33161612908975</c:v>
                </c:pt>
                <c:pt idx="17">
                  <c:v>740.15571246372451</c:v>
                </c:pt>
                <c:pt idx="18">
                  <c:v>711.91452675120115</c:v>
                </c:pt>
                <c:pt idx="19">
                  <c:v>675.92866980638473</c:v>
                </c:pt>
                <c:pt idx="20">
                  <c:v>721.20644932123605</c:v>
                </c:pt>
                <c:pt idx="21">
                  <c:v>711.91452675120115</c:v>
                </c:pt>
                <c:pt idx="22">
                  <c:v>675.92866980638473</c:v>
                </c:pt>
                <c:pt idx="23">
                  <c:v>625.33161612908975</c:v>
                </c:pt>
                <c:pt idx="24">
                  <c:v>702.74232000612642</c:v>
                </c:pt>
                <c:pt idx="25">
                  <c:v>658.62372975927178</c:v>
                </c:pt>
                <c:pt idx="26">
                  <c:v>684.7509042554691</c:v>
                </c:pt>
                <c:pt idx="27">
                  <c:v>586.07291695161291</c:v>
                </c:pt>
                <c:pt idx="28">
                  <c:v>711.91452675120115</c:v>
                </c:pt>
                <c:pt idx="29">
                  <c:v>702.74232000612642</c:v>
                </c:pt>
                <c:pt idx="30">
                  <c:v>693.68828668414267</c:v>
                </c:pt>
                <c:pt idx="31">
                  <c:v>667.22009978649828</c:v>
                </c:pt>
                <c:pt idx="32">
                  <c:v>730.61965024956214</c:v>
                </c:pt>
                <c:pt idx="33">
                  <c:v>759.60285603140971</c:v>
                </c:pt>
                <c:pt idx="34">
                  <c:v>609.32204794524841</c:v>
                </c:pt>
                <c:pt idx="35">
                  <c:v>641.76182603153848</c:v>
                </c:pt>
                <c:pt idx="36">
                  <c:v>633.49345682671242</c:v>
                </c:pt>
                <c:pt idx="37">
                  <c:v>641.76182603153848</c:v>
                </c:pt>
                <c:pt idx="38">
                  <c:v>609.32204794524841</c:v>
                </c:pt>
                <c:pt idx="39">
                  <c:v>769.51720762419359</c:v>
                </c:pt>
                <c:pt idx="40">
                  <c:v>759.60285603140971</c:v>
                </c:pt>
                <c:pt idx="41">
                  <c:v>633.49345682671242</c:v>
                </c:pt>
                <c:pt idx="42">
                  <c:v>641.76182603153848</c:v>
                </c:pt>
                <c:pt idx="43">
                  <c:v>675.92866980638473</c:v>
                </c:pt>
                <c:pt idx="44">
                  <c:v>810.48563726347857</c:v>
                </c:pt>
                <c:pt idx="45">
                  <c:v>864.77685410812092</c:v>
                </c:pt>
                <c:pt idx="46">
                  <c:v>789.7358067141862</c:v>
                </c:pt>
                <c:pt idx="47">
                  <c:v>769.51720762419359</c:v>
                </c:pt>
                <c:pt idx="48">
                  <c:v>633.49345682671242</c:v>
                </c:pt>
                <c:pt idx="49">
                  <c:v>779.56096153125827</c:v>
                </c:pt>
                <c:pt idx="50">
                  <c:v>684.7509042554691</c:v>
                </c:pt>
                <c:pt idx="51">
                  <c:v>650.13811415576345</c:v>
                </c:pt>
                <c:pt idx="52">
                  <c:v>730.61965024956214</c:v>
                </c:pt>
                <c:pt idx="53">
                  <c:v>658.62372975927178</c:v>
                </c:pt>
                <c:pt idx="54">
                  <c:v>601.47162828378964</c:v>
                </c:pt>
                <c:pt idx="55">
                  <c:v>730.61965024956214</c:v>
                </c:pt>
                <c:pt idx="56">
                  <c:v>641.76182603153848</c:v>
                </c:pt>
                <c:pt idx="57">
                  <c:v>658.62372975927178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A-B64B-AFCF-E89920E89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17632"/>
        <c:axId val="1778488751"/>
      </c:scatterChart>
      <c:valAx>
        <c:axId val="2711763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8488751"/>
        <c:crosses val="autoZero"/>
        <c:crossBetween val="midCat"/>
      </c:valAx>
      <c:valAx>
        <c:axId val="1778488751"/>
        <c:scaling>
          <c:orientation val="minMax"/>
          <c:max val="870"/>
          <c:min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0-1046-AA19-92A520C9A7D1}"/>
            </c:ext>
          </c:extLst>
        </c:ser>
        <c:ser>
          <c:idx val="1"/>
          <c:order val="1"/>
          <c:tx>
            <c:v>Предсказанные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650-1046-AA19-92A520C9A7D1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650-1046-AA19-92A520C9A7D1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50-1046-AA19-92A520C9A7D1}"/>
              </c:ext>
            </c:extLst>
          </c:dPt>
          <c:xVal>
            <c:numRef>
              <c:f>XZ!$A$2:$A$59</c:f>
              <c:numCache>
                <c:formatCode>0.00</c:formatCode>
                <c:ptCount val="58"/>
                <c:pt idx="0">
                  <c:v>67</c:v>
                </c:pt>
                <c:pt idx="1">
                  <c:v>68</c:v>
                </c:pt>
                <c:pt idx="2">
                  <c:v>70</c:v>
                </c:pt>
                <c:pt idx="3">
                  <c:v>76</c:v>
                </c:pt>
                <c:pt idx="4">
                  <c:v>80</c:v>
                </c:pt>
                <c:pt idx="5">
                  <c:v>87</c:v>
                </c:pt>
                <c:pt idx="6">
                  <c:v>75</c:v>
                </c:pt>
                <c:pt idx="7">
                  <c:v>79</c:v>
                </c:pt>
                <c:pt idx="8">
                  <c:v>79</c:v>
                </c:pt>
                <c:pt idx="9">
                  <c:v>73</c:v>
                </c:pt>
                <c:pt idx="10">
                  <c:v>86</c:v>
                </c:pt>
                <c:pt idx="11">
                  <c:v>78</c:v>
                </c:pt>
                <c:pt idx="12">
                  <c:v>79</c:v>
                </c:pt>
                <c:pt idx="13">
                  <c:v>67</c:v>
                </c:pt>
                <c:pt idx="14">
                  <c:v>79</c:v>
                </c:pt>
                <c:pt idx="15">
                  <c:v>82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76</c:v>
                </c:pt>
                <c:pt idx="20">
                  <c:v>81</c:v>
                </c:pt>
                <c:pt idx="21">
                  <c:v>80</c:v>
                </c:pt>
                <c:pt idx="22">
                  <c:v>76</c:v>
                </c:pt>
                <c:pt idx="23">
                  <c:v>70</c:v>
                </c:pt>
                <c:pt idx="24">
                  <c:v>79</c:v>
                </c:pt>
                <c:pt idx="25">
                  <c:v>74</c:v>
                </c:pt>
                <c:pt idx="26">
                  <c:v>77</c:v>
                </c:pt>
                <c:pt idx="27">
                  <c:v>65</c:v>
                </c:pt>
                <c:pt idx="28">
                  <c:v>80</c:v>
                </c:pt>
                <c:pt idx="29">
                  <c:v>79</c:v>
                </c:pt>
                <c:pt idx="30">
                  <c:v>78</c:v>
                </c:pt>
                <c:pt idx="31">
                  <c:v>75</c:v>
                </c:pt>
                <c:pt idx="32">
                  <c:v>82</c:v>
                </c:pt>
                <c:pt idx="33">
                  <c:v>85</c:v>
                </c:pt>
                <c:pt idx="34">
                  <c:v>68</c:v>
                </c:pt>
                <c:pt idx="35">
                  <c:v>72</c:v>
                </c:pt>
                <c:pt idx="36">
                  <c:v>71</c:v>
                </c:pt>
                <c:pt idx="37">
                  <c:v>72</c:v>
                </c:pt>
                <c:pt idx="38">
                  <c:v>68</c:v>
                </c:pt>
                <c:pt idx="39">
                  <c:v>86</c:v>
                </c:pt>
                <c:pt idx="40">
                  <c:v>85</c:v>
                </c:pt>
                <c:pt idx="41">
                  <c:v>71</c:v>
                </c:pt>
                <c:pt idx="42">
                  <c:v>72</c:v>
                </c:pt>
                <c:pt idx="43">
                  <c:v>76</c:v>
                </c:pt>
                <c:pt idx="44">
                  <c:v>90</c:v>
                </c:pt>
                <c:pt idx="45">
                  <c:v>95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87</c:v>
                </c:pt>
                <c:pt idx="50">
                  <c:v>77</c:v>
                </c:pt>
                <c:pt idx="51">
                  <c:v>73</c:v>
                </c:pt>
                <c:pt idx="52">
                  <c:v>82</c:v>
                </c:pt>
                <c:pt idx="53">
                  <c:v>74</c:v>
                </c:pt>
                <c:pt idx="54">
                  <c:v>67</c:v>
                </c:pt>
                <c:pt idx="55">
                  <c:v>82</c:v>
                </c:pt>
                <c:pt idx="56">
                  <c:v>72</c:v>
                </c:pt>
                <c:pt idx="57">
                  <c:v>74</c:v>
                </c:pt>
              </c:numCache>
            </c:numRef>
          </c:xVal>
          <c:yVal>
            <c:numRef>
              <c:f>XZ!$AZ$26:$AZ$83</c:f>
              <c:numCache>
                <c:formatCode>0.00</c:formatCode>
                <c:ptCount val="58"/>
                <c:pt idx="0">
                  <c:v>588.64186883063473</c:v>
                </c:pt>
                <c:pt idx="1">
                  <c:v>600.37464389477668</c:v>
                </c:pt>
                <c:pt idx="2">
                  <c:v>622.83452758899125</c:v>
                </c:pt>
                <c:pt idx="3">
                  <c:v>683.12158382083032</c:v>
                </c:pt>
                <c:pt idx="4">
                  <c:v>718.28903328940305</c:v>
                </c:pt>
                <c:pt idx="5">
                  <c:v>772.05076638503726</c:v>
                </c:pt>
                <c:pt idx="6">
                  <c:v>673.74359729587752</c:v>
                </c:pt>
                <c:pt idx="7">
                  <c:v>709.83103911341721</c:v>
                </c:pt>
                <c:pt idx="8">
                  <c:v>709.83103911341721</c:v>
                </c:pt>
                <c:pt idx="9">
                  <c:v>654.21683083296227</c:v>
                </c:pt>
                <c:pt idx="10">
                  <c:v>764.90635002681347</c:v>
                </c:pt>
                <c:pt idx="11">
                  <c:v>701.15617329189331</c:v>
                </c:pt>
                <c:pt idx="12">
                  <c:v>709.83103911341721</c:v>
                </c:pt>
                <c:pt idx="13">
                  <c:v>588.64186883063473</c:v>
                </c:pt>
                <c:pt idx="14">
                  <c:v>709.83103911341721</c:v>
                </c:pt>
                <c:pt idx="15">
                  <c:v>734.58614401874161</c:v>
                </c:pt>
                <c:pt idx="16">
                  <c:v>622.83452758899125</c:v>
                </c:pt>
                <c:pt idx="17">
                  <c:v>742.4401732858928</c:v>
                </c:pt>
                <c:pt idx="18">
                  <c:v>718.28903328940305</c:v>
                </c:pt>
                <c:pt idx="19">
                  <c:v>683.12158382083032</c:v>
                </c:pt>
                <c:pt idx="20">
                  <c:v>726.53818810301891</c:v>
                </c:pt>
                <c:pt idx="21">
                  <c:v>718.28903328940305</c:v>
                </c:pt>
                <c:pt idx="22">
                  <c:v>683.12158382083032</c:v>
                </c:pt>
                <c:pt idx="23">
                  <c:v>622.83452758899125</c:v>
                </c:pt>
                <c:pt idx="24">
                  <c:v>709.83103911341721</c:v>
                </c:pt>
                <c:pt idx="25">
                  <c:v>664.11215167565581</c:v>
                </c:pt>
                <c:pt idx="26">
                  <c:v>692.25598628019975</c:v>
                </c:pt>
                <c:pt idx="27">
                  <c:v>564.0932933118147</c:v>
                </c:pt>
                <c:pt idx="28">
                  <c:v>718.28903328940305</c:v>
                </c:pt>
                <c:pt idx="29">
                  <c:v>709.83103911341721</c:v>
                </c:pt>
                <c:pt idx="30">
                  <c:v>701.15617329189331</c:v>
                </c:pt>
                <c:pt idx="31">
                  <c:v>673.74359729587752</c:v>
                </c:pt>
                <c:pt idx="32">
                  <c:v>734.58614401874161</c:v>
                </c:pt>
                <c:pt idx="33">
                  <c:v>757.59382975427854</c:v>
                </c:pt>
                <c:pt idx="34">
                  <c:v>600.37464389477668</c:v>
                </c:pt>
                <c:pt idx="35">
                  <c:v>644.04663996686054</c:v>
                </c:pt>
                <c:pt idx="36">
                  <c:v>633.58996485100943</c:v>
                </c:pt>
                <c:pt idx="37">
                  <c:v>644.04663996686054</c:v>
                </c:pt>
                <c:pt idx="38">
                  <c:v>600.37464389477668</c:v>
                </c:pt>
                <c:pt idx="39">
                  <c:v>764.90635002681347</c:v>
                </c:pt>
                <c:pt idx="40">
                  <c:v>757.59382975427854</c:v>
                </c:pt>
                <c:pt idx="41">
                  <c:v>633.58996485100943</c:v>
                </c:pt>
                <c:pt idx="42">
                  <c:v>644.04663996686054</c:v>
                </c:pt>
                <c:pt idx="43">
                  <c:v>683.12158382083032</c:v>
                </c:pt>
                <c:pt idx="44">
                  <c:v>792.53142661194556</c:v>
                </c:pt>
                <c:pt idx="45">
                  <c:v>823.79138169512146</c:v>
                </c:pt>
                <c:pt idx="46">
                  <c:v>779.0328096442106</c:v>
                </c:pt>
                <c:pt idx="47">
                  <c:v>764.90635002681347</c:v>
                </c:pt>
                <c:pt idx="48">
                  <c:v>633.58996485100943</c:v>
                </c:pt>
                <c:pt idx="49">
                  <c:v>772.05076638503726</c:v>
                </c:pt>
                <c:pt idx="50">
                  <c:v>692.25598628019975</c:v>
                </c:pt>
                <c:pt idx="51">
                  <c:v>654.21683083296227</c:v>
                </c:pt>
                <c:pt idx="52">
                  <c:v>734.58614401874161</c:v>
                </c:pt>
                <c:pt idx="53">
                  <c:v>664.11215167565581</c:v>
                </c:pt>
                <c:pt idx="54">
                  <c:v>588.64186883063473</c:v>
                </c:pt>
                <c:pt idx="55">
                  <c:v>734.58614401874161</c:v>
                </c:pt>
                <c:pt idx="56">
                  <c:v>644.04663996686054</c:v>
                </c:pt>
                <c:pt idx="57">
                  <c:v>664.11215167565581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50-1046-AA19-92A520C9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17632"/>
        <c:axId val="1778488751"/>
      </c:scatterChart>
      <c:valAx>
        <c:axId val="2711763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8488751"/>
        <c:crosses val="autoZero"/>
        <c:crossBetween val="midCat"/>
      </c:valAx>
      <c:valAx>
        <c:axId val="1778488751"/>
        <c:scaling>
          <c:orientation val="minMax"/>
          <c:max val="870"/>
          <c:min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B-5D43-9DEF-FFD96E0695E7}"/>
            </c:ext>
          </c:extLst>
        </c:ser>
        <c:ser>
          <c:idx val="1"/>
          <c:order val="1"/>
          <c:tx>
            <c:v>Предсказанное 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YZ!$I$26:$I$83</c:f>
              <c:numCache>
                <c:formatCode>0.00</c:formatCode>
                <c:ptCount val="58"/>
                <c:pt idx="0">
                  <c:v>608.46338372976481</c:v>
                </c:pt>
                <c:pt idx="1">
                  <c:v>602.35130506791666</c:v>
                </c:pt>
                <c:pt idx="2">
                  <c:v>623.74358038438515</c:v>
                </c:pt>
                <c:pt idx="3">
                  <c:v>669.58417034824595</c:v>
                </c:pt>
                <c:pt idx="4">
                  <c:v>721.5368389739549</c:v>
                </c:pt>
                <c:pt idx="5">
                  <c:v>776.54554693058799</c:v>
                </c:pt>
                <c:pt idx="6">
                  <c:v>672.64020967917008</c:v>
                </c:pt>
                <c:pt idx="7">
                  <c:v>697.08852432656249</c:v>
                </c:pt>
                <c:pt idx="8">
                  <c:v>709.3126816502587</c:v>
                </c:pt>
                <c:pt idx="9">
                  <c:v>657.36001302454974</c:v>
                </c:pt>
                <c:pt idx="10">
                  <c:v>767.37742893781581</c:v>
                </c:pt>
                <c:pt idx="11">
                  <c:v>690.97644566471433</c:v>
                </c:pt>
                <c:pt idx="12">
                  <c:v>697.08852432656249</c:v>
                </c:pt>
                <c:pt idx="13">
                  <c:v>608.46338372976481</c:v>
                </c:pt>
                <c:pt idx="14">
                  <c:v>718.48079964303088</c:v>
                </c:pt>
                <c:pt idx="15">
                  <c:v>718.48079964303088</c:v>
                </c:pt>
                <c:pt idx="16">
                  <c:v>632.91169837715722</c:v>
                </c:pt>
                <c:pt idx="17">
                  <c:v>736.81703562857524</c:v>
                </c:pt>
                <c:pt idx="18">
                  <c:v>724.59287830487904</c:v>
                </c:pt>
                <c:pt idx="19">
                  <c:v>669.58417034824595</c:v>
                </c:pt>
                <c:pt idx="20">
                  <c:v>721.5368389739549</c:v>
                </c:pt>
                <c:pt idx="21">
                  <c:v>721.5368389739549</c:v>
                </c:pt>
                <c:pt idx="22">
                  <c:v>675.69624901009411</c:v>
                </c:pt>
                <c:pt idx="23">
                  <c:v>626.79961971530918</c:v>
                </c:pt>
                <c:pt idx="24">
                  <c:v>718.48079964303088</c:v>
                </c:pt>
                <c:pt idx="25">
                  <c:v>654.30397369362572</c:v>
                </c:pt>
                <c:pt idx="26">
                  <c:v>690.97644566471433</c:v>
                </c:pt>
                <c:pt idx="27">
                  <c:v>584.01506908237241</c:v>
                </c:pt>
                <c:pt idx="28">
                  <c:v>709.3126816502587</c:v>
                </c:pt>
                <c:pt idx="29">
                  <c:v>694.03248499563847</c:v>
                </c:pt>
                <c:pt idx="30">
                  <c:v>684.86436700286629</c:v>
                </c:pt>
                <c:pt idx="31">
                  <c:v>660.41605235547377</c:v>
                </c:pt>
                <c:pt idx="32">
                  <c:v>742.9291142904234</c:v>
                </c:pt>
                <c:pt idx="33">
                  <c:v>749.04119295227144</c:v>
                </c:pt>
                <c:pt idx="34">
                  <c:v>608.46338372976481</c:v>
                </c:pt>
                <c:pt idx="35">
                  <c:v>651.24793436270159</c:v>
                </c:pt>
                <c:pt idx="36">
                  <c:v>632.91169837715722</c:v>
                </c:pt>
                <c:pt idx="37">
                  <c:v>642.0798163699294</c:v>
                </c:pt>
                <c:pt idx="38">
                  <c:v>614.57546239161297</c:v>
                </c:pt>
                <c:pt idx="39">
                  <c:v>764.32138960689178</c:v>
                </c:pt>
                <c:pt idx="40">
                  <c:v>761.26535027596765</c:v>
                </c:pt>
                <c:pt idx="41">
                  <c:v>623.74358038438515</c:v>
                </c:pt>
                <c:pt idx="42">
                  <c:v>648.19189503177756</c:v>
                </c:pt>
                <c:pt idx="43">
                  <c:v>687.92040633379031</c:v>
                </c:pt>
                <c:pt idx="44">
                  <c:v>816.27405823260074</c:v>
                </c:pt>
                <c:pt idx="45">
                  <c:v>846.8344515418413</c:v>
                </c:pt>
                <c:pt idx="46">
                  <c:v>785.71366492336017</c:v>
                </c:pt>
                <c:pt idx="47">
                  <c:v>761.26535027596765</c:v>
                </c:pt>
                <c:pt idx="48">
                  <c:v>626.79961971530918</c:v>
                </c:pt>
                <c:pt idx="49">
                  <c:v>779.60158626151201</c:v>
                </c:pt>
                <c:pt idx="50">
                  <c:v>687.92040633379031</c:v>
                </c:pt>
                <c:pt idx="51">
                  <c:v>648.19189503177756</c:v>
                </c:pt>
                <c:pt idx="52">
                  <c:v>736.81703562857524</c:v>
                </c:pt>
                <c:pt idx="53">
                  <c:v>648.19189503177756</c:v>
                </c:pt>
                <c:pt idx="54">
                  <c:v>593.18318707514447</c:v>
                </c:pt>
                <c:pt idx="55">
                  <c:v>724.59287830487904</c:v>
                </c:pt>
                <c:pt idx="56">
                  <c:v>635.96773770808136</c:v>
                </c:pt>
                <c:pt idx="57">
                  <c:v>669.58417034824595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B-5D43-9DEF-FFD96E06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34000"/>
        <c:axId val="1120614831"/>
      </c:scatterChart>
      <c:valAx>
        <c:axId val="285134000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614831"/>
        <c:crosses val="autoZero"/>
        <c:crossBetween val="midCat"/>
      </c:valAx>
      <c:valAx>
        <c:axId val="112061483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3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0-3246-AC6C-53E65ED6C75E}"/>
            </c:ext>
          </c:extLst>
        </c:ser>
        <c:ser>
          <c:idx val="1"/>
          <c:order val="1"/>
          <c:tx>
            <c:v>Предсказанное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F00-3246-AC6C-53E65ED6C75E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F00-3246-AC6C-53E65ED6C75E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00-3246-AC6C-53E65ED6C75E}"/>
              </c:ext>
            </c:extLst>
          </c:dPt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YZ!$AP$26:$AP$83</c:f>
              <c:numCache>
                <c:formatCode>0.00</c:formatCode>
                <c:ptCount val="58"/>
                <c:pt idx="0">
                  <c:v>611.32105024218595</c:v>
                </c:pt>
                <c:pt idx="1">
                  <c:v>605.96562739290528</c:v>
                </c:pt>
                <c:pt idx="2">
                  <c:v>624.91759360063475</c:v>
                </c:pt>
                <c:pt idx="3">
                  <c:v>667.54870123895455</c:v>
                </c:pt>
                <c:pt idx="4">
                  <c:v>719.39020337623765</c:v>
                </c:pt>
                <c:pt idx="5">
                  <c:v>778.67595394018724</c:v>
                </c:pt>
                <c:pt idx="6">
                  <c:v>670.49205420627413</c:v>
                </c:pt>
                <c:pt idx="7">
                  <c:v>694.51091801180701</c:v>
                </c:pt>
                <c:pt idx="8">
                  <c:v>706.84110700745953</c:v>
                </c:pt>
                <c:pt idx="9">
                  <c:v>655.90393190044426</c:v>
                </c:pt>
                <c:pt idx="10">
                  <c:v>768.46611595757611</c:v>
                </c:pt>
                <c:pt idx="11">
                  <c:v>688.42671783921116</c:v>
                </c:pt>
                <c:pt idx="12">
                  <c:v>694.51091801180701</c:v>
                </c:pt>
                <c:pt idx="13">
                  <c:v>611.32105024218595</c:v>
                </c:pt>
                <c:pt idx="14">
                  <c:v>716.23219534842428</c:v>
                </c:pt>
                <c:pt idx="15">
                  <c:v>716.23219534842428</c:v>
                </c:pt>
                <c:pt idx="16">
                  <c:v>633.22024644459884</c:v>
                </c:pt>
                <c:pt idx="17">
                  <c:v>735.39033961884411</c:v>
                </c:pt>
                <c:pt idx="18">
                  <c:v>722.56213567996053</c:v>
                </c:pt>
                <c:pt idx="19">
                  <c:v>667.54870123895455</c:v>
                </c:pt>
                <c:pt idx="20">
                  <c:v>719.39020337623765</c:v>
                </c:pt>
                <c:pt idx="21">
                  <c:v>719.39020337623765</c:v>
                </c:pt>
                <c:pt idx="22">
                  <c:v>673.44838499330115</c:v>
                </c:pt>
                <c:pt idx="23">
                  <c:v>627.67297766480988</c:v>
                </c:pt>
                <c:pt idx="24">
                  <c:v>716.23219534842428</c:v>
                </c:pt>
                <c:pt idx="25">
                  <c:v>653.02461845873438</c:v>
                </c:pt>
                <c:pt idx="26">
                  <c:v>688.42671783921116</c:v>
                </c:pt>
                <c:pt idx="27">
                  <c:v>590.17921263183359</c:v>
                </c:pt>
                <c:pt idx="28">
                  <c:v>706.84110700745953</c:v>
                </c:pt>
                <c:pt idx="29">
                  <c:v>691.46212607081043</c:v>
                </c:pt>
                <c:pt idx="30">
                  <c:v>682.39581775273371</c:v>
                </c:pt>
                <c:pt idx="31">
                  <c:v>658.79594079905053</c:v>
                </c:pt>
                <c:pt idx="32">
                  <c:v>741.88959642467796</c:v>
                </c:pt>
                <c:pt idx="33">
                  <c:v>748.44629257496933</c:v>
                </c:pt>
                <c:pt idx="34">
                  <c:v>611.32105024218595</c:v>
                </c:pt>
                <c:pt idx="35">
                  <c:v>650.15794474289294</c:v>
                </c:pt>
                <c:pt idx="36">
                  <c:v>633.22024644459884</c:v>
                </c:pt>
                <c:pt idx="37">
                  <c:v>641.63320830362932</c:v>
                </c:pt>
                <c:pt idx="38">
                  <c:v>616.72380342275574</c:v>
                </c:pt>
                <c:pt idx="39">
                  <c:v>765.09267251630172</c:v>
                </c:pt>
                <c:pt idx="40">
                  <c:v>761.73403795262868</c:v>
                </c:pt>
                <c:pt idx="41">
                  <c:v>624.91759360063475</c:v>
                </c:pt>
                <c:pt idx="42">
                  <c:v>647.30385526654391</c:v>
                </c:pt>
                <c:pt idx="43">
                  <c:v>685.4046345646625</c:v>
                </c:pt>
                <c:pt idx="44">
                  <c:v>824.50939124237959</c:v>
                </c:pt>
                <c:pt idx="45">
                  <c:v>861.59349031832323</c:v>
                </c:pt>
                <c:pt idx="46">
                  <c:v>789.02143979258199</c:v>
                </c:pt>
                <c:pt idx="47">
                  <c:v>761.73403795262868</c:v>
                </c:pt>
                <c:pt idx="48">
                  <c:v>627.67297766480988</c:v>
                </c:pt>
                <c:pt idx="49">
                  <c:v>782.10928872962882</c:v>
                </c:pt>
                <c:pt idx="50">
                  <c:v>685.4046345646625</c:v>
                </c:pt>
                <c:pt idx="51">
                  <c:v>647.30385526654391</c:v>
                </c:pt>
                <c:pt idx="52">
                  <c:v>735.39033961884411</c:v>
                </c:pt>
                <c:pt idx="53">
                  <c:v>647.30385526654391</c:v>
                </c:pt>
                <c:pt idx="54">
                  <c:v>598.02033147435736</c:v>
                </c:pt>
                <c:pt idx="55">
                  <c:v>722.56213567996053</c:v>
                </c:pt>
                <c:pt idx="56">
                  <c:v>636.01223853128965</c:v>
                </c:pt>
                <c:pt idx="57">
                  <c:v>667.54870123895455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0-3246-AC6C-53E65ED6C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34000"/>
        <c:axId val="1120614831"/>
      </c:scatterChart>
      <c:valAx>
        <c:axId val="285134000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614831"/>
        <c:crosses val="autoZero"/>
        <c:crossBetween val="midCat"/>
      </c:valAx>
      <c:valAx>
        <c:axId val="112061483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3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YZ!$B$2:$B$59</c:f>
              <c:numCache>
                <c:formatCode>0.00</c:formatCode>
                <c:ptCount val="58"/>
                <c:pt idx="0">
                  <c:v>602</c:v>
                </c:pt>
                <c:pt idx="1">
                  <c:v>602</c:v>
                </c:pt>
                <c:pt idx="2">
                  <c:v>625</c:v>
                </c:pt>
                <c:pt idx="3">
                  <c:v>674</c:v>
                </c:pt>
                <c:pt idx="4">
                  <c:v>718</c:v>
                </c:pt>
                <c:pt idx="5">
                  <c:v>781</c:v>
                </c:pt>
                <c:pt idx="6">
                  <c:v>668</c:v>
                </c:pt>
                <c:pt idx="7">
                  <c:v>702</c:v>
                </c:pt>
                <c:pt idx="8">
                  <c:v>701</c:v>
                </c:pt>
                <c:pt idx="9">
                  <c:v>648</c:v>
                </c:pt>
                <c:pt idx="10">
                  <c:v>773</c:v>
                </c:pt>
                <c:pt idx="11">
                  <c:v>692</c:v>
                </c:pt>
                <c:pt idx="12">
                  <c:v>708</c:v>
                </c:pt>
                <c:pt idx="13">
                  <c:v>596</c:v>
                </c:pt>
                <c:pt idx="14">
                  <c:v>702</c:v>
                </c:pt>
                <c:pt idx="15">
                  <c:v>730</c:v>
                </c:pt>
                <c:pt idx="16">
                  <c:v>626</c:v>
                </c:pt>
                <c:pt idx="17">
                  <c:v>737</c:v>
                </c:pt>
                <c:pt idx="18">
                  <c:v>716</c:v>
                </c:pt>
                <c:pt idx="19">
                  <c:v>681</c:v>
                </c:pt>
                <c:pt idx="20">
                  <c:v>721</c:v>
                </c:pt>
                <c:pt idx="21">
                  <c:v>710</c:v>
                </c:pt>
                <c:pt idx="22">
                  <c:v>680</c:v>
                </c:pt>
                <c:pt idx="23">
                  <c:v>626</c:v>
                </c:pt>
                <c:pt idx="24">
                  <c:v>708</c:v>
                </c:pt>
                <c:pt idx="25">
                  <c:v>658</c:v>
                </c:pt>
                <c:pt idx="26">
                  <c:v>690</c:v>
                </c:pt>
                <c:pt idx="27">
                  <c:v>579</c:v>
                </c:pt>
                <c:pt idx="28">
                  <c:v>714</c:v>
                </c:pt>
                <c:pt idx="29">
                  <c:v>704</c:v>
                </c:pt>
                <c:pt idx="30">
                  <c:v>697</c:v>
                </c:pt>
                <c:pt idx="31">
                  <c:v>672</c:v>
                </c:pt>
                <c:pt idx="32">
                  <c:v>729</c:v>
                </c:pt>
                <c:pt idx="33">
                  <c:v>763</c:v>
                </c:pt>
                <c:pt idx="34">
                  <c:v>608</c:v>
                </c:pt>
                <c:pt idx="35">
                  <c:v>643</c:v>
                </c:pt>
                <c:pt idx="36">
                  <c:v>637</c:v>
                </c:pt>
                <c:pt idx="37">
                  <c:v>638</c:v>
                </c:pt>
                <c:pt idx="38">
                  <c:v>611</c:v>
                </c:pt>
                <c:pt idx="39">
                  <c:v>773</c:v>
                </c:pt>
                <c:pt idx="40">
                  <c:v>764</c:v>
                </c:pt>
                <c:pt idx="41">
                  <c:v>632</c:v>
                </c:pt>
                <c:pt idx="42">
                  <c:v>641</c:v>
                </c:pt>
                <c:pt idx="43">
                  <c:v>675</c:v>
                </c:pt>
                <c:pt idx="44">
                  <c:v>801</c:v>
                </c:pt>
                <c:pt idx="45">
                  <c:v>847</c:v>
                </c:pt>
                <c:pt idx="46">
                  <c:v>782</c:v>
                </c:pt>
                <c:pt idx="47">
                  <c:v>773</c:v>
                </c:pt>
                <c:pt idx="48">
                  <c:v>635</c:v>
                </c:pt>
                <c:pt idx="49">
                  <c:v>777</c:v>
                </c:pt>
                <c:pt idx="50">
                  <c:v>683</c:v>
                </c:pt>
                <c:pt idx="51">
                  <c:v>647</c:v>
                </c:pt>
                <c:pt idx="52">
                  <c:v>736</c:v>
                </c:pt>
                <c:pt idx="53">
                  <c:v>659</c:v>
                </c:pt>
                <c:pt idx="54">
                  <c:v>599</c:v>
                </c:pt>
                <c:pt idx="55">
                  <c:v>735</c:v>
                </c:pt>
                <c:pt idx="56">
                  <c:v>640</c:v>
                </c:pt>
                <c:pt idx="57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5-CE4B-A726-7CB24BD06CE2}"/>
            </c:ext>
          </c:extLst>
        </c:ser>
        <c:ser>
          <c:idx val="1"/>
          <c:order val="1"/>
          <c:tx>
            <c:v>Предсказанное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E5-CE4B-A726-7CB24BD06CE2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E5-CE4B-A726-7CB24BD06CE2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E5-CE4B-A726-7CB24BD06CE2}"/>
              </c:ext>
            </c:extLst>
          </c:dPt>
          <c:xVal>
            <c:numRef>
              <c:f>YZ!$A$2:$A$59</c:f>
              <c:numCache>
                <c:formatCode>0.00</c:formatCode>
                <c:ptCount val="58"/>
                <c:pt idx="0">
                  <c:v>201</c:v>
                </c:pt>
                <c:pt idx="1">
                  <c:v>199</c:v>
                </c:pt>
                <c:pt idx="2">
                  <c:v>206</c:v>
                </c:pt>
                <c:pt idx="3">
                  <c:v>221</c:v>
                </c:pt>
                <c:pt idx="4">
                  <c:v>238</c:v>
                </c:pt>
                <c:pt idx="5">
                  <c:v>256</c:v>
                </c:pt>
                <c:pt idx="6">
                  <c:v>222</c:v>
                </c:pt>
                <c:pt idx="7">
                  <c:v>230</c:v>
                </c:pt>
                <c:pt idx="8">
                  <c:v>234</c:v>
                </c:pt>
                <c:pt idx="9">
                  <c:v>217</c:v>
                </c:pt>
                <c:pt idx="10">
                  <c:v>253</c:v>
                </c:pt>
                <c:pt idx="11">
                  <c:v>228</c:v>
                </c:pt>
                <c:pt idx="12">
                  <c:v>230</c:v>
                </c:pt>
                <c:pt idx="13">
                  <c:v>201</c:v>
                </c:pt>
                <c:pt idx="14">
                  <c:v>237</c:v>
                </c:pt>
                <c:pt idx="15">
                  <c:v>237</c:v>
                </c:pt>
                <c:pt idx="16">
                  <c:v>209</c:v>
                </c:pt>
                <c:pt idx="17">
                  <c:v>243</c:v>
                </c:pt>
                <c:pt idx="18">
                  <c:v>239</c:v>
                </c:pt>
                <c:pt idx="19">
                  <c:v>221</c:v>
                </c:pt>
                <c:pt idx="20">
                  <c:v>238</c:v>
                </c:pt>
                <c:pt idx="21">
                  <c:v>238</c:v>
                </c:pt>
                <c:pt idx="22">
                  <c:v>223</c:v>
                </c:pt>
                <c:pt idx="23">
                  <c:v>207</c:v>
                </c:pt>
                <c:pt idx="24">
                  <c:v>237</c:v>
                </c:pt>
                <c:pt idx="25">
                  <c:v>216</c:v>
                </c:pt>
                <c:pt idx="26">
                  <c:v>228</c:v>
                </c:pt>
                <c:pt idx="27">
                  <c:v>193</c:v>
                </c:pt>
                <c:pt idx="28">
                  <c:v>234</c:v>
                </c:pt>
                <c:pt idx="29">
                  <c:v>229</c:v>
                </c:pt>
                <c:pt idx="30">
                  <c:v>226</c:v>
                </c:pt>
                <c:pt idx="31">
                  <c:v>218</c:v>
                </c:pt>
                <c:pt idx="32">
                  <c:v>245</c:v>
                </c:pt>
                <c:pt idx="33">
                  <c:v>247</c:v>
                </c:pt>
                <c:pt idx="34">
                  <c:v>201</c:v>
                </c:pt>
                <c:pt idx="35">
                  <c:v>215</c:v>
                </c:pt>
                <c:pt idx="36">
                  <c:v>209</c:v>
                </c:pt>
                <c:pt idx="37">
                  <c:v>212</c:v>
                </c:pt>
                <c:pt idx="38">
                  <c:v>203</c:v>
                </c:pt>
                <c:pt idx="39">
                  <c:v>252</c:v>
                </c:pt>
                <c:pt idx="40">
                  <c:v>251</c:v>
                </c:pt>
                <c:pt idx="41">
                  <c:v>206</c:v>
                </c:pt>
                <c:pt idx="42">
                  <c:v>214</c:v>
                </c:pt>
                <c:pt idx="43">
                  <c:v>227</c:v>
                </c:pt>
                <c:pt idx="44">
                  <c:v>269</c:v>
                </c:pt>
                <c:pt idx="45">
                  <c:v>279</c:v>
                </c:pt>
                <c:pt idx="46">
                  <c:v>259</c:v>
                </c:pt>
                <c:pt idx="47">
                  <c:v>251</c:v>
                </c:pt>
                <c:pt idx="48">
                  <c:v>207</c:v>
                </c:pt>
                <c:pt idx="49">
                  <c:v>257</c:v>
                </c:pt>
                <c:pt idx="50">
                  <c:v>227</c:v>
                </c:pt>
                <c:pt idx="51">
                  <c:v>214</c:v>
                </c:pt>
                <c:pt idx="52">
                  <c:v>243</c:v>
                </c:pt>
                <c:pt idx="53">
                  <c:v>214</c:v>
                </c:pt>
                <c:pt idx="54">
                  <c:v>196</c:v>
                </c:pt>
                <c:pt idx="55">
                  <c:v>239</c:v>
                </c:pt>
                <c:pt idx="56">
                  <c:v>210</c:v>
                </c:pt>
                <c:pt idx="57">
                  <c:v>221</c:v>
                </c:pt>
              </c:numCache>
            </c:numRef>
          </c:xVal>
          <c:yVal>
            <c:numRef>
              <c:f>YZ!$AX$26:$AX$83</c:f>
              <c:numCache>
                <c:formatCode>0.00</c:formatCode>
                <c:ptCount val="58"/>
                <c:pt idx="0">
                  <c:v>602.35072249216717</c:v>
                </c:pt>
                <c:pt idx="1">
                  <c:v>594.40977321970001</c:v>
                </c:pt>
                <c:pt idx="2">
                  <c:v>621.52850046814967</c:v>
                </c:pt>
                <c:pt idx="3">
                  <c:v>673.85519784153166</c:v>
                </c:pt>
                <c:pt idx="4">
                  <c:v>725.1851962173256</c:v>
                </c:pt>
                <c:pt idx="5">
                  <c:v>772.10402285769965</c:v>
                </c:pt>
                <c:pt idx="6">
                  <c:v>677.09222476613138</c:v>
                </c:pt>
                <c:pt idx="7">
                  <c:v>701.97510999522751</c:v>
                </c:pt>
                <c:pt idx="8">
                  <c:v>713.77852991159352</c:v>
                </c:pt>
                <c:pt idx="9">
                  <c:v>660.6087466477785</c:v>
                </c:pt>
                <c:pt idx="10">
                  <c:v>764.747843186811</c:v>
                </c:pt>
                <c:pt idx="11">
                  <c:v>695.91809188025013</c:v>
                </c:pt>
                <c:pt idx="12">
                  <c:v>701.97510999522751</c:v>
                </c:pt>
                <c:pt idx="13">
                  <c:v>602.35072249216717</c:v>
                </c:pt>
                <c:pt idx="14">
                  <c:v>722.369626686164</c:v>
                </c:pt>
                <c:pt idx="15">
                  <c:v>722.369626686164</c:v>
                </c:pt>
                <c:pt idx="16">
                  <c:v>632.59472067821423</c:v>
                </c:pt>
                <c:pt idx="17">
                  <c:v>738.91544269644737</c:v>
                </c:pt>
                <c:pt idx="18">
                  <c:v>727.97720449718054</c:v>
                </c:pt>
                <c:pt idx="19">
                  <c:v>673.85519784153166</c:v>
                </c:pt>
                <c:pt idx="20">
                  <c:v>725.1851962173256</c:v>
                </c:pt>
                <c:pt idx="21">
                  <c:v>725.1851962173256</c:v>
                </c:pt>
                <c:pt idx="22">
                  <c:v>680.30022005912019</c:v>
                </c:pt>
                <c:pt idx="23">
                  <c:v>625.25288053884776</c:v>
                </c:pt>
                <c:pt idx="24">
                  <c:v>722.369626686164</c:v>
                </c:pt>
                <c:pt idx="25">
                  <c:v>657.22047614567271</c:v>
                </c:pt>
                <c:pt idx="26">
                  <c:v>695.91809188025013</c:v>
                </c:pt>
                <c:pt idx="27">
                  <c:v>569.59944984510071</c:v>
                </c:pt>
                <c:pt idx="28">
                  <c:v>713.77852991159352</c:v>
                </c:pt>
                <c:pt idx="29">
                  <c:v>698.9598258681209</c:v>
                </c:pt>
                <c:pt idx="30">
                  <c:v>689.75386990483071</c:v>
                </c:pt>
                <c:pt idx="31">
                  <c:v>663.96593209940625</c:v>
                </c:pt>
                <c:pt idx="32">
                  <c:v>744.25062418547748</c:v>
                </c:pt>
                <c:pt idx="33">
                  <c:v>749.49940597428053</c:v>
                </c:pt>
                <c:pt idx="34">
                  <c:v>602.35072249216717</c:v>
                </c:pt>
                <c:pt idx="35">
                  <c:v>653.80068684819832</c:v>
                </c:pt>
                <c:pt idx="36">
                  <c:v>632.59472067821423</c:v>
                </c:pt>
                <c:pt idx="37">
                  <c:v>643.3477459766732</c:v>
                </c:pt>
                <c:pt idx="38">
                  <c:v>610.1351998577876</c:v>
                </c:pt>
                <c:pt idx="39">
                  <c:v>762.25686171095447</c:v>
                </c:pt>
                <c:pt idx="40">
                  <c:v>759.74603177712299</c:v>
                </c:pt>
                <c:pt idx="41">
                  <c:v>621.52850046814967</c:v>
                </c:pt>
                <c:pt idx="42">
                  <c:v>650.34893690308411</c:v>
                </c:pt>
                <c:pt idx="43">
                  <c:v>692.84955847398408</c:v>
                </c:pt>
                <c:pt idx="44">
                  <c:v>802.08478486210231</c:v>
                </c:pt>
                <c:pt idx="45">
                  <c:v>823.24573074886007</c:v>
                </c:pt>
                <c:pt idx="46">
                  <c:v>779.28978909991906</c:v>
                </c:pt>
                <c:pt idx="47">
                  <c:v>759.74603177712299</c:v>
                </c:pt>
                <c:pt idx="48">
                  <c:v>625.25288053884776</c:v>
                </c:pt>
                <c:pt idx="49">
                  <c:v>774.51791839172665</c:v>
                </c:pt>
                <c:pt idx="50">
                  <c:v>692.84955847398408</c:v>
                </c:pt>
                <c:pt idx="51">
                  <c:v>650.34893690308411</c:v>
                </c:pt>
                <c:pt idx="52">
                  <c:v>738.91544269644737</c:v>
                </c:pt>
                <c:pt idx="53">
                  <c:v>650.34893690308411</c:v>
                </c:pt>
                <c:pt idx="54">
                  <c:v>582.19448645618559</c:v>
                </c:pt>
                <c:pt idx="55">
                  <c:v>727.97720449718054</c:v>
                </c:pt>
                <c:pt idx="56">
                  <c:v>636.21319903261622</c:v>
                </c:pt>
                <c:pt idx="57">
                  <c:v>673.85519784153166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5-CE4B-A726-7CB24BD06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34000"/>
        <c:axId val="1120614831"/>
      </c:scatterChart>
      <c:valAx>
        <c:axId val="285134000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614831"/>
        <c:crosses val="autoZero"/>
        <c:crossBetween val="midCat"/>
      </c:valAx>
      <c:valAx>
        <c:axId val="112061483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13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66113</xdr:colOff>
      <xdr:row>0</xdr:row>
      <xdr:rowOff>33865</xdr:rowOff>
    </xdr:from>
    <xdr:to>
      <xdr:col>38</xdr:col>
      <xdr:colOff>795867</xdr:colOff>
      <xdr:row>42</xdr:row>
      <xdr:rowOff>25399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D48C5D-083C-DC9C-6CEC-4C2566C34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44</xdr:row>
      <xdr:rowOff>0</xdr:rowOff>
    </xdr:from>
    <xdr:to>
      <xdr:col>38</xdr:col>
      <xdr:colOff>729754</xdr:colOff>
      <xdr:row>87</xdr:row>
      <xdr:rowOff>52010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4FC6B23-F58B-874F-9412-83B62E5E2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89</xdr:row>
      <xdr:rowOff>0</xdr:rowOff>
    </xdr:from>
    <xdr:to>
      <xdr:col>38</xdr:col>
      <xdr:colOff>729754</xdr:colOff>
      <xdr:row>132</xdr:row>
      <xdr:rowOff>98474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A6FBC75-8567-0C41-928D-DBD9E0D2C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480122</xdr:colOff>
      <xdr:row>0</xdr:row>
      <xdr:rowOff>23572</xdr:rowOff>
    </xdr:from>
    <xdr:to>
      <xdr:col>37</xdr:col>
      <xdr:colOff>573048</xdr:colOff>
      <xdr:row>34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CA4930-DB1D-B89E-DA56-3C81E2DB4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489639</xdr:colOff>
      <xdr:row>34</xdr:row>
      <xdr:rowOff>30603</xdr:rowOff>
    </xdr:from>
    <xdr:to>
      <xdr:col>37</xdr:col>
      <xdr:colOff>582565</xdr:colOff>
      <xdr:row>68</xdr:row>
      <xdr:rowOff>38006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1DC4887-AB44-3B43-B463-13327D107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504940</xdr:colOff>
      <xdr:row>68</xdr:row>
      <xdr:rowOff>61205</xdr:rowOff>
    </xdr:from>
    <xdr:to>
      <xdr:col>37</xdr:col>
      <xdr:colOff>597866</xdr:colOff>
      <xdr:row>103</xdr:row>
      <xdr:rowOff>22705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1FBE5A5-5D65-CA40-AFF3-43042376A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5384-5DF0-9B46-8DBA-C3D817C03152}">
  <dimension ref="A1:BG83"/>
  <sheetViews>
    <sheetView tabSelected="1" topLeftCell="N12" zoomScale="141" workbookViewId="0">
      <selection activeCell="S30" sqref="S30"/>
    </sheetView>
  </sheetViews>
  <sheetFormatPr baseColWidth="10" defaultRowHeight="16" x14ac:dyDescent="0.2"/>
  <cols>
    <col min="1" max="7" width="10.83203125" style="1"/>
    <col min="8" max="8" width="27.83203125" style="1" customWidth="1"/>
    <col min="9" max="9" width="16.6640625" style="1" customWidth="1"/>
    <col min="10" max="10" width="23.5" style="1" customWidth="1"/>
    <col min="11" max="11" width="18.33203125" style="1" customWidth="1"/>
    <col min="12" max="12" width="31.5" style="1" customWidth="1"/>
    <col min="13" max="13" width="14.33203125" style="1" customWidth="1"/>
    <col min="14" max="14" width="14.1640625" style="1" customWidth="1"/>
    <col min="15" max="15" width="15.33203125" style="1" customWidth="1"/>
    <col min="16" max="16" width="13.83203125" style="1" customWidth="1"/>
    <col min="17" max="18" width="10.83203125" style="1"/>
    <col min="19" max="19" width="13.6640625" style="1" customWidth="1"/>
    <col min="20" max="22" width="10.83203125" style="1"/>
    <col min="23" max="23" width="20.5" style="1" customWidth="1"/>
    <col min="24" max="16384" width="10.83203125" style="1"/>
  </cols>
  <sheetData>
    <row r="1" spans="1:56" ht="17" thickBot="1" x14ac:dyDescent="0.25">
      <c r="A1" s="1" t="s">
        <v>0</v>
      </c>
      <c r="B1" s="1" t="s">
        <v>1</v>
      </c>
      <c r="C1" s="1" t="s">
        <v>84</v>
      </c>
      <c r="D1" s="1" t="s">
        <v>85</v>
      </c>
      <c r="H1" s="1" t="s">
        <v>3</v>
      </c>
      <c r="S1" s="2" t="s">
        <v>0</v>
      </c>
      <c r="T1" s="2"/>
      <c r="U1" s="2" t="s">
        <v>1</v>
      </c>
      <c r="V1" s="2"/>
      <c r="W1" s="2" t="s">
        <v>31</v>
      </c>
      <c r="X1" s="2"/>
      <c r="AO1" s="5" t="s">
        <v>86</v>
      </c>
      <c r="AY1" s="5" t="s">
        <v>87</v>
      </c>
    </row>
    <row r="2" spans="1:56" ht="20" thickBot="1" x14ac:dyDescent="0.3">
      <c r="A2" s="1">
        <v>67</v>
      </c>
      <c r="B2" s="1">
        <v>602</v>
      </c>
      <c r="C2" s="1">
        <f>LN(B2)</f>
        <v>6.4002574453088208</v>
      </c>
      <c r="D2" s="1">
        <f>1/A2</f>
        <v>1.4925373134328358E-2</v>
      </c>
      <c r="J2" s="6" t="s">
        <v>32</v>
      </c>
      <c r="K2" s="1" t="s">
        <v>37</v>
      </c>
      <c r="AO2" s="2" t="s">
        <v>4</v>
      </c>
      <c r="AP2" s="2"/>
      <c r="AR2" s="5" t="s">
        <v>38</v>
      </c>
      <c r="AY2" s="1" t="s">
        <v>3</v>
      </c>
    </row>
    <row r="3" spans="1:56" ht="17" thickBot="1" x14ac:dyDescent="0.25">
      <c r="A3" s="1">
        <v>68</v>
      </c>
      <c r="B3" s="1">
        <v>602</v>
      </c>
      <c r="C3" s="1">
        <f t="shared" ref="C3:C59" si="0">LN(B3)</f>
        <v>6.4002574453088208</v>
      </c>
      <c r="D3" s="1">
        <f t="shared" ref="D3:D59" si="1">1/A3</f>
        <v>1.4705882352941176E-2</v>
      </c>
      <c r="H3" s="2" t="s">
        <v>4</v>
      </c>
      <c r="I3" s="2"/>
      <c r="J3" s="1" t="s">
        <v>33</v>
      </c>
      <c r="L3" s="5" t="s">
        <v>38</v>
      </c>
      <c r="M3" s="1" cm="1">
        <f t="array" ref="M3">SUM(ABS(J23:J80/B2:B59))/I8*100</f>
        <v>0.40757687243341989</v>
      </c>
      <c r="S3" s="1" t="s">
        <v>40</v>
      </c>
      <c r="T3" s="1">
        <v>77.137931034482762</v>
      </c>
      <c r="U3" s="1" t="s">
        <v>40</v>
      </c>
      <c r="V3" s="1">
        <v>688.5</v>
      </c>
      <c r="W3" s="1" t="s">
        <v>40</v>
      </c>
      <c r="X3" s="1">
        <v>4.7042829402048012E-14</v>
      </c>
      <c r="AO3" s="1" t="s">
        <v>5</v>
      </c>
      <c r="AP3" s="1">
        <v>0.99763905914319151</v>
      </c>
      <c r="AR3" s="1" cm="1">
        <f t="array" ref="AR3">SUM(ABS(AS24:AS81/B2:B59))/AP7*100</f>
        <v>0.45304316204995948</v>
      </c>
    </row>
    <row r="4" spans="1:56" x14ac:dyDescent="0.2">
      <c r="A4" s="1">
        <v>70</v>
      </c>
      <c r="B4" s="1">
        <v>625</v>
      </c>
      <c r="C4" s="1">
        <f t="shared" si="0"/>
        <v>6.4377516497364011</v>
      </c>
      <c r="D4" s="1">
        <f t="shared" si="1"/>
        <v>1.4285714285714285E-2</v>
      </c>
      <c r="H4" s="1" t="s">
        <v>5</v>
      </c>
      <c r="I4" s="1">
        <v>0.99860843780973041</v>
      </c>
      <c r="J4" s="1" t="s">
        <v>34</v>
      </c>
      <c r="L4" s="5" t="s">
        <v>39</v>
      </c>
      <c r="M4" s="1">
        <f>I18*T3/V3</f>
        <v>1.0082466493274715</v>
      </c>
      <c r="S4" s="1" t="s">
        <v>8</v>
      </c>
      <c r="T4" s="1">
        <v>0.87149115864819737</v>
      </c>
      <c r="U4" s="1" t="s">
        <v>8</v>
      </c>
      <c r="V4" s="1">
        <v>7.8536311398654775</v>
      </c>
      <c r="W4" s="1" t="s">
        <v>8</v>
      </c>
      <c r="X4" s="1">
        <v>0.41417670463387074</v>
      </c>
      <c r="AO4" s="1" t="s">
        <v>6</v>
      </c>
      <c r="AP4" s="1">
        <v>0.99528369232811242</v>
      </c>
      <c r="AY4" s="2" t="s">
        <v>4</v>
      </c>
      <c r="AZ4" s="2"/>
      <c r="BB4" s="5" t="s">
        <v>38</v>
      </c>
    </row>
    <row r="5" spans="1:56" x14ac:dyDescent="0.2">
      <c r="A5" s="1">
        <v>76</v>
      </c>
      <c r="B5" s="1">
        <v>674</v>
      </c>
      <c r="C5" s="1">
        <f t="shared" si="0"/>
        <v>6.513230110912307</v>
      </c>
      <c r="D5" s="1">
        <f t="shared" si="1"/>
        <v>1.3157894736842105E-2</v>
      </c>
      <c r="H5" s="1" t="s">
        <v>6</v>
      </c>
      <c r="I5" s="1">
        <v>0.99721881206479013</v>
      </c>
      <c r="S5" s="1" t="s">
        <v>41</v>
      </c>
      <c r="T5" s="1">
        <v>77</v>
      </c>
      <c r="U5" s="1" t="s">
        <v>41</v>
      </c>
      <c r="V5" s="1">
        <v>686.5</v>
      </c>
      <c r="W5" s="1" t="s">
        <v>41</v>
      </c>
      <c r="X5" s="1">
        <v>-0.25337837837827237</v>
      </c>
      <c r="AO5" s="1" t="s">
        <v>7</v>
      </c>
      <c r="AP5" s="1">
        <v>0.99519947254825725</v>
      </c>
      <c r="AY5" s="1" t="s">
        <v>5</v>
      </c>
      <c r="AZ5" s="1">
        <v>0.99305012913386126</v>
      </c>
      <c r="BB5" s="1" cm="1">
        <f t="array" ref="BB5">SUM(ABS(BA26:BA83/B2:B59))/AZ9*100</f>
        <v>0.83122819639783951</v>
      </c>
    </row>
    <row r="6" spans="1:56" x14ac:dyDescent="0.2">
      <c r="A6" s="1">
        <v>80</v>
      </c>
      <c r="B6" s="1">
        <v>718</v>
      </c>
      <c r="C6" s="1">
        <f t="shared" si="0"/>
        <v>6.576469569048224</v>
      </c>
      <c r="D6" s="1">
        <f t="shared" si="1"/>
        <v>1.2500000000000001E-2</v>
      </c>
      <c r="H6" s="1" t="s">
        <v>7</v>
      </c>
      <c r="I6" s="1">
        <v>0.9971691479945185</v>
      </c>
      <c r="S6" s="1" t="s">
        <v>42</v>
      </c>
      <c r="T6" s="1">
        <v>79</v>
      </c>
      <c r="U6" s="1" t="s">
        <v>42</v>
      </c>
      <c r="V6" s="1">
        <v>773</v>
      </c>
      <c r="W6" s="1" t="s">
        <v>42</v>
      </c>
      <c r="X6" s="1">
        <v>4.7486816084377779</v>
      </c>
      <c r="AO6" s="1" t="s">
        <v>8</v>
      </c>
      <c r="AP6" s="1">
        <v>5.977324420358609E-3</v>
      </c>
      <c r="AY6" s="1" t="s">
        <v>6</v>
      </c>
      <c r="AZ6" s="1">
        <v>0.98614855897277842</v>
      </c>
    </row>
    <row r="7" spans="1:56" ht="17" thickBot="1" x14ac:dyDescent="0.25">
      <c r="A7" s="1">
        <v>87</v>
      </c>
      <c r="B7" s="1">
        <v>781</v>
      </c>
      <c r="C7" s="1">
        <f t="shared" si="0"/>
        <v>6.6605751498396861</v>
      </c>
      <c r="D7" s="1">
        <f t="shared" si="1"/>
        <v>1.1494252873563218E-2</v>
      </c>
      <c r="H7" s="1" t="s">
        <v>8</v>
      </c>
      <c r="I7" s="1">
        <v>3.1823143668184093</v>
      </c>
      <c r="S7" s="1" t="s">
        <v>43</v>
      </c>
      <c r="T7" s="1">
        <v>6.6370789280311184</v>
      </c>
      <c r="U7" s="1" t="s">
        <v>43</v>
      </c>
      <c r="V7" s="1">
        <v>59.811472818362816</v>
      </c>
      <c r="W7" s="1" t="s">
        <v>43</v>
      </c>
      <c r="X7" s="1">
        <v>3.1542758082259725</v>
      </c>
      <c r="AO7" s="3" t="s">
        <v>9</v>
      </c>
      <c r="AP7" s="3">
        <v>58</v>
      </c>
      <c r="AY7" s="1" t="s">
        <v>7</v>
      </c>
      <c r="AZ7" s="1">
        <v>0.98590121181157808</v>
      </c>
    </row>
    <row r="8" spans="1:56" ht="17" thickBot="1" x14ac:dyDescent="0.25">
      <c r="A8" s="1">
        <v>75</v>
      </c>
      <c r="B8" s="1">
        <v>668</v>
      </c>
      <c r="C8" s="1">
        <f t="shared" si="0"/>
        <v>6.5042881735366453</v>
      </c>
      <c r="D8" s="1">
        <f t="shared" si="1"/>
        <v>1.3333333333333334E-2</v>
      </c>
      <c r="H8" s="3" t="s">
        <v>9</v>
      </c>
      <c r="I8" s="3">
        <v>58</v>
      </c>
      <c r="S8" s="1" t="s">
        <v>44</v>
      </c>
      <c r="T8" s="1">
        <v>44.050816696914701</v>
      </c>
      <c r="U8" s="1" t="s">
        <v>44</v>
      </c>
      <c r="V8" s="1">
        <v>3577.4122807017543</v>
      </c>
      <c r="W8" s="1" t="s">
        <v>44</v>
      </c>
      <c r="X8" s="1">
        <v>9.9494558743596109</v>
      </c>
      <c r="AY8" s="1" t="s">
        <v>8</v>
      </c>
      <c r="AZ8" s="1">
        <v>7.1019136863435293</v>
      </c>
    </row>
    <row r="9" spans="1:56" ht="17" thickBot="1" x14ac:dyDescent="0.25">
      <c r="A9" s="1">
        <v>79</v>
      </c>
      <c r="B9" s="1">
        <v>702</v>
      </c>
      <c r="C9" s="1">
        <f t="shared" si="0"/>
        <v>6.5539334040258108</v>
      </c>
      <c r="D9" s="1">
        <f t="shared" si="1"/>
        <v>1.2658227848101266E-2</v>
      </c>
      <c r="S9" s="1" t="s">
        <v>45</v>
      </c>
      <c r="T9" s="1">
        <v>-0.32992767323136007</v>
      </c>
      <c r="U9" s="1" t="s">
        <v>45</v>
      </c>
      <c r="V9" s="1">
        <v>-0.39907625773408739</v>
      </c>
      <c r="W9" s="1" t="s">
        <v>45</v>
      </c>
      <c r="X9" s="1">
        <v>-1.4460780750285616</v>
      </c>
      <c r="AO9" s="1" t="s">
        <v>10</v>
      </c>
      <c r="AY9" s="3" t="s">
        <v>9</v>
      </c>
      <c r="AZ9" s="3">
        <v>58</v>
      </c>
    </row>
    <row r="10" spans="1:56" ht="17" thickBot="1" x14ac:dyDescent="0.25">
      <c r="A10" s="1">
        <v>79</v>
      </c>
      <c r="B10" s="1">
        <v>701</v>
      </c>
      <c r="C10" s="1">
        <f t="shared" si="0"/>
        <v>6.5525078870345901</v>
      </c>
      <c r="D10" s="1">
        <f t="shared" si="1"/>
        <v>1.2658227848101266E-2</v>
      </c>
      <c r="H10" s="1" t="s">
        <v>10</v>
      </c>
      <c r="S10" s="1" t="s">
        <v>46</v>
      </c>
      <c r="T10" s="1">
        <v>0.31999627317019119</v>
      </c>
      <c r="U10" s="1" t="s">
        <v>46</v>
      </c>
      <c r="V10" s="1">
        <v>0.33685640445290177</v>
      </c>
      <c r="W10" s="1" t="s">
        <v>46</v>
      </c>
      <c r="X10" s="1">
        <v>3.9292969586583869E-2</v>
      </c>
      <c r="AO10" s="4"/>
      <c r="AP10" s="4" t="s">
        <v>15</v>
      </c>
      <c r="AQ10" s="4" t="s">
        <v>16</v>
      </c>
      <c r="AR10" s="4" t="s">
        <v>17</v>
      </c>
      <c r="AS10" s="4" t="s">
        <v>18</v>
      </c>
      <c r="AT10" s="4" t="s">
        <v>19</v>
      </c>
    </row>
    <row r="11" spans="1:56" ht="17" thickBot="1" x14ac:dyDescent="0.25">
      <c r="A11" s="1">
        <v>73</v>
      </c>
      <c r="B11" s="1">
        <v>648</v>
      </c>
      <c r="C11" s="1">
        <f t="shared" si="0"/>
        <v>6.4738906963522744</v>
      </c>
      <c r="D11" s="1">
        <f t="shared" si="1"/>
        <v>1.3698630136986301E-2</v>
      </c>
      <c r="H11" s="4"/>
      <c r="I11" s="4" t="s">
        <v>15</v>
      </c>
      <c r="J11" s="4" t="s">
        <v>16</v>
      </c>
      <c r="K11" s="4" t="s">
        <v>17</v>
      </c>
      <c r="L11" s="4" t="s">
        <v>18</v>
      </c>
      <c r="M11" s="4" t="s">
        <v>19</v>
      </c>
      <c r="S11" s="1" t="s">
        <v>47</v>
      </c>
      <c r="T11" s="1">
        <v>30</v>
      </c>
      <c r="U11" s="1" t="s">
        <v>47</v>
      </c>
      <c r="V11" s="1">
        <v>268</v>
      </c>
      <c r="W11" s="1" t="s">
        <v>47</v>
      </c>
      <c r="X11" s="1">
        <v>9.0148319050758801</v>
      </c>
      <c r="AO11" s="1" t="s">
        <v>11</v>
      </c>
      <c r="AP11" s="1">
        <v>1</v>
      </c>
      <c r="AQ11" s="1">
        <v>0.42222742835799948</v>
      </c>
      <c r="AR11" s="1">
        <v>0.42222742835799948</v>
      </c>
      <c r="AS11" s="1">
        <v>11817.695249739374</v>
      </c>
      <c r="AT11" s="1">
        <v>7.7225019278736374E-67</v>
      </c>
      <c r="AY11" s="1" t="s">
        <v>10</v>
      </c>
    </row>
    <row r="12" spans="1:56" x14ac:dyDescent="0.2">
      <c r="A12" s="1">
        <v>86</v>
      </c>
      <c r="B12" s="1">
        <v>773</v>
      </c>
      <c r="C12" s="1">
        <f t="shared" si="0"/>
        <v>6.6502790485874224</v>
      </c>
      <c r="D12" s="1">
        <f t="shared" si="1"/>
        <v>1.1627906976744186E-2</v>
      </c>
      <c r="H12" s="1" t="s">
        <v>11</v>
      </c>
      <c r="I12" s="1">
        <v>1</v>
      </c>
      <c r="J12" s="1">
        <v>203345.38101516152</v>
      </c>
      <c r="K12" s="1">
        <v>203345.38101516152</v>
      </c>
      <c r="L12" s="1">
        <v>20079.280788125849</v>
      </c>
      <c r="M12" s="1">
        <v>2.9170283718267699E-73</v>
      </c>
      <c r="S12" s="1" t="s">
        <v>48</v>
      </c>
      <c r="T12" s="1">
        <v>65</v>
      </c>
      <c r="U12" s="1" t="s">
        <v>48</v>
      </c>
      <c r="V12" s="1">
        <v>579</v>
      </c>
      <c r="W12" s="1" t="s">
        <v>48</v>
      </c>
      <c r="X12" s="1">
        <v>-4.2661502966381022</v>
      </c>
      <c r="AO12" s="1" t="s">
        <v>12</v>
      </c>
      <c r="AP12" s="1">
        <v>56</v>
      </c>
      <c r="AQ12" s="1">
        <v>2.0007908046680615E-3</v>
      </c>
      <c r="AR12" s="1">
        <v>3.5728407226215382E-5</v>
      </c>
      <c r="AY12" s="4"/>
      <c r="AZ12" s="4" t="s">
        <v>15</v>
      </c>
      <c r="BA12" s="4" t="s">
        <v>16</v>
      </c>
      <c r="BB12" s="4" t="s">
        <v>17</v>
      </c>
      <c r="BC12" s="4" t="s">
        <v>18</v>
      </c>
      <c r="BD12" s="4" t="s">
        <v>19</v>
      </c>
    </row>
    <row r="13" spans="1:56" ht="17" thickBot="1" x14ac:dyDescent="0.25">
      <c r="A13" s="1">
        <v>78</v>
      </c>
      <c r="B13" s="1">
        <v>692</v>
      </c>
      <c r="C13" s="1">
        <f t="shared" si="0"/>
        <v>6.5395859556176692</v>
      </c>
      <c r="D13" s="1">
        <f t="shared" si="1"/>
        <v>1.282051282051282E-2</v>
      </c>
      <c r="H13" s="1" t="s">
        <v>12</v>
      </c>
      <c r="I13" s="1">
        <v>56</v>
      </c>
      <c r="J13" s="1">
        <v>567.11898483849586</v>
      </c>
      <c r="K13" s="1">
        <v>10.127124729258854</v>
      </c>
      <c r="S13" s="1" t="s">
        <v>49</v>
      </c>
      <c r="T13" s="1">
        <v>95</v>
      </c>
      <c r="U13" s="1" t="s">
        <v>49</v>
      </c>
      <c r="V13" s="1">
        <v>847</v>
      </c>
      <c r="W13" s="1" t="s">
        <v>49</v>
      </c>
      <c r="X13" s="1">
        <v>4.7486816084377779</v>
      </c>
      <c r="AO13" s="3" t="s">
        <v>13</v>
      </c>
      <c r="AP13" s="3">
        <v>57</v>
      </c>
      <c r="AQ13" s="3">
        <v>0.42422821916266756</v>
      </c>
      <c r="AR13" s="3"/>
      <c r="AS13" s="3"/>
      <c r="AT13" s="3"/>
      <c r="AY13" s="1" t="s">
        <v>11</v>
      </c>
      <c r="AZ13" s="1">
        <v>1</v>
      </c>
      <c r="BA13" s="1">
        <v>201088.01803153669</v>
      </c>
      <c r="BB13" s="1">
        <v>201088.01803153669</v>
      </c>
      <c r="BC13" s="1">
        <v>3986.9006548810266</v>
      </c>
      <c r="BD13" s="1">
        <v>9.787907505510035E-54</v>
      </c>
    </row>
    <row r="14" spans="1:56" ht="17" thickBot="1" x14ac:dyDescent="0.25">
      <c r="A14" s="1">
        <v>79</v>
      </c>
      <c r="B14" s="1">
        <v>708</v>
      </c>
      <c r="C14" s="1">
        <f t="shared" si="0"/>
        <v>6.5624440936937196</v>
      </c>
      <c r="D14" s="1">
        <f t="shared" si="1"/>
        <v>1.2658227848101266E-2</v>
      </c>
      <c r="H14" s="3" t="s">
        <v>13</v>
      </c>
      <c r="I14" s="3">
        <v>57</v>
      </c>
      <c r="J14" s="3">
        <v>203912.5</v>
      </c>
      <c r="K14" s="3"/>
      <c r="L14" s="3"/>
      <c r="M14" s="3"/>
      <c r="S14" s="1" t="s">
        <v>50</v>
      </c>
      <c r="T14" s="1">
        <v>4474</v>
      </c>
      <c r="U14" s="1" t="s">
        <v>50</v>
      </c>
      <c r="V14" s="1">
        <v>39933</v>
      </c>
      <c r="W14" s="1" t="s">
        <v>50</v>
      </c>
      <c r="X14" s="1">
        <v>2.7284841053187847E-12</v>
      </c>
      <c r="AY14" s="1" t="s">
        <v>12</v>
      </c>
      <c r="AZ14" s="1">
        <v>56</v>
      </c>
      <c r="BA14" s="1">
        <v>2824.4819684633185</v>
      </c>
      <c r="BB14" s="1">
        <v>50.437178008273541</v>
      </c>
    </row>
    <row r="15" spans="1:56" ht="17" thickBot="1" x14ac:dyDescent="0.25">
      <c r="A15" s="1">
        <v>67</v>
      </c>
      <c r="B15" s="1">
        <v>596</v>
      </c>
      <c r="C15" s="1">
        <f t="shared" si="0"/>
        <v>6.39024066706535</v>
      </c>
      <c r="D15" s="1">
        <f t="shared" si="1"/>
        <v>1.4925373134328358E-2</v>
      </c>
      <c r="S15" s="3" t="s">
        <v>51</v>
      </c>
      <c r="T15" s="3">
        <v>58</v>
      </c>
      <c r="U15" s="3" t="s">
        <v>51</v>
      </c>
      <c r="V15" s="3">
        <v>58</v>
      </c>
      <c r="W15" s="3" t="s">
        <v>51</v>
      </c>
      <c r="X15" s="3">
        <v>58</v>
      </c>
      <c r="AO15" s="4"/>
      <c r="AP15" s="4" t="s">
        <v>20</v>
      </c>
      <c r="AQ15" s="4" t="s">
        <v>8</v>
      </c>
      <c r="AR15" s="4" t="s">
        <v>21</v>
      </c>
      <c r="AS15" s="4" t="s">
        <v>22</v>
      </c>
      <c r="AT15" s="4" t="s">
        <v>23</v>
      </c>
      <c r="AU15" s="4" t="s">
        <v>24</v>
      </c>
      <c r="AV15" s="4" t="s">
        <v>25</v>
      </c>
      <c r="AW15" s="4" t="s">
        <v>26</v>
      </c>
      <c r="AY15" s="3" t="s">
        <v>13</v>
      </c>
      <c r="AZ15" s="3">
        <v>57</v>
      </c>
      <c r="BA15" s="3">
        <v>203912.5</v>
      </c>
      <c r="BB15" s="3"/>
      <c r="BC15" s="3"/>
      <c r="BD15" s="3"/>
    </row>
    <row r="16" spans="1:56" ht="17" thickBot="1" x14ac:dyDescent="0.25">
      <c r="A16" s="1">
        <v>79</v>
      </c>
      <c r="B16" s="1">
        <v>702</v>
      </c>
      <c r="C16" s="1">
        <f t="shared" si="0"/>
        <v>6.5539334040258108</v>
      </c>
      <c r="D16" s="1">
        <f t="shared" si="1"/>
        <v>1.2658227848101266E-2</v>
      </c>
      <c r="H16" s="4"/>
      <c r="I16" s="4" t="s">
        <v>20</v>
      </c>
      <c r="J16" s="4" t="s">
        <v>8</v>
      </c>
      <c r="K16" s="4" t="s">
        <v>21</v>
      </c>
      <c r="L16" s="4" t="s">
        <v>22</v>
      </c>
      <c r="M16" s="4" t="s">
        <v>23</v>
      </c>
      <c r="N16" s="4" t="s">
        <v>24</v>
      </c>
      <c r="O16" s="4" t="s">
        <v>25</v>
      </c>
      <c r="P16" s="4" t="s">
        <v>26</v>
      </c>
      <c r="AO16" s="1" t="s">
        <v>14</v>
      </c>
      <c r="AP16" s="1">
        <v>5.5305517561002357</v>
      </c>
      <c r="AQ16" s="1">
        <v>9.2349499605950645E-3</v>
      </c>
      <c r="AR16" s="1">
        <v>598.87187041605455</v>
      </c>
      <c r="AS16" s="1">
        <v>2.7708119043787693E-108</v>
      </c>
      <c r="AT16" s="1">
        <v>5.5120519283026495</v>
      </c>
      <c r="AU16" s="1">
        <v>5.549051583897822</v>
      </c>
      <c r="AV16" s="1">
        <v>5.5120519283026495</v>
      </c>
      <c r="AW16" s="1">
        <v>5.549051583897822</v>
      </c>
    </row>
    <row r="17" spans="1:59" ht="17" thickBot="1" x14ac:dyDescent="0.25">
      <c r="A17" s="1">
        <v>82</v>
      </c>
      <c r="B17" s="1">
        <v>730</v>
      </c>
      <c r="C17" s="1">
        <f t="shared" si="0"/>
        <v>6.5930445341424369</v>
      </c>
      <c r="D17" s="1">
        <f t="shared" si="1"/>
        <v>1.2195121951219513E-2</v>
      </c>
      <c r="H17" s="1" t="s">
        <v>36</v>
      </c>
      <c r="I17" s="1">
        <v>-5.6778180619642171</v>
      </c>
      <c r="J17" s="1">
        <v>4.9166670352297217</v>
      </c>
      <c r="K17" s="1">
        <v>-1.1548103667139893</v>
      </c>
      <c r="L17" s="1">
        <v>0.25307215484445922</v>
      </c>
      <c r="M17" s="1">
        <v>-15.527085667953443</v>
      </c>
      <c r="N17" s="1">
        <v>4.171449544025009</v>
      </c>
      <c r="O17" s="1">
        <v>-15.527085667953443</v>
      </c>
      <c r="P17" s="1">
        <v>4.171449544025009</v>
      </c>
      <c r="S17" s="1" t="s">
        <v>100</v>
      </c>
      <c r="AO17" s="3" t="s">
        <v>27</v>
      </c>
      <c r="AP17" s="3">
        <v>1.2967576267597584E-2</v>
      </c>
      <c r="AQ17" s="3">
        <v>1.1928680808665103E-4</v>
      </c>
      <c r="AR17" s="3">
        <v>108.70922338853948</v>
      </c>
      <c r="AS17" s="3">
        <v>7.7225019278734187E-67</v>
      </c>
      <c r="AT17" s="3">
        <v>1.2728616076417013E-2</v>
      </c>
      <c r="AU17" s="3">
        <v>1.3206536458778156E-2</v>
      </c>
      <c r="AV17" s="3">
        <v>1.2728616076417013E-2</v>
      </c>
      <c r="AW17" s="3">
        <v>1.3206536458778156E-2</v>
      </c>
      <c r="AY17" s="4"/>
      <c r="AZ17" s="4" t="s">
        <v>20</v>
      </c>
      <c r="BA17" s="4" t="s">
        <v>8</v>
      </c>
      <c r="BB17" s="4" t="s">
        <v>21</v>
      </c>
      <c r="BC17" s="4" t="s">
        <v>22</v>
      </c>
      <c r="BD17" s="4" t="s">
        <v>23</v>
      </c>
      <c r="BE17" s="4" t="s">
        <v>24</v>
      </c>
      <c r="BF17" s="4" t="s">
        <v>25</v>
      </c>
      <c r="BG17" s="4" t="s">
        <v>26</v>
      </c>
    </row>
    <row r="18" spans="1:59" ht="20" thickBot="1" x14ac:dyDescent="0.3">
      <c r="A18" s="1">
        <v>70</v>
      </c>
      <c r="B18" s="1">
        <v>626</v>
      </c>
      <c r="C18" s="1">
        <f t="shared" si="0"/>
        <v>6.4393503711000983</v>
      </c>
      <c r="D18" s="1">
        <f t="shared" si="1"/>
        <v>1.4285714285714285E-2</v>
      </c>
      <c r="H18" s="3" t="s">
        <v>35</v>
      </c>
      <c r="I18" s="3">
        <v>8.9991760052735632</v>
      </c>
      <c r="J18" s="3">
        <v>6.3508034105213482E-2</v>
      </c>
      <c r="K18" s="3">
        <v>141.70137892104592</v>
      </c>
      <c r="L18" s="3">
        <v>2.9170283718267699E-73</v>
      </c>
      <c r="M18" s="3">
        <v>8.8719541253800198</v>
      </c>
      <c r="N18" s="3">
        <v>9.1263978851671066</v>
      </c>
      <c r="O18" s="3">
        <v>8.8719541253800198</v>
      </c>
      <c r="P18" s="3">
        <v>9.1263978851671066</v>
      </c>
      <c r="S18" s="6" t="s">
        <v>52</v>
      </c>
      <c r="X18" s="1" t="s">
        <v>80</v>
      </c>
      <c r="Y18" s="1" t="s">
        <v>70</v>
      </c>
      <c r="AY18" s="1" t="s">
        <v>14</v>
      </c>
      <c r="AZ18" s="1">
        <v>1386.4705731922859</v>
      </c>
      <c r="BA18" s="1">
        <v>11.093263357666894</v>
      </c>
      <c r="BB18" s="1">
        <v>124.9831116858912</v>
      </c>
      <c r="BC18" s="1">
        <v>3.2264989924202606E-70</v>
      </c>
      <c r="BD18" s="1">
        <v>1364.2480963293044</v>
      </c>
      <c r="BE18" s="1">
        <v>1408.6930500552673</v>
      </c>
      <c r="BF18" s="1">
        <v>1364.2480963293044</v>
      </c>
      <c r="BG18" s="1">
        <v>1408.6930500552673</v>
      </c>
    </row>
    <row r="19" spans="1:59" ht="17" thickBot="1" x14ac:dyDescent="0.25">
      <c r="A19" s="1">
        <v>83</v>
      </c>
      <c r="B19" s="1">
        <v>737</v>
      </c>
      <c r="C19" s="1">
        <f t="shared" si="0"/>
        <v>6.6025878921893364</v>
      </c>
      <c r="D19" s="1">
        <f t="shared" si="1"/>
        <v>1.2048192771084338E-2</v>
      </c>
      <c r="S19" s="5" t="s">
        <v>53</v>
      </c>
      <c r="W19" s="1">
        <f>X3</f>
        <v>4.7042829402048012E-14</v>
      </c>
      <c r="X19" s="1">
        <f>(X3-0)/(X7/SQRT(X15))</f>
        <v>1.1358154351928977E-13</v>
      </c>
      <c r="Y19" s="1">
        <f>_xlfn.T.INV(0.05,X15-1)</f>
        <v>-1.6720288884609551</v>
      </c>
      <c r="Z19" s="1" t="s">
        <v>104</v>
      </c>
      <c r="AY19" s="3" t="s">
        <v>27</v>
      </c>
      <c r="AZ19" s="3">
        <v>-53454.523192230627</v>
      </c>
      <c r="BA19" s="3">
        <v>846.57756084146251</v>
      </c>
      <c r="BB19" s="3">
        <v>-63.141908863139577</v>
      </c>
      <c r="BC19" s="3">
        <v>9.7879075055103132E-54</v>
      </c>
      <c r="BD19" s="3">
        <v>-55150.421833771157</v>
      </c>
      <c r="BE19" s="3">
        <v>-51758.624550690096</v>
      </c>
      <c r="BF19" s="3">
        <v>-55150.421833771157</v>
      </c>
      <c r="BG19" s="3">
        <v>-51758.624550690096</v>
      </c>
    </row>
    <row r="20" spans="1:59" x14ac:dyDescent="0.2">
      <c r="A20" s="1">
        <v>80</v>
      </c>
      <c r="B20" s="1">
        <v>716</v>
      </c>
      <c r="C20" s="1">
        <f t="shared" si="0"/>
        <v>6.5736801669606457</v>
      </c>
      <c r="D20" s="1">
        <f t="shared" si="1"/>
        <v>1.2500000000000001E-2</v>
      </c>
      <c r="H20" s="1" t="s">
        <v>28</v>
      </c>
      <c r="S20" s="5" t="s">
        <v>54</v>
      </c>
    </row>
    <row r="21" spans="1:59" ht="17" thickBot="1" x14ac:dyDescent="0.25">
      <c r="A21" s="1">
        <v>76</v>
      </c>
      <c r="B21" s="1">
        <v>681</v>
      </c>
      <c r="C21" s="1">
        <f t="shared" si="0"/>
        <v>6.523562306149512</v>
      </c>
      <c r="D21" s="1">
        <f t="shared" si="1"/>
        <v>1.3157894736842105E-2</v>
      </c>
      <c r="S21" s="1" t="s">
        <v>55</v>
      </c>
      <c r="AO21" s="1" t="s">
        <v>28</v>
      </c>
    </row>
    <row r="22" spans="1:59" ht="17" thickBot="1" x14ac:dyDescent="0.25">
      <c r="A22" s="1">
        <v>81</v>
      </c>
      <c r="B22" s="1">
        <v>721</v>
      </c>
      <c r="C22" s="1">
        <f t="shared" si="0"/>
        <v>6.5806391372849493</v>
      </c>
      <c r="D22" s="1">
        <f t="shared" si="1"/>
        <v>1.2345679012345678E-2</v>
      </c>
      <c r="H22" s="4" t="s">
        <v>29</v>
      </c>
      <c r="I22" s="4" t="s">
        <v>68</v>
      </c>
      <c r="J22" s="4" t="s">
        <v>31</v>
      </c>
      <c r="K22" s="1" t="s">
        <v>57</v>
      </c>
      <c r="S22" s="5" t="s">
        <v>56</v>
      </c>
    </row>
    <row r="23" spans="1:59" x14ac:dyDescent="0.2">
      <c r="A23" s="1">
        <v>80</v>
      </c>
      <c r="B23" s="1">
        <v>710</v>
      </c>
      <c r="C23" s="1">
        <f t="shared" si="0"/>
        <v>6.5652649700353614</v>
      </c>
      <c r="D23" s="1">
        <f t="shared" si="1"/>
        <v>1.2500000000000001E-2</v>
      </c>
      <c r="H23" s="1">
        <v>1</v>
      </c>
      <c r="I23" s="1">
        <v>597.26697429136448</v>
      </c>
      <c r="J23" s="1">
        <v>4.7330257086355232</v>
      </c>
      <c r="S23" s="1" t="s">
        <v>58</v>
      </c>
      <c r="AO23" s="4" t="s">
        <v>29</v>
      </c>
      <c r="AP23" s="4" t="s">
        <v>30</v>
      </c>
      <c r="AQ23" s="4" t="s">
        <v>31</v>
      </c>
      <c r="AY23" s="1" t="s">
        <v>28</v>
      </c>
    </row>
    <row r="24" spans="1:59" ht="17" thickBot="1" x14ac:dyDescent="0.25">
      <c r="A24" s="1">
        <v>76</v>
      </c>
      <c r="B24" s="1">
        <v>680</v>
      </c>
      <c r="C24" s="1">
        <f t="shared" si="0"/>
        <v>6.522092798170152</v>
      </c>
      <c r="D24" s="1">
        <f t="shared" si="1"/>
        <v>1.3157894736842105E-2</v>
      </c>
      <c r="H24" s="1">
        <v>2</v>
      </c>
      <c r="I24" s="1">
        <v>606.2661502966381</v>
      </c>
      <c r="J24" s="1">
        <v>-4.2661502966381022</v>
      </c>
      <c r="K24" s="1">
        <f>J24-J23</f>
        <v>-8.9991760052736254</v>
      </c>
      <c r="S24" s="1">
        <f>SUMSQ(K24:K80)/SUMSQ(J23:J80)</f>
        <v>2.157686974064009</v>
      </c>
      <c r="AO24" s="1">
        <v>1</v>
      </c>
      <c r="AP24" s="1">
        <v>6.3993793660292742</v>
      </c>
      <c r="AQ24" s="1">
        <v>8.7807927954663967E-4</v>
      </c>
      <c r="AR24" s="1">
        <f>EXP(AP24)</f>
        <v>601.47162828378964</v>
      </c>
      <c r="AS24" s="1">
        <f>B2-AR24</f>
        <v>0.5283717162103585</v>
      </c>
    </row>
    <row r="25" spans="1:59" x14ac:dyDescent="0.2">
      <c r="A25" s="1">
        <v>70</v>
      </c>
      <c r="B25" s="1">
        <v>626</v>
      </c>
      <c r="C25" s="1">
        <f t="shared" si="0"/>
        <v>6.4393503711000983</v>
      </c>
      <c r="D25" s="1">
        <f t="shared" si="1"/>
        <v>1.4285714285714285E-2</v>
      </c>
      <c r="H25" s="1">
        <v>3</v>
      </c>
      <c r="I25" s="1">
        <v>624.26450230718524</v>
      </c>
      <c r="J25" s="1">
        <v>0.73549769281476074</v>
      </c>
      <c r="K25" s="1">
        <f t="shared" ref="K25:K80" si="2">J25-J24</f>
        <v>5.0016479894528629</v>
      </c>
      <c r="AO25" s="1">
        <v>2</v>
      </c>
      <c r="AP25" s="1">
        <v>6.4123469422968711</v>
      </c>
      <c r="AQ25" s="1">
        <v>-1.2089496988050286E-2</v>
      </c>
      <c r="AR25" s="1">
        <f t="shared" ref="AR25:AR81" si="3">EXP(AP25)</f>
        <v>609.32204794524841</v>
      </c>
      <c r="AS25" s="1">
        <f t="shared" ref="AS25:AS81" si="4">B3-AR25</f>
        <v>-7.3220479452484142</v>
      </c>
      <c r="AY25" s="4" t="s">
        <v>29</v>
      </c>
      <c r="AZ25" s="4" t="s">
        <v>30</v>
      </c>
      <c r="BA25" s="4" t="s">
        <v>31</v>
      </c>
    </row>
    <row r="26" spans="1:59" x14ac:dyDescent="0.2">
      <c r="A26" s="1">
        <v>79</v>
      </c>
      <c r="B26" s="1">
        <v>708</v>
      </c>
      <c r="C26" s="1">
        <f t="shared" si="0"/>
        <v>6.5624440936937196</v>
      </c>
      <c r="D26" s="1">
        <f t="shared" si="1"/>
        <v>1.2658227848101266E-2</v>
      </c>
      <c r="H26" s="1">
        <v>4</v>
      </c>
      <c r="I26" s="1">
        <v>678.25955833882654</v>
      </c>
      <c r="J26" s="1">
        <v>-4.2595583388265368</v>
      </c>
      <c r="K26" s="1">
        <f t="shared" si="2"/>
        <v>-4.9950560316412975</v>
      </c>
      <c r="S26" s="1" t="s">
        <v>59</v>
      </c>
      <c r="AO26" s="1">
        <v>3</v>
      </c>
      <c r="AP26" s="1">
        <v>6.4382820948320667</v>
      </c>
      <c r="AQ26" s="1">
        <v>-5.3044509566557707E-4</v>
      </c>
      <c r="AR26" s="1">
        <f t="shared" si="3"/>
        <v>625.33161612908975</v>
      </c>
      <c r="AS26" s="1">
        <f t="shared" si="4"/>
        <v>-0.33161612908975258</v>
      </c>
      <c r="AY26" s="1">
        <v>1</v>
      </c>
      <c r="AZ26" s="1">
        <v>588.64186883063473</v>
      </c>
      <c r="BA26" s="1">
        <v>13.358131169365265</v>
      </c>
    </row>
    <row r="27" spans="1:59" x14ac:dyDescent="0.2">
      <c r="A27" s="1">
        <v>74</v>
      </c>
      <c r="B27" s="1">
        <v>658</v>
      </c>
      <c r="C27" s="1">
        <f t="shared" si="0"/>
        <v>6.4892049313253173</v>
      </c>
      <c r="D27" s="1">
        <f t="shared" si="1"/>
        <v>1.3513513513513514E-2</v>
      </c>
      <c r="H27" s="1">
        <v>5</v>
      </c>
      <c r="I27" s="1">
        <v>714.25626235992081</v>
      </c>
      <c r="J27" s="1">
        <v>3.7437376400791891</v>
      </c>
      <c r="K27" s="1">
        <f t="shared" si="2"/>
        <v>8.0032959789057259</v>
      </c>
      <c r="S27" s="1" t="s">
        <v>60</v>
      </c>
      <c r="T27" s="1" t="s">
        <v>61</v>
      </c>
      <c r="AO27" s="1">
        <v>4</v>
      </c>
      <c r="AP27" s="1">
        <v>6.5160875524376518</v>
      </c>
      <c r="AQ27" s="1">
        <v>-2.8574415253448393E-3</v>
      </c>
      <c r="AR27" s="1">
        <f t="shared" si="3"/>
        <v>675.92866980638473</v>
      </c>
      <c r="AS27" s="1">
        <f t="shared" si="4"/>
        <v>-1.9286698063847325</v>
      </c>
      <c r="AY27" s="1">
        <v>2</v>
      </c>
      <c r="AZ27" s="1">
        <v>600.37464389477668</v>
      </c>
      <c r="BA27" s="1">
        <v>1.6253561052233181</v>
      </c>
    </row>
    <row r="28" spans="1:59" x14ac:dyDescent="0.2">
      <c r="A28" s="1">
        <v>77</v>
      </c>
      <c r="B28" s="1">
        <v>690</v>
      </c>
      <c r="C28" s="1">
        <f t="shared" si="0"/>
        <v>6.5366915975913047</v>
      </c>
      <c r="D28" s="1">
        <f t="shared" si="1"/>
        <v>1.2987012987012988E-2</v>
      </c>
      <c r="H28" s="1">
        <v>6</v>
      </c>
      <c r="I28" s="1">
        <v>777.25049439683573</v>
      </c>
      <c r="J28" s="1">
        <v>3.7495056031642662</v>
      </c>
      <c r="K28" s="1">
        <f t="shared" si="2"/>
        <v>5.7679630850770991E-3</v>
      </c>
      <c r="AO28" s="1">
        <v>5</v>
      </c>
      <c r="AP28" s="1">
        <v>6.5679578575080431</v>
      </c>
      <c r="AQ28" s="1">
        <v>8.5117115401809329E-3</v>
      </c>
      <c r="AR28" s="1">
        <f t="shared" si="3"/>
        <v>711.91452675120115</v>
      </c>
      <c r="AS28" s="1">
        <f t="shared" si="4"/>
        <v>6.0854732487988485</v>
      </c>
      <c r="AY28" s="1">
        <v>3</v>
      </c>
      <c r="AZ28" s="1">
        <v>622.83452758899125</v>
      </c>
      <c r="BA28" s="1">
        <v>2.16547241100875</v>
      </c>
    </row>
    <row r="29" spans="1:59" x14ac:dyDescent="0.2">
      <c r="A29" s="1">
        <v>65</v>
      </c>
      <c r="B29" s="1">
        <v>579</v>
      </c>
      <c r="C29" s="1">
        <f t="shared" si="0"/>
        <v>6.3613024775729956</v>
      </c>
      <c r="D29" s="1">
        <f t="shared" si="1"/>
        <v>1.5384615384615385E-2</v>
      </c>
      <c r="H29" s="1">
        <v>7</v>
      </c>
      <c r="I29" s="1">
        <v>669.26038233355303</v>
      </c>
      <c r="J29" s="1">
        <v>-1.2603823335530251</v>
      </c>
      <c r="K29" s="1">
        <f t="shared" si="2"/>
        <v>-5.0098879367172913</v>
      </c>
      <c r="S29" s="1" t="s">
        <v>62</v>
      </c>
      <c r="V29" s="1">
        <f>1.6</f>
        <v>1.6</v>
      </c>
      <c r="W29" s="1">
        <f>4-V29</f>
        <v>2.4</v>
      </c>
      <c r="AO29" s="1">
        <v>6</v>
      </c>
      <c r="AP29" s="1">
        <v>6.6587308913812251</v>
      </c>
      <c r="AQ29" s="1">
        <v>1.8442584584610344E-3</v>
      </c>
      <c r="AR29" s="1">
        <f t="shared" si="3"/>
        <v>779.56096153125827</v>
      </c>
      <c r="AS29" s="1">
        <f t="shared" si="4"/>
        <v>1.4390384687417281</v>
      </c>
      <c r="AY29" s="1">
        <v>4</v>
      </c>
      <c r="AZ29" s="1">
        <v>683.12158382083032</v>
      </c>
      <c r="BA29" s="1">
        <v>-9.1215838208303239</v>
      </c>
    </row>
    <row r="30" spans="1:59" x14ac:dyDescent="0.2">
      <c r="A30" s="1">
        <v>80</v>
      </c>
      <c r="B30" s="1">
        <v>714</v>
      </c>
      <c r="C30" s="1">
        <f t="shared" si="0"/>
        <v>6.5708829623395841</v>
      </c>
      <c r="D30" s="1">
        <f t="shared" si="1"/>
        <v>1.2500000000000001E-2</v>
      </c>
      <c r="H30" s="1">
        <v>8</v>
      </c>
      <c r="I30" s="1">
        <v>705.2570863546473</v>
      </c>
      <c r="J30" s="1">
        <v>-3.2570863546472992</v>
      </c>
      <c r="K30" s="1">
        <f t="shared" si="2"/>
        <v>-1.9967040210942741</v>
      </c>
      <c r="S30" s="1" t="s">
        <v>101</v>
      </c>
      <c r="AO30" s="1">
        <v>7</v>
      </c>
      <c r="AP30" s="1">
        <v>6.5031199761700549</v>
      </c>
      <c r="AQ30" s="1">
        <v>1.1681973665904621E-3</v>
      </c>
      <c r="AR30" s="1">
        <f t="shared" si="3"/>
        <v>667.22009978649828</v>
      </c>
      <c r="AS30" s="1">
        <f t="shared" si="4"/>
        <v>0.77990021350171901</v>
      </c>
      <c r="AY30" s="1">
        <v>5</v>
      </c>
      <c r="AZ30" s="1">
        <v>718.28903328940305</v>
      </c>
      <c r="BA30" s="1">
        <v>-0.28903328940305073</v>
      </c>
    </row>
    <row r="31" spans="1:59" x14ac:dyDescent="0.2">
      <c r="A31" s="1">
        <v>79</v>
      </c>
      <c r="B31" s="1">
        <v>704</v>
      </c>
      <c r="C31" s="1">
        <f t="shared" si="0"/>
        <v>6.5567783561580422</v>
      </c>
      <c r="D31" s="1">
        <f t="shared" si="1"/>
        <v>1.2658227848101266E-2</v>
      </c>
      <c r="H31" s="1">
        <v>9</v>
      </c>
      <c r="I31" s="1">
        <v>705.2570863546473</v>
      </c>
      <c r="J31" s="1">
        <v>-4.2570863546472992</v>
      </c>
      <c r="K31" s="1">
        <f t="shared" si="2"/>
        <v>-1</v>
      </c>
      <c r="S31" s="5" t="s">
        <v>63</v>
      </c>
      <c r="U31" s="1" t="s">
        <v>99</v>
      </c>
      <c r="AO31" s="1">
        <v>8</v>
      </c>
      <c r="AP31" s="1">
        <v>6.5549902812404452</v>
      </c>
      <c r="AQ31" s="1">
        <v>-1.056877214634433E-3</v>
      </c>
      <c r="AR31" s="1">
        <f t="shared" si="3"/>
        <v>702.74232000612642</v>
      </c>
      <c r="AS31" s="1">
        <f t="shared" si="4"/>
        <v>-0.74232000612641968</v>
      </c>
      <c r="AY31" s="1">
        <v>6</v>
      </c>
      <c r="AZ31" s="1">
        <v>772.05076638503726</v>
      </c>
      <c r="BA31" s="1">
        <v>8.9492336149627363</v>
      </c>
    </row>
    <row r="32" spans="1:59" x14ac:dyDescent="0.2">
      <c r="A32" s="1">
        <v>78</v>
      </c>
      <c r="B32" s="1">
        <v>697</v>
      </c>
      <c r="C32" s="1">
        <f t="shared" si="0"/>
        <v>6.5467854107605241</v>
      </c>
      <c r="D32" s="1">
        <f t="shared" si="1"/>
        <v>1.282051282051282E-2</v>
      </c>
      <c r="H32" s="1">
        <v>10</v>
      </c>
      <c r="I32" s="1">
        <v>651.26203032300589</v>
      </c>
      <c r="J32" s="1">
        <v>-3.262030323005888</v>
      </c>
      <c r="K32" s="1">
        <f t="shared" si="2"/>
        <v>0.99505603164141121</v>
      </c>
      <c r="S32" s="1" t="s">
        <v>64</v>
      </c>
      <c r="T32" s="1">
        <f>SUMSQ(J23:J51)/SUMSQ(J52:J80)</f>
        <v>0.9414782109012324</v>
      </c>
      <c r="V32" s="1" t="s">
        <v>103</v>
      </c>
      <c r="AO32" s="1">
        <v>9</v>
      </c>
      <c r="AP32" s="1">
        <v>6.5549902812404452</v>
      </c>
      <c r="AQ32" s="1">
        <v>-2.4823942058551651E-3</v>
      </c>
      <c r="AR32" s="1">
        <f t="shared" si="3"/>
        <v>702.74232000612642</v>
      </c>
      <c r="AS32" s="1">
        <f t="shared" si="4"/>
        <v>-1.7423200061264197</v>
      </c>
      <c r="AY32" s="1">
        <v>7</v>
      </c>
      <c r="AZ32" s="1">
        <v>673.74359729587752</v>
      </c>
      <c r="BA32" s="1">
        <v>-5.743597295877521</v>
      </c>
    </row>
    <row r="33" spans="1:53" x14ac:dyDescent="0.2">
      <c r="A33" s="1">
        <v>75</v>
      </c>
      <c r="B33" s="1">
        <v>672</v>
      </c>
      <c r="C33" s="1">
        <f t="shared" si="0"/>
        <v>6.5102583405231496</v>
      </c>
      <c r="D33" s="1">
        <f t="shared" si="1"/>
        <v>1.3333333333333334E-2</v>
      </c>
      <c r="H33" s="1">
        <v>11</v>
      </c>
      <c r="I33" s="1">
        <v>768.25131839156222</v>
      </c>
      <c r="J33" s="1">
        <v>4.7486816084377779</v>
      </c>
      <c r="K33" s="1">
        <f t="shared" si="2"/>
        <v>8.0107119314436659</v>
      </c>
      <c r="S33" s="1" t="s">
        <v>65</v>
      </c>
      <c r="T33" s="1">
        <f>_xlfn.F.INV.RT(0.05,28,28)</f>
        <v>1.8820794344104632</v>
      </c>
      <c r="AO33" s="1">
        <v>10</v>
      </c>
      <c r="AP33" s="1">
        <v>6.4771848236348593</v>
      </c>
      <c r="AQ33" s="1">
        <v>-3.2941272825848245E-3</v>
      </c>
      <c r="AR33" s="1">
        <f t="shared" si="3"/>
        <v>650.13811415576345</v>
      </c>
      <c r="AS33" s="1">
        <f t="shared" si="4"/>
        <v>-2.1381141557634464</v>
      </c>
      <c r="AY33" s="1">
        <v>8</v>
      </c>
      <c r="AZ33" s="1">
        <v>709.83103911341721</v>
      </c>
      <c r="BA33" s="1">
        <v>-7.831039113417205</v>
      </c>
    </row>
    <row r="34" spans="1:53" x14ac:dyDescent="0.2">
      <c r="A34" s="1">
        <v>82</v>
      </c>
      <c r="B34" s="1">
        <v>729</v>
      </c>
      <c r="C34" s="1">
        <f t="shared" si="0"/>
        <v>6.5916737320086582</v>
      </c>
      <c r="D34" s="1">
        <f t="shared" si="1"/>
        <v>1.2195121951219513E-2</v>
      </c>
      <c r="H34" s="1">
        <v>12</v>
      </c>
      <c r="I34" s="1">
        <v>696.25791034937367</v>
      </c>
      <c r="J34" s="1">
        <v>-4.2579103493736739</v>
      </c>
      <c r="K34" s="1">
        <f t="shared" si="2"/>
        <v>-9.0065919578114517</v>
      </c>
      <c r="S34" s="1" t="s">
        <v>66</v>
      </c>
      <c r="AO34" s="1">
        <v>11</v>
      </c>
      <c r="AP34" s="1">
        <v>6.6457633151136282</v>
      </c>
      <c r="AQ34" s="1">
        <v>4.5157334737941923E-3</v>
      </c>
      <c r="AR34" s="1">
        <f t="shared" si="3"/>
        <v>769.51720762419359</v>
      </c>
      <c r="AS34" s="1">
        <f t="shared" si="4"/>
        <v>3.4827923758064117</v>
      </c>
      <c r="AY34" s="1">
        <v>9</v>
      </c>
      <c r="AZ34" s="1">
        <v>709.83103911341721</v>
      </c>
      <c r="BA34" s="1">
        <v>-8.831039113417205</v>
      </c>
    </row>
    <row r="35" spans="1:53" x14ac:dyDescent="0.2">
      <c r="A35" s="1">
        <v>85</v>
      </c>
      <c r="B35" s="1">
        <v>763</v>
      </c>
      <c r="C35" s="1">
        <f t="shared" si="0"/>
        <v>6.6372580312844569</v>
      </c>
      <c r="D35" s="1">
        <f t="shared" si="1"/>
        <v>1.1764705882352941E-2</v>
      </c>
      <c r="H35" s="1">
        <v>13</v>
      </c>
      <c r="I35" s="1">
        <v>705.2570863546473</v>
      </c>
      <c r="J35" s="1">
        <v>2.7429136453527008</v>
      </c>
      <c r="K35" s="1">
        <f t="shared" si="2"/>
        <v>7.0008239947263746</v>
      </c>
      <c r="AO35" s="1">
        <v>12</v>
      </c>
      <c r="AP35" s="1">
        <v>6.5420227049728474</v>
      </c>
      <c r="AQ35" s="1">
        <v>-2.436749355178236E-3</v>
      </c>
      <c r="AR35" s="1">
        <f t="shared" si="3"/>
        <v>693.68828668414267</v>
      </c>
      <c r="AS35" s="1">
        <f t="shared" si="4"/>
        <v>-1.6882866841426676</v>
      </c>
      <c r="AY35" s="1">
        <v>10</v>
      </c>
      <c r="AZ35" s="1">
        <v>654.21683083296227</v>
      </c>
      <c r="BA35" s="1">
        <v>-6.2168308329622732</v>
      </c>
    </row>
    <row r="36" spans="1:53" x14ac:dyDescent="0.2">
      <c r="A36" s="1">
        <v>68</v>
      </c>
      <c r="B36" s="1">
        <v>608</v>
      </c>
      <c r="C36" s="1">
        <f t="shared" si="0"/>
        <v>6.4101748819661672</v>
      </c>
      <c r="D36" s="1">
        <f t="shared" si="1"/>
        <v>1.4705882352941176E-2</v>
      </c>
      <c r="H36" s="1">
        <v>14</v>
      </c>
      <c r="I36" s="1">
        <v>597.26697429136448</v>
      </c>
      <c r="J36" s="1">
        <v>-1.2669742913644768</v>
      </c>
      <c r="K36" s="1">
        <f t="shared" si="2"/>
        <v>-4.0098879367171776</v>
      </c>
      <c r="S36" s="1" t="s">
        <v>67</v>
      </c>
      <c r="AO36" s="1">
        <v>13</v>
      </c>
      <c r="AP36" s="1">
        <v>6.5549902812404452</v>
      </c>
      <c r="AQ36" s="1">
        <v>7.4538124532743666E-3</v>
      </c>
      <c r="AR36" s="1">
        <f t="shared" si="3"/>
        <v>702.74232000612642</v>
      </c>
      <c r="AS36" s="1">
        <f t="shared" si="4"/>
        <v>5.2576799938735803</v>
      </c>
      <c r="AY36" s="1">
        <v>11</v>
      </c>
      <c r="AZ36" s="1">
        <v>764.90635002681347</v>
      </c>
      <c r="BA36" s="1">
        <v>8.0936499731865297</v>
      </c>
    </row>
    <row r="37" spans="1:53" x14ac:dyDescent="0.2">
      <c r="A37" s="1">
        <v>72</v>
      </c>
      <c r="B37" s="1">
        <v>643</v>
      </c>
      <c r="C37" s="1">
        <f t="shared" si="0"/>
        <v>6.4661447242376191</v>
      </c>
      <c r="D37" s="1">
        <f t="shared" si="1"/>
        <v>1.3888888888888888E-2</v>
      </c>
      <c r="H37" s="1">
        <v>15</v>
      </c>
      <c r="I37" s="1">
        <v>705.2570863546473</v>
      </c>
      <c r="J37" s="1">
        <v>-3.2570863546472992</v>
      </c>
      <c r="K37" s="1">
        <f t="shared" si="2"/>
        <v>-1.9901120632828224</v>
      </c>
      <c r="AO37" s="1">
        <v>14</v>
      </c>
      <c r="AP37" s="1">
        <v>6.3993793660292742</v>
      </c>
      <c r="AQ37" s="1">
        <v>-9.1386989639241634E-3</v>
      </c>
      <c r="AR37" s="1">
        <f t="shared" si="3"/>
        <v>601.47162828378964</v>
      </c>
      <c r="AS37" s="1">
        <f t="shared" si="4"/>
        <v>-5.4716282837896415</v>
      </c>
      <c r="AY37" s="1">
        <v>12</v>
      </c>
      <c r="AZ37" s="1">
        <v>701.15617329189331</v>
      </c>
      <c r="BA37" s="1">
        <v>-9.1561732918933103</v>
      </c>
    </row>
    <row r="38" spans="1:53" ht="20" thickBot="1" x14ac:dyDescent="0.3">
      <c r="A38" s="1">
        <v>71</v>
      </c>
      <c r="B38" s="1">
        <v>637</v>
      </c>
      <c r="C38" s="1">
        <f t="shared" si="0"/>
        <v>6.4567696555721632</v>
      </c>
      <c r="D38" s="1">
        <f t="shared" si="1"/>
        <v>1.4084507042253521E-2</v>
      </c>
      <c r="H38" s="1">
        <v>16</v>
      </c>
      <c r="I38" s="1">
        <v>732.25461437046795</v>
      </c>
      <c r="J38" s="1">
        <v>-2.254614370467948</v>
      </c>
      <c r="K38" s="1">
        <f t="shared" si="2"/>
        <v>1.0024719841793512</v>
      </c>
      <c r="S38" s="6" t="s">
        <v>71</v>
      </c>
      <c r="AO38" s="1">
        <v>15</v>
      </c>
      <c r="AP38" s="1">
        <v>6.5549902812404452</v>
      </c>
      <c r="AQ38" s="1">
        <v>-1.056877214634433E-3</v>
      </c>
      <c r="AR38" s="1">
        <f t="shared" si="3"/>
        <v>702.74232000612642</v>
      </c>
      <c r="AS38" s="1">
        <f t="shared" si="4"/>
        <v>-0.74232000612641968</v>
      </c>
      <c r="AY38" s="1">
        <v>13</v>
      </c>
      <c r="AZ38" s="1">
        <v>709.83103911341721</v>
      </c>
      <c r="BA38" s="1">
        <v>-1.831039113417205</v>
      </c>
    </row>
    <row r="39" spans="1:53" x14ac:dyDescent="0.2">
      <c r="A39" s="1">
        <v>72</v>
      </c>
      <c r="B39" s="1">
        <v>638</v>
      </c>
      <c r="C39" s="1">
        <f t="shared" si="0"/>
        <v>6.4583382833447898</v>
      </c>
      <c r="D39" s="1">
        <f t="shared" si="1"/>
        <v>1.3888888888888888E-2</v>
      </c>
      <c r="H39" s="1">
        <v>17</v>
      </c>
      <c r="I39" s="1">
        <v>624.26450230718524</v>
      </c>
      <c r="J39" s="1">
        <v>1.7354976928147607</v>
      </c>
      <c r="K39" s="1">
        <f t="shared" si="2"/>
        <v>3.9901120632827087</v>
      </c>
      <c r="S39" s="4"/>
      <c r="T39" s="4" t="s">
        <v>0</v>
      </c>
      <c r="U39" s="4" t="s">
        <v>1</v>
      </c>
      <c r="AO39" s="1">
        <v>16</v>
      </c>
      <c r="AP39" s="1">
        <v>6.5938930100432378</v>
      </c>
      <c r="AQ39" s="1">
        <v>-8.4847590080094903E-4</v>
      </c>
      <c r="AR39" s="1">
        <f t="shared" si="3"/>
        <v>730.61965024956214</v>
      </c>
      <c r="AS39" s="1">
        <f t="shared" si="4"/>
        <v>-0.61965024956214165</v>
      </c>
      <c r="AY39" s="1">
        <v>14</v>
      </c>
      <c r="AZ39" s="1">
        <v>588.64186883063473</v>
      </c>
      <c r="BA39" s="1">
        <v>7.3581311693652651</v>
      </c>
    </row>
    <row r="40" spans="1:53" x14ac:dyDescent="0.2">
      <c r="A40" s="1">
        <v>68</v>
      </c>
      <c r="B40" s="1">
        <v>611</v>
      </c>
      <c r="C40" s="1">
        <f t="shared" si="0"/>
        <v>6.4150969591715956</v>
      </c>
      <c r="D40" s="1">
        <f t="shared" si="1"/>
        <v>1.4705882352941176E-2</v>
      </c>
      <c r="H40" s="1">
        <v>18</v>
      </c>
      <c r="I40" s="1">
        <v>741.25379037574157</v>
      </c>
      <c r="J40" s="1">
        <v>-4.2537903757415734</v>
      </c>
      <c r="K40" s="1">
        <f t="shared" si="2"/>
        <v>-5.9892880685563341</v>
      </c>
      <c r="S40" s="1" t="s">
        <v>0</v>
      </c>
      <c r="T40" s="1">
        <v>1</v>
      </c>
      <c r="AO40" s="1">
        <v>17</v>
      </c>
      <c r="AP40" s="1">
        <v>6.4382820948320667</v>
      </c>
      <c r="AQ40" s="1">
        <v>1.0682762680316316E-3</v>
      </c>
      <c r="AR40" s="1">
        <f t="shared" si="3"/>
        <v>625.33161612908975</v>
      </c>
      <c r="AS40" s="1">
        <f t="shared" si="4"/>
        <v>0.66838387091024742</v>
      </c>
      <c r="AY40" s="1">
        <v>15</v>
      </c>
      <c r="AZ40" s="1">
        <v>709.83103911341721</v>
      </c>
      <c r="BA40" s="1">
        <v>-7.831039113417205</v>
      </c>
    </row>
    <row r="41" spans="1:53" ht="17" thickBot="1" x14ac:dyDescent="0.25">
      <c r="A41" s="1">
        <v>86</v>
      </c>
      <c r="B41" s="1">
        <v>773</v>
      </c>
      <c r="C41" s="1">
        <f t="shared" si="0"/>
        <v>6.6502790485874224</v>
      </c>
      <c r="D41" s="1">
        <f t="shared" si="1"/>
        <v>1.1627906976744186E-2</v>
      </c>
      <c r="H41" s="1">
        <v>19</v>
      </c>
      <c r="I41" s="1">
        <v>714.25626235992081</v>
      </c>
      <c r="J41" s="1">
        <v>1.7437376400791891</v>
      </c>
      <c r="K41" s="1">
        <f t="shared" si="2"/>
        <v>5.9975280158207624</v>
      </c>
      <c r="S41" s="3" t="s">
        <v>1</v>
      </c>
      <c r="T41" s="3">
        <v>0.99860843780972997</v>
      </c>
      <c r="U41" s="3">
        <v>1</v>
      </c>
      <c r="AO41" s="1">
        <v>18</v>
      </c>
      <c r="AP41" s="1">
        <v>6.6068605863108356</v>
      </c>
      <c r="AQ41" s="1">
        <v>-4.2726941214992209E-3</v>
      </c>
      <c r="AR41" s="1">
        <f t="shared" si="3"/>
        <v>740.15571246372451</v>
      </c>
      <c r="AS41" s="1">
        <f t="shared" si="4"/>
        <v>-3.1557124637245124</v>
      </c>
      <c r="AY41" s="1">
        <v>16</v>
      </c>
      <c r="AZ41" s="1">
        <v>734.58614401874161</v>
      </c>
      <c r="BA41" s="1">
        <v>-4.5861440187416065</v>
      </c>
    </row>
    <row r="42" spans="1:53" x14ac:dyDescent="0.2">
      <c r="A42" s="1">
        <v>85</v>
      </c>
      <c r="B42" s="1">
        <v>764</v>
      </c>
      <c r="C42" s="1">
        <f t="shared" si="0"/>
        <v>6.6385677891665207</v>
      </c>
      <c r="D42" s="1">
        <f t="shared" si="1"/>
        <v>1.1764705882352941E-2</v>
      </c>
      <c r="H42" s="1">
        <v>20</v>
      </c>
      <c r="I42" s="1">
        <v>678.25955833882654</v>
      </c>
      <c r="J42" s="1">
        <v>2.7404416611734632</v>
      </c>
      <c r="K42" s="1">
        <f t="shared" si="2"/>
        <v>0.99670402109427414</v>
      </c>
      <c r="AO42" s="1">
        <v>19</v>
      </c>
      <c r="AP42" s="1">
        <v>6.5679578575080431</v>
      </c>
      <c r="AQ42" s="1">
        <v>5.7223094526026586E-3</v>
      </c>
      <c r="AR42" s="1">
        <f t="shared" si="3"/>
        <v>711.91452675120115</v>
      </c>
      <c r="AS42" s="1">
        <f t="shared" si="4"/>
        <v>4.0854732487988485</v>
      </c>
      <c r="AY42" s="1">
        <v>17</v>
      </c>
      <c r="AZ42" s="1">
        <v>622.83452758899125</v>
      </c>
      <c r="BA42" s="1">
        <v>3.16547241100875</v>
      </c>
    </row>
    <row r="43" spans="1:53" x14ac:dyDescent="0.2">
      <c r="A43" s="1">
        <v>71</v>
      </c>
      <c r="B43" s="1">
        <v>632</v>
      </c>
      <c r="C43" s="1">
        <f t="shared" si="0"/>
        <v>6.4488893941468577</v>
      </c>
      <c r="D43" s="1">
        <f t="shared" si="1"/>
        <v>1.4084507042253521E-2</v>
      </c>
      <c r="H43" s="1">
        <v>21</v>
      </c>
      <c r="I43" s="1">
        <v>723.25543836519444</v>
      </c>
      <c r="J43" s="1">
        <v>-2.2554383651944363</v>
      </c>
      <c r="K43" s="1">
        <f t="shared" si="2"/>
        <v>-4.9958800263678995</v>
      </c>
      <c r="S43" s="1" t="s">
        <v>69</v>
      </c>
      <c r="T43" s="1" t="s">
        <v>70</v>
      </c>
      <c r="AO43" s="1">
        <v>20</v>
      </c>
      <c r="AP43" s="1">
        <v>6.5160875524376518</v>
      </c>
      <c r="AQ43" s="1">
        <v>7.4747537118602381E-3</v>
      </c>
      <c r="AR43" s="1">
        <f t="shared" si="3"/>
        <v>675.92866980638473</v>
      </c>
      <c r="AS43" s="1">
        <f t="shared" si="4"/>
        <v>5.0713301936152675</v>
      </c>
      <c r="AY43" s="1">
        <v>18</v>
      </c>
      <c r="AZ43" s="1">
        <v>742.4401732858928</v>
      </c>
      <c r="BA43" s="1">
        <v>-5.4401732858927971</v>
      </c>
    </row>
    <row r="44" spans="1:53" x14ac:dyDescent="0.2">
      <c r="A44" s="1">
        <v>72</v>
      </c>
      <c r="B44" s="1">
        <v>641</v>
      </c>
      <c r="C44" s="1">
        <f t="shared" si="0"/>
        <v>6.4630294569206699</v>
      </c>
      <c r="D44" s="1">
        <f t="shared" si="1"/>
        <v>1.3888888888888888E-2</v>
      </c>
      <c r="H44" s="1">
        <v>22</v>
      </c>
      <c r="I44" s="1">
        <v>714.25626235992081</v>
      </c>
      <c r="J44" s="1">
        <v>-4.2562623599208109</v>
      </c>
      <c r="K44" s="1">
        <f t="shared" si="2"/>
        <v>-2.0008239947263746</v>
      </c>
      <c r="S44" s="1">
        <f>T41*SQRT(I8-2)/SQRT(1-T41^2)</f>
        <v>141.70137892102773</v>
      </c>
      <c r="T44" s="1">
        <f>_xlfn.T.INV(0.05,I8-2)</f>
        <v>-1.6725223030755785</v>
      </c>
      <c r="V44" s="1" t="s">
        <v>72</v>
      </c>
      <c r="AO44" s="1">
        <v>21</v>
      </c>
      <c r="AP44" s="1">
        <v>6.58092543377564</v>
      </c>
      <c r="AQ44" s="1">
        <v>-2.8629649069067398E-4</v>
      </c>
      <c r="AR44" s="1">
        <f t="shared" si="3"/>
        <v>721.20644932123605</v>
      </c>
      <c r="AS44" s="1">
        <f t="shared" si="4"/>
        <v>-0.20644932123605031</v>
      </c>
      <c r="AY44" s="1">
        <v>19</v>
      </c>
      <c r="AZ44" s="1">
        <v>718.28903328940305</v>
      </c>
      <c r="BA44" s="1">
        <v>-2.2890332894030507</v>
      </c>
    </row>
    <row r="45" spans="1:53" x14ac:dyDescent="0.2">
      <c r="A45" s="1">
        <v>76</v>
      </c>
      <c r="B45" s="1">
        <v>675</v>
      </c>
      <c r="C45" s="1">
        <f t="shared" si="0"/>
        <v>6.5147126908725301</v>
      </c>
      <c r="D45" s="1">
        <f t="shared" si="1"/>
        <v>1.3157894736842105E-2</v>
      </c>
      <c r="H45" s="1">
        <v>23</v>
      </c>
      <c r="I45" s="1">
        <v>678.25955833882654</v>
      </c>
      <c r="J45" s="1">
        <v>1.7404416611734632</v>
      </c>
      <c r="K45" s="1">
        <f t="shared" si="2"/>
        <v>5.9967040210942741</v>
      </c>
      <c r="AO45" s="1">
        <v>22</v>
      </c>
      <c r="AP45" s="1">
        <v>6.5679578575080431</v>
      </c>
      <c r="AQ45" s="1">
        <v>-2.6928874726817043E-3</v>
      </c>
      <c r="AR45" s="1">
        <f t="shared" si="3"/>
        <v>711.91452675120115</v>
      </c>
      <c r="AS45" s="1">
        <f t="shared" si="4"/>
        <v>-1.9145267512011515</v>
      </c>
      <c r="AY45" s="1">
        <v>20</v>
      </c>
      <c r="AZ45" s="1">
        <v>683.12158382083032</v>
      </c>
      <c r="BA45" s="1">
        <v>-2.1215838208303239</v>
      </c>
    </row>
    <row r="46" spans="1:53" x14ac:dyDescent="0.2">
      <c r="A46" s="1">
        <v>90</v>
      </c>
      <c r="B46" s="1">
        <v>801</v>
      </c>
      <c r="C46" s="1">
        <f t="shared" si="0"/>
        <v>6.6858609470683596</v>
      </c>
      <c r="D46" s="1">
        <f t="shared" si="1"/>
        <v>1.1111111111111112E-2</v>
      </c>
      <c r="H46" s="1">
        <v>24</v>
      </c>
      <c r="I46" s="1">
        <v>624.26450230718524</v>
      </c>
      <c r="J46" s="1">
        <v>1.7354976928147607</v>
      </c>
      <c r="K46" s="1">
        <f t="shared" si="2"/>
        <v>-4.9439683587024774E-3</v>
      </c>
      <c r="S46" s="1" t="s">
        <v>73</v>
      </c>
      <c r="AO46" s="1">
        <v>23</v>
      </c>
      <c r="AP46" s="1">
        <v>6.5160875524376518</v>
      </c>
      <c r="AQ46" s="1">
        <v>6.005245732500164E-3</v>
      </c>
      <c r="AR46" s="1">
        <f t="shared" si="3"/>
        <v>675.92866980638473</v>
      </c>
      <c r="AS46" s="1">
        <f t="shared" si="4"/>
        <v>4.0713301936152675</v>
      </c>
      <c r="AY46" s="1">
        <v>21</v>
      </c>
      <c r="AZ46" s="1">
        <v>726.53818810301891</v>
      </c>
      <c r="BA46" s="1">
        <v>-5.5381881030189106</v>
      </c>
    </row>
    <row r="47" spans="1:53" x14ac:dyDescent="0.2">
      <c r="A47" s="1">
        <v>95</v>
      </c>
      <c r="B47" s="1">
        <v>847</v>
      </c>
      <c r="C47" s="1">
        <f t="shared" si="0"/>
        <v>6.7417006946520548</v>
      </c>
      <c r="D47" s="1">
        <f t="shared" si="1"/>
        <v>1.0526315789473684E-2</v>
      </c>
      <c r="H47" s="1">
        <v>25</v>
      </c>
      <c r="I47" s="1">
        <v>705.2570863546473</v>
      </c>
      <c r="J47" s="1">
        <v>2.7429136453527008</v>
      </c>
      <c r="K47" s="1">
        <f t="shared" si="2"/>
        <v>1.00741595253794</v>
      </c>
      <c r="AO47" s="1">
        <v>24</v>
      </c>
      <c r="AP47" s="1">
        <v>6.4382820948320667</v>
      </c>
      <c r="AQ47" s="1">
        <v>1.0682762680316316E-3</v>
      </c>
      <c r="AR47" s="1">
        <f t="shared" si="3"/>
        <v>625.33161612908975</v>
      </c>
      <c r="AS47" s="1">
        <f t="shared" si="4"/>
        <v>0.66838387091024742</v>
      </c>
      <c r="AY47" s="1">
        <v>22</v>
      </c>
      <c r="AZ47" s="1">
        <v>718.28903328940305</v>
      </c>
      <c r="BA47" s="1">
        <v>-8.2890332894030507</v>
      </c>
    </row>
    <row r="48" spans="1:53" x14ac:dyDescent="0.2">
      <c r="A48" s="1">
        <v>88</v>
      </c>
      <c r="B48" s="1">
        <v>782</v>
      </c>
      <c r="C48" s="1">
        <f t="shared" si="0"/>
        <v>6.6618547405453112</v>
      </c>
      <c r="D48" s="1">
        <f t="shared" si="1"/>
        <v>1.1363636363636364E-2</v>
      </c>
      <c r="H48" s="1">
        <v>26</v>
      </c>
      <c r="I48" s="1">
        <v>660.26120632827951</v>
      </c>
      <c r="J48" s="1">
        <v>-2.2612063282795134</v>
      </c>
      <c r="K48" s="1">
        <f t="shared" si="2"/>
        <v>-5.0041199736322142</v>
      </c>
      <c r="S48" s="1" t="s">
        <v>74</v>
      </c>
      <c r="AO48" s="1">
        <v>25</v>
      </c>
      <c r="AP48" s="1">
        <v>6.5549902812404452</v>
      </c>
      <c r="AQ48" s="1">
        <v>7.4538124532743666E-3</v>
      </c>
      <c r="AR48" s="1">
        <f t="shared" si="3"/>
        <v>702.74232000612642</v>
      </c>
      <c r="AS48" s="1">
        <f t="shared" si="4"/>
        <v>5.2576799938735803</v>
      </c>
      <c r="AY48" s="1">
        <v>23</v>
      </c>
      <c r="AZ48" s="1">
        <v>683.12158382083032</v>
      </c>
      <c r="BA48" s="1">
        <v>-3.1215838208303239</v>
      </c>
    </row>
    <row r="49" spans="1:53" x14ac:dyDescent="0.2">
      <c r="A49" s="1">
        <v>86</v>
      </c>
      <c r="B49" s="1">
        <v>773</v>
      </c>
      <c r="C49" s="1">
        <f t="shared" si="0"/>
        <v>6.6502790485874224</v>
      </c>
      <c r="D49" s="1">
        <f t="shared" si="1"/>
        <v>1.1627906976744186E-2</v>
      </c>
      <c r="H49" s="1">
        <v>27</v>
      </c>
      <c r="I49" s="1">
        <v>687.25873434410016</v>
      </c>
      <c r="J49" s="1">
        <v>2.7412656558998378</v>
      </c>
      <c r="K49" s="1">
        <f t="shared" si="2"/>
        <v>5.0024719841793512</v>
      </c>
      <c r="S49" s="1" t="s">
        <v>75</v>
      </c>
      <c r="AO49" s="1">
        <v>26</v>
      </c>
      <c r="AP49" s="1">
        <v>6.4901523999024571</v>
      </c>
      <c r="AQ49" s="1">
        <v>-9.4746857713978727E-4</v>
      </c>
      <c r="AR49" s="1">
        <f t="shared" si="3"/>
        <v>658.62372975927178</v>
      </c>
      <c r="AS49" s="1">
        <f t="shared" si="4"/>
        <v>-0.62372975927178231</v>
      </c>
      <c r="AY49" s="1">
        <v>24</v>
      </c>
      <c r="AZ49" s="1">
        <v>622.83452758899125</v>
      </c>
      <c r="BA49" s="1">
        <v>3.16547241100875</v>
      </c>
    </row>
    <row r="50" spans="1:53" x14ac:dyDescent="0.2">
      <c r="A50" s="1">
        <v>71</v>
      </c>
      <c r="B50" s="1">
        <v>635</v>
      </c>
      <c r="C50" s="1">
        <f t="shared" si="0"/>
        <v>6.4536249988926917</v>
      </c>
      <c r="D50" s="1">
        <f t="shared" si="1"/>
        <v>1.4084507042253521E-2</v>
      </c>
      <c r="H50" s="1">
        <v>28</v>
      </c>
      <c r="I50" s="1">
        <v>579.26862228081734</v>
      </c>
      <c r="J50" s="1">
        <v>-0.26862228081733974</v>
      </c>
      <c r="K50" s="1">
        <f t="shared" si="2"/>
        <v>-3.0098879367171776</v>
      </c>
      <c r="AO50" s="1">
        <v>27</v>
      </c>
      <c r="AP50" s="1">
        <v>6.5290551287052496</v>
      </c>
      <c r="AQ50" s="1">
        <v>7.63646888605507E-3</v>
      </c>
      <c r="AR50" s="1">
        <f t="shared" si="3"/>
        <v>684.7509042554691</v>
      </c>
      <c r="AS50" s="1">
        <f t="shared" si="4"/>
        <v>5.249095744530905</v>
      </c>
      <c r="AY50" s="1">
        <v>25</v>
      </c>
      <c r="AZ50" s="1">
        <v>709.83103911341721</v>
      </c>
      <c r="BA50" s="1">
        <v>-1.831039113417205</v>
      </c>
    </row>
    <row r="51" spans="1:53" x14ac:dyDescent="0.2">
      <c r="A51" s="1">
        <v>87</v>
      </c>
      <c r="B51" s="1">
        <v>777</v>
      </c>
      <c r="C51" s="1">
        <f t="shared" si="0"/>
        <v>6.6554403503676474</v>
      </c>
      <c r="D51" s="1">
        <f t="shared" si="1"/>
        <v>1.1494252873563218E-2</v>
      </c>
      <c r="H51" s="1">
        <v>29</v>
      </c>
      <c r="I51" s="1">
        <v>714.25626235992081</v>
      </c>
      <c r="J51" s="1">
        <v>-0.25626235992081092</v>
      </c>
      <c r="K51" s="1">
        <f t="shared" si="2"/>
        <v>1.235992089652882E-2</v>
      </c>
      <c r="AO51" s="1">
        <v>28</v>
      </c>
      <c r="AP51" s="1">
        <v>6.3734442134940785</v>
      </c>
      <c r="AQ51" s="1">
        <v>-1.2141735921082919E-2</v>
      </c>
      <c r="AR51" s="1">
        <f t="shared" si="3"/>
        <v>586.07291695161291</v>
      </c>
      <c r="AS51" s="1">
        <f t="shared" si="4"/>
        <v>-7.0729169516129105</v>
      </c>
      <c r="AY51" s="1">
        <v>26</v>
      </c>
      <c r="AZ51" s="1">
        <v>664.11215167565581</v>
      </c>
      <c r="BA51" s="1">
        <v>-6.1121516756558094</v>
      </c>
    </row>
    <row r="52" spans="1:53" ht="19" x14ac:dyDescent="0.25">
      <c r="A52" s="1">
        <v>77</v>
      </c>
      <c r="B52" s="1">
        <v>683</v>
      </c>
      <c r="C52" s="1">
        <f t="shared" si="0"/>
        <v>6.5264948595707901</v>
      </c>
      <c r="D52" s="1">
        <f t="shared" si="1"/>
        <v>1.2987012987012988E-2</v>
      </c>
      <c r="H52" s="1">
        <v>30</v>
      </c>
      <c r="I52" s="1">
        <v>705.2570863546473</v>
      </c>
      <c r="J52" s="1">
        <v>-1.2570863546472992</v>
      </c>
      <c r="K52" s="1">
        <f t="shared" si="2"/>
        <v>-1.0008239947264883</v>
      </c>
      <c r="S52" s="6" t="s">
        <v>76</v>
      </c>
      <c r="V52" s="6" t="s">
        <v>77</v>
      </c>
      <c r="AO52" s="1">
        <v>29</v>
      </c>
      <c r="AP52" s="1">
        <v>6.5679578575080431</v>
      </c>
      <c r="AQ52" s="1">
        <v>2.9251048315410699E-3</v>
      </c>
      <c r="AR52" s="1">
        <f t="shared" si="3"/>
        <v>711.91452675120115</v>
      </c>
      <c r="AS52" s="1">
        <f t="shared" si="4"/>
        <v>2.0854732487988485</v>
      </c>
      <c r="AY52" s="1">
        <v>27</v>
      </c>
      <c r="AZ52" s="1">
        <v>692.25598628019975</v>
      </c>
      <c r="BA52" s="1">
        <v>-2.2559862801997497</v>
      </c>
    </row>
    <row r="53" spans="1:53" x14ac:dyDescent="0.2">
      <c r="A53" s="1">
        <v>73</v>
      </c>
      <c r="B53" s="1">
        <v>647</v>
      </c>
      <c r="C53" s="1">
        <f t="shared" si="0"/>
        <v>6.4723462945009009</v>
      </c>
      <c r="D53" s="1">
        <f t="shared" si="1"/>
        <v>1.3698630136986301E-2</v>
      </c>
      <c r="H53" s="1">
        <v>31</v>
      </c>
      <c r="I53" s="1">
        <v>696.25791034937367</v>
      </c>
      <c r="J53" s="1">
        <v>0.74208965062632615</v>
      </c>
      <c r="K53" s="1">
        <f t="shared" si="2"/>
        <v>1.9991760052736254</v>
      </c>
      <c r="AO53" s="1">
        <v>30</v>
      </c>
      <c r="AP53" s="1">
        <v>6.5549902812404452</v>
      </c>
      <c r="AQ53" s="1">
        <v>1.7880749175969157E-3</v>
      </c>
      <c r="AR53" s="1">
        <f t="shared" si="3"/>
        <v>702.74232000612642</v>
      </c>
      <c r="AS53" s="1">
        <f t="shared" si="4"/>
        <v>1.2576799938735803</v>
      </c>
      <c r="AY53" s="1">
        <v>28</v>
      </c>
      <c r="AZ53" s="1">
        <v>564.0932933118147</v>
      </c>
      <c r="BA53" s="1">
        <v>14.906706688185295</v>
      </c>
    </row>
    <row r="54" spans="1:53" x14ac:dyDescent="0.2">
      <c r="A54" s="1">
        <v>82</v>
      </c>
      <c r="B54" s="1">
        <v>736</v>
      </c>
      <c r="C54" s="1">
        <f t="shared" si="0"/>
        <v>6.6012301187288767</v>
      </c>
      <c r="D54" s="1">
        <f t="shared" si="1"/>
        <v>1.2195121951219513E-2</v>
      </c>
      <c r="H54" s="1">
        <v>32</v>
      </c>
      <c r="I54" s="1">
        <v>669.26038233355303</v>
      </c>
      <c r="J54" s="1">
        <v>2.7396176664469749</v>
      </c>
      <c r="K54" s="1">
        <f t="shared" si="2"/>
        <v>1.9975280158206488</v>
      </c>
      <c r="S54" s="1" t="s">
        <v>64</v>
      </c>
      <c r="T54" s="1" t="s">
        <v>65</v>
      </c>
      <c r="V54" s="1" t="s">
        <v>78</v>
      </c>
      <c r="AO54" s="1">
        <v>31</v>
      </c>
      <c r="AP54" s="1">
        <v>6.5420227049728474</v>
      </c>
      <c r="AQ54" s="1">
        <v>4.7627057876766798E-3</v>
      </c>
      <c r="AR54" s="1">
        <f t="shared" si="3"/>
        <v>693.68828668414267</v>
      </c>
      <c r="AS54" s="1">
        <f t="shared" si="4"/>
        <v>3.3117133158573324</v>
      </c>
      <c r="AY54" s="1">
        <v>29</v>
      </c>
      <c r="AZ54" s="1">
        <v>718.28903328940305</v>
      </c>
      <c r="BA54" s="1">
        <v>-4.2890332894030507</v>
      </c>
    </row>
    <row r="55" spans="1:53" x14ac:dyDescent="0.2">
      <c r="A55" s="1">
        <v>74</v>
      </c>
      <c r="B55" s="1">
        <v>659</v>
      </c>
      <c r="C55" s="1">
        <f t="shared" si="0"/>
        <v>6.4907235345025072</v>
      </c>
      <c r="D55" s="1">
        <f t="shared" si="1"/>
        <v>1.3513513513513514E-2</v>
      </c>
      <c r="H55" s="1">
        <v>33</v>
      </c>
      <c r="I55" s="1">
        <v>732.25461437046795</v>
      </c>
      <c r="J55" s="1">
        <v>-3.254614370467948</v>
      </c>
      <c r="K55" s="1">
        <f t="shared" si="2"/>
        <v>-5.9942320369149229</v>
      </c>
      <c r="S55" s="1">
        <f>I5/(1-I5)*(I8-2)</f>
        <v>20079.2807881263</v>
      </c>
      <c r="T55" s="1">
        <f>FINV(0.05,1,I8)</f>
        <v>4.0068728863327339</v>
      </c>
      <c r="V55" s="1" t="s">
        <v>80</v>
      </c>
      <c r="W55" s="1" t="s">
        <v>70</v>
      </c>
      <c r="AO55" s="1">
        <v>32</v>
      </c>
      <c r="AP55" s="1">
        <v>6.5031199761700549</v>
      </c>
      <c r="AQ55" s="1">
        <v>7.1383643530946728E-3</v>
      </c>
      <c r="AR55" s="1">
        <f t="shared" si="3"/>
        <v>667.22009978649828</v>
      </c>
      <c r="AS55" s="1">
        <f t="shared" si="4"/>
        <v>4.779900213501719</v>
      </c>
      <c r="AY55" s="1">
        <v>30</v>
      </c>
      <c r="AZ55" s="1">
        <v>709.83103911341721</v>
      </c>
      <c r="BA55" s="1">
        <v>-5.831039113417205</v>
      </c>
    </row>
    <row r="56" spans="1:53" x14ac:dyDescent="0.2">
      <c r="A56" s="1">
        <v>67</v>
      </c>
      <c r="B56" s="1">
        <v>599</v>
      </c>
      <c r="C56" s="1">
        <f t="shared" si="0"/>
        <v>6.3952615981154493</v>
      </c>
      <c r="D56" s="1">
        <f t="shared" si="1"/>
        <v>1.4925373134328358E-2</v>
      </c>
      <c r="H56" s="1">
        <v>34</v>
      </c>
      <c r="I56" s="1">
        <v>759.25214238628871</v>
      </c>
      <c r="J56" s="1">
        <v>3.7478576137112896</v>
      </c>
      <c r="K56" s="1">
        <f t="shared" si="2"/>
        <v>7.0024719841792376</v>
      </c>
      <c r="V56" s="1">
        <f>K17</f>
        <v>-1.1548103667139893</v>
      </c>
      <c r="W56" s="1">
        <f>_xlfn.T.INV(0.05,I8-2)</f>
        <v>-1.6725223030755785</v>
      </c>
      <c r="AO56" s="1">
        <v>33</v>
      </c>
      <c r="AP56" s="1">
        <v>6.5938930100432378</v>
      </c>
      <c r="AQ56" s="1">
        <v>-2.2192780345795526E-3</v>
      </c>
      <c r="AR56" s="1">
        <f t="shared" si="3"/>
        <v>730.61965024956214</v>
      </c>
      <c r="AS56" s="1">
        <f t="shared" si="4"/>
        <v>-1.6196502495621417</v>
      </c>
      <c r="AY56" s="1">
        <v>31</v>
      </c>
      <c r="AZ56" s="1">
        <v>701.15617329189331</v>
      </c>
      <c r="BA56" s="1">
        <v>-4.1561732918933103</v>
      </c>
    </row>
    <row r="57" spans="1:53" x14ac:dyDescent="0.2">
      <c r="A57" s="1">
        <v>82</v>
      </c>
      <c r="B57" s="1">
        <v>735</v>
      </c>
      <c r="C57" s="1">
        <f t="shared" si="0"/>
        <v>6.5998704992128365</v>
      </c>
      <c r="D57" s="1">
        <f t="shared" si="1"/>
        <v>1.2195121951219513E-2</v>
      </c>
      <c r="H57" s="1">
        <v>35</v>
      </c>
      <c r="I57" s="1">
        <v>606.2661502966381</v>
      </c>
      <c r="J57" s="1">
        <v>1.7338497033618978</v>
      </c>
      <c r="K57" s="1">
        <f t="shared" si="2"/>
        <v>-2.0140079103493918</v>
      </c>
      <c r="S57" s="1" t="s">
        <v>81</v>
      </c>
      <c r="V57" s="1" t="s">
        <v>82</v>
      </c>
      <c r="AO57" s="1">
        <v>34</v>
      </c>
      <c r="AP57" s="1">
        <v>6.6327957388460304</v>
      </c>
      <c r="AQ57" s="1">
        <v>4.4622924384265517E-3</v>
      </c>
      <c r="AR57" s="1">
        <f t="shared" si="3"/>
        <v>759.60285603140971</v>
      </c>
      <c r="AS57" s="1">
        <f t="shared" si="4"/>
        <v>3.3971439685902851</v>
      </c>
      <c r="AY57" s="1">
        <v>32</v>
      </c>
      <c r="AZ57" s="1">
        <v>673.74359729587752</v>
      </c>
      <c r="BA57" s="1">
        <v>-1.743597295877521</v>
      </c>
    </row>
    <row r="58" spans="1:53" x14ac:dyDescent="0.2">
      <c r="A58" s="1">
        <v>72</v>
      </c>
      <c r="B58" s="1">
        <v>640</v>
      </c>
      <c r="C58" s="1">
        <f t="shared" si="0"/>
        <v>6.4614681763537174</v>
      </c>
      <c r="D58" s="1">
        <f t="shared" si="1"/>
        <v>1.3888888888888888E-2</v>
      </c>
      <c r="H58" s="1">
        <v>36</v>
      </c>
      <c r="I58" s="1">
        <v>642.26285431773238</v>
      </c>
      <c r="J58" s="1">
        <v>0.73714568226762367</v>
      </c>
      <c r="K58" s="1">
        <f t="shared" si="2"/>
        <v>-0.99670402109427414</v>
      </c>
      <c r="AO58" s="1">
        <v>35</v>
      </c>
      <c r="AP58" s="1">
        <v>6.4123469422968711</v>
      </c>
      <c r="AQ58" s="1">
        <v>-2.1720603307038289E-3</v>
      </c>
      <c r="AR58" s="1">
        <f t="shared" si="3"/>
        <v>609.32204794524841</v>
      </c>
      <c r="AS58" s="1">
        <f t="shared" si="4"/>
        <v>-1.3220479452484142</v>
      </c>
      <c r="AY58" s="1">
        <v>33</v>
      </c>
      <c r="AZ58" s="1">
        <v>734.58614401874161</v>
      </c>
      <c r="BA58" s="1">
        <v>-5.5861440187416065</v>
      </c>
    </row>
    <row r="59" spans="1:53" x14ac:dyDescent="0.2">
      <c r="A59" s="1">
        <v>74</v>
      </c>
      <c r="B59" s="1">
        <v>664</v>
      </c>
      <c r="C59" s="1">
        <f t="shared" si="0"/>
        <v>6.4982821494764336</v>
      </c>
      <c r="D59" s="1">
        <f t="shared" si="1"/>
        <v>1.3513513513513514E-2</v>
      </c>
      <c r="H59" s="1">
        <v>37</v>
      </c>
      <c r="I59" s="1">
        <v>633.26367831245875</v>
      </c>
      <c r="J59" s="1">
        <v>3.736321687541249</v>
      </c>
      <c r="K59" s="1">
        <f t="shared" si="2"/>
        <v>2.9991760052736254</v>
      </c>
      <c r="V59" s="1" t="s">
        <v>79</v>
      </c>
      <c r="AO59" s="1">
        <v>36</v>
      </c>
      <c r="AP59" s="1">
        <v>6.4642172473672623</v>
      </c>
      <c r="AQ59" s="1">
        <v>1.9274768703567702E-3</v>
      </c>
      <c r="AR59" s="1">
        <f t="shared" si="3"/>
        <v>641.76182603153848</v>
      </c>
      <c r="AS59" s="1">
        <f t="shared" si="4"/>
        <v>1.2381739684615241</v>
      </c>
      <c r="AY59" s="1">
        <v>34</v>
      </c>
      <c r="AZ59" s="1">
        <v>757.59382975427854</v>
      </c>
      <c r="BA59" s="1">
        <v>5.4061702457214551</v>
      </c>
    </row>
    <row r="60" spans="1:53" x14ac:dyDescent="0.2">
      <c r="H60" s="1">
        <v>38</v>
      </c>
      <c r="I60" s="1">
        <v>642.26285431773238</v>
      </c>
      <c r="J60" s="1">
        <v>-4.2628543177323763</v>
      </c>
      <c r="K60" s="1">
        <f t="shared" si="2"/>
        <v>-7.9991760052736254</v>
      </c>
      <c r="V60" s="1" t="s">
        <v>80</v>
      </c>
      <c r="W60" s="1" t="s">
        <v>70</v>
      </c>
      <c r="AO60" s="1">
        <v>37</v>
      </c>
      <c r="AP60" s="1">
        <v>6.4512496710996645</v>
      </c>
      <c r="AQ60" s="1">
        <v>5.5199844724986846E-3</v>
      </c>
      <c r="AR60" s="1">
        <f t="shared" si="3"/>
        <v>633.49345682671242</v>
      </c>
      <c r="AS60" s="1">
        <f t="shared" si="4"/>
        <v>3.5065431732875822</v>
      </c>
      <c r="AY60" s="1">
        <v>35</v>
      </c>
      <c r="AZ60" s="1">
        <v>600.37464389477668</v>
      </c>
      <c r="BA60" s="1">
        <v>7.6253561052233181</v>
      </c>
    </row>
    <row r="61" spans="1:53" x14ac:dyDescent="0.2">
      <c r="H61" s="1">
        <v>39</v>
      </c>
      <c r="I61" s="1">
        <v>606.2661502966381</v>
      </c>
      <c r="J61" s="1">
        <v>4.7338497033618978</v>
      </c>
      <c r="K61" s="1">
        <f t="shared" si="2"/>
        <v>8.9967040210942741</v>
      </c>
      <c r="V61" s="1">
        <f>K18</f>
        <v>141.70137892104592</v>
      </c>
      <c r="W61" s="1">
        <f>_xlfn.T.INV(0.05,I8-2)</f>
        <v>-1.6725223030755785</v>
      </c>
      <c r="AO61" s="1">
        <v>38</v>
      </c>
      <c r="AP61" s="1">
        <v>6.4642172473672623</v>
      </c>
      <c r="AQ61" s="1">
        <v>-5.8789640224725659E-3</v>
      </c>
      <c r="AR61" s="1">
        <f t="shared" si="3"/>
        <v>641.76182603153848</v>
      </c>
      <c r="AS61" s="1">
        <f t="shared" si="4"/>
        <v>-3.7618260315384759</v>
      </c>
      <c r="AY61" s="1">
        <v>36</v>
      </c>
      <c r="AZ61" s="1">
        <v>644.04663996686054</v>
      </c>
      <c r="BA61" s="1">
        <v>-1.0466399668605391</v>
      </c>
    </row>
    <row r="62" spans="1:53" x14ac:dyDescent="0.2">
      <c r="H62" s="1">
        <v>40</v>
      </c>
      <c r="I62" s="1">
        <v>768.25131839156222</v>
      </c>
      <c r="J62" s="1">
        <v>4.7486816084377779</v>
      </c>
      <c r="K62" s="1">
        <f t="shared" si="2"/>
        <v>1.4831905075880059E-2</v>
      </c>
      <c r="V62" s="1" t="s">
        <v>83</v>
      </c>
      <c r="AO62" s="1">
        <v>39</v>
      </c>
      <c r="AP62" s="1">
        <v>6.4123469422968711</v>
      </c>
      <c r="AQ62" s="1">
        <v>2.7500168747245368E-3</v>
      </c>
      <c r="AR62" s="1">
        <f t="shared" si="3"/>
        <v>609.32204794524841</v>
      </c>
      <c r="AS62" s="1">
        <f t="shared" si="4"/>
        <v>1.6779520547515858</v>
      </c>
      <c r="AY62" s="1">
        <v>37</v>
      </c>
      <c r="AZ62" s="1">
        <v>633.58996485100943</v>
      </c>
      <c r="BA62" s="1">
        <v>3.4100351489905734</v>
      </c>
    </row>
    <row r="63" spans="1:53" x14ac:dyDescent="0.2">
      <c r="H63" s="1">
        <v>41</v>
      </c>
      <c r="I63" s="1">
        <v>759.25214238628871</v>
      </c>
      <c r="J63" s="1">
        <v>4.7478576137112896</v>
      </c>
      <c r="K63" s="1">
        <f t="shared" si="2"/>
        <v>-8.2399472648830852E-4</v>
      </c>
      <c r="AO63" s="1">
        <v>40</v>
      </c>
      <c r="AP63" s="1">
        <v>6.6457633151136282</v>
      </c>
      <c r="AQ63" s="1">
        <v>4.5157334737941923E-3</v>
      </c>
      <c r="AR63" s="1">
        <f t="shared" si="3"/>
        <v>769.51720762419359</v>
      </c>
      <c r="AS63" s="1">
        <f t="shared" si="4"/>
        <v>3.4827923758064117</v>
      </c>
      <c r="AY63" s="1">
        <v>38</v>
      </c>
      <c r="AZ63" s="1">
        <v>644.04663996686054</v>
      </c>
      <c r="BA63" s="1">
        <v>-6.0466399668605391</v>
      </c>
    </row>
    <row r="64" spans="1:53" x14ac:dyDescent="0.2">
      <c r="H64" s="1">
        <v>42</v>
      </c>
      <c r="I64" s="1">
        <v>633.26367831245875</v>
      </c>
      <c r="J64" s="1">
        <v>-1.263678312458751</v>
      </c>
      <c r="K64" s="1">
        <f t="shared" si="2"/>
        <v>-6.0115359261700405</v>
      </c>
      <c r="AO64" s="1">
        <v>41</v>
      </c>
      <c r="AP64" s="1">
        <v>6.6327957388460304</v>
      </c>
      <c r="AQ64" s="1">
        <v>5.7720503204903295E-3</v>
      </c>
      <c r="AR64" s="1">
        <f t="shared" si="3"/>
        <v>759.60285603140971</v>
      </c>
      <c r="AS64" s="1">
        <f t="shared" si="4"/>
        <v>4.3971439685902851</v>
      </c>
      <c r="AY64" s="1">
        <v>39</v>
      </c>
      <c r="AZ64" s="1">
        <v>600.37464389477668</v>
      </c>
      <c r="BA64" s="1">
        <v>10.625356105223318</v>
      </c>
    </row>
    <row r="65" spans="8:53" x14ac:dyDescent="0.2">
      <c r="H65" s="1">
        <v>43</v>
      </c>
      <c r="I65" s="1">
        <v>642.26285431773238</v>
      </c>
      <c r="J65" s="1">
        <v>-1.2628543177323763</v>
      </c>
      <c r="K65" s="1">
        <f t="shared" si="2"/>
        <v>8.2399472637462168E-4</v>
      </c>
      <c r="AO65" s="1">
        <v>42</v>
      </c>
      <c r="AP65" s="1">
        <v>6.4512496710996645</v>
      </c>
      <c r="AQ65" s="1">
        <v>-2.3602769528068279E-3</v>
      </c>
      <c r="AR65" s="1">
        <f t="shared" si="3"/>
        <v>633.49345682671242</v>
      </c>
      <c r="AS65" s="1">
        <f t="shared" si="4"/>
        <v>-1.4934568267124178</v>
      </c>
      <c r="AY65" s="1">
        <v>40</v>
      </c>
      <c r="AZ65" s="1">
        <v>764.90635002681347</v>
      </c>
      <c r="BA65" s="1">
        <v>8.0936499731865297</v>
      </c>
    </row>
    <row r="66" spans="8:53" ht="19" x14ac:dyDescent="0.25">
      <c r="H66" s="1">
        <v>44</v>
      </c>
      <c r="I66" s="1">
        <v>678.25955833882654</v>
      </c>
      <c r="J66" s="1">
        <v>-3.2595583388265368</v>
      </c>
      <c r="K66" s="1">
        <f t="shared" si="2"/>
        <v>-1.9967040210941605</v>
      </c>
      <c r="S66" s="6" t="s">
        <v>88</v>
      </c>
      <c r="AO66" s="1">
        <v>43</v>
      </c>
      <c r="AP66" s="1">
        <v>6.4642172473672623</v>
      </c>
      <c r="AQ66" s="1">
        <v>-1.1877904465924516E-3</v>
      </c>
      <c r="AR66" s="1">
        <f t="shared" si="3"/>
        <v>641.76182603153848</v>
      </c>
      <c r="AS66" s="1">
        <f t="shared" si="4"/>
        <v>-0.76182603153847595</v>
      </c>
      <c r="AY66" s="1">
        <v>41</v>
      </c>
      <c r="AZ66" s="1">
        <v>757.59382975427854</v>
      </c>
      <c r="BA66" s="1">
        <v>6.4061702457214551</v>
      </c>
    </row>
    <row r="67" spans="8:53" x14ac:dyDescent="0.2">
      <c r="H67" s="1">
        <v>45</v>
      </c>
      <c r="I67" s="1">
        <v>804.2480224126565</v>
      </c>
      <c r="J67" s="1">
        <v>-3.2480224126564963</v>
      </c>
      <c r="K67" s="1">
        <f t="shared" si="2"/>
        <v>1.1535926170040511E-2</v>
      </c>
      <c r="T67" s="1" t="s">
        <v>6</v>
      </c>
      <c r="U67" s="1" t="s">
        <v>90</v>
      </c>
      <c r="V67" s="1" t="s">
        <v>38</v>
      </c>
      <c r="AO67" s="1">
        <v>44</v>
      </c>
      <c r="AP67" s="1">
        <v>6.5160875524376518</v>
      </c>
      <c r="AQ67" s="1">
        <v>-1.3748615651216767E-3</v>
      </c>
      <c r="AR67" s="1">
        <f t="shared" si="3"/>
        <v>675.92866980638473</v>
      </c>
      <c r="AS67" s="1">
        <f t="shared" si="4"/>
        <v>-0.92866980638473251</v>
      </c>
      <c r="AY67" s="1">
        <v>42</v>
      </c>
      <c r="AZ67" s="1">
        <v>633.58996485100943</v>
      </c>
      <c r="BA67" s="1">
        <v>-1.5899648510094266</v>
      </c>
    </row>
    <row r="68" spans="8:53" x14ac:dyDescent="0.2">
      <c r="H68" s="1">
        <v>46</v>
      </c>
      <c r="I68" s="1">
        <v>849.24390243902428</v>
      </c>
      <c r="J68" s="1">
        <v>-2.2439024390242821</v>
      </c>
      <c r="K68" s="1">
        <f t="shared" si="2"/>
        <v>1.0041199736322142</v>
      </c>
      <c r="S68" s="1" t="s">
        <v>89</v>
      </c>
      <c r="T68" s="1">
        <f>I5</f>
        <v>0.99721881206479013</v>
      </c>
      <c r="U68" s="1">
        <f>J13</f>
        <v>567.11898483849586</v>
      </c>
      <c r="V68" s="1">
        <f>M3</f>
        <v>0.40757687243341989</v>
      </c>
      <c r="AO68" s="1">
        <v>45</v>
      </c>
      <c r="AP68" s="1">
        <v>6.6976336201840185</v>
      </c>
      <c r="AQ68" s="1">
        <v>-1.1772673115658883E-2</v>
      </c>
      <c r="AR68" s="1">
        <f t="shared" si="3"/>
        <v>810.48563726347857</v>
      </c>
      <c r="AS68" s="1">
        <f t="shared" si="4"/>
        <v>-9.4856372634785657</v>
      </c>
      <c r="AY68" s="1">
        <v>43</v>
      </c>
      <c r="AZ68" s="1">
        <v>644.04663996686054</v>
      </c>
      <c r="BA68" s="1">
        <v>-3.0466399668605391</v>
      </c>
    </row>
    <row r="69" spans="8:53" x14ac:dyDescent="0.2">
      <c r="H69" s="1">
        <v>47</v>
      </c>
      <c r="I69" s="1">
        <v>786.24967040210936</v>
      </c>
      <c r="J69" s="1">
        <v>-4.2496704021093592</v>
      </c>
      <c r="K69" s="1">
        <f t="shared" si="2"/>
        <v>-2.0057679630850771</v>
      </c>
      <c r="S69" s="1" t="s">
        <v>86</v>
      </c>
      <c r="T69" s="1">
        <f>AP4</f>
        <v>0.99528369232811242</v>
      </c>
      <c r="U69" s="1">
        <f>SUMSQ(AS24:AS81)</f>
        <v>1065.9390454968045</v>
      </c>
      <c r="V69" s="1">
        <f>AR3</f>
        <v>0.45304316204995948</v>
      </c>
      <c r="AO69" s="1">
        <v>46</v>
      </c>
      <c r="AP69" s="1">
        <v>6.7624715015220058</v>
      </c>
      <c r="AQ69" s="1">
        <v>-2.0770806869951031E-2</v>
      </c>
      <c r="AR69" s="1">
        <f t="shared" si="3"/>
        <v>864.77685410812092</v>
      </c>
      <c r="AS69" s="1">
        <f t="shared" si="4"/>
        <v>-17.776854108120915</v>
      </c>
      <c r="AY69" s="1">
        <v>44</v>
      </c>
      <c r="AZ69" s="1">
        <v>683.12158382083032</v>
      </c>
      <c r="BA69" s="1">
        <v>-8.1215838208303239</v>
      </c>
    </row>
    <row r="70" spans="8:53" x14ac:dyDescent="0.2">
      <c r="H70" s="1">
        <v>48</v>
      </c>
      <c r="I70" s="1">
        <v>768.25131839156222</v>
      </c>
      <c r="J70" s="1">
        <v>4.7486816084377779</v>
      </c>
      <c r="K70" s="1">
        <f t="shared" si="2"/>
        <v>8.9983520105471371</v>
      </c>
      <c r="S70" s="1" t="s">
        <v>87</v>
      </c>
      <c r="T70" s="1">
        <f>AZ6</f>
        <v>0.98614855897277842</v>
      </c>
      <c r="U70" s="1">
        <f>BA14</f>
        <v>2824.4819684633185</v>
      </c>
      <c r="V70" s="1">
        <f>BB5</f>
        <v>0.83122819639783951</v>
      </c>
      <c r="AO70" s="1">
        <v>47</v>
      </c>
      <c r="AP70" s="1">
        <v>6.6716984676488229</v>
      </c>
      <c r="AQ70" s="1">
        <v>-9.843727103511668E-3</v>
      </c>
      <c r="AR70" s="1">
        <f t="shared" si="3"/>
        <v>789.7358067141862</v>
      </c>
      <c r="AS70" s="1">
        <f t="shared" si="4"/>
        <v>-7.7358067141861966</v>
      </c>
      <c r="AY70" s="1">
        <v>45</v>
      </c>
      <c r="AZ70" s="1">
        <v>792.53142661194556</v>
      </c>
      <c r="BA70" s="1">
        <v>8.4685733880544376</v>
      </c>
    </row>
    <row r="71" spans="8:53" x14ac:dyDescent="0.2">
      <c r="H71" s="1">
        <v>49</v>
      </c>
      <c r="I71" s="1">
        <v>633.26367831245875</v>
      </c>
      <c r="J71" s="1">
        <v>1.736321687541249</v>
      </c>
      <c r="K71" s="1">
        <f t="shared" si="2"/>
        <v>-3.0123599208965288</v>
      </c>
      <c r="AO71" s="1">
        <v>48</v>
      </c>
      <c r="AP71" s="1">
        <v>6.6457633151136282</v>
      </c>
      <c r="AQ71" s="1">
        <v>4.5157334737941923E-3</v>
      </c>
      <c r="AR71" s="1">
        <f t="shared" si="3"/>
        <v>769.51720762419359</v>
      </c>
      <c r="AS71" s="1">
        <f t="shared" si="4"/>
        <v>3.4827923758064117</v>
      </c>
      <c r="AY71" s="1">
        <v>46</v>
      </c>
      <c r="AZ71" s="1">
        <v>823.79138169512146</v>
      </c>
      <c r="BA71" s="1">
        <v>23.208618304878541</v>
      </c>
    </row>
    <row r="72" spans="8:53" x14ac:dyDescent="0.2">
      <c r="H72" s="1">
        <v>50</v>
      </c>
      <c r="I72" s="1">
        <v>777.25049439683573</v>
      </c>
      <c r="J72" s="1">
        <v>-0.25049439683573382</v>
      </c>
      <c r="K72" s="1">
        <f t="shared" si="2"/>
        <v>-1.9868160843769829</v>
      </c>
      <c r="AO72" s="1">
        <v>49</v>
      </c>
      <c r="AP72" s="1">
        <v>6.4512496710996645</v>
      </c>
      <c r="AQ72" s="1">
        <v>2.3753277930271821E-3</v>
      </c>
      <c r="AR72" s="1">
        <f t="shared" si="3"/>
        <v>633.49345682671242</v>
      </c>
      <c r="AS72" s="1">
        <f t="shared" si="4"/>
        <v>1.5065431732875822</v>
      </c>
      <c r="AY72" s="1">
        <v>47</v>
      </c>
      <c r="AZ72" s="1">
        <v>779.0328096442106</v>
      </c>
      <c r="BA72" s="1">
        <v>2.9671903557893984</v>
      </c>
    </row>
    <row r="73" spans="8:53" x14ac:dyDescent="0.2">
      <c r="H73" s="1">
        <v>51</v>
      </c>
      <c r="I73" s="1">
        <v>687.25873434410016</v>
      </c>
      <c r="J73" s="1">
        <v>-4.2587343441001622</v>
      </c>
      <c r="K73" s="1">
        <f t="shared" si="2"/>
        <v>-4.0082399472644283</v>
      </c>
      <c r="S73" s="1" t="s">
        <v>98</v>
      </c>
      <c r="AO73" s="1">
        <v>50</v>
      </c>
      <c r="AP73" s="1">
        <v>6.6587308913812251</v>
      </c>
      <c r="AQ73" s="1">
        <v>-3.2905410135777302E-3</v>
      </c>
      <c r="AR73" s="1">
        <f t="shared" si="3"/>
        <v>779.56096153125827</v>
      </c>
      <c r="AS73" s="1">
        <f t="shared" si="4"/>
        <v>-2.5609615312582719</v>
      </c>
      <c r="AY73" s="1">
        <v>48</v>
      </c>
      <c r="AZ73" s="1">
        <v>764.90635002681347</v>
      </c>
      <c r="BA73" s="1">
        <v>8.0936499731865297</v>
      </c>
    </row>
    <row r="74" spans="8:53" x14ac:dyDescent="0.2">
      <c r="H74" s="1">
        <v>52</v>
      </c>
      <c r="I74" s="1">
        <v>651.26203032300589</v>
      </c>
      <c r="J74" s="1">
        <v>-4.262030323005888</v>
      </c>
      <c r="K74" s="1">
        <f t="shared" si="2"/>
        <v>-3.2959789057258604E-3</v>
      </c>
      <c r="AO74" s="1">
        <v>51</v>
      </c>
      <c r="AP74" s="1">
        <v>6.5290551287052496</v>
      </c>
      <c r="AQ74" s="1">
        <v>-2.560269134459503E-3</v>
      </c>
      <c r="AR74" s="1">
        <f t="shared" si="3"/>
        <v>684.7509042554691</v>
      </c>
      <c r="AS74" s="1">
        <f t="shared" si="4"/>
        <v>-1.750904255469095</v>
      </c>
      <c r="AY74" s="1">
        <v>49</v>
      </c>
      <c r="AZ74" s="1">
        <v>633.58996485100943</v>
      </c>
      <c r="BA74" s="1">
        <v>1.4100351489905734</v>
      </c>
    </row>
    <row r="75" spans="8:53" x14ac:dyDescent="0.2">
      <c r="H75" s="1">
        <v>53</v>
      </c>
      <c r="I75" s="1">
        <v>732.25461437046795</v>
      </c>
      <c r="J75" s="1">
        <v>3.745385629532052</v>
      </c>
      <c r="K75" s="1">
        <f t="shared" si="2"/>
        <v>8.00741595253794</v>
      </c>
      <c r="AO75" s="1">
        <v>52</v>
      </c>
      <c r="AP75" s="1">
        <v>6.4771848236348593</v>
      </c>
      <c r="AQ75" s="1">
        <v>-4.8385291339583247E-3</v>
      </c>
      <c r="AR75" s="1">
        <f t="shared" si="3"/>
        <v>650.13811415576345</v>
      </c>
      <c r="AS75" s="1">
        <f t="shared" si="4"/>
        <v>-3.1381141557634464</v>
      </c>
      <c r="AY75" s="1">
        <v>50</v>
      </c>
      <c r="AZ75" s="1">
        <v>772.05076638503726</v>
      </c>
      <c r="BA75" s="1">
        <v>4.9492336149627363</v>
      </c>
    </row>
    <row r="76" spans="8:53" x14ac:dyDescent="0.2">
      <c r="H76" s="1">
        <v>54</v>
      </c>
      <c r="I76" s="1">
        <v>660.26120632827951</v>
      </c>
      <c r="J76" s="1">
        <v>-1.2612063282795134</v>
      </c>
      <c r="K76" s="1">
        <f t="shared" si="2"/>
        <v>-5.0065919578115654</v>
      </c>
      <c r="AO76" s="1">
        <v>53</v>
      </c>
      <c r="AP76" s="1">
        <v>6.5938930100432378</v>
      </c>
      <c r="AQ76" s="1">
        <v>7.3371086856388601E-3</v>
      </c>
      <c r="AR76" s="1">
        <f t="shared" si="3"/>
        <v>730.61965024956214</v>
      </c>
      <c r="AS76" s="1">
        <f t="shared" si="4"/>
        <v>5.3803497504378583</v>
      </c>
      <c r="AY76" s="1">
        <v>51</v>
      </c>
      <c r="AZ76" s="1">
        <v>692.25598628019975</v>
      </c>
      <c r="BA76" s="1">
        <v>-9.2559862801997497</v>
      </c>
    </row>
    <row r="77" spans="8:53" x14ac:dyDescent="0.2">
      <c r="H77" s="1">
        <v>55</v>
      </c>
      <c r="I77" s="1">
        <v>597.26697429136448</v>
      </c>
      <c r="J77" s="1">
        <v>1.7330257086355232</v>
      </c>
      <c r="K77" s="1">
        <f t="shared" si="2"/>
        <v>2.9942320369150366</v>
      </c>
      <c r="AO77" s="1">
        <v>54</v>
      </c>
      <c r="AP77" s="1">
        <v>6.4901523999024571</v>
      </c>
      <c r="AQ77" s="1">
        <v>5.7113460005009387E-4</v>
      </c>
      <c r="AR77" s="1">
        <f t="shared" si="3"/>
        <v>658.62372975927178</v>
      </c>
      <c r="AS77" s="1">
        <f t="shared" si="4"/>
        <v>0.37627024072821769</v>
      </c>
      <c r="AY77" s="1">
        <v>52</v>
      </c>
      <c r="AZ77" s="1">
        <v>654.21683083296227</v>
      </c>
      <c r="BA77" s="1">
        <v>-7.2168308329622732</v>
      </c>
    </row>
    <row r="78" spans="8:53" x14ac:dyDescent="0.2">
      <c r="H78" s="1">
        <v>56</v>
      </c>
      <c r="I78" s="1">
        <v>732.25461437046795</v>
      </c>
      <c r="J78" s="1">
        <v>2.745385629532052</v>
      </c>
      <c r="K78" s="1">
        <f t="shared" si="2"/>
        <v>1.0123599208965288</v>
      </c>
      <c r="AO78" s="1">
        <v>55</v>
      </c>
      <c r="AP78" s="1">
        <v>6.3993793660292742</v>
      </c>
      <c r="AQ78" s="1">
        <v>-4.117767913824899E-3</v>
      </c>
      <c r="AR78" s="1">
        <f t="shared" si="3"/>
        <v>601.47162828378964</v>
      </c>
      <c r="AS78" s="1">
        <f t="shared" si="4"/>
        <v>-2.4716282837896415</v>
      </c>
      <c r="AY78" s="1">
        <v>53</v>
      </c>
      <c r="AZ78" s="1">
        <v>734.58614401874161</v>
      </c>
      <c r="BA78" s="1">
        <v>1.4138559812583935</v>
      </c>
    </row>
    <row r="79" spans="8:53" x14ac:dyDescent="0.2">
      <c r="H79" s="1">
        <v>57</v>
      </c>
      <c r="I79" s="1">
        <v>642.26285431773238</v>
      </c>
      <c r="J79" s="1">
        <v>-2.2628543177323763</v>
      </c>
      <c r="K79" s="1">
        <f t="shared" si="2"/>
        <v>-5.0082399472644283</v>
      </c>
      <c r="AO79" s="1">
        <v>56</v>
      </c>
      <c r="AP79" s="1">
        <v>6.5938930100432378</v>
      </c>
      <c r="AQ79" s="1">
        <v>5.9774891695987264E-3</v>
      </c>
      <c r="AR79" s="1">
        <f t="shared" si="3"/>
        <v>730.61965024956214</v>
      </c>
      <c r="AS79" s="1">
        <f t="shared" si="4"/>
        <v>4.3803497504378583</v>
      </c>
      <c r="AY79" s="1">
        <v>54</v>
      </c>
      <c r="AZ79" s="1">
        <v>664.11215167565581</v>
      </c>
      <c r="BA79" s="1">
        <v>-5.1121516756558094</v>
      </c>
    </row>
    <row r="80" spans="8:53" ht="17" thickBot="1" x14ac:dyDescent="0.25">
      <c r="H80" s="3">
        <v>58</v>
      </c>
      <c r="I80" s="3">
        <v>660.26120632827951</v>
      </c>
      <c r="J80" s="3">
        <v>3.7387936717204866</v>
      </c>
      <c r="K80" s="1">
        <f t="shared" si="2"/>
        <v>6.0016479894528629</v>
      </c>
      <c r="AO80" s="1">
        <v>57</v>
      </c>
      <c r="AP80" s="1">
        <v>6.4642172473672623</v>
      </c>
      <c r="AQ80" s="1">
        <v>-2.7490710135449348E-3</v>
      </c>
      <c r="AR80" s="1">
        <f t="shared" si="3"/>
        <v>641.76182603153848</v>
      </c>
      <c r="AS80" s="1">
        <f t="shared" si="4"/>
        <v>-1.7618260315384759</v>
      </c>
      <c r="AY80" s="1">
        <v>55</v>
      </c>
      <c r="AZ80" s="1">
        <v>588.64186883063473</v>
      </c>
      <c r="BA80" s="1">
        <v>10.358131169365265</v>
      </c>
    </row>
    <row r="81" spans="41:53" ht="17" thickBot="1" x14ac:dyDescent="0.25">
      <c r="AO81" s="3">
        <v>58</v>
      </c>
      <c r="AP81" s="3">
        <v>6.4901523999024571</v>
      </c>
      <c r="AQ81" s="3">
        <v>8.1297495739764969E-3</v>
      </c>
      <c r="AR81" s="1">
        <f t="shared" si="3"/>
        <v>658.62372975927178</v>
      </c>
      <c r="AS81" s="1">
        <f t="shared" si="4"/>
        <v>5.3762702407282177</v>
      </c>
      <c r="AY81" s="1">
        <v>56</v>
      </c>
      <c r="AZ81" s="1">
        <v>734.58614401874161</v>
      </c>
      <c r="BA81" s="1">
        <v>0.41385598125839351</v>
      </c>
    </row>
    <row r="82" spans="41:53" x14ac:dyDescent="0.2">
      <c r="AY82" s="1">
        <v>57</v>
      </c>
      <c r="AZ82" s="1">
        <v>644.04663996686054</v>
      </c>
      <c r="BA82" s="1">
        <v>-4.0466399668605391</v>
      </c>
    </row>
    <row r="83" spans="41:53" ht="17" thickBot="1" x14ac:dyDescent="0.25">
      <c r="AY83" s="3">
        <v>58</v>
      </c>
      <c r="AZ83" s="3">
        <v>664.11215167565581</v>
      </c>
      <c r="BA83" s="3">
        <v>-0.11215167565580941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6753-1AE9-CD4E-B9FE-5214C28DE790}">
  <dimension ref="A1:BE83"/>
  <sheetViews>
    <sheetView topLeftCell="H10" zoomScale="66" workbookViewId="0">
      <selection activeCell="V33" sqref="V33"/>
    </sheetView>
  </sheetViews>
  <sheetFormatPr baseColWidth="10" defaultRowHeight="16" x14ac:dyDescent="0.2"/>
  <cols>
    <col min="1" max="7" width="10.83203125" style="1"/>
    <col min="8" max="8" width="26.83203125" style="1" customWidth="1"/>
    <col min="9" max="9" width="19.1640625" style="1" customWidth="1"/>
    <col min="10" max="10" width="26.1640625" style="1" customWidth="1"/>
    <col min="11" max="11" width="19" style="1" customWidth="1"/>
    <col min="12" max="12" width="14.5" style="1" customWidth="1"/>
    <col min="13" max="13" width="19.33203125" style="1" customWidth="1"/>
    <col min="14" max="14" width="13.33203125" style="1" customWidth="1"/>
    <col min="15" max="15" width="14.6640625" style="1" customWidth="1"/>
    <col min="16" max="16" width="13.33203125" style="1" customWidth="1"/>
    <col min="17" max="19" width="10.83203125" style="1"/>
    <col min="20" max="20" width="13.33203125" style="1" customWidth="1"/>
    <col min="21" max="16384" width="10.83203125" style="1"/>
  </cols>
  <sheetData>
    <row r="1" spans="1:55" x14ac:dyDescent="0.2">
      <c r="A1" s="1" t="s">
        <v>2</v>
      </c>
      <c r="B1" s="1" t="s">
        <v>1</v>
      </c>
      <c r="C1" s="1" t="s">
        <v>84</v>
      </c>
      <c r="D1" s="1" t="s">
        <v>91</v>
      </c>
      <c r="T1" s="2" t="s">
        <v>2</v>
      </c>
      <c r="U1" s="2"/>
      <c r="V1" s="2" t="s">
        <v>1</v>
      </c>
      <c r="W1" s="2"/>
      <c r="X1" s="2" t="s">
        <v>31</v>
      </c>
      <c r="Y1" s="2"/>
      <c r="AM1" s="5" t="s">
        <v>86</v>
      </c>
    </row>
    <row r="2" spans="1:55" ht="19" x14ac:dyDescent="0.25">
      <c r="A2" s="1">
        <v>201</v>
      </c>
      <c r="B2" s="1">
        <v>602</v>
      </c>
      <c r="C2" s="1">
        <f>LN(B2)</f>
        <v>6.4002574453088208</v>
      </c>
      <c r="D2" s="1">
        <f>1/A2</f>
        <v>4.9751243781094526E-3</v>
      </c>
      <c r="H2" s="1" t="s">
        <v>3</v>
      </c>
      <c r="J2" s="6" t="s">
        <v>32</v>
      </c>
      <c r="K2" s="1" t="s">
        <v>95</v>
      </c>
      <c r="M2" s="5" t="s">
        <v>38</v>
      </c>
      <c r="O2" s="1" cm="1">
        <f t="array" ref="O2">SUM(ABS(J26:J83/B2:B59))/I9*100</f>
        <v>0.95533582322047728</v>
      </c>
      <c r="AM2" s="1" t="s">
        <v>3</v>
      </c>
      <c r="AW2" s="1" t="s">
        <v>3</v>
      </c>
    </row>
    <row r="3" spans="1:55" ht="17" thickBot="1" x14ac:dyDescent="0.25">
      <c r="A3" s="1">
        <v>199</v>
      </c>
      <c r="B3" s="1">
        <v>602</v>
      </c>
      <c r="C3" s="1">
        <f t="shared" ref="C3:C59" si="0">LN(B3)</f>
        <v>6.4002574453088208</v>
      </c>
      <c r="D3" s="1">
        <f t="shared" ref="D3:D59" si="1">1/A3</f>
        <v>5.0251256281407036E-3</v>
      </c>
      <c r="J3" s="1" t="s">
        <v>94</v>
      </c>
      <c r="M3" s="5" t="s">
        <v>39</v>
      </c>
      <c r="O3" s="1">
        <f>I19*U3/W3</f>
        <v>1.0084248682439663</v>
      </c>
      <c r="T3" s="1" t="s">
        <v>40</v>
      </c>
      <c r="U3" s="1">
        <v>227.18965517241378</v>
      </c>
      <c r="V3" s="1" t="s">
        <v>40</v>
      </c>
      <c r="W3" s="1">
        <v>688.5</v>
      </c>
      <c r="X3" s="1" t="s">
        <v>40</v>
      </c>
      <c r="Y3" s="1">
        <v>-4.5082711510296014E-14</v>
      </c>
    </row>
    <row r="4" spans="1:55" x14ac:dyDescent="0.2">
      <c r="A4" s="1">
        <v>206</v>
      </c>
      <c r="B4" s="1">
        <v>625</v>
      </c>
      <c r="C4" s="1">
        <f t="shared" si="0"/>
        <v>6.4377516497364011</v>
      </c>
      <c r="D4" s="1">
        <f t="shared" si="1"/>
        <v>4.8543689320388345E-3</v>
      </c>
      <c r="H4" s="2" t="s">
        <v>4</v>
      </c>
      <c r="I4" s="2"/>
      <c r="J4" s="1" t="s">
        <v>93</v>
      </c>
      <c r="T4" s="1" t="s">
        <v>8</v>
      </c>
      <c r="U4" s="1">
        <v>2.5468931640731407</v>
      </c>
      <c r="V4" s="1" t="s">
        <v>8</v>
      </c>
      <c r="W4" s="1">
        <v>7.8536311398654775</v>
      </c>
      <c r="X4" s="1" t="s">
        <v>8</v>
      </c>
      <c r="Y4" s="1">
        <v>1.0479112963248967</v>
      </c>
      <c r="AM4" s="2" t="s">
        <v>4</v>
      </c>
      <c r="AN4" s="2"/>
      <c r="AP4" s="5" t="s">
        <v>38</v>
      </c>
      <c r="AS4" s="1" cm="1">
        <f t="array" ref="AS4">SUM(ABS(AQ26:AQ83/B2:B59))/AN9*100</f>
        <v>1.053613402172874</v>
      </c>
      <c r="AW4" s="2" t="s">
        <v>4</v>
      </c>
      <c r="AX4" s="2"/>
      <c r="AZ4" s="5" t="s">
        <v>38</v>
      </c>
      <c r="BC4" s="1" cm="1">
        <f t="array" ref="BC4">SUM(ABS(AY26:AY83/B2:B59))/AX9*100</f>
        <v>1.0931886904301023</v>
      </c>
    </row>
    <row r="5" spans="1:55" x14ac:dyDescent="0.2">
      <c r="A5" s="1">
        <v>221</v>
      </c>
      <c r="B5" s="1">
        <v>674</v>
      </c>
      <c r="C5" s="1">
        <f t="shared" si="0"/>
        <v>6.513230110912307</v>
      </c>
      <c r="D5" s="1">
        <f t="shared" si="1"/>
        <v>4.5248868778280547E-3</v>
      </c>
      <c r="H5" s="1" t="s">
        <v>5</v>
      </c>
      <c r="I5" s="1">
        <v>0.99105821784271653</v>
      </c>
      <c r="T5" s="1" t="s">
        <v>41</v>
      </c>
      <c r="U5" s="1">
        <v>227</v>
      </c>
      <c r="V5" s="1" t="s">
        <v>41</v>
      </c>
      <c r="W5" s="1">
        <v>686.5</v>
      </c>
      <c r="X5" s="1" t="s">
        <v>41</v>
      </c>
      <c r="Y5" s="1">
        <v>-0.40734439884073481</v>
      </c>
      <c r="AM5" s="1" t="s">
        <v>5</v>
      </c>
      <c r="AN5" s="1">
        <v>0.98915892895067559</v>
      </c>
      <c r="AW5" s="1" t="s">
        <v>5</v>
      </c>
      <c r="AX5" s="1">
        <v>0.98779311083814714</v>
      </c>
    </row>
    <row r="6" spans="1:55" x14ac:dyDescent="0.2">
      <c r="A6" s="1">
        <v>238</v>
      </c>
      <c r="B6" s="1">
        <v>718</v>
      </c>
      <c r="C6" s="1">
        <f t="shared" si="0"/>
        <v>6.576469569048224</v>
      </c>
      <c r="D6" s="1">
        <f t="shared" si="1"/>
        <v>4.2016806722689074E-3</v>
      </c>
      <c r="H6" s="1" t="s">
        <v>6</v>
      </c>
      <c r="I6" s="1">
        <v>0.98219639115358126</v>
      </c>
      <c r="T6" s="1" t="s">
        <v>42</v>
      </c>
      <c r="U6" s="1">
        <v>201</v>
      </c>
      <c r="V6" s="1" t="s">
        <v>42</v>
      </c>
      <c r="W6" s="1">
        <v>773</v>
      </c>
      <c r="X6" s="1" t="s">
        <v>42</v>
      </c>
      <c r="Y6" s="1" t="e">
        <v>#N/A</v>
      </c>
      <c r="AM6" s="1" t="s">
        <v>6</v>
      </c>
      <c r="AN6" s="1">
        <v>0.97843538672284769</v>
      </c>
      <c r="AW6" s="1" t="s">
        <v>6</v>
      </c>
      <c r="AX6" s="1">
        <v>0.97573522981930405</v>
      </c>
    </row>
    <row r="7" spans="1:55" x14ac:dyDescent="0.2">
      <c r="A7" s="1">
        <v>256</v>
      </c>
      <c r="B7" s="1">
        <v>781</v>
      </c>
      <c r="C7" s="1">
        <f t="shared" si="0"/>
        <v>6.6605751498396861</v>
      </c>
      <c r="D7" s="1">
        <f t="shared" si="1"/>
        <v>3.90625E-3</v>
      </c>
      <c r="H7" s="1" t="s">
        <v>7</v>
      </c>
      <c r="I7" s="1">
        <v>0.98187846956703806</v>
      </c>
      <c r="T7" s="1" t="s">
        <v>43</v>
      </c>
      <c r="U7" s="1">
        <v>19.396560462456861</v>
      </c>
      <c r="V7" s="1" t="s">
        <v>43</v>
      </c>
      <c r="W7" s="1">
        <v>59.811472818362816</v>
      </c>
      <c r="X7" s="1" t="s">
        <v>43</v>
      </c>
      <c r="Y7" s="1">
        <v>7.9806546678821331</v>
      </c>
      <c r="AM7" s="1" t="s">
        <v>7</v>
      </c>
      <c r="AN7" s="1">
        <v>0.97805030434289864</v>
      </c>
      <c r="AW7" s="1" t="s">
        <v>7</v>
      </c>
      <c r="AX7" s="1">
        <v>0.97530193035179169</v>
      </c>
    </row>
    <row r="8" spans="1:55" x14ac:dyDescent="0.2">
      <c r="A8" s="1">
        <v>222</v>
      </c>
      <c r="B8" s="1">
        <v>668</v>
      </c>
      <c r="C8" s="1">
        <f t="shared" si="0"/>
        <v>6.5042881735366453</v>
      </c>
      <c r="D8" s="1">
        <f t="shared" si="1"/>
        <v>4.5045045045045045E-3</v>
      </c>
      <c r="H8" s="1" t="s">
        <v>8</v>
      </c>
      <c r="I8" s="1">
        <v>8.051595215607195</v>
      </c>
      <c r="T8" s="1" t="s">
        <v>44</v>
      </c>
      <c r="U8" s="1">
        <v>376.22655777374473</v>
      </c>
      <c r="V8" s="1" t="s">
        <v>44</v>
      </c>
      <c r="W8" s="1">
        <v>3577.4122807017543</v>
      </c>
      <c r="X8" s="1" t="s">
        <v>44</v>
      </c>
      <c r="Y8" s="1">
        <v>63.690848927988874</v>
      </c>
      <c r="AM8" s="1" t="s">
        <v>8</v>
      </c>
      <c r="AN8" s="1">
        <v>1.2781346262297598E-2</v>
      </c>
      <c r="AW8" s="1" t="s">
        <v>8</v>
      </c>
      <c r="AX8" s="1">
        <v>9.3997434895388388</v>
      </c>
    </row>
    <row r="9" spans="1:55" ht="17" thickBot="1" x14ac:dyDescent="0.25">
      <c r="A9" s="1">
        <v>230</v>
      </c>
      <c r="B9" s="1">
        <v>702</v>
      </c>
      <c r="C9" s="1">
        <f t="shared" si="0"/>
        <v>6.5539334040258108</v>
      </c>
      <c r="D9" s="1">
        <f t="shared" si="1"/>
        <v>4.3478260869565218E-3</v>
      </c>
      <c r="H9" s="3" t="s">
        <v>9</v>
      </c>
      <c r="I9" s="3">
        <v>58</v>
      </c>
      <c r="T9" s="1" t="s">
        <v>45</v>
      </c>
      <c r="U9" s="1">
        <v>-0.31874507876063207</v>
      </c>
      <c r="V9" s="1" t="s">
        <v>45</v>
      </c>
      <c r="W9" s="1">
        <v>-0.39907625773408739</v>
      </c>
      <c r="X9" s="1" t="s">
        <v>45</v>
      </c>
      <c r="Y9" s="1">
        <v>-0.85363449509115252</v>
      </c>
      <c r="AM9" s="3" t="s">
        <v>9</v>
      </c>
      <c r="AN9" s="3">
        <v>58</v>
      </c>
      <c r="AW9" s="3" t="s">
        <v>9</v>
      </c>
      <c r="AX9" s="3">
        <v>58</v>
      </c>
    </row>
    <row r="10" spans="1:55" x14ac:dyDescent="0.2">
      <c r="A10" s="1">
        <v>234</v>
      </c>
      <c r="B10" s="1">
        <v>701</v>
      </c>
      <c r="C10" s="1">
        <f t="shared" si="0"/>
        <v>6.5525078870345901</v>
      </c>
      <c r="D10" s="1">
        <f t="shared" si="1"/>
        <v>4.2735042735042739E-3</v>
      </c>
      <c r="T10" s="1" t="s">
        <v>46</v>
      </c>
      <c r="U10" s="1">
        <v>0.38951109510260012</v>
      </c>
      <c r="V10" s="1" t="s">
        <v>46</v>
      </c>
      <c r="W10" s="1">
        <v>0.33685640445290177</v>
      </c>
      <c r="X10" s="1" t="s">
        <v>46</v>
      </c>
      <c r="Y10" s="1">
        <v>-0.12995830560621882</v>
      </c>
    </row>
    <row r="11" spans="1:55" ht="17" thickBot="1" x14ac:dyDescent="0.25">
      <c r="A11" s="1">
        <v>217</v>
      </c>
      <c r="B11" s="1">
        <v>648</v>
      </c>
      <c r="C11" s="1">
        <f t="shared" si="0"/>
        <v>6.4738906963522744</v>
      </c>
      <c r="D11" s="1">
        <f t="shared" si="1"/>
        <v>4.608294930875576E-3</v>
      </c>
      <c r="H11" s="1" t="s">
        <v>10</v>
      </c>
      <c r="T11" s="1" t="s">
        <v>47</v>
      </c>
      <c r="U11" s="1">
        <v>86</v>
      </c>
      <c r="V11" s="1" t="s">
        <v>47</v>
      </c>
      <c r="W11" s="1">
        <v>268</v>
      </c>
      <c r="X11" s="1" t="s">
        <v>47</v>
      </c>
      <c r="Y11" s="1">
        <v>30.439606690759433</v>
      </c>
      <c r="AM11" s="1" t="s">
        <v>10</v>
      </c>
      <c r="AW11" s="1" t="s">
        <v>10</v>
      </c>
    </row>
    <row r="12" spans="1:55" x14ac:dyDescent="0.2">
      <c r="A12" s="1">
        <v>253</v>
      </c>
      <c r="B12" s="1">
        <v>773</v>
      </c>
      <c r="C12" s="1">
        <f t="shared" si="0"/>
        <v>6.6502790485874224</v>
      </c>
      <c r="D12" s="1">
        <f t="shared" si="1"/>
        <v>3.952569169960474E-3</v>
      </c>
      <c r="H12" s="4"/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T12" s="1" t="s">
        <v>48</v>
      </c>
      <c r="U12" s="1">
        <v>193</v>
      </c>
      <c r="V12" s="1" t="s">
        <v>48</v>
      </c>
      <c r="W12" s="1">
        <v>579</v>
      </c>
      <c r="X12" s="1" t="s">
        <v>48</v>
      </c>
      <c r="Y12" s="1">
        <v>-16.480799643030878</v>
      </c>
      <c r="AM12" s="4"/>
      <c r="AN12" s="4" t="s">
        <v>15</v>
      </c>
      <c r="AO12" s="4" t="s">
        <v>16</v>
      </c>
      <c r="AP12" s="4" t="s">
        <v>17</v>
      </c>
      <c r="AQ12" s="4" t="s">
        <v>18</v>
      </c>
      <c r="AR12" s="4" t="s">
        <v>19</v>
      </c>
      <c r="AW12" s="4"/>
      <c r="AX12" s="4" t="s">
        <v>15</v>
      </c>
      <c r="AY12" s="4" t="s">
        <v>16</v>
      </c>
      <c r="AZ12" s="4" t="s">
        <v>17</v>
      </c>
      <c r="BA12" s="4" t="s">
        <v>18</v>
      </c>
      <c r="BB12" s="4" t="s">
        <v>19</v>
      </c>
    </row>
    <row r="13" spans="1:55" x14ac:dyDescent="0.2">
      <c r="A13" s="1">
        <v>228</v>
      </c>
      <c r="B13" s="1">
        <v>692</v>
      </c>
      <c r="C13" s="1">
        <f t="shared" si="0"/>
        <v>6.5395859556176692</v>
      </c>
      <c r="D13" s="1">
        <f t="shared" si="1"/>
        <v>4.3859649122807015E-3</v>
      </c>
      <c r="H13" s="1" t="s">
        <v>11</v>
      </c>
      <c r="I13" s="1">
        <v>1</v>
      </c>
      <c r="J13" s="1">
        <v>200282.12161110464</v>
      </c>
      <c r="K13" s="1">
        <v>200282.12161110464</v>
      </c>
      <c r="L13" s="1">
        <v>3089.4296981628272</v>
      </c>
      <c r="M13" s="1">
        <v>1.1063633426689223E-50</v>
      </c>
      <c r="T13" s="1" t="s">
        <v>49</v>
      </c>
      <c r="U13" s="1">
        <v>279</v>
      </c>
      <c r="V13" s="1" t="s">
        <v>49</v>
      </c>
      <c r="W13" s="1">
        <v>847</v>
      </c>
      <c r="X13" s="1" t="s">
        <v>49</v>
      </c>
      <c r="Y13" s="1">
        <v>13.958807047728556</v>
      </c>
      <c r="AM13" s="1" t="s">
        <v>11</v>
      </c>
      <c r="AN13" s="1">
        <v>1</v>
      </c>
      <c r="AO13" s="1">
        <v>0.41507990167516962</v>
      </c>
      <c r="AP13" s="1">
        <v>0.41507990167516962</v>
      </c>
      <c r="AQ13" s="1">
        <v>2540.8469399510172</v>
      </c>
      <c r="AR13" s="1">
        <v>2.3727023421898753E-48</v>
      </c>
      <c r="AW13" s="1" t="s">
        <v>11</v>
      </c>
      <c r="AX13" s="1">
        <v>1</v>
      </c>
      <c r="AY13" s="1">
        <v>198964.61005052883</v>
      </c>
      <c r="AZ13" s="1">
        <v>198964.61005052883</v>
      </c>
      <c r="BA13" s="1">
        <v>2251.8726723136806</v>
      </c>
      <c r="BB13" s="1">
        <v>6.4623195747869511E-47</v>
      </c>
    </row>
    <row r="14" spans="1:55" x14ac:dyDescent="0.2">
      <c r="A14" s="1">
        <v>230</v>
      </c>
      <c r="B14" s="1">
        <v>708</v>
      </c>
      <c r="C14" s="1">
        <f t="shared" si="0"/>
        <v>6.5624440936937196</v>
      </c>
      <c r="D14" s="1">
        <f t="shared" si="1"/>
        <v>4.3478260869565218E-3</v>
      </c>
      <c r="H14" s="1" t="s">
        <v>12</v>
      </c>
      <c r="I14" s="1">
        <v>56</v>
      </c>
      <c r="J14" s="1">
        <v>3630.3783888953649</v>
      </c>
      <c r="K14" s="1">
        <v>64.828185515988665</v>
      </c>
      <c r="T14" s="1" t="s">
        <v>50</v>
      </c>
      <c r="U14" s="1">
        <v>13177</v>
      </c>
      <c r="V14" s="1" t="s">
        <v>50</v>
      </c>
      <c r="W14" s="1">
        <v>39933</v>
      </c>
      <c r="X14" s="1" t="s">
        <v>50</v>
      </c>
      <c r="Y14" s="1">
        <v>-2.6147972675971687E-12</v>
      </c>
      <c r="AM14" s="1" t="s">
        <v>12</v>
      </c>
      <c r="AN14" s="1">
        <v>56</v>
      </c>
      <c r="AO14" s="1">
        <v>9.1483174874979322E-3</v>
      </c>
      <c r="AP14" s="1">
        <v>1.6336281227674878E-4</v>
      </c>
      <c r="AW14" s="1" t="s">
        <v>12</v>
      </c>
      <c r="AX14" s="1">
        <v>56</v>
      </c>
      <c r="AY14" s="1">
        <v>4947.8899494711568</v>
      </c>
      <c r="AZ14" s="1">
        <v>88.355177669127798</v>
      </c>
    </row>
    <row r="15" spans="1:55" ht="17" thickBot="1" x14ac:dyDescent="0.25">
      <c r="A15" s="1">
        <v>201</v>
      </c>
      <c r="B15" s="1">
        <v>596</v>
      </c>
      <c r="C15" s="1">
        <f t="shared" si="0"/>
        <v>6.39024066706535</v>
      </c>
      <c r="D15" s="1">
        <f t="shared" si="1"/>
        <v>4.9751243781094526E-3</v>
      </c>
      <c r="H15" s="3" t="s">
        <v>13</v>
      </c>
      <c r="I15" s="3">
        <v>57</v>
      </c>
      <c r="J15" s="3">
        <v>203912.5</v>
      </c>
      <c r="K15" s="3"/>
      <c r="L15" s="3"/>
      <c r="M15" s="3"/>
      <c r="T15" s="3" t="s">
        <v>51</v>
      </c>
      <c r="U15" s="3">
        <v>58</v>
      </c>
      <c r="V15" s="3" t="s">
        <v>51</v>
      </c>
      <c r="W15" s="3">
        <v>58</v>
      </c>
      <c r="X15" s="3" t="s">
        <v>51</v>
      </c>
      <c r="Y15" s="3">
        <v>58</v>
      </c>
      <c r="AM15" s="3" t="s">
        <v>13</v>
      </c>
      <c r="AN15" s="3">
        <v>57</v>
      </c>
      <c r="AO15" s="3">
        <v>0.42422821916266756</v>
      </c>
      <c r="AP15" s="3"/>
      <c r="AQ15" s="3"/>
      <c r="AR15" s="3"/>
      <c r="AW15" s="3" t="s">
        <v>13</v>
      </c>
      <c r="AX15" s="3">
        <v>57</v>
      </c>
      <c r="AY15" s="3">
        <v>203912.5</v>
      </c>
      <c r="AZ15" s="3"/>
      <c r="BA15" s="3"/>
      <c r="BB15" s="3"/>
    </row>
    <row r="16" spans="1:55" ht="17" thickBot="1" x14ac:dyDescent="0.25">
      <c r="A16" s="1">
        <v>237</v>
      </c>
      <c r="B16" s="1">
        <v>702</v>
      </c>
      <c r="C16" s="1">
        <f t="shared" si="0"/>
        <v>6.5539334040258108</v>
      </c>
      <c r="D16" s="1">
        <f t="shared" si="1"/>
        <v>4.2194092827004216E-3</v>
      </c>
    </row>
    <row r="17" spans="1:57" x14ac:dyDescent="0.2">
      <c r="A17" s="1">
        <v>237</v>
      </c>
      <c r="B17" s="1">
        <v>730</v>
      </c>
      <c r="C17" s="1">
        <f t="shared" si="0"/>
        <v>6.5930445341424369</v>
      </c>
      <c r="D17" s="1">
        <f t="shared" si="1"/>
        <v>4.2194092827004216E-3</v>
      </c>
      <c r="H17" s="4"/>
      <c r="I17" s="4" t="s">
        <v>20</v>
      </c>
      <c r="J17" s="4" t="s">
        <v>8</v>
      </c>
      <c r="K17" s="4" t="s">
        <v>21</v>
      </c>
      <c r="L17" s="4" t="s">
        <v>22</v>
      </c>
      <c r="M17" s="4" t="s">
        <v>23</v>
      </c>
      <c r="N17" s="4" t="s">
        <v>24</v>
      </c>
      <c r="O17" s="4" t="s">
        <v>25</v>
      </c>
      <c r="P17" s="4" t="s">
        <v>26</v>
      </c>
      <c r="T17" s="1" t="s">
        <v>100</v>
      </c>
      <c r="AM17" s="4"/>
      <c r="AN17" s="4" t="s">
        <v>20</v>
      </c>
      <c r="AO17" s="4" t="s">
        <v>8</v>
      </c>
      <c r="AP17" s="4" t="s">
        <v>21</v>
      </c>
      <c r="AQ17" s="4" t="s">
        <v>22</v>
      </c>
      <c r="AR17" s="4" t="s">
        <v>23</v>
      </c>
      <c r="AS17" s="4" t="s">
        <v>24</v>
      </c>
      <c r="AT17" s="4" t="s">
        <v>25</v>
      </c>
      <c r="AU17" s="4" t="s">
        <v>26</v>
      </c>
      <c r="AW17" s="4"/>
      <c r="AX17" s="4" t="s">
        <v>20</v>
      </c>
      <c r="AY17" s="4" t="s">
        <v>8</v>
      </c>
      <c r="AZ17" s="4" t="s">
        <v>21</v>
      </c>
      <c r="BA17" s="4" t="s">
        <v>22</v>
      </c>
      <c r="BB17" s="4" t="s">
        <v>23</v>
      </c>
      <c r="BC17" s="4" t="s">
        <v>24</v>
      </c>
      <c r="BD17" s="4" t="s">
        <v>25</v>
      </c>
      <c r="BE17" s="4" t="s">
        <v>26</v>
      </c>
    </row>
    <row r="18" spans="1:57" ht="19" x14ac:dyDescent="0.25">
      <c r="A18" s="1">
        <v>209</v>
      </c>
      <c r="B18" s="1">
        <v>626</v>
      </c>
      <c r="C18" s="1">
        <f t="shared" si="0"/>
        <v>6.4393503711000983</v>
      </c>
      <c r="D18" s="1">
        <f t="shared" si="1"/>
        <v>4.7846889952153108E-3</v>
      </c>
      <c r="H18" s="1" t="s">
        <v>36</v>
      </c>
      <c r="I18" s="1">
        <v>-5.8005217859707727</v>
      </c>
      <c r="J18" s="1">
        <v>12.535980294033505</v>
      </c>
      <c r="K18" s="1">
        <v>-0.46270986790969421</v>
      </c>
      <c r="L18" s="1">
        <v>0.64536535754670221</v>
      </c>
      <c r="M18" s="1">
        <v>-30.913107961653218</v>
      </c>
      <c r="N18" s="1">
        <v>19.312064389711672</v>
      </c>
      <c r="O18" s="1">
        <v>-30.913107961653218</v>
      </c>
      <c r="P18" s="1">
        <v>19.312064389711672</v>
      </c>
      <c r="T18" s="6" t="s">
        <v>52</v>
      </c>
      <c r="AM18" s="1" t="s">
        <v>14</v>
      </c>
      <c r="AN18" s="1">
        <v>5.5313220016032361</v>
      </c>
      <c r="AO18" s="1">
        <v>1.9899995042572234E-2</v>
      </c>
      <c r="AP18" s="1">
        <v>277.95594872109416</v>
      </c>
      <c r="AQ18" s="1">
        <v>1.2701604718425093E-89</v>
      </c>
      <c r="AR18" s="1">
        <v>5.4914575212290844</v>
      </c>
      <c r="AS18" s="1">
        <v>5.5711864819773877</v>
      </c>
      <c r="AT18" s="1">
        <v>5.4914575212290844</v>
      </c>
      <c r="AU18" s="1">
        <v>5.5711864819773877</v>
      </c>
      <c r="AW18" s="1" t="s">
        <v>14</v>
      </c>
      <c r="AX18" s="1">
        <v>1392.4751751026456</v>
      </c>
      <c r="AY18" s="1">
        <v>14.886182858364558</v>
      </c>
      <c r="AZ18" s="1">
        <v>93.541453060964699</v>
      </c>
      <c r="BA18" s="1">
        <v>3.3319745361607663E-63</v>
      </c>
      <c r="BB18" s="1">
        <v>1362.6545674525546</v>
      </c>
      <c r="BC18" s="1">
        <v>1422.2957827527366</v>
      </c>
      <c r="BD18" s="1">
        <v>1362.6545674525546</v>
      </c>
      <c r="BE18" s="1">
        <v>1422.2957827527366</v>
      </c>
    </row>
    <row r="19" spans="1:57" ht="17" thickBot="1" x14ac:dyDescent="0.25">
      <c r="A19" s="1">
        <v>243</v>
      </c>
      <c r="B19" s="1">
        <v>737</v>
      </c>
      <c r="C19" s="1">
        <f t="shared" si="0"/>
        <v>6.6025878921893364</v>
      </c>
      <c r="D19" s="1">
        <f t="shared" si="1"/>
        <v>4.11522633744856E-3</v>
      </c>
      <c r="H19" s="3" t="s">
        <v>92</v>
      </c>
      <c r="I19" s="3">
        <v>3.0560393309240577</v>
      </c>
      <c r="J19" s="3">
        <v>5.4981904702659824E-2</v>
      </c>
      <c r="K19" s="3">
        <v>55.582638459889836</v>
      </c>
      <c r="L19" s="3">
        <v>1.1063633426689539E-50</v>
      </c>
      <c r="M19" s="3">
        <v>2.9458973406238762</v>
      </c>
      <c r="N19" s="3">
        <v>3.1661813212242391</v>
      </c>
      <c r="O19" s="3">
        <v>2.9458973406238762</v>
      </c>
      <c r="P19" s="3">
        <v>3.1661813212242391</v>
      </c>
      <c r="T19" s="5" t="s">
        <v>53</v>
      </c>
      <c r="AM19" s="3" t="s">
        <v>27</v>
      </c>
      <c r="AN19" s="3">
        <v>4.3995038310736595E-3</v>
      </c>
      <c r="AO19" s="3">
        <v>8.7279941843468344E-5</v>
      </c>
      <c r="AP19" s="3">
        <v>50.406814419788702</v>
      </c>
      <c r="AQ19" s="3">
        <v>2.3727023421898416E-48</v>
      </c>
      <c r="AR19" s="3">
        <v>4.2246610976341492E-3</v>
      </c>
      <c r="AS19" s="3">
        <v>4.5743465645131697E-3</v>
      </c>
      <c r="AT19" s="3">
        <v>4.2246610976341492E-3</v>
      </c>
      <c r="AU19" s="3">
        <v>4.5743465645131697E-3</v>
      </c>
      <c r="AW19" s="3" t="s">
        <v>27</v>
      </c>
      <c r="AX19" s="3">
        <v>-158815.01497470617</v>
      </c>
      <c r="AY19" s="3">
        <v>3346.7220463164235</v>
      </c>
      <c r="AZ19" s="3">
        <v>-47.453900496309885</v>
      </c>
      <c r="BA19" s="3">
        <v>6.4623195747870415E-47</v>
      </c>
      <c r="BB19" s="3">
        <v>-165519.30485255309</v>
      </c>
      <c r="BC19" s="3">
        <v>-152110.72509685924</v>
      </c>
      <c r="BD19" s="3">
        <v>-165519.30485255309</v>
      </c>
      <c r="BE19" s="3">
        <v>-152110.72509685924</v>
      </c>
    </row>
    <row r="20" spans="1:57" x14ac:dyDescent="0.2">
      <c r="A20" s="1">
        <v>239</v>
      </c>
      <c r="B20" s="1">
        <v>716</v>
      </c>
      <c r="C20" s="1">
        <f t="shared" si="0"/>
        <v>6.5736801669606457</v>
      </c>
      <c r="D20" s="1">
        <f t="shared" si="1"/>
        <v>4.1841004184100415E-3</v>
      </c>
      <c r="T20" s="1">
        <f>Y3</f>
        <v>-4.5082711510296014E-14</v>
      </c>
    </row>
    <row r="21" spans="1:57" x14ac:dyDescent="0.2">
      <c r="A21" s="1">
        <v>221</v>
      </c>
      <c r="B21" s="1">
        <v>681</v>
      </c>
      <c r="C21" s="1">
        <f t="shared" si="0"/>
        <v>6.523562306149512</v>
      </c>
      <c r="D21" s="1">
        <f t="shared" si="1"/>
        <v>4.5248868778280547E-3</v>
      </c>
      <c r="T21" s="5" t="s">
        <v>54</v>
      </c>
    </row>
    <row r="22" spans="1:57" x14ac:dyDescent="0.2">
      <c r="A22" s="1">
        <v>238</v>
      </c>
      <c r="B22" s="1">
        <v>721</v>
      </c>
      <c r="C22" s="1">
        <f t="shared" si="0"/>
        <v>6.5806391372849493</v>
      </c>
      <c r="D22" s="1">
        <f t="shared" si="1"/>
        <v>4.2016806722689074E-3</v>
      </c>
      <c r="T22" s="1" t="s">
        <v>96</v>
      </c>
    </row>
    <row r="23" spans="1:57" x14ac:dyDescent="0.2">
      <c r="A23" s="1">
        <v>238</v>
      </c>
      <c r="B23" s="1">
        <v>710</v>
      </c>
      <c r="C23" s="1">
        <f t="shared" si="0"/>
        <v>6.5652649700353614</v>
      </c>
      <c r="D23" s="1">
        <f t="shared" si="1"/>
        <v>4.2016806722689074E-3</v>
      </c>
      <c r="H23" s="1" t="s">
        <v>28</v>
      </c>
      <c r="AM23" s="1" t="s">
        <v>28</v>
      </c>
      <c r="AW23" s="1" t="s">
        <v>28</v>
      </c>
    </row>
    <row r="24" spans="1:57" ht="17" thickBot="1" x14ac:dyDescent="0.25">
      <c r="A24" s="1">
        <v>223</v>
      </c>
      <c r="B24" s="1">
        <v>680</v>
      </c>
      <c r="C24" s="1">
        <f t="shared" si="0"/>
        <v>6.522092798170152</v>
      </c>
      <c r="D24" s="1">
        <f t="shared" si="1"/>
        <v>4.4843049327354259E-3</v>
      </c>
      <c r="T24" s="5" t="s">
        <v>56</v>
      </c>
    </row>
    <row r="25" spans="1:57" x14ac:dyDescent="0.2">
      <c r="A25" s="1">
        <v>207</v>
      </c>
      <c r="B25" s="1">
        <v>626</v>
      </c>
      <c r="C25" s="1">
        <f t="shared" si="0"/>
        <v>6.4393503711000983</v>
      </c>
      <c r="D25" s="1">
        <f t="shared" si="1"/>
        <v>4.830917874396135E-3</v>
      </c>
      <c r="H25" s="4" t="s">
        <v>29</v>
      </c>
      <c r="I25" s="4" t="s">
        <v>68</v>
      </c>
      <c r="J25" s="4" t="s">
        <v>31</v>
      </c>
      <c r="K25" s="1" t="s">
        <v>57</v>
      </c>
      <c r="T25" s="1" t="s">
        <v>58</v>
      </c>
      <c r="AM25" s="4" t="s">
        <v>29</v>
      </c>
      <c r="AN25" s="4" t="s">
        <v>30</v>
      </c>
      <c r="AO25" s="4" t="s">
        <v>31</v>
      </c>
      <c r="AW25" s="4" t="s">
        <v>29</v>
      </c>
      <c r="AX25" s="4" t="s">
        <v>30</v>
      </c>
      <c r="AY25" s="4" t="s">
        <v>31</v>
      </c>
    </row>
    <row r="26" spans="1:57" x14ac:dyDescent="0.2">
      <c r="A26" s="1">
        <v>237</v>
      </c>
      <c r="B26" s="1">
        <v>708</v>
      </c>
      <c r="C26" s="1">
        <f t="shared" si="0"/>
        <v>6.5624440936937196</v>
      </c>
      <c r="D26" s="1">
        <f t="shared" si="1"/>
        <v>4.2194092827004216E-3</v>
      </c>
      <c r="H26" s="1">
        <v>1</v>
      </c>
      <c r="I26" s="1">
        <v>608.46338372976481</v>
      </c>
      <c r="J26" s="1">
        <v>-6.4633837297648142</v>
      </c>
      <c r="T26" s="1">
        <f>SUMSQ(K27:K83)/SUMSQ(J26:J83)</f>
        <v>2.0519321030586029</v>
      </c>
      <c r="AM26" s="1">
        <v>1</v>
      </c>
      <c r="AN26" s="1">
        <v>6.4156222716490419</v>
      </c>
      <c r="AO26" s="1">
        <v>-1.5364826340221072E-2</v>
      </c>
      <c r="AP26" s="1">
        <f>EXP(AN26)</f>
        <v>611.32105024218595</v>
      </c>
      <c r="AQ26" s="1">
        <f>B2-AP26</f>
        <v>-9.3210502421859474</v>
      </c>
      <c r="AW26" s="1">
        <v>1</v>
      </c>
      <c r="AX26" s="1">
        <v>602.35072249216717</v>
      </c>
      <c r="AY26" s="1">
        <v>-0.350722492167165</v>
      </c>
    </row>
    <row r="27" spans="1:57" x14ac:dyDescent="0.2">
      <c r="A27" s="1">
        <v>216</v>
      </c>
      <c r="B27" s="1">
        <v>658</v>
      </c>
      <c r="C27" s="1">
        <f t="shared" si="0"/>
        <v>6.4892049313253173</v>
      </c>
      <c r="D27" s="1">
        <f t="shared" si="1"/>
        <v>4.6296296296296294E-3</v>
      </c>
      <c r="H27" s="1">
        <v>2</v>
      </c>
      <c r="I27" s="1">
        <v>602.35130506791666</v>
      </c>
      <c r="J27" s="1">
        <v>-0.35130506791665539</v>
      </c>
      <c r="K27" s="1">
        <f>J27-J26</f>
        <v>6.1120786618481588</v>
      </c>
      <c r="AM27" s="1">
        <v>2</v>
      </c>
      <c r="AN27" s="1">
        <v>6.4068232639868938</v>
      </c>
      <c r="AO27" s="1">
        <v>-6.5658186780730432E-3</v>
      </c>
      <c r="AP27" s="1">
        <f t="shared" ref="AP27:AP83" si="2">EXP(AN27)</f>
        <v>605.96562739290528</v>
      </c>
      <c r="AQ27" s="1">
        <f t="shared" ref="AQ27:AQ83" si="3">B3-AP27</f>
        <v>-3.9656273929052759</v>
      </c>
      <c r="AW27" s="1">
        <v>2</v>
      </c>
      <c r="AX27" s="1">
        <v>594.40977321970001</v>
      </c>
      <c r="AY27" s="1">
        <v>7.5902267802999859</v>
      </c>
    </row>
    <row r="28" spans="1:57" x14ac:dyDescent="0.2">
      <c r="A28" s="1">
        <v>228</v>
      </c>
      <c r="B28" s="1">
        <v>690</v>
      </c>
      <c r="C28" s="1">
        <f t="shared" si="0"/>
        <v>6.5366915975913047</v>
      </c>
      <c r="D28" s="1">
        <f t="shared" si="1"/>
        <v>4.3859649122807015E-3</v>
      </c>
      <c r="H28" s="1">
        <v>3</v>
      </c>
      <c r="I28" s="1">
        <v>623.74358038438515</v>
      </c>
      <c r="J28" s="1">
        <v>1.2564196156148455</v>
      </c>
      <c r="K28" s="1">
        <f t="shared" ref="K28:K83" si="4">J28-J27</f>
        <v>1.6077246835315009</v>
      </c>
      <c r="T28" s="1" t="s">
        <v>59</v>
      </c>
      <c r="AM28" s="1">
        <v>3</v>
      </c>
      <c r="AN28" s="1">
        <v>6.4376197908044102</v>
      </c>
      <c r="AO28" s="1">
        <v>1.318589319909691E-4</v>
      </c>
      <c r="AP28" s="1">
        <f t="shared" si="2"/>
        <v>624.91759360063475</v>
      </c>
      <c r="AQ28" s="1">
        <f t="shared" si="3"/>
        <v>8.2406399365254401E-2</v>
      </c>
      <c r="AW28" s="1">
        <v>3</v>
      </c>
      <c r="AX28" s="1">
        <v>621.52850046814967</v>
      </c>
      <c r="AY28" s="1">
        <v>3.471499531850327</v>
      </c>
    </row>
    <row r="29" spans="1:57" x14ac:dyDescent="0.2">
      <c r="A29" s="1">
        <v>193</v>
      </c>
      <c r="B29" s="1">
        <v>579</v>
      </c>
      <c r="C29" s="1">
        <f t="shared" si="0"/>
        <v>6.3613024775729956</v>
      </c>
      <c r="D29" s="1">
        <f t="shared" si="1"/>
        <v>5.1813471502590676E-3</v>
      </c>
      <c r="H29" s="1">
        <v>4</v>
      </c>
      <c r="I29" s="1">
        <v>669.58417034824595</v>
      </c>
      <c r="J29" s="1">
        <v>4.4158296517540521</v>
      </c>
      <c r="K29" s="1">
        <f t="shared" si="4"/>
        <v>3.1594100361392066</v>
      </c>
      <c r="T29" s="1" t="s">
        <v>60</v>
      </c>
      <c r="U29" s="1" t="s">
        <v>61</v>
      </c>
      <c r="AM29" s="1">
        <v>4</v>
      </c>
      <c r="AN29" s="1">
        <v>6.503612348270515</v>
      </c>
      <c r="AO29" s="1">
        <v>9.6177626417919271E-3</v>
      </c>
      <c r="AP29" s="1">
        <f t="shared" si="2"/>
        <v>667.54870123895455</v>
      </c>
      <c r="AQ29" s="1">
        <f t="shared" si="3"/>
        <v>6.4512987610454502</v>
      </c>
      <c r="AW29" s="1">
        <v>4</v>
      </c>
      <c r="AX29" s="1">
        <v>673.85519784153166</v>
      </c>
      <c r="AY29" s="1">
        <v>0.14480215846833744</v>
      </c>
    </row>
    <row r="30" spans="1:57" x14ac:dyDescent="0.2">
      <c r="A30" s="1">
        <v>234</v>
      </c>
      <c r="B30" s="1">
        <v>714</v>
      </c>
      <c r="C30" s="1">
        <f t="shared" si="0"/>
        <v>6.5708829623395841</v>
      </c>
      <c r="D30" s="1">
        <f t="shared" si="1"/>
        <v>4.2735042735042739E-3</v>
      </c>
      <c r="H30" s="1">
        <v>5</v>
      </c>
      <c r="I30" s="1">
        <v>721.5368389739549</v>
      </c>
      <c r="J30" s="1">
        <v>-3.5368389739549002</v>
      </c>
      <c r="K30" s="1">
        <f t="shared" si="4"/>
        <v>-7.9526686257089523</v>
      </c>
      <c r="AM30" s="1">
        <v>5</v>
      </c>
      <c r="AN30" s="1">
        <v>6.5784039133987671</v>
      </c>
      <c r="AO30" s="1">
        <v>-1.9343443505430713E-3</v>
      </c>
      <c r="AP30" s="1">
        <f t="shared" si="2"/>
        <v>719.39020337623765</v>
      </c>
      <c r="AQ30" s="1">
        <f t="shared" si="3"/>
        <v>-1.3902033762376504</v>
      </c>
      <c r="AW30" s="1">
        <v>5</v>
      </c>
      <c r="AX30" s="1">
        <v>725.1851962173256</v>
      </c>
      <c r="AY30" s="1">
        <v>-7.185196217325597</v>
      </c>
    </row>
    <row r="31" spans="1:57" x14ac:dyDescent="0.2">
      <c r="A31" s="1">
        <v>229</v>
      </c>
      <c r="B31" s="1">
        <v>704</v>
      </c>
      <c r="C31" s="1">
        <f t="shared" si="0"/>
        <v>6.5567783561580422</v>
      </c>
      <c r="D31" s="1">
        <f t="shared" si="1"/>
        <v>4.3668122270742356E-3</v>
      </c>
      <c r="H31" s="1">
        <v>6</v>
      </c>
      <c r="I31" s="1">
        <v>776.54554693058799</v>
      </c>
      <c r="J31" s="1">
        <v>4.4544530694120112</v>
      </c>
      <c r="K31" s="1">
        <f t="shared" si="4"/>
        <v>7.9912920433669115</v>
      </c>
      <c r="T31" s="1" t="s">
        <v>62</v>
      </c>
      <c r="W31" s="1">
        <f>1.6</f>
        <v>1.6</v>
      </c>
      <c r="X31" s="1">
        <f>4-W31</f>
        <v>2.4</v>
      </c>
      <c r="AM31" s="1">
        <v>6</v>
      </c>
      <c r="AN31" s="1">
        <v>6.6575949823580931</v>
      </c>
      <c r="AO31" s="1">
        <v>2.9801674815930213E-3</v>
      </c>
      <c r="AP31" s="1">
        <f t="shared" si="2"/>
        <v>778.67595394018724</v>
      </c>
      <c r="AQ31" s="1">
        <f t="shared" si="3"/>
        <v>2.3240460598127584</v>
      </c>
      <c r="AW31" s="1">
        <v>6</v>
      </c>
      <c r="AX31" s="1">
        <v>772.10402285769965</v>
      </c>
      <c r="AY31" s="1">
        <v>8.8959771423003531</v>
      </c>
    </row>
    <row r="32" spans="1:57" x14ac:dyDescent="0.2">
      <c r="A32" s="1">
        <v>226</v>
      </c>
      <c r="B32" s="1">
        <v>697</v>
      </c>
      <c r="C32" s="1">
        <f t="shared" si="0"/>
        <v>6.5467854107605241</v>
      </c>
      <c r="D32" s="1">
        <f t="shared" si="1"/>
        <v>4.4247787610619468E-3</v>
      </c>
      <c r="H32" s="1">
        <v>7</v>
      </c>
      <c r="I32" s="1">
        <v>672.64020967917008</v>
      </c>
      <c r="J32" s="1">
        <v>-4.6402096791700842</v>
      </c>
      <c r="K32" s="1">
        <f t="shared" si="4"/>
        <v>-9.0946627485820954</v>
      </c>
      <c r="T32" s="1" t="s">
        <v>101</v>
      </c>
      <c r="AM32" s="1">
        <v>7</v>
      </c>
      <c r="AN32" s="1">
        <v>6.5080118521015882</v>
      </c>
      <c r="AO32" s="1">
        <v>-3.7236785649428228E-3</v>
      </c>
      <c r="AP32" s="1">
        <f t="shared" si="2"/>
        <v>670.49205420627413</v>
      </c>
      <c r="AQ32" s="1">
        <f t="shared" si="3"/>
        <v>-2.4920542062741333</v>
      </c>
      <c r="AW32" s="1">
        <v>7</v>
      </c>
      <c r="AX32" s="1">
        <v>677.09222476613138</v>
      </c>
      <c r="AY32" s="1">
        <v>-9.0922247661313804</v>
      </c>
    </row>
    <row r="33" spans="1:51" x14ac:dyDescent="0.2">
      <c r="A33" s="1">
        <v>218</v>
      </c>
      <c r="B33" s="1">
        <v>672</v>
      </c>
      <c r="C33" s="1">
        <f t="shared" si="0"/>
        <v>6.5102583405231496</v>
      </c>
      <c r="D33" s="1">
        <f t="shared" si="1"/>
        <v>4.5871559633027525E-3</v>
      </c>
      <c r="H33" s="1">
        <v>8</v>
      </c>
      <c r="I33" s="1">
        <v>697.08852432656249</v>
      </c>
      <c r="J33" s="1">
        <v>4.9114756734375078</v>
      </c>
      <c r="K33" s="1">
        <f t="shared" si="4"/>
        <v>9.551685352607592</v>
      </c>
      <c r="T33" s="5" t="s">
        <v>63</v>
      </c>
      <c r="V33" s="1" t="s">
        <v>99</v>
      </c>
      <c r="AM33" s="1">
        <v>8</v>
      </c>
      <c r="AN33" s="1">
        <v>6.5432078827501776</v>
      </c>
      <c r="AO33" s="1">
        <v>1.0725521275633199E-2</v>
      </c>
      <c r="AP33" s="1">
        <f t="shared" si="2"/>
        <v>694.51091801180701</v>
      </c>
      <c r="AQ33" s="1">
        <f t="shared" si="3"/>
        <v>7.4890819881929929</v>
      </c>
      <c r="AW33" s="1">
        <v>8</v>
      </c>
      <c r="AX33" s="1">
        <v>701.97510999522751</v>
      </c>
      <c r="AY33" s="1">
        <v>2.4890004772487373E-2</v>
      </c>
    </row>
    <row r="34" spans="1:51" x14ac:dyDescent="0.2">
      <c r="A34" s="1">
        <v>245</v>
      </c>
      <c r="B34" s="1">
        <v>729</v>
      </c>
      <c r="C34" s="1">
        <f t="shared" si="0"/>
        <v>6.5916737320086582</v>
      </c>
      <c r="D34" s="1">
        <f t="shared" si="1"/>
        <v>4.0816326530612249E-3</v>
      </c>
      <c r="H34" s="1">
        <v>9</v>
      </c>
      <c r="I34" s="1">
        <v>709.3126816502587</v>
      </c>
      <c r="J34" s="1">
        <v>-8.3126816502586962</v>
      </c>
      <c r="K34" s="1">
        <f t="shared" si="4"/>
        <v>-13.224157323696204</v>
      </c>
      <c r="T34" s="1" t="s">
        <v>64</v>
      </c>
      <c r="U34" s="1">
        <f>SUMSQ(J26:J54)/SUMSQ(J55:J83)</f>
        <v>0.77505159813999613</v>
      </c>
      <c r="AM34" s="1">
        <v>9</v>
      </c>
      <c r="AN34" s="1">
        <v>6.5608058980744719</v>
      </c>
      <c r="AO34" s="1">
        <v>-8.2980110398818141E-3</v>
      </c>
      <c r="AP34" s="1">
        <f t="shared" si="2"/>
        <v>706.84110700745953</v>
      </c>
      <c r="AQ34" s="1">
        <f t="shared" si="3"/>
        <v>-5.8411070074595273</v>
      </c>
      <c r="AW34" s="1">
        <v>9</v>
      </c>
      <c r="AX34" s="1">
        <v>713.77852991159352</v>
      </c>
      <c r="AY34" s="1">
        <v>-12.778529911593523</v>
      </c>
    </row>
    <row r="35" spans="1:51" x14ac:dyDescent="0.2">
      <c r="A35" s="1">
        <v>247</v>
      </c>
      <c r="B35" s="1">
        <v>763</v>
      </c>
      <c r="C35" s="1">
        <f t="shared" si="0"/>
        <v>6.6372580312844569</v>
      </c>
      <c r="D35" s="1">
        <f t="shared" si="1"/>
        <v>4.048582995951417E-3</v>
      </c>
      <c r="H35" s="1">
        <v>10</v>
      </c>
      <c r="I35" s="1">
        <v>657.36001302454974</v>
      </c>
      <c r="J35" s="1">
        <v>-9.3600130245497439</v>
      </c>
      <c r="K35" s="1">
        <f t="shared" si="4"/>
        <v>-1.0473313742910477</v>
      </c>
      <c r="T35" s="1" t="s">
        <v>65</v>
      </c>
      <c r="U35" s="1">
        <f>_xlfn.F.INV.RT(0.05,28,28)</f>
        <v>1.8820794344104632</v>
      </c>
      <c r="AM35" s="1">
        <v>10</v>
      </c>
      <c r="AN35" s="1">
        <v>6.4860143329462199</v>
      </c>
      <c r="AO35" s="1">
        <v>-1.2123636593945442E-2</v>
      </c>
      <c r="AP35" s="1">
        <f t="shared" si="2"/>
        <v>655.90393190044426</v>
      </c>
      <c r="AQ35" s="1">
        <f t="shared" si="3"/>
        <v>-7.9039319004442632</v>
      </c>
      <c r="AW35" s="1">
        <v>10</v>
      </c>
      <c r="AX35" s="1">
        <v>660.6087466477785</v>
      </c>
      <c r="AY35" s="1">
        <v>-12.608746647778503</v>
      </c>
    </row>
    <row r="36" spans="1:51" x14ac:dyDescent="0.2">
      <c r="A36" s="1">
        <v>201</v>
      </c>
      <c r="B36" s="1">
        <v>608</v>
      </c>
      <c r="C36" s="1">
        <f t="shared" si="0"/>
        <v>6.4101748819661672</v>
      </c>
      <c r="D36" s="1">
        <f t="shared" si="1"/>
        <v>4.9751243781094526E-3</v>
      </c>
      <c r="H36" s="1">
        <v>11</v>
      </c>
      <c r="I36" s="1">
        <v>767.37742893781581</v>
      </c>
      <c r="J36" s="1">
        <v>5.6225710621841927</v>
      </c>
      <c r="K36" s="1">
        <f t="shared" si="4"/>
        <v>14.982584086733937</v>
      </c>
      <c r="T36" s="1" t="s">
        <v>66</v>
      </c>
      <c r="AM36" s="1">
        <v>11</v>
      </c>
      <c r="AN36" s="1">
        <v>6.644396470864872</v>
      </c>
      <c r="AO36" s="1">
        <v>5.8825777225504083E-3</v>
      </c>
      <c r="AP36" s="1">
        <f t="shared" si="2"/>
        <v>768.46611595757611</v>
      </c>
      <c r="AQ36" s="1">
        <f t="shared" si="3"/>
        <v>4.5338840424238924</v>
      </c>
      <c r="AW36" s="1">
        <v>11</v>
      </c>
      <c r="AX36" s="1">
        <v>764.747843186811</v>
      </c>
      <c r="AY36" s="1">
        <v>8.2521568131890035</v>
      </c>
    </row>
    <row r="37" spans="1:51" x14ac:dyDescent="0.2">
      <c r="A37" s="1">
        <v>215</v>
      </c>
      <c r="B37" s="1">
        <v>643</v>
      </c>
      <c r="C37" s="1">
        <f t="shared" si="0"/>
        <v>6.4661447242376191</v>
      </c>
      <c r="D37" s="1">
        <f t="shared" si="1"/>
        <v>4.6511627906976744E-3</v>
      </c>
      <c r="H37" s="1">
        <v>12</v>
      </c>
      <c r="I37" s="1">
        <v>690.97644566471433</v>
      </c>
      <c r="J37" s="1">
        <v>1.0235543352856666</v>
      </c>
      <c r="K37" s="1">
        <f t="shared" si="4"/>
        <v>-4.599016726898526</v>
      </c>
      <c r="AM37" s="1">
        <v>12</v>
      </c>
      <c r="AN37" s="1">
        <v>6.5344088750880305</v>
      </c>
      <c r="AO37" s="1">
        <v>5.1770805296387223E-3</v>
      </c>
      <c r="AP37" s="1">
        <f t="shared" si="2"/>
        <v>688.42671783921116</v>
      </c>
      <c r="AQ37" s="1">
        <f t="shared" si="3"/>
        <v>3.5732821607888354</v>
      </c>
      <c r="AW37" s="1">
        <v>12</v>
      </c>
      <c r="AX37" s="1">
        <v>695.91809188025013</v>
      </c>
      <c r="AY37" s="1">
        <v>-3.918091880250131</v>
      </c>
    </row>
    <row r="38" spans="1:51" x14ac:dyDescent="0.2">
      <c r="A38" s="1">
        <v>209</v>
      </c>
      <c r="B38" s="1">
        <v>637</v>
      </c>
      <c r="C38" s="1">
        <f t="shared" si="0"/>
        <v>6.4567696555721632</v>
      </c>
      <c r="D38" s="1">
        <f t="shared" si="1"/>
        <v>4.7846889952153108E-3</v>
      </c>
      <c r="H38" s="1">
        <v>13</v>
      </c>
      <c r="I38" s="1">
        <v>697.08852432656249</v>
      </c>
      <c r="J38" s="1">
        <v>10.911475673437508</v>
      </c>
      <c r="K38" s="1">
        <f t="shared" si="4"/>
        <v>9.8879213381518412</v>
      </c>
      <c r="T38" s="1" t="s">
        <v>102</v>
      </c>
      <c r="AM38" s="1">
        <v>13</v>
      </c>
      <c r="AN38" s="1">
        <v>6.5432078827501776</v>
      </c>
      <c r="AO38" s="1">
        <v>1.9236210943541998E-2</v>
      </c>
      <c r="AP38" s="1">
        <f t="shared" si="2"/>
        <v>694.51091801180701</v>
      </c>
      <c r="AQ38" s="1">
        <f t="shared" si="3"/>
        <v>13.489081988192993</v>
      </c>
      <c r="AW38" s="1">
        <v>13</v>
      </c>
      <c r="AX38" s="1">
        <v>701.97510999522751</v>
      </c>
      <c r="AY38" s="1">
        <v>6.0248900047724874</v>
      </c>
    </row>
    <row r="39" spans="1:51" x14ac:dyDescent="0.2">
      <c r="A39" s="1">
        <v>212</v>
      </c>
      <c r="B39" s="1">
        <v>638</v>
      </c>
      <c r="C39" s="1">
        <f t="shared" si="0"/>
        <v>6.4583382833447898</v>
      </c>
      <c r="D39" s="1">
        <f t="shared" si="1"/>
        <v>4.7169811320754715E-3</v>
      </c>
      <c r="H39" s="1">
        <v>14</v>
      </c>
      <c r="I39" s="1">
        <v>608.46338372976481</v>
      </c>
      <c r="J39" s="1">
        <v>-12.463383729764814</v>
      </c>
      <c r="K39" s="1">
        <f t="shared" si="4"/>
        <v>-23.374859403202322</v>
      </c>
      <c r="AM39" s="1">
        <v>14</v>
      </c>
      <c r="AN39" s="1">
        <v>6.4156222716490419</v>
      </c>
      <c r="AO39" s="1">
        <v>-2.5381604583691875E-2</v>
      </c>
      <c r="AP39" s="1">
        <f t="shared" si="2"/>
        <v>611.32105024218595</v>
      </c>
      <c r="AQ39" s="1">
        <f t="shared" si="3"/>
        <v>-15.321050242185947</v>
      </c>
      <c r="AW39" s="1">
        <v>14</v>
      </c>
      <c r="AX39" s="1">
        <v>602.35072249216717</v>
      </c>
      <c r="AY39" s="1">
        <v>-6.350722492167165</v>
      </c>
    </row>
    <row r="40" spans="1:51" ht="19" x14ac:dyDescent="0.25">
      <c r="A40" s="1">
        <v>203</v>
      </c>
      <c r="B40" s="1">
        <v>611</v>
      </c>
      <c r="C40" s="1">
        <f t="shared" si="0"/>
        <v>6.4150969591715956</v>
      </c>
      <c r="D40" s="1">
        <f t="shared" si="1"/>
        <v>4.9261083743842365E-3</v>
      </c>
      <c r="H40" s="1">
        <v>15</v>
      </c>
      <c r="I40" s="1">
        <v>718.48079964303088</v>
      </c>
      <c r="J40" s="1">
        <v>-16.480799643030878</v>
      </c>
      <c r="K40" s="1">
        <f t="shared" si="4"/>
        <v>-4.0174159132660634</v>
      </c>
      <c r="T40" s="6" t="s">
        <v>71</v>
      </c>
      <c r="AM40" s="1">
        <v>15</v>
      </c>
      <c r="AN40" s="1">
        <v>6.5740044095676931</v>
      </c>
      <c r="AO40" s="1">
        <v>-2.0071005541882236E-2</v>
      </c>
      <c r="AP40" s="1">
        <f t="shared" si="2"/>
        <v>716.23219534842428</v>
      </c>
      <c r="AQ40" s="1">
        <f t="shared" si="3"/>
        <v>-14.232195348424284</v>
      </c>
      <c r="AW40" s="1">
        <v>15</v>
      </c>
      <c r="AX40" s="1">
        <v>722.369626686164</v>
      </c>
      <c r="AY40" s="1">
        <v>-20.369626686163997</v>
      </c>
    </row>
    <row r="41" spans="1:51" ht="17" thickBot="1" x14ac:dyDescent="0.25">
      <c r="A41" s="1">
        <v>252</v>
      </c>
      <c r="B41" s="1">
        <v>773</v>
      </c>
      <c r="C41" s="1">
        <f t="shared" si="0"/>
        <v>6.6502790485874224</v>
      </c>
      <c r="D41" s="1">
        <f t="shared" si="1"/>
        <v>3.968253968253968E-3</v>
      </c>
      <c r="H41" s="1">
        <v>16</v>
      </c>
      <c r="I41" s="1">
        <v>718.48079964303088</v>
      </c>
      <c r="J41" s="1">
        <v>11.519200356969122</v>
      </c>
      <c r="K41" s="1">
        <f t="shared" si="4"/>
        <v>28</v>
      </c>
      <c r="AM41" s="1">
        <v>16</v>
      </c>
      <c r="AN41" s="1">
        <v>6.5740044095676931</v>
      </c>
      <c r="AO41" s="1">
        <v>1.90401245747438E-2</v>
      </c>
      <c r="AP41" s="1">
        <f t="shared" si="2"/>
        <v>716.23219534842428</v>
      </c>
      <c r="AQ41" s="1">
        <f t="shared" si="3"/>
        <v>13.767804651575716</v>
      </c>
      <c r="AW41" s="1">
        <v>16</v>
      </c>
      <c r="AX41" s="1">
        <v>722.369626686164</v>
      </c>
      <c r="AY41" s="1">
        <v>7.630373313836003</v>
      </c>
    </row>
    <row r="42" spans="1:51" x14ac:dyDescent="0.2">
      <c r="A42" s="1">
        <v>251</v>
      </c>
      <c r="B42" s="1">
        <v>764</v>
      </c>
      <c r="C42" s="1">
        <f t="shared" si="0"/>
        <v>6.6385677891665207</v>
      </c>
      <c r="D42" s="1">
        <f t="shared" si="1"/>
        <v>3.9840637450199202E-3</v>
      </c>
      <c r="H42" s="1">
        <v>17</v>
      </c>
      <c r="I42" s="1">
        <v>632.91169837715722</v>
      </c>
      <c r="J42" s="1">
        <v>-6.9116983771572222</v>
      </c>
      <c r="K42" s="1">
        <f t="shared" si="4"/>
        <v>-18.430898734126345</v>
      </c>
      <c r="T42" s="4"/>
      <c r="U42" s="4" t="s">
        <v>2</v>
      </c>
      <c r="V42" s="4" t="s">
        <v>1</v>
      </c>
      <c r="AM42" s="1">
        <v>17</v>
      </c>
      <c r="AN42" s="1">
        <v>6.4508183022976304</v>
      </c>
      <c r="AO42" s="1">
        <v>-1.1467931197532089E-2</v>
      </c>
      <c r="AP42" s="1">
        <f t="shared" si="2"/>
        <v>633.22024644459884</v>
      </c>
      <c r="AQ42" s="1">
        <f t="shared" si="3"/>
        <v>-7.2202464445988426</v>
      </c>
      <c r="AW42" s="1">
        <v>17</v>
      </c>
      <c r="AX42" s="1">
        <v>632.59472067821423</v>
      </c>
      <c r="AY42" s="1">
        <v>-6.5947206782142302</v>
      </c>
    </row>
    <row r="43" spans="1:51" x14ac:dyDescent="0.2">
      <c r="A43" s="1">
        <v>206</v>
      </c>
      <c r="B43" s="1">
        <v>632</v>
      </c>
      <c r="C43" s="1">
        <f t="shared" si="0"/>
        <v>6.4488893941468577</v>
      </c>
      <c r="D43" s="1">
        <f t="shared" si="1"/>
        <v>4.8543689320388345E-3</v>
      </c>
      <c r="H43" s="1">
        <v>18</v>
      </c>
      <c r="I43" s="1">
        <v>736.81703562857524</v>
      </c>
      <c r="J43" s="1">
        <v>0.18296437142475952</v>
      </c>
      <c r="K43" s="1">
        <f t="shared" si="4"/>
        <v>7.0946627485819818</v>
      </c>
      <c r="T43" s="1" t="s">
        <v>2</v>
      </c>
      <c r="U43" s="1">
        <v>1</v>
      </c>
      <c r="AM43" s="1">
        <v>18</v>
      </c>
      <c r="AN43" s="1">
        <v>6.6004014325541354</v>
      </c>
      <c r="AO43" s="1">
        <v>2.1864596352010324E-3</v>
      </c>
      <c r="AP43" s="1">
        <f t="shared" si="2"/>
        <v>735.39033961884411</v>
      </c>
      <c r="AQ43" s="1">
        <f t="shared" si="3"/>
        <v>1.6096603811558907</v>
      </c>
      <c r="AW43" s="1">
        <v>18</v>
      </c>
      <c r="AX43" s="1">
        <v>738.91544269644737</v>
      </c>
      <c r="AY43" s="1">
        <v>-1.9154426964473714</v>
      </c>
    </row>
    <row r="44" spans="1:51" ht="17" thickBot="1" x14ac:dyDescent="0.25">
      <c r="A44" s="1">
        <v>214</v>
      </c>
      <c r="B44" s="1">
        <v>641</v>
      </c>
      <c r="C44" s="1">
        <f t="shared" si="0"/>
        <v>6.4630294569206699</v>
      </c>
      <c r="D44" s="1">
        <f t="shared" si="1"/>
        <v>4.6728971962616819E-3</v>
      </c>
      <c r="H44" s="1">
        <v>19</v>
      </c>
      <c r="I44" s="1">
        <v>724.59287830487904</v>
      </c>
      <c r="J44" s="1">
        <v>-8.5928783048790365</v>
      </c>
      <c r="K44" s="1">
        <f t="shared" si="4"/>
        <v>-8.775842676303796</v>
      </c>
      <c r="T44" s="3" t="s">
        <v>1</v>
      </c>
      <c r="U44" s="3">
        <v>0.9910582178427163</v>
      </c>
      <c r="V44" s="3">
        <v>1</v>
      </c>
      <c r="AM44" s="1">
        <v>19</v>
      </c>
      <c r="AN44" s="1">
        <v>6.5828034172298402</v>
      </c>
      <c r="AO44" s="1">
        <v>-9.1232502691944717E-3</v>
      </c>
      <c r="AP44" s="1">
        <f t="shared" si="2"/>
        <v>722.56213567996053</v>
      </c>
      <c r="AQ44" s="1">
        <f t="shared" si="3"/>
        <v>-6.5621356799605337</v>
      </c>
      <c r="AW44" s="1">
        <v>19</v>
      </c>
      <c r="AX44" s="1">
        <v>727.97720449718054</v>
      </c>
      <c r="AY44" s="1">
        <v>-11.977204497180537</v>
      </c>
    </row>
    <row r="45" spans="1:51" x14ac:dyDescent="0.2">
      <c r="A45" s="1">
        <v>227</v>
      </c>
      <c r="B45" s="1">
        <v>675</v>
      </c>
      <c r="C45" s="1">
        <f t="shared" si="0"/>
        <v>6.5147126908725301</v>
      </c>
      <c r="D45" s="1">
        <f t="shared" si="1"/>
        <v>4.4052863436123352E-3</v>
      </c>
      <c r="H45" s="1">
        <v>20</v>
      </c>
      <c r="I45" s="1">
        <v>669.58417034824595</v>
      </c>
      <c r="J45" s="1">
        <v>11.415829651754052</v>
      </c>
      <c r="K45" s="1">
        <f t="shared" si="4"/>
        <v>20.008707956633089</v>
      </c>
      <c r="AM45" s="1">
        <v>20</v>
      </c>
      <c r="AN45" s="1">
        <v>6.503612348270515</v>
      </c>
      <c r="AO45" s="1">
        <v>1.9949957878997004E-2</v>
      </c>
      <c r="AP45" s="1">
        <f t="shared" si="2"/>
        <v>667.54870123895455</v>
      </c>
      <c r="AQ45" s="1">
        <f t="shared" si="3"/>
        <v>13.45129876104545</v>
      </c>
      <c r="AW45" s="1">
        <v>20</v>
      </c>
      <c r="AX45" s="1">
        <v>673.85519784153166</v>
      </c>
      <c r="AY45" s="1">
        <v>7.1448021584683374</v>
      </c>
    </row>
    <row r="46" spans="1:51" x14ac:dyDescent="0.2">
      <c r="A46" s="1">
        <v>269</v>
      </c>
      <c r="B46" s="1">
        <v>801</v>
      </c>
      <c r="C46" s="1">
        <f t="shared" si="0"/>
        <v>6.6858609470683596</v>
      </c>
      <c r="D46" s="1">
        <f t="shared" si="1"/>
        <v>3.7174721189591076E-3</v>
      </c>
      <c r="H46" s="1">
        <v>21</v>
      </c>
      <c r="I46" s="1">
        <v>721.5368389739549</v>
      </c>
      <c r="J46" s="1">
        <v>-0.53683897395490021</v>
      </c>
      <c r="K46" s="1">
        <f t="shared" si="4"/>
        <v>-11.952668625708952</v>
      </c>
      <c r="T46" s="1" t="s">
        <v>69</v>
      </c>
      <c r="U46" s="1" t="s">
        <v>70</v>
      </c>
      <c r="AM46" s="1">
        <v>21</v>
      </c>
      <c r="AN46" s="1">
        <v>6.5784039133987671</v>
      </c>
      <c r="AO46" s="1">
        <v>2.2352238861822471E-3</v>
      </c>
      <c r="AP46" s="1">
        <f t="shared" si="2"/>
        <v>719.39020337623765</v>
      </c>
      <c r="AQ46" s="1">
        <f t="shared" si="3"/>
        <v>1.6097966237623496</v>
      </c>
      <c r="AW46" s="1">
        <v>21</v>
      </c>
      <c r="AX46" s="1">
        <v>725.1851962173256</v>
      </c>
      <c r="AY46" s="1">
        <v>-4.185196217325597</v>
      </c>
    </row>
    <row r="47" spans="1:51" x14ac:dyDescent="0.2">
      <c r="A47" s="1">
        <v>279</v>
      </c>
      <c r="B47" s="1">
        <v>847</v>
      </c>
      <c r="C47" s="1">
        <f t="shared" si="0"/>
        <v>6.7417006946520548</v>
      </c>
      <c r="D47" s="1">
        <f t="shared" si="1"/>
        <v>3.5842293906810036E-3</v>
      </c>
      <c r="H47" s="1">
        <v>22</v>
      </c>
      <c r="I47" s="1">
        <v>721.5368389739549</v>
      </c>
      <c r="J47" s="1">
        <v>-11.5368389739549</v>
      </c>
      <c r="K47" s="1">
        <f t="shared" si="4"/>
        <v>-11</v>
      </c>
      <c r="T47" s="1">
        <f>K19</f>
        <v>55.582638459889836</v>
      </c>
      <c r="U47" s="1">
        <f>_xlfn.T.INV(0.05,I9-2)</f>
        <v>-1.6725223030755785</v>
      </c>
      <c r="W47" s="1" t="s">
        <v>72</v>
      </c>
      <c r="AM47" s="1">
        <v>22</v>
      </c>
      <c r="AN47" s="1">
        <v>6.5784039133987671</v>
      </c>
      <c r="AO47" s="1">
        <v>-1.3138943363405708E-2</v>
      </c>
      <c r="AP47" s="1">
        <f t="shared" si="2"/>
        <v>719.39020337623765</v>
      </c>
      <c r="AQ47" s="1">
        <f t="shared" si="3"/>
        <v>-9.3902033762376504</v>
      </c>
      <c r="AW47" s="1">
        <v>22</v>
      </c>
      <c r="AX47" s="1">
        <v>725.1851962173256</v>
      </c>
      <c r="AY47" s="1">
        <v>-15.185196217325597</v>
      </c>
    </row>
    <row r="48" spans="1:51" x14ac:dyDescent="0.2">
      <c r="A48" s="1">
        <v>259</v>
      </c>
      <c r="B48" s="1">
        <v>782</v>
      </c>
      <c r="C48" s="1">
        <f t="shared" si="0"/>
        <v>6.6618547405453112</v>
      </c>
      <c r="D48" s="1">
        <f t="shared" si="1"/>
        <v>3.8610038610038611E-3</v>
      </c>
      <c r="H48" s="1">
        <v>23</v>
      </c>
      <c r="I48" s="1">
        <v>675.69624901009411</v>
      </c>
      <c r="J48" s="1">
        <v>4.3037509899058932</v>
      </c>
      <c r="K48" s="1">
        <f t="shared" si="4"/>
        <v>15.840589963860793</v>
      </c>
      <c r="AM48" s="1">
        <v>23</v>
      </c>
      <c r="AN48" s="1">
        <v>6.5124113559326622</v>
      </c>
      <c r="AO48" s="1">
        <v>9.6814422374897902E-3</v>
      </c>
      <c r="AP48" s="1">
        <f t="shared" si="2"/>
        <v>673.44838499330115</v>
      </c>
      <c r="AQ48" s="1">
        <f t="shared" si="3"/>
        <v>6.551615006698853</v>
      </c>
      <c r="AW48" s="1">
        <v>23</v>
      </c>
      <c r="AX48" s="1">
        <v>680.30022005912019</v>
      </c>
      <c r="AY48" s="1">
        <v>-0.30022005912019267</v>
      </c>
    </row>
    <row r="49" spans="1:51" x14ac:dyDescent="0.2">
      <c r="A49" s="1">
        <v>251</v>
      </c>
      <c r="B49" s="1">
        <v>773</v>
      </c>
      <c r="C49" s="1">
        <f t="shared" si="0"/>
        <v>6.6502790485874224</v>
      </c>
      <c r="D49" s="1">
        <f t="shared" si="1"/>
        <v>3.9840637450199202E-3</v>
      </c>
      <c r="H49" s="1">
        <v>24</v>
      </c>
      <c r="I49" s="1">
        <v>626.79961971530918</v>
      </c>
      <c r="J49" s="1">
        <v>-0.79961971530917708</v>
      </c>
      <c r="K49" s="1">
        <f t="shared" si="4"/>
        <v>-5.1033707052150703</v>
      </c>
      <c r="T49" s="1" t="s">
        <v>73</v>
      </c>
      <c r="AM49" s="1">
        <v>24</v>
      </c>
      <c r="AN49" s="1">
        <v>6.4420192946354833</v>
      </c>
      <c r="AO49" s="1">
        <v>-2.6689235353849483E-3</v>
      </c>
      <c r="AP49" s="1">
        <f t="shared" si="2"/>
        <v>627.67297766480988</v>
      </c>
      <c r="AQ49" s="1">
        <f t="shared" si="3"/>
        <v>-1.6729776648098778</v>
      </c>
      <c r="AW49" s="1">
        <v>24</v>
      </c>
      <c r="AX49" s="1">
        <v>625.25288053884776</v>
      </c>
      <c r="AY49" s="1">
        <v>0.74711946115223782</v>
      </c>
    </row>
    <row r="50" spans="1:51" x14ac:dyDescent="0.2">
      <c r="A50" s="1">
        <v>207</v>
      </c>
      <c r="B50" s="1">
        <v>635</v>
      </c>
      <c r="C50" s="1">
        <f t="shared" si="0"/>
        <v>6.4536249988926917</v>
      </c>
      <c r="D50" s="1">
        <f t="shared" si="1"/>
        <v>4.830917874396135E-3</v>
      </c>
      <c r="H50" s="1">
        <v>25</v>
      </c>
      <c r="I50" s="1">
        <v>718.48079964303088</v>
      </c>
      <c r="J50" s="1">
        <v>-10.480799643030878</v>
      </c>
      <c r="K50" s="1">
        <f t="shared" si="4"/>
        <v>-9.6811799277217006</v>
      </c>
      <c r="AM50" s="1">
        <v>25</v>
      </c>
      <c r="AN50" s="1">
        <v>6.5740044095676931</v>
      </c>
      <c r="AO50" s="1">
        <v>-1.1560315873973437E-2</v>
      </c>
      <c r="AP50" s="1">
        <f t="shared" si="2"/>
        <v>716.23219534842428</v>
      </c>
      <c r="AQ50" s="1">
        <f t="shared" si="3"/>
        <v>-8.232195348424284</v>
      </c>
      <c r="AW50" s="1">
        <v>25</v>
      </c>
      <c r="AX50" s="1">
        <v>722.369626686164</v>
      </c>
      <c r="AY50" s="1">
        <v>-14.369626686163997</v>
      </c>
    </row>
    <row r="51" spans="1:51" x14ac:dyDescent="0.2">
      <c r="A51" s="1">
        <v>257</v>
      </c>
      <c r="B51" s="1">
        <v>777</v>
      </c>
      <c r="C51" s="1">
        <f t="shared" si="0"/>
        <v>6.6554403503676474</v>
      </c>
      <c r="D51" s="1">
        <f t="shared" si="1"/>
        <v>3.8910505836575876E-3</v>
      </c>
      <c r="H51" s="1">
        <v>26</v>
      </c>
      <c r="I51" s="1">
        <v>654.30397369362572</v>
      </c>
      <c r="J51" s="1">
        <v>3.6960263063742786</v>
      </c>
      <c r="K51" s="1">
        <f t="shared" si="4"/>
        <v>14.176825949405156</v>
      </c>
      <c r="T51" s="1" t="s">
        <v>74</v>
      </c>
      <c r="AM51" s="1">
        <v>26</v>
      </c>
      <c r="AN51" s="1">
        <v>6.4816148291151467</v>
      </c>
      <c r="AO51" s="1">
        <v>7.5901022101705351E-3</v>
      </c>
      <c r="AP51" s="1">
        <f t="shared" si="2"/>
        <v>653.02461845873438</v>
      </c>
      <c r="AQ51" s="1">
        <f t="shared" si="3"/>
        <v>4.9753815412656195</v>
      </c>
      <c r="AW51" s="1">
        <v>26</v>
      </c>
      <c r="AX51" s="1">
        <v>657.22047614567271</v>
      </c>
      <c r="AY51" s="1">
        <v>0.77952385432729443</v>
      </c>
    </row>
    <row r="52" spans="1:51" x14ac:dyDescent="0.2">
      <c r="A52" s="1">
        <v>227</v>
      </c>
      <c r="B52" s="1">
        <v>683</v>
      </c>
      <c r="C52" s="1">
        <f t="shared" si="0"/>
        <v>6.5264948595707901</v>
      </c>
      <c r="D52" s="1">
        <f t="shared" si="1"/>
        <v>4.4052863436123352E-3</v>
      </c>
      <c r="H52" s="1">
        <v>27</v>
      </c>
      <c r="I52" s="1">
        <v>690.97644566471433</v>
      </c>
      <c r="J52" s="1">
        <v>-0.97644566471433336</v>
      </c>
      <c r="K52" s="1">
        <f t="shared" si="4"/>
        <v>-4.672471971088612</v>
      </c>
      <c r="T52" s="1" t="s">
        <v>97</v>
      </c>
      <c r="AM52" s="1">
        <v>27</v>
      </c>
      <c r="AN52" s="1">
        <v>6.5344088750880305</v>
      </c>
      <c r="AO52" s="1">
        <v>2.2827225032742149E-3</v>
      </c>
      <c r="AP52" s="1">
        <f t="shared" si="2"/>
        <v>688.42671783921116</v>
      </c>
      <c r="AQ52" s="1">
        <f t="shared" si="3"/>
        <v>1.5732821607888354</v>
      </c>
      <c r="AW52" s="1">
        <v>27</v>
      </c>
      <c r="AX52" s="1">
        <v>695.91809188025013</v>
      </c>
      <c r="AY52" s="1">
        <v>-5.918091880250131</v>
      </c>
    </row>
    <row r="53" spans="1:51" x14ac:dyDescent="0.2">
      <c r="A53" s="1">
        <v>214</v>
      </c>
      <c r="B53" s="1">
        <v>647</v>
      </c>
      <c r="C53" s="1">
        <f t="shared" si="0"/>
        <v>6.4723462945009009</v>
      </c>
      <c r="D53" s="1">
        <f t="shared" si="1"/>
        <v>4.6728971962616819E-3</v>
      </c>
      <c r="H53" s="1">
        <v>28</v>
      </c>
      <c r="I53" s="1">
        <v>584.01506908237241</v>
      </c>
      <c r="J53" s="1">
        <v>-5.0150690823724062</v>
      </c>
      <c r="K53" s="1">
        <f t="shared" si="4"/>
        <v>-4.0386234176580729</v>
      </c>
      <c r="AM53" s="1">
        <v>28</v>
      </c>
      <c r="AN53" s="1">
        <v>6.3804262410004524</v>
      </c>
      <c r="AO53" s="1">
        <v>-1.9123763427456808E-2</v>
      </c>
      <c r="AP53" s="1">
        <f t="shared" si="2"/>
        <v>590.17921263183359</v>
      </c>
      <c r="AQ53" s="1">
        <f t="shared" si="3"/>
        <v>-11.179212631833593</v>
      </c>
      <c r="AW53" s="1">
        <v>28</v>
      </c>
      <c r="AX53" s="1">
        <v>569.59944984510071</v>
      </c>
      <c r="AY53" s="1">
        <v>9.4005501548992925</v>
      </c>
    </row>
    <row r="54" spans="1:51" ht="19" x14ac:dyDescent="0.25">
      <c r="A54" s="1">
        <v>243</v>
      </c>
      <c r="B54" s="1">
        <v>736</v>
      </c>
      <c r="C54" s="1">
        <f t="shared" si="0"/>
        <v>6.6012301187288767</v>
      </c>
      <c r="D54" s="1">
        <f t="shared" si="1"/>
        <v>4.11522633744856E-3</v>
      </c>
      <c r="H54" s="1">
        <v>29</v>
      </c>
      <c r="I54" s="1">
        <v>709.3126816502587</v>
      </c>
      <c r="J54" s="1">
        <v>4.6873183497413038</v>
      </c>
      <c r="K54" s="1">
        <f t="shared" si="4"/>
        <v>9.70238743211371</v>
      </c>
      <c r="T54" s="6" t="s">
        <v>76</v>
      </c>
      <c r="W54" s="6" t="s">
        <v>77</v>
      </c>
      <c r="AM54" s="1">
        <v>29</v>
      </c>
      <c r="AN54" s="1">
        <v>6.5608058980744719</v>
      </c>
      <c r="AO54" s="1">
        <v>1.0077064265112234E-2</v>
      </c>
      <c r="AP54" s="1">
        <f t="shared" si="2"/>
        <v>706.84110700745953</v>
      </c>
      <c r="AQ54" s="1">
        <f t="shared" si="3"/>
        <v>7.1588929925404727</v>
      </c>
      <c r="AW54" s="1">
        <v>29</v>
      </c>
      <c r="AX54" s="1">
        <v>713.77852991159352</v>
      </c>
      <c r="AY54" s="1">
        <v>0.22147008840647686</v>
      </c>
    </row>
    <row r="55" spans="1:51" x14ac:dyDescent="0.2">
      <c r="A55" s="1">
        <v>214</v>
      </c>
      <c r="B55" s="1">
        <v>659</v>
      </c>
      <c r="C55" s="1">
        <f t="shared" si="0"/>
        <v>6.4907235345025072</v>
      </c>
      <c r="D55" s="1">
        <f t="shared" si="1"/>
        <v>4.6728971962616819E-3</v>
      </c>
      <c r="H55" s="1">
        <v>30</v>
      </c>
      <c r="I55" s="1">
        <v>694.03248499563847</v>
      </c>
      <c r="J55" s="1">
        <v>9.9675150043615304</v>
      </c>
      <c r="K55" s="1">
        <f t="shared" si="4"/>
        <v>5.2801966546202266</v>
      </c>
      <c r="AM55" s="1">
        <v>30</v>
      </c>
      <c r="AN55" s="1">
        <v>6.5388083789191036</v>
      </c>
      <c r="AO55" s="1">
        <v>1.7969977238938561E-2</v>
      </c>
      <c r="AP55" s="1">
        <f t="shared" si="2"/>
        <v>691.46212607081043</v>
      </c>
      <c r="AQ55" s="1">
        <f t="shared" si="3"/>
        <v>12.537873929189573</v>
      </c>
      <c r="AW55" s="1">
        <v>30</v>
      </c>
      <c r="AX55" s="1">
        <v>698.9598258681209</v>
      </c>
      <c r="AY55" s="1">
        <v>5.0401741318790982</v>
      </c>
    </row>
    <row r="56" spans="1:51" x14ac:dyDescent="0.2">
      <c r="A56" s="1">
        <v>196</v>
      </c>
      <c r="B56" s="1">
        <v>599</v>
      </c>
      <c r="C56" s="1">
        <f t="shared" si="0"/>
        <v>6.3952615981154493</v>
      </c>
      <c r="D56" s="1">
        <f t="shared" si="1"/>
        <v>5.1020408163265302E-3</v>
      </c>
      <c r="H56" s="1">
        <v>31</v>
      </c>
      <c r="I56" s="1">
        <v>684.86436700286629</v>
      </c>
      <c r="J56" s="1">
        <v>12.135632997133712</v>
      </c>
      <c r="K56" s="1">
        <f t="shared" si="4"/>
        <v>2.1681179927721814</v>
      </c>
      <c r="T56" s="1" t="s">
        <v>64</v>
      </c>
      <c r="U56" s="1" t="s">
        <v>65</v>
      </c>
      <c r="W56" s="1" t="s">
        <v>78</v>
      </c>
      <c r="AM56" s="1">
        <v>31</v>
      </c>
      <c r="AN56" s="1">
        <v>6.5256098674258833</v>
      </c>
      <c r="AO56" s="1">
        <v>2.1175543334640778E-2</v>
      </c>
      <c r="AP56" s="1">
        <f t="shared" si="2"/>
        <v>682.39581775273371</v>
      </c>
      <c r="AQ56" s="1">
        <f t="shared" si="3"/>
        <v>14.604182247266294</v>
      </c>
      <c r="AW56" s="1">
        <v>31</v>
      </c>
      <c r="AX56" s="1">
        <v>689.75386990483071</v>
      </c>
      <c r="AY56" s="1">
        <v>7.246130095169292</v>
      </c>
    </row>
    <row r="57" spans="1:51" x14ac:dyDescent="0.2">
      <c r="A57" s="1">
        <v>239</v>
      </c>
      <c r="B57" s="1">
        <v>735</v>
      </c>
      <c r="C57" s="1">
        <f t="shared" si="0"/>
        <v>6.5998704992128365</v>
      </c>
      <c r="D57" s="1">
        <f t="shared" si="1"/>
        <v>4.1841004184100415E-3</v>
      </c>
      <c r="H57" s="1">
        <v>32</v>
      </c>
      <c r="I57" s="1">
        <v>660.41605235547377</v>
      </c>
      <c r="J57" s="1">
        <v>11.583947644526233</v>
      </c>
      <c r="K57" s="1">
        <f t="shared" si="4"/>
        <v>-0.55168535260747831</v>
      </c>
      <c r="T57" s="1">
        <f>L13</f>
        <v>3089.4296981628272</v>
      </c>
      <c r="U57" s="1">
        <f>FINV(0.05,1,I9)</f>
        <v>4.0068728863327339</v>
      </c>
      <c r="W57" s="1" t="s">
        <v>80</v>
      </c>
      <c r="X57" s="1" t="s">
        <v>70</v>
      </c>
      <c r="AM57" s="1">
        <v>32</v>
      </c>
      <c r="AN57" s="1">
        <v>6.4904138367772939</v>
      </c>
      <c r="AO57" s="1">
        <v>1.9844503745855668E-2</v>
      </c>
      <c r="AP57" s="1">
        <f t="shared" si="2"/>
        <v>658.79594079905053</v>
      </c>
      <c r="AQ57" s="1">
        <f t="shared" si="3"/>
        <v>13.204059200949473</v>
      </c>
      <c r="AW57" s="1">
        <v>32</v>
      </c>
      <c r="AX57" s="1">
        <v>663.96593209940625</v>
      </c>
      <c r="AY57" s="1">
        <v>8.0340679005937545</v>
      </c>
    </row>
    <row r="58" spans="1:51" x14ac:dyDescent="0.2">
      <c r="A58" s="1">
        <v>210</v>
      </c>
      <c r="B58" s="1">
        <v>640</v>
      </c>
      <c r="C58" s="1">
        <f t="shared" si="0"/>
        <v>6.4614681763537174</v>
      </c>
      <c r="D58" s="1">
        <f t="shared" si="1"/>
        <v>4.7619047619047623E-3</v>
      </c>
      <c r="H58" s="1">
        <v>33</v>
      </c>
      <c r="I58" s="1">
        <v>742.9291142904234</v>
      </c>
      <c r="J58" s="1">
        <v>-13.929114290423399</v>
      </c>
      <c r="K58" s="1">
        <f t="shared" si="4"/>
        <v>-25.513061934949633</v>
      </c>
      <c r="W58" s="1">
        <f>K18</f>
        <v>-0.46270986790969421</v>
      </c>
      <c r="X58" s="1">
        <f>_xlfn.T.INV(0.05,I9-2)</f>
        <v>-1.6725223030755785</v>
      </c>
      <c r="AM58" s="1">
        <v>33</v>
      </c>
      <c r="AN58" s="1">
        <v>6.6092004402162825</v>
      </c>
      <c r="AO58" s="1">
        <v>-1.7526708207624253E-2</v>
      </c>
      <c r="AP58" s="1">
        <f t="shared" si="2"/>
        <v>741.88959642467796</v>
      </c>
      <c r="AQ58" s="1">
        <f t="shared" si="3"/>
        <v>-12.889596424677961</v>
      </c>
      <c r="AW58" s="1">
        <v>33</v>
      </c>
      <c r="AX58" s="1">
        <v>744.25062418547748</v>
      </c>
      <c r="AY58" s="1">
        <v>-15.250624185477477</v>
      </c>
    </row>
    <row r="59" spans="1:51" x14ac:dyDescent="0.2">
      <c r="A59" s="1">
        <v>221</v>
      </c>
      <c r="B59" s="1">
        <v>664</v>
      </c>
      <c r="C59" s="1">
        <f t="shared" si="0"/>
        <v>6.4982821494764336</v>
      </c>
      <c r="D59" s="1">
        <f t="shared" si="1"/>
        <v>4.5248868778280547E-3</v>
      </c>
      <c r="H59" s="1">
        <v>34</v>
      </c>
      <c r="I59" s="1">
        <v>749.04119295227144</v>
      </c>
      <c r="J59" s="1">
        <v>13.958807047728556</v>
      </c>
      <c r="K59" s="1">
        <f t="shared" si="4"/>
        <v>27.887921338151955</v>
      </c>
      <c r="T59" s="1" t="s">
        <v>81</v>
      </c>
      <c r="W59" s="1" t="s">
        <v>82</v>
      </c>
      <c r="AM59" s="1">
        <v>34</v>
      </c>
      <c r="AN59" s="1">
        <v>6.6179994478784296</v>
      </c>
      <c r="AO59" s="1">
        <v>1.9258583406027263E-2</v>
      </c>
      <c r="AP59" s="1">
        <f t="shared" si="2"/>
        <v>748.44629257496933</v>
      </c>
      <c r="AQ59" s="1">
        <f t="shared" si="3"/>
        <v>14.553707425030666</v>
      </c>
      <c r="AW59" s="1">
        <v>34</v>
      </c>
      <c r="AX59" s="1">
        <v>749.49940597428053</v>
      </c>
      <c r="AY59" s="1">
        <v>13.500594025719465</v>
      </c>
    </row>
    <row r="60" spans="1:51" x14ac:dyDescent="0.2">
      <c r="H60" s="1">
        <v>35</v>
      </c>
      <c r="I60" s="1">
        <v>608.46338372976481</v>
      </c>
      <c r="J60" s="1">
        <v>-0.46338372976481423</v>
      </c>
      <c r="K60" s="1">
        <f t="shared" si="4"/>
        <v>-14.42219077749337</v>
      </c>
      <c r="AM60" s="1">
        <v>35</v>
      </c>
      <c r="AN60" s="1">
        <v>6.4156222716490419</v>
      </c>
      <c r="AO60" s="1">
        <v>-5.4473896828746149E-3</v>
      </c>
      <c r="AP60" s="1">
        <f t="shared" si="2"/>
        <v>611.32105024218595</v>
      </c>
      <c r="AQ60" s="1">
        <f t="shared" si="3"/>
        <v>-3.3210502421859474</v>
      </c>
      <c r="AW60" s="1">
        <v>35</v>
      </c>
      <c r="AX60" s="1">
        <v>602.35072249216717</v>
      </c>
      <c r="AY60" s="1">
        <v>5.649277507832835</v>
      </c>
    </row>
    <row r="61" spans="1:51" x14ac:dyDescent="0.2">
      <c r="H61" s="1">
        <v>36</v>
      </c>
      <c r="I61" s="1">
        <v>651.24793436270159</v>
      </c>
      <c r="J61" s="1">
        <v>-8.2479343627015851</v>
      </c>
      <c r="K61" s="1">
        <f t="shared" si="4"/>
        <v>-7.7845506329367709</v>
      </c>
      <c r="W61" s="1" t="s">
        <v>79</v>
      </c>
      <c r="AM61" s="1">
        <v>36</v>
      </c>
      <c r="AN61" s="1">
        <v>6.4772153252840727</v>
      </c>
      <c r="AO61" s="1">
        <v>-1.1070601046453632E-2</v>
      </c>
      <c r="AP61" s="1">
        <f t="shared" si="2"/>
        <v>650.15794474289294</v>
      </c>
      <c r="AQ61" s="1">
        <f t="shared" si="3"/>
        <v>-7.157944742892937</v>
      </c>
      <c r="AW61" s="1">
        <v>36</v>
      </c>
      <c r="AX61" s="1">
        <v>653.80068684819832</v>
      </c>
      <c r="AY61" s="1">
        <v>-10.800686848198325</v>
      </c>
    </row>
    <row r="62" spans="1:51" x14ac:dyDescent="0.2">
      <c r="H62" s="1">
        <v>37</v>
      </c>
      <c r="I62" s="1">
        <v>632.91169837715722</v>
      </c>
      <c r="J62" s="1">
        <v>4.0883016228427778</v>
      </c>
      <c r="K62" s="1">
        <f t="shared" si="4"/>
        <v>12.336235985544363</v>
      </c>
      <c r="W62" s="1" t="s">
        <v>80</v>
      </c>
      <c r="X62" s="1" t="s">
        <v>70</v>
      </c>
      <c r="AM62" s="1">
        <v>37</v>
      </c>
      <c r="AN62" s="1">
        <v>6.4508183022976304</v>
      </c>
      <c r="AO62" s="1">
        <v>5.951353274532778E-3</v>
      </c>
      <c r="AP62" s="1">
        <f t="shared" si="2"/>
        <v>633.22024644459884</v>
      </c>
      <c r="AQ62" s="1">
        <f t="shared" si="3"/>
        <v>3.7797535554011574</v>
      </c>
      <c r="AW62" s="1">
        <v>37</v>
      </c>
      <c r="AX62" s="1">
        <v>632.59472067821423</v>
      </c>
      <c r="AY62" s="1">
        <v>4.4052793217857698</v>
      </c>
    </row>
    <row r="63" spans="1:51" x14ac:dyDescent="0.2">
      <c r="H63" s="1">
        <v>38</v>
      </c>
      <c r="I63" s="1">
        <v>642.0798163699294</v>
      </c>
      <c r="J63" s="1">
        <v>-4.0798163699294037</v>
      </c>
      <c r="K63" s="1">
        <f t="shared" si="4"/>
        <v>-8.1681179927721814</v>
      </c>
      <c r="W63" s="1">
        <f>K19</f>
        <v>55.582638459889836</v>
      </c>
      <c r="X63" s="1">
        <f>_xlfn.T.INV(0.05,I9-2)</f>
        <v>-1.6725223030755785</v>
      </c>
      <c r="AM63" s="1">
        <v>38</v>
      </c>
      <c r="AN63" s="1">
        <v>6.4640168137908516</v>
      </c>
      <c r="AO63" s="1">
        <v>-5.6785304460618136E-3</v>
      </c>
      <c r="AP63" s="1">
        <f t="shared" si="2"/>
        <v>641.63320830362932</v>
      </c>
      <c r="AQ63" s="1">
        <f t="shared" si="3"/>
        <v>-3.633208303629317</v>
      </c>
      <c r="AW63" s="1">
        <v>38</v>
      </c>
      <c r="AX63" s="1">
        <v>643.3477459766732</v>
      </c>
      <c r="AY63" s="1">
        <v>-5.3477459766731954</v>
      </c>
    </row>
    <row r="64" spans="1:51" x14ac:dyDescent="0.2">
      <c r="H64" s="1">
        <v>39</v>
      </c>
      <c r="I64" s="1">
        <v>614.57546239161297</v>
      </c>
      <c r="J64" s="1">
        <v>-3.5754623916129731</v>
      </c>
      <c r="K64" s="1">
        <f t="shared" si="4"/>
        <v>0.50435397831643058</v>
      </c>
      <c r="W64" s="1" t="s">
        <v>83</v>
      </c>
      <c r="AM64" s="1">
        <v>39</v>
      </c>
      <c r="AN64" s="1">
        <v>6.424421279311189</v>
      </c>
      <c r="AO64" s="1">
        <v>-9.3243201395933895E-3</v>
      </c>
      <c r="AP64" s="1">
        <f t="shared" si="2"/>
        <v>616.72380342275574</v>
      </c>
      <c r="AQ64" s="1">
        <f t="shared" si="3"/>
        <v>-5.7238034227557364</v>
      </c>
      <c r="AW64" s="1">
        <v>39</v>
      </c>
      <c r="AX64" s="1">
        <v>610.1351998577876</v>
      </c>
      <c r="AY64" s="1">
        <v>0.86480014221240253</v>
      </c>
    </row>
    <row r="65" spans="8:51" x14ac:dyDescent="0.2">
      <c r="H65" s="1">
        <v>40</v>
      </c>
      <c r="I65" s="1">
        <v>764.32138960689178</v>
      </c>
      <c r="J65" s="1">
        <v>8.6786103931082152</v>
      </c>
      <c r="K65" s="1">
        <f t="shared" si="4"/>
        <v>12.254072784721188</v>
      </c>
      <c r="AM65" s="1">
        <v>40</v>
      </c>
      <c r="AN65" s="1">
        <v>6.6399969670337979</v>
      </c>
      <c r="AO65" s="1">
        <v>1.0282081553624423E-2</v>
      </c>
      <c r="AP65" s="1">
        <f t="shared" si="2"/>
        <v>765.09267251630172</v>
      </c>
      <c r="AQ65" s="1">
        <f t="shared" si="3"/>
        <v>7.9073274836982819</v>
      </c>
      <c r="AW65" s="1">
        <v>40</v>
      </c>
      <c r="AX65" s="1">
        <v>762.25686171095447</v>
      </c>
      <c r="AY65" s="1">
        <v>10.743138289045532</v>
      </c>
    </row>
    <row r="66" spans="8:51" ht="19" x14ac:dyDescent="0.25">
      <c r="H66" s="1">
        <v>41</v>
      </c>
      <c r="I66" s="1">
        <v>761.26535027596765</v>
      </c>
      <c r="J66" s="1">
        <v>2.7346497240323515</v>
      </c>
      <c r="K66" s="1">
        <f t="shared" si="4"/>
        <v>-5.9439606690758637</v>
      </c>
      <c r="T66" s="6" t="s">
        <v>88</v>
      </c>
      <c r="AM66" s="1">
        <v>41</v>
      </c>
      <c r="AN66" s="1">
        <v>6.6355974632027248</v>
      </c>
      <c r="AO66" s="1">
        <v>2.9703259637958723E-3</v>
      </c>
      <c r="AP66" s="1">
        <f t="shared" si="2"/>
        <v>761.73403795262868</v>
      </c>
      <c r="AQ66" s="1">
        <f t="shared" si="3"/>
        <v>2.2659620473713176</v>
      </c>
      <c r="AW66" s="1">
        <v>41</v>
      </c>
      <c r="AX66" s="1">
        <v>759.74603177712299</v>
      </c>
      <c r="AY66" s="1">
        <v>4.2539682228770062</v>
      </c>
    </row>
    <row r="67" spans="8:51" x14ac:dyDescent="0.2">
      <c r="H67" s="1">
        <v>42</v>
      </c>
      <c r="I67" s="1">
        <v>623.74358038438515</v>
      </c>
      <c r="J67" s="1">
        <v>8.2564196156148455</v>
      </c>
      <c r="K67" s="1">
        <f t="shared" si="4"/>
        <v>5.521769891582494</v>
      </c>
      <c r="U67" s="1" t="s">
        <v>6</v>
      </c>
      <c r="V67" s="1" t="s">
        <v>90</v>
      </c>
      <c r="W67" s="1" t="s">
        <v>38</v>
      </c>
      <c r="AM67" s="1">
        <v>42</v>
      </c>
      <c r="AN67" s="1">
        <v>6.4376197908044102</v>
      </c>
      <c r="AO67" s="1">
        <v>1.1269603342447532E-2</v>
      </c>
      <c r="AP67" s="1">
        <f t="shared" si="2"/>
        <v>624.91759360063475</v>
      </c>
      <c r="AQ67" s="1">
        <f t="shared" si="3"/>
        <v>7.0824063993652544</v>
      </c>
      <c r="AW67" s="1">
        <v>42</v>
      </c>
      <c r="AX67" s="1">
        <v>621.52850046814967</v>
      </c>
      <c r="AY67" s="1">
        <v>10.471499531850327</v>
      </c>
    </row>
    <row r="68" spans="8:51" x14ac:dyDescent="0.2">
      <c r="H68" s="1">
        <v>43</v>
      </c>
      <c r="I68" s="1">
        <v>648.19189503177756</v>
      </c>
      <c r="J68" s="1">
        <v>-7.1918950317775625</v>
      </c>
      <c r="K68" s="1">
        <f t="shared" si="4"/>
        <v>-15.448314647392408</v>
      </c>
      <c r="T68" s="1" t="s">
        <v>89</v>
      </c>
      <c r="U68" s="1">
        <f>I6</f>
        <v>0.98219639115358126</v>
      </c>
      <c r="V68" s="1">
        <f>J14</f>
        <v>3630.3783888953649</v>
      </c>
      <c r="W68" s="1">
        <f>O2</f>
        <v>0.95533582322047728</v>
      </c>
      <c r="AM68" s="1">
        <v>43</v>
      </c>
      <c r="AN68" s="1">
        <v>6.4728158214529987</v>
      </c>
      <c r="AO68" s="1">
        <v>-9.7863645323288395E-3</v>
      </c>
      <c r="AP68" s="1">
        <f t="shared" si="2"/>
        <v>647.30385526654391</v>
      </c>
      <c r="AQ68" s="1">
        <f t="shared" si="3"/>
        <v>-6.3038552665439056</v>
      </c>
      <c r="AW68" s="1">
        <v>43</v>
      </c>
      <c r="AX68" s="1">
        <v>650.34893690308411</v>
      </c>
      <c r="AY68" s="1">
        <v>-9.348936903084109</v>
      </c>
    </row>
    <row r="69" spans="8:51" x14ac:dyDescent="0.2">
      <c r="H69" s="1">
        <v>44</v>
      </c>
      <c r="I69" s="1">
        <v>687.92040633379031</v>
      </c>
      <c r="J69" s="1">
        <v>-12.920406333790311</v>
      </c>
      <c r="K69" s="1">
        <f t="shared" si="4"/>
        <v>-5.7285113020127483</v>
      </c>
      <c r="T69" s="1" t="s">
        <v>86</v>
      </c>
      <c r="U69" s="1">
        <f>AN6</f>
        <v>0.97843538672284769</v>
      </c>
      <c r="V69" s="1">
        <f>SUMSQ(AQ26:AQ83)</f>
        <v>4498.9984348593525</v>
      </c>
      <c r="W69" s="1">
        <f>AS4</f>
        <v>1.053613402172874</v>
      </c>
      <c r="AM69" s="1">
        <v>44</v>
      </c>
      <c r="AN69" s="1">
        <v>6.5300093712569565</v>
      </c>
      <c r="AO69" s="1">
        <v>-1.5296680384426331E-2</v>
      </c>
      <c r="AP69" s="1">
        <f t="shared" si="2"/>
        <v>685.4046345646625</v>
      </c>
      <c r="AQ69" s="1">
        <f t="shared" si="3"/>
        <v>-10.404634564662501</v>
      </c>
      <c r="AW69" s="1">
        <v>44</v>
      </c>
      <c r="AX69" s="1">
        <v>692.84955847398408</v>
      </c>
      <c r="AY69" s="1">
        <v>-17.849558473984075</v>
      </c>
    </row>
    <row r="70" spans="8:51" x14ac:dyDescent="0.2">
      <c r="H70" s="1">
        <v>45</v>
      </c>
      <c r="I70" s="1">
        <v>816.27405823260074</v>
      </c>
      <c r="J70" s="1">
        <v>-15.274058232600737</v>
      </c>
      <c r="K70" s="1">
        <f t="shared" si="4"/>
        <v>-2.3536518988104262</v>
      </c>
      <c r="T70" s="1" t="s">
        <v>87</v>
      </c>
      <c r="U70" s="1">
        <f>AX6</f>
        <v>0.97573522981930405</v>
      </c>
      <c r="V70" s="1">
        <f>AY14</f>
        <v>4947.8899494711568</v>
      </c>
      <c r="W70" s="1">
        <f>BC4</f>
        <v>1.0931886904301023</v>
      </c>
      <c r="AM70" s="1">
        <v>45</v>
      </c>
      <c r="AN70" s="1">
        <v>6.71478853216205</v>
      </c>
      <c r="AO70" s="1">
        <v>-2.8927585093690311E-2</v>
      </c>
      <c r="AP70" s="1">
        <f t="shared" si="2"/>
        <v>824.50939124237959</v>
      </c>
      <c r="AQ70" s="1">
        <f t="shared" si="3"/>
        <v>-23.509391242379593</v>
      </c>
      <c r="AW70" s="1">
        <v>45</v>
      </c>
      <c r="AX70" s="1">
        <v>802.08478486210231</v>
      </c>
      <c r="AY70" s="1">
        <v>-1.0847848621023104</v>
      </c>
    </row>
    <row r="71" spans="8:51" x14ac:dyDescent="0.2">
      <c r="H71" s="1">
        <v>46</v>
      </c>
      <c r="I71" s="1">
        <v>846.8344515418413</v>
      </c>
      <c r="J71" s="1">
        <v>0.16554845815869612</v>
      </c>
      <c r="K71" s="1">
        <f t="shared" si="4"/>
        <v>15.439606690759433</v>
      </c>
      <c r="AM71" s="1">
        <v>46</v>
      </c>
      <c r="AN71" s="1">
        <v>6.7587835704727866</v>
      </c>
      <c r="AO71" s="1">
        <v>-1.7082875820731758E-2</v>
      </c>
      <c r="AP71" s="1">
        <f t="shared" si="2"/>
        <v>861.59349031832323</v>
      </c>
      <c r="AQ71" s="1">
        <f t="shared" si="3"/>
        <v>-14.593490318323234</v>
      </c>
      <c r="AW71" s="1">
        <v>46</v>
      </c>
      <c r="AX71" s="1">
        <v>823.24573074886007</v>
      </c>
      <c r="AY71" s="1">
        <v>23.754269251139931</v>
      </c>
    </row>
    <row r="72" spans="8:51" x14ac:dyDescent="0.2">
      <c r="H72" s="1">
        <v>47</v>
      </c>
      <c r="I72" s="1">
        <v>785.71366492336017</v>
      </c>
      <c r="J72" s="1">
        <v>-3.7136649233601702</v>
      </c>
      <c r="K72" s="1">
        <f t="shared" si="4"/>
        <v>-3.8792133815188663</v>
      </c>
      <c r="AM72" s="1">
        <v>47</v>
      </c>
      <c r="AN72" s="1">
        <v>6.6707934938513134</v>
      </c>
      <c r="AO72" s="1">
        <v>-8.938753306002134E-3</v>
      </c>
      <c r="AP72" s="1">
        <f t="shared" si="2"/>
        <v>789.02143979258199</v>
      </c>
      <c r="AQ72" s="1">
        <f t="shared" si="3"/>
        <v>-7.0214397925819867</v>
      </c>
      <c r="AW72" s="1">
        <v>47</v>
      </c>
      <c r="AX72" s="1">
        <v>779.28978909991906</v>
      </c>
      <c r="AY72" s="1">
        <v>2.7102109000809378</v>
      </c>
    </row>
    <row r="73" spans="8:51" x14ac:dyDescent="0.2">
      <c r="H73" s="1">
        <v>48</v>
      </c>
      <c r="I73" s="1">
        <v>761.26535027596765</v>
      </c>
      <c r="J73" s="1">
        <v>11.734649724032352</v>
      </c>
      <c r="K73" s="1">
        <f t="shared" si="4"/>
        <v>15.448314647392522</v>
      </c>
      <c r="T73" s="1" t="s">
        <v>98</v>
      </c>
      <c r="AM73" s="1">
        <v>48</v>
      </c>
      <c r="AN73" s="1">
        <v>6.6355974632027248</v>
      </c>
      <c r="AO73" s="1">
        <v>1.4681585384697549E-2</v>
      </c>
      <c r="AP73" s="1">
        <f t="shared" si="2"/>
        <v>761.73403795262868</v>
      </c>
      <c r="AQ73" s="1">
        <f t="shared" si="3"/>
        <v>11.265962047371318</v>
      </c>
      <c r="AW73" s="1">
        <v>48</v>
      </c>
      <c r="AX73" s="1">
        <v>759.74603177712299</v>
      </c>
      <c r="AY73" s="1">
        <v>13.253968222877006</v>
      </c>
    </row>
    <row r="74" spans="8:51" x14ac:dyDescent="0.2">
      <c r="H74" s="1">
        <v>49</v>
      </c>
      <c r="I74" s="1">
        <v>626.79961971530918</v>
      </c>
      <c r="J74" s="1">
        <v>8.2003802846908229</v>
      </c>
      <c r="K74" s="1">
        <f t="shared" si="4"/>
        <v>-3.5342694393415286</v>
      </c>
      <c r="AM74" s="1">
        <v>49</v>
      </c>
      <c r="AN74" s="1">
        <v>6.4420192946354833</v>
      </c>
      <c r="AO74" s="1">
        <v>1.1605704257208416E-2</v>
      </c>
      <c r="AP74" s="1">
        <f t="shared" si="2"/>
        <v>627.67297766480988</v>
      </c>
      <c r="AQ74" s="1">
        <f t="shared" si="3"/>
        <v>7.3270223351901222</v>
      </c>
      <c r="AW74" s="1">
        <v>49</v>
      </c>
      <c r="AX74" s="1">
        <v>625.25288053884776</v>
      </c>
      <c r="AY74" s="1">
        <v>9.7471194611522378</v>
      </c>
    </row>
    <row r="75" spans="8:51" x14ac:dyDescent="0.2">
      <c r="H75" s="1">
        <v>50</v>
      </c>
      <c r="I75" s="1">
        <v>779.60158626151201</v>
      </c>
      <c r="J75" s="1">
        <v>-2.6015862615120113</v>
      </c>
      <c r="K75" s="1">
        <f t="shared" si="4"/>
        <v>-10.801966546202834</v>
      </c>
      <c r="AM75" s="1">
        <v>50</v>
      </c>
      <c r="AN75" s="1">
        <v>6.6619944861891662</v>
      </c>
      <c r="AO75" s="1">
        <v>-6.5541358215188694E-3</v>
      </c>
      <c r="AP75" s="1">
        <f t="shared" si="2"/>
        <v>782.10928872962882</v>
      </c>
      <c r="AQ75" s="1">
        <f t="shared" si="3"/>
        <v>-5.1092887296288154</v>
      </c>
      <c r="AW75" s="1">
        <v>50</v>
      </c>
      <c r="AX75" s="1">
        <v>774.51791839172665</v>
      </c>
      <c r="AY75" s="1">
        <v>2.4820816082733472</v>
      </c>
    </row>
    <row r="76" spans="8:51" x14ac:dyDescent="0.2">
      <c r="H76" s="1">
        <v>51</v>
      </c>
      <c r="I76" s="1">
        <v>687.92040633379031</v>
      </c>
      <c r="J76" s="1">
        <v>-4.9204063337903108</v>
      </c>
      <c r="K76" s="1">
        <f t="shared" si="4"/>
        <v>-2.3188200722782994</v>
      </c>
      <c r="AM76" s="1">
        <v>51</v>
      </c>
      <c r="AN76" s="1">
        <v>6.5300093712569565</v>
      </c>
      <c r="AO76" s="1">
        <v>-3.5145116861663439E-3</v>
      </c>
      <c r="AP76" s="1">
        <f t="shared" si="2"/>
        <v>685.4046345646625</v>
      </c>
      <c r="AQ76" s="1">
        <f t="shared" si="3"/>
        <v>-2.4046345646625014</v>
      </c>
      <c r="AW76" s="1">
        <v>51</v>
      </c>
      <c r="AX76" s="1">
        <v>692.84955847398408</v>
      </c>
      <c r="AY76" s="1">
        <v>-9.8495584739840751</v>
      </c>
    </row>
    <row r="77" spans="8:51" x14ac:dyDescent="0.2">
      <c r="H77" s="1">
        <v>52</v>
      </c>
      <c r="I77" s="1">
        <v>648.19189503177756</v>
      </c>
      <c r="J77" s="1">
        <v>-1.1918950317775625</v>
      </c>
      <c r="K77" s="1">
        <f t="shared" si="4"/>
        <v>3.7285113020127483</v>
      </c>
      <c r="AM77" s="1">
        <v>52</v>
      </c>
      <c r="AN77" s="1">
        <v>6.4728158214529987</v>
      </c>
      <c r="AO77" s="1">
        <v>-4.6952695209778739E-4</v>
      </c>
      <c r="AP77" s="1">
        <f t="shared" si="2"/>
        <v>647.30385526654391</v>
      </c>
      <c r="AQ77" s="1">
        <f t="shared" si="3"/>
        <v>-0.3038552665439056</v>
      </c>
      <c r="AW77" s="1">
        <v>52</v>
      </c>
      <c r="AX77" s="1">
        <v>650.34893690308411</v>
      </c>
      <c r="AY77" s="1">
        <v>-3.348936903084109</v>
      </c>
    </row>
    <row r="78" spans="8:51" x14ac:dyDescent="0.2">
      <c r="H78" s="1">
        <v>53</v>
      </c>
      <c r="I78" s="1">
        <v>736.81703562857524</v>
      </c>
      <c r="J78" s="1">
        <v>-0.81703562857524048</v>
      </c>
      <c r="K78" s="1">
        <f t="shared" si="4"/>
        <v>0.37485940320232203</v>
      </c>
      <c r="AM78" s="1">
        <v>53</v>
      </c>
      <c r="AN78" s="1">
        <v>6.6004014325541354</v>
      </c>
      <c r="AO78" s="1">
        <v>8.2868617474129991E-4</v>
      </c>
      <c r="AP78" s="1">
        <f t="shared" si="2"/>
        <v>735.39033961884411</v>
      </c>
      <c r="AQ78" s="1">
        <f t="shared" si="3"/>
        <v>0.60966038115589072</v>
      </c>
      <c r="AW78" s="1">
        <v>53</v>
      </c>
      <c r="AX78" s="1">
        <v>738.91544269644737</v>
      </c>
      <c r="AY78" s="1">
        <v>-2.9154426964473714</v>
      </c>
    </row>
    <row r="79" spans="8:51" x14ac:dyDescent="0.2">
      <c r="H79" s="1">
        <v>54</v>
      </c>
      <c r="I79" s="1">
        <v>648.19189503177756</v>
      </c>
      <c r="J79" s="1">
        <v>10.808104968222437</v>
      </c>
      <c r="K79" s="1">
        <f t="shared" si="4"/>
        <v>11.625140596797678</v>
      </c>
      <c r="AM79" s="1">
        <v>54</v>
      </c>
      <c r="AN79" s="1">
        <v>6.4728158214529987</v>
      </c>
      <c r="AO79" s="1">
        <v>1.7907713049508445E-2</v>
      </c>
      <c r="AP79" s="1">
        <f t="shared" si="2"/>
        <v>647.30385526654391</v>
      </c>
      <c r="AQ79" s="1">
        <f t="shared" si="3"/>
        <v>11.696144733456094</v>
      </c>
      <c r="AW79" s="1">
        <v>54</v>
      </c>
      <c r="AX79" s="1">
        <v>650.34893690308411</v>
      </c>
      <c r="AY79" s="1">
        <v>8.651063096915891</v>
      </c>
    </row>
    <row r="80" spans="8:51" x14ac:dyDescent="0.2">
      <c r="H80" s="1">
        <v>55</v>
      </c>
      <c r="I80" s="1">
        <v>593.18318707514447</v>
      </c>
      <c r="J80" s="1">
        <v>5.816812924855526</v>
      </c>
      <c r="K80" s="1">
        <f t="shared" si="4"/>
        <v>-4.9912920433669115</v>
      </c>
      <c r="AM80" s="1">
        <v>55</v>
      </c>
      <c r="AN80" s="1">
        <v>6.3936247524936736</v>
      </c>
      <c r="AO80" s="1">
        <v>1.6368456217756844E-3</v>
      </c>
      <c r="AP80" s="1">
        <f t="shared" si="2"/>
        <v>598.02033147435736</v>
      </c>
      <c r="AQ80" s="1">
        <f t="shared" si="3"/>
        <v>0.97966852564263718</v>
      </c>
      <c r="AW80" s="1">
        <v>55</v>
      </c>
      <c r="AX80" s="1">
        <v>582.19448645618559</v>
      </c>
      <c r="AY80" s="1">
        <v>16.805513543814413</v>
      </c>
    </row>
    <row r="81" spans="8:51" x14ac:dyDescent="0.2">
      <c r="H81" s="1">
        <v>56</v>
      </c>
      <c r="I81" s="1">
        <v>724.59287830487904</v>
      </c>
      <c r="J81" s="1">
        <v>10.407121695120964</v>
      </c>
      <c r="K81" s="1">
        <f t="shared" si="4"/>
        <v>4.5903087702654375</v>
      </c>
      <c r="AM81" s="1">
        <v>56</v>
      </c>
      <c r="AN81" s="1">
        <v>6.5828034172298402</v>
      </c>
      <c r="AO81" s="1">
        <v>1.7067081982996335E-2</v>
      </c>
      <c r="AP81" s="1">
        <f t="shared" si="2"/>
        <v>722.56213567996053</v>
      </c>
      <c r="AQ81" s="1">
        <f t="shared" si="3"/>
        <v>12.437864320039466</v>
      </c>
      <c r="AW81" s="1">
        <v>56</v>
      </c>
      <c r="AX81" s="1">
        <v>727.97720449718054</v>
      </c>
      <c r="AY81" s="1">
        <v>7.0227955028194629</v>
      </c>
    </row>
    <row r="82" spans="8:51" x14ac:dyDescent="0.2">
      <c r="H82" s="1">
        <v>57</v>
      </c>
      <c r="I82" s="1">
        <v>635.96773770808136</v>
      </c>
      <c r="J82" s="1">
        <v>4.0322622919186415</v>
      </c>
      <c r="K82" s="1">
        <f t="shared" si="4"/>
        <v>-6.374859403202322</v>
      </c>
      <c r="AM82" s="1">
        <v>57</v>
      </c>
      <c r="AN82" s="1">
        <v>6.4552178061287044</v>
      </c>
      <c r="AO82" s="1">
        <v>6.2503702250129578E-3</v>
      </c>
      <c r="AP82" s="1">
        <f t="shared" si="2"/>
        <v>636.01223853128965</v>
      </c>
      <c r="AQ82" s="1">
        <f t="shared" si="3"/>
        <v>3.987761468710346</v>
      </c>
      <c r="AW82" s="1">
        <v>57</v>
      </c>
      <c r="AX82" s="1">
        <v>636.21319903261622</v>
      </c>
      <c r="AY82" s="1">
        <v>3.7868009673837832</v>
      </c>
    </row>
    <row r="83" spans="8:51" ht="17" thickBot="1" x14ac:dyDescent="0.25">
      <c r="H83" s="3">
        <v>58</v>
      </c>
      <c r="I83" s="3">
        <v>669.58417034824595</v>
      </c>
      <c r="J83" s="3">
        <v>-5.5841703482459479</v>
      </c>
      <c r="K83" s="1">
        <f t="shared" si="4"/>
        <v>-9.6164326401645894</v>
      </c>
      <c r="AM83" s="3">
        <v>58</v>
      </c>
      <c r="AN83" s="3">
        <v>6.503612348270515</v>
      </c>
      <c r="AO83" s="3">
        <v>-5.3301987940814755E-3</v>
      </c>
      <c r="AP83" s="1">
        <f t="shared" si="2"/>
        <v>667.54870123895455</v>
      </c>
      <c r="AQ83" s="1">
        <f t="shared" si="3"/>
        <v>-3.5487012389545498</v>
      </c>
      <c r="AW83" s="3">
        <v>58</v>
      </c>
      <c r="AX83" s="3">
        <v>673.85519784153166</v>
      </c>
      <c r="AY83" s="3">
        <v>-9.8551978415316626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XZ</vt:lpstr>
      <vt:lpstr>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2024-12-16T09:29:35Z</dcterms:created>
  <dcterms:modified xsi:type="dcterms:W3CDTF">2024-12-25T09:46:57Z</dcterms:modified>
</cp:coreProperties>
</file>