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A1C69B1D-4EA6-1E45-AE46-2E623210D6AB}" xr6:coauthVersionLast="47" xr6:coauthVersionMax="47" xr10:uidLastSave="{00000000-0000-0000-0000-000000000000}"/>
  <bookViews>
    <workbookView xWindow="0" yWindow="500" windowWidth="28800" windowHeight="17500" xr2:uid="{4E98FBEC-515F-764D-B3CD-03F4811E58AE}"/>
  </bookViews>
  <sheets>
    <sheet name="XYZ" sheetId="1" r:id="rId1"/>
    <sheet name="D" sheetId="4" r:id="rId2"/>
    <sheet name="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7" i="1" l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26" i="1"/>
  <c r="V64" i="1"/>
  <c r="W63" i="1"/>
  <c r="V63" i="1"/>
  <c r="U64" i="1"/>
  <c r="U63" i="1"/>
  <c r="AS3" i="1" a="1"/>
  <c r="AS3" i="1" s="1"/>
  <c r="W64" i="1" s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2" i="1"/>
  <c r="X57" i="1"/>
  <c r="X52" i="1"/>
  <c r="X47" i="1"/>
  <c r="W57" i="1"/>
  <c r="W52" i="1"/>
  <c r="W47" i="1"/>
  <c r="U45" i="1"/>
  <c r="T45" i="1"/>
  <c r="Z35" i="1" l="1"/>
  <c r="W35" i="1"/>
  <c r="AA35" i="1"/>
  <c r="X35" i="1"/>
  <c r="U35" i="1"/>
  <c r="T35" i="1"/>
  <c r="U23" i="1" l="1"/>
  <c r="T23" i="1"/>
  <c r="P5" i="1"/>
  <c r="P4" i="1"/>
  <c r="P3" i="1" a="1"/>
  <c r="P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<sst xmlns="http://schemas.openxmlformats.org/spreadsheetml/2006/main" count="240" uniqueCount="105">
  <si>
    <t>X</t>
  </si>
  <si>
    <t>Y</t>
  </si>
  <si>
    <t>Z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</si>
  <si>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</si>
  <si>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</si>
  <si>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</si>
  <si>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</si>
  <si>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</si>
  <si>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</si>
  <si>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</si>
  <si>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</si>
  <si>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</si>
  <si>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</si>
  <si>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</si>
  <si>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</si>
  <si>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</si>
  <si>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</si>
  <si>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</si>
  <si>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</si>
  <si>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</si>
  <si>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</si>
  <si>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</si>
  <si>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</si>
  <si>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</si>
  <si>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</si>
  <si>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</si>
  <si>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</si>
  <si>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</si>
  <si>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</si>
  <si>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</si>
  <si>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Z-пересечение</t>
  </si>
  <si>
    <t>Уравнение регрессии</t>
  </si>
  <si>
    <t>b1 = 8,84</t>
  </si>
  <si>
    <t>b2 = 0,05</t>
  </si>
  <si>
    <t>b0 = -5,87</t>
  </si>
  <si>
    <t>Z = -5,87 + 8,84X + 0,05Y</t>
  </si>
  <si>
    <t>Средняя ошибка аппроксимация</t>
  </si>
  <si>
    <t>Средняя эластичность X</t>
  </si>
  <si>
    <t>Средняя эластичность Y</t>
  </si>
  <si>
    <t>Среднее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</si>
  <si>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</si>
  <si>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</si>
  <si>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</si>
  <si>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</si>
  <si>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</si>
  <si>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</si>
  <si>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</si>
  <si>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</si>
  <si>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</si>
  <si>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</si>
  <si>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</si>
  <si>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Мультиколлинеарность факторов</t>
  </si>
  <si>
    <t>r_x,y</t>
  </si>
  <si>
    <t>Присутствует мультиколлинеарность факторов</t>
  </si>
  <si>
    <t>Коэффициенты парной корреляции, коэффициент детерминации</t>
  </si>
  <si>
    <t>det(R)</t>
  </si>
  <si>
    <t>t</t>
  </si>
  <si>
    <t>t_кр</t>
  </si>
  <si>
    <t>r_x,z</t>
  </si>
  <si>
    <t>r_y,z</t>
  </si>
  <si>
    <t>t_ кр</t>
  </si>
  <si>
    <t>Коэффициент является значимым</t>
  </si>
  <si>
    <t>r_x,y&gt;0,75</t>
  </si>
  <si>
    <t>r_x,z&gt;0,75</t>
  </si>
  <si>
    <t>r_y,z&gt;0,75</t>
  </si>
  <si>
    <t>Тесная связь между X и Y</t>
  </si>
  <si>
    <t>Тесная связь между X и Z</t>
  </si>
  <si>
    <t>Тесная связь между Y и Z</t>
  </si>
  <si>
    <t>Коэффициент детерминации показывает процент дисперсии (100 %), который объясняется уравнением регрессии</t>
  </si>
  <si>
    <t>F-тест</t>
  </si>
  <si>
    <t>Fнабл</t>
  </si>
  <si>
    <t>Fкр</t>
  </si>
  <si>
    <t>Уравнение регрессии значимо</t>
  </si>
  <si>
    <t>t-тест</t>
  </si>
  <si>
    <t>1) Коэффициент b0</t>
  </si>
  <si>
    <t>2) Коэффициент b1</t>
  </si>
  <si>
    <t>3) Коэффициент b2</t>
  </si>
  <si>
    <t>t_набл</t>
  </si>
  <si>
    <t>Коэффициент b0 не значим</t>
  </si>
  <si>
    <t>Коэффициент b1 значим</t>
  </si>
  <si>
    <t>Коэффициент b2 не значим</t>
  </si>
  <si>
    <t>ln(X)</t>
  </si>
  <si>
    <t>ln(Y)</t>
  </si>
  <si>
    <t>ln(Z)</t>
  </si>
  <si>
    <t>Сравнение моделей регрессии</t>
  </si>
  <si>
    <t>RSS</t>
  </si>
  <si>
    <t>Средняя ошибка аппроксимации</t>
  </si>
  <si>
    <t>Линейная</t>
  </si>
  <si>
    <t>Степенная</t>
  </si>
  <si>
    <t>N0</t>
  </si>
  <si>
    <t>F1</t>
  </si>
  <si>
    <t>F2</t>
  </si>
  <si>
    <t>F3</t>
  </si>
  <si>
    <t>F4</t>
  </si>
  <si>
    <t>F5</t>
  </si>
  <si>
    <t>F6</t>
  </si>
  <si>
    <t>Однофакторный дисперсионный анализ</t>
  </si>
  <si>
    <t>ИТОГИ</t>
  </si>
  <si>
    <t>Группы</t>
  </si>
  <si>
    <t>Дисперсия</t>
  </si>
  <si>
    <t>Источник вариации</t>
  </si>
  <si>
    <t>F критическое</t>
  </si>
  <si>
    <t>Между группами</t>
  </si>
  <si>
    <t>Внутри групп</t>
  </si>
  <si>
    <t>Средние равны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</si>
</sst>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i/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1" fillId="0" borderId="2" xfId="0" applyNumberFormat="1" applyFont="1" applyBorder="1" applyAlignment="1">
      <alignment horizontal="centerContinuous"/>
    </xf>
    <xf numFmtId="2" fontId="0" fillId="0" borderId="1" xfId="0" applyNumberFormat="1" applyBorder="1"/>
    <xf numFmtId="2" fontId="1" fillId="0" borderId="2" xfId="0" applyNumberFormat="1" applyFont="1" applyBorder="1" applyAlignment="1">
      <alignment horizontal="center"/>
    </xf>
    <xf numFmtId="2" fontId="2" fillId="0" borderId="0" xfId="0" applyNumberFormat="1" applyFont="1"/>
    <xf numFmtId="2" fontId="3" fillId="0" borderId="0" xfId="0" applyNumberFormat="1" applyFont="1"/>
    <xf numFmtId="2" fontId="1" fillId="0" borderId="2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2" fillId="0" borderId="0" xfId="0" applyNumberFormat="1" applyFont="1" applyFill="1" applyBorder="1" applyAlignment="1"/>
    <xf numFmtId="2" fontId="4" fillId="0" borderId="0" xfId="0" applyNumberFormat="1" applyFont="1"/>
    <xf numFmtId="2" fontId="1" fillId="0" borderId="2" xfId="0" applyNumberFormat="1" applyFont="1" applyFill="1" applyBorder="1" applyAlignment="1">
      <alignment horizontal="centerContinuous"/>
    </xf>
    <xf numFmtId="2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B6AD-6609-5A41-A90E-654DD67A8B49}">
  <dimension ref="A1:AU83"/>
  <sheetViews>
    <sheetView tabSelected="1" topLeftCell="E3" zoomScale="86" workbookViewId="0">
      <selection activeCell="AC3" sqref="AC3"/>
    </sheetView>
  </sheetViews>
  <sheetFormatPr baseColWidth="10" defaultRowHeight="16" x14ac:dyDescent="0.2"/>
  <cols>
    <col min="1" max="8" width="10.83203125" style="1"/>
    <col min="9" max="9" width="26.1640625" style="1" customWidth="1"/>
    <col min="10" max="10" width="21.1640625" style="1" customWidth="1"/>
    <col min="11" max="11" width="24.5" style="1" customWidth="1"/>
    <col min="12" max="12" width="18.1640625" style="1" customWidth="1"/>
    <col min="13" max="13" width="17.83203125" style="1" customWidth="1"/>
    <col min="14" max="14" width="17.33203125" style="1" customWidth="1"/>
    <col min="15" max="15" width="16" style="1" customWidth="1"/>
    <col min="16" max="16" width="17.1640625" style="1" customWidth="1"/>
    <col min="17" max="17" width="16.6640625" style="1" customWidth="1"/>
    <col min="18" max="39" width="10.83203125" style="1"/>
    <col min="40" max="40" width="15.83203125" style="1" customWidth="1"/>
    <col min="41" max="16384" width="10.83203125" style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I1" s="1" t="s">
        <v>3</v>
      </c>
      <c r="T1" s="4" t="s">
        <v>0</v>
      </c>
      <c r="U1" s="4"/>
      <c r="V1" s="4" t="s">
        <v>1</v>
      </c>
      <c r="W1" s="4"/>
      <c r="X1" s="4" t="s">
        <v>2</v>
      </c>
      <c r="Y1" s="4"/>
      <c r="AM1" s="1" t="s">
        <v>3</v>
      </c>
    </row>
    <row r="2" spans="1:47" ht="17" thickBot="1" x14ac:dyDescent="0.25">
      <c r="A2" s="1">
        <v>67</v>
      </c>
      <c r="B2" s="1">
        <v>201</v>
      </c>
      <c r="C2" s="1">
        <v>602</v>
      </c>
      <c r="D2" s="1">
        <f>LN(A2)</f>
        <v>4.2046926193909657</v>
      </c>
      <c r="E2" s="1">
        <f t="shared" ref="E2:F17" si="0">LN(B2)</f>
        <v>5.3033049080590757</v>
      </c>
      <c r="F2" s="1">
        <f t="shared" si="0"/>
        <v>6.4002574453088208</v>
      </c>
    </row>
    <row r="3" spans="1:47" ht="19" x14ac:dyDescent="0.25">
      <c r="A3" s="1">
        <v>68</v>
      </c>
      <c r="B3" s="1">
        <v>199</v>
      </c>
      <c r="C3" s="1">
        <v>602</v>
      </c>
      <c r="D3" s="1">
        <f t="shared" ref="D3:F59" si="1">LN(A3)</f>
        <v>4.219507705176107</v>
      </c>
      <c r="E3" s="1">
        <f t="shared" si="0"/>
        <v>5.2933048247244923</v>
      </c>
      <c r="F3" s="1">
        <f t="shared" si="0"/>
        <v>6.4002574453088208</v>
      </c>
      <c r="I3" s="2" t="s">
        <v>4</v>
      </c>
      <c r="J3" s="2"/>
      <c r="K3" s="6" t="s">
        <v>31</v>
      </c>
      <c r="L3" s="1" t="s">
        <v>35</v>
      </c>
      <c r="N3" s="5" t="s">
        <v>36</v>
      </c>
      <c r="P3" s="1" cm="1">
        <f t="array" ref="P3">SUM(ABS(K26:K83/C2:C59))/J8*100</f>
        <v>0.40652374336363511</v>
      </c>
      <c r="T3" s="1" t="s">
        <v>39</v>
      </c>
      <c r="U3" s="1">
        <v>77.137931034482762</v>
      </c>
      <c r="V3" s="1" t="s">
        <v>39</v>
      </c>
      <c r="W3" s="1">
        <v>227.18965517241378</v>
      </c>
      <c r="X3" s="1" t="s">
        <v>39</v>
      </c>
      <c r="Y3" s="1">
        <v>688.5</v>
      </c>
      <c r="AM3" s="12" t="s">
        <v>4</v>
      </c>
      <c r="AN3" s="12"/>
      <c r="AP3" s="5" t="s">
        <v>36</v>
      </c>
      <c r="AS3" s="1" cm="1">
        <f t="array" ref="AS3">SUM(ABS(AQ26:AQ83/C2:C59))/AN8*100</f>
        <v>0.40505805590999128</v>
      </c>
    </row>
    <row r="4" spans="1:47" x14ac:dyDescent="0.2">
      <c r="A4" s="1">
        <v>70</v>
      </c>
      <c r="B4" s="1">
        <v>206</v>
      </c>
      <c r="C4" s="1">
        <v>625</v>
      </c>
      <c r="D4" s="1">
        <f t="shared" si="1"/>
        <v>4.2484952420493594</v>
      </c>
      <c r="E4" s="1">
        <f t="shared" si="0"/>
        <v>5.3278761687895813</v>
      </c>
      <c r="F4" s="1">
        <f t="shared" si="0"/>
        <v>6.4377516497364011</v>
      </c>
      <c r="I4" s="1" t="s">
        <v>5</v>
      </c>
      <c r="J4" s="1">
        <v>0.99861085528615012</v>
      </c>
      <c r="K4" s="1" t="s">
        <v>34</v>
      </c>
      <c r="N4" s="5" t="s">
        <v>37</v>
      </c>
      <c r="P4" s="1">
        <f>J18*U3/Y3</f>
        <v>0.99062896222619679</v>
      </c>
      <c r="T4" s="1" t="s">
        <v>8</v>
      </c>
      <c r="U4" s="1">
        <v>0.87149115864819737</v>
      </c>
      <c r="V4" s="1" t="s">
        <v>8</v>
      </c>
      <c r="W4" s="1">
        <v>2.5468931640731407</v>
      </c>
      <c r="X4" s="1" t="s">
        <v>8</v>
      </c>
      <c r="Y4" s="1">
        <v>7.8536311398654775</v>
      </c>
      <c r="AM4" s="8" t="s">
        <v>5</v>
      </c>
      <c r="AN4" s="8">
        <v>0.9986194575470515</v>
      </c>
    </row>
    <row r="5" spans="1:47" x14ac:dyDescent="0.2">
      <c r="A5" s="1">
        <v>76</v>
      </c>
      <c r="B5" s="1">
        <v>221</v>
      </c>
      <c r="C5" s="1">
        <v>674</v>
      </c>
      <c r="D5" s="1">
        <f t="shared" si="1"/>
        <v>4.3307333402863311</v>
      </c>
      <c r="E5" s="1">
        <f t="shared" si="0"/>
        <v>5.3981627015177525</v>
      </c>
      <c r="F5" s="1">
        <f t="shared" si="0"/>
        <v>6.513230110912307</v>
      </c>
      <c r="I5" s="1" t="s">
        <v>6</v>
      </c>
      <c r="J5" s="1">
        <v>0.99722364029533617</v>
      </c>
      <c r="K5" s="1" t="s">
        <v>32</v>
      </c>
      <c r="N5" s="5" t="s">
        <v>38</v>
      </c>
      <c r="P5" s="1">
        <f>J19*W3/Y3</f>
        <v>1.7895263647450758E-2</v>
      </c>
      <c r="T5" s="1" t="s">
        <v>40</v>
      </c>
      <c r="U5" s="1">
        <v>77</v>
      </c>
      <c r="V5" s="1" t="s">
        <v>40</v>
      </c>
      <c r="W5" s="1">
        <v>227</v>
      </c>
      <c r="X5" s="1" t="s">
        <v>40</v>
      </c>
      <c r="Y5" s="1">
        <v>686.5</v>
      </c>
      <c r="AM5" s="8" t="s">
        <v>6</v>
      </c>
      <c r="AN5" s="8">
        <v>0.9972408209915673</v>
      </c>
    </row>
    <row r="6" spans="1:47" x14ac:dyDescent="0.2">
      <c r="A6" s="1">
        <v>80</v>
      </c>
      <c r="B6" s="1">
        <v>238</v>
      </c>
      <c r="C6" s="1">
        <v>718</v>
      </c>
      <c r="D6" s="1">
        <f t="shared" si="1"/>
        <v>4.3820266346738812</v>
      </c>
      <c r="E6" s="1">
        <f t="shared" si="0"/>
        <v>5.472270673671475</v>
      </c>
      <c r="F6" s="1">
        <f t="shared" si="0"/>
        <v>6.576469569048224</v>
      </c>
      <c r="I6" s="1" t="s">
        <v>7</v>
      </c>
      <c r="J6" s="1">
        <v>0.99712268176062113</v>
      </c>
      <c r="K6" s="1" t="s">
        <v>33</v>
      </c>
      <c r="T6" s="1" t="s">
        <v>41</v>
      </c>
      <c r="U6" s="1">
        <v>79</v>
      </c>
      <c r="V6" s="1" t="s">
        <v>41</v>
      </c>
      <c r="W6" s="1">
        <v>201</v>
      </c>
      <c r="X6" s="1" t="s">
        <v>41</v>
      </c>
      <c r="Y6" s="1">
        <v>773</v>
      </c>
      <c r="AM6" s="8" t="s">
        <v>7</v>
      </c>
      <c r="AN6" s="8">
        <v>0.99714048720944248</v>
      </c>
    </row>
    <row r="7" spans="1:47" x14ac:dyDescent="0.2">
      <c r="A7" s="1">
        <v>87</v>
      </c>
      <c r="B7" s="1">
        <v>256</v>
      </c>
      <c r="C7" s="1">
        <v>781</v>
      </c>
      <c r="D7" s="1">
        <f t="shared" si="1"/>
        <v>4.4659081186545837</v>
      </c>
      <c r="E7" s="1">
        <f t="shared" si="0"/>
        <v>5.5451774444795623</v>
      </c>
      <c r="F7" s="1">
        <f t="shared" si="0"/>
        <v>6.6605751498396861</v>
      </c>
      <c r="I7" s="1" t="s">
        <v>8</v>
      </c>
      <c r="J7" s="1">
        <v>3.2083256700405678</v>
      </c>
      <c r="T7" s="1" t="s">
        <v>42</v>
      </c>
      <c r="U7" s="1">
        <v>6.6370789280311184</v>
      </c>
      <c r="V7" s="1" t="s">
        <v>42</v>
      </c>
      <c r="W7" s="1">
        <v>19.396560462456861</v>
      </c>
      <c r="X7" s="1" t="s">
        <v>42</v>
      </c>
      <c r="Y7" s="1">
        <v>59.811472818362816</v>
      </c>
      <c r="AM7" s="8" t="s">
        <v>8</v>
      </c>
      <c r="AN7" s="8">
        <v>4.6132646635907082E-3</v>
      </c>
    </row>
    <row r="8" spans="1:47" ht="17" thickBot="1" x14ac:dyDescent="0.25">
      <c r="A8" s="1">
        <v>75</v>
      </c>
      <c r="B8" s="1">
        <v>222</v>
      </c>
      <c r="C8" s="1">
        <v>668</v>
      </c>
      <c r="D8" s="1">
        <f t="shared" si="1"/>
        <v>4.3174881135363101</v>
      </c>
      <c r="E8" s="1">
        <f t="shared" si="0"/>
        <v>5.4026773818722793</v>
      </c>
      <c r="F8" s="1">
        <f t="shared" si="0"/>
        <v>6.5042881735366453</v>
      </c>
      <c r="I8" s="3" t="s">
        <v>9</v>
      </c>
      <c r="J8" s="3">
        <v>58</v>
      </c>
      <c r="T8" s="1" t="s">
        <v>43</v>
      </c>
      <c r="U8" s="1">
        <v>44.050816696914701</v>
      </c>
      <c r="V8" s="1" t="s">
        <v>43</v>
      </c>
      <c r="W8" s="1">
        <v>376.22655777374473</v>
      </c>
      <c r="X8" s="1" t="s">
        <v>43</v>
      </c>
      <c r="Y8" s="1">
        <v>3577.4122807017543</v>
      </c>
      <c r="AM8" s="9" t="s">
        <v>9</v>
      </c>
      <c r="AN8" s="9">
        <v>58</v>
      </c>
    </row>
    <row r="9" spans="1:47" x14ac:dyDescent="0.2">
      <c r="A9" s="1">
        <v>79</v>
      </c>
      <c r="B9" s="1">
        <v>230</v>
      </c>
      <c r="C9" s="1">
        <v>702</v>
      </c>
      <c r="D9" s="1">
        <f t="shared" si="1"/>
        <v>4.3694478524670215</v>
      </c>
      <c r="E9" s="1">
        <f t="shared" si="0"/>
        <v>5.4380793089231956</v>
      </c>
      <c r="F9" s="1">
        <f t="shared" si="0"/>
        <v>6.5539334040258108</v>
      </c>
      <c r="T9" s="1" t="s">
        <v>44</v>
      </c>
      <c r="U9" s="1">
        <v>-0.32992767323136007</v>
      </c>
      <c r="V9" s="1" t="s">
        <v>44</v>
      </c>
      <c r="W9" s="1">
        <v>-0.31874507876063207</v>
      </c>
      <c r="X9" s="1" t="s">
        <v>44</v>
      </c>
      <c r="Y9" s="1">
        <v>-0.39907625773408739</v>
      </c>
    </row>
    <row r="10" spans="1:47" ht="17" thickBot="1" x14ac:dyDescent="0.25">
      <c r="A10" s="1">
        <v>79</v>
      </c>
      <c r="B10" s="1">
        <v>234</v>
      </c>
      <c r="C10" s="1">
        <v>701</v>
      </c>
      <c r="D10" s="1">
        <f t="shared" si="1"/>
        <v>4.3694478524670215</v>
      </c>
      <c r="E10" s="1">
        <f t="shared" si="0"/>
        <v>5.4553211153577017</v>
      </c>
      <c r="F10" s="1">
        <f t="shared" si="0"/>
        <v>6.5525078870345901</v>
      </c>
      <c r="I10" s="1" t="s">
        <v>10</v>
      </c>
      <c r="T10" s="1" t="s">
        <v>45</v>
      </c>
      <c r="U10" s="1">
        <v>0.31999627317019119</v>
      </c>
      <c r="V10" s="1" t="s">
        <v>45</v>
      </c>
      <c r="W10" s="1">
        <v>0.38951109510260012</v>
      </c>
      <c r="X10" s="1" t="s">
        <v>45</v>
      </c>
      <c r="Y10" s="1">
        <v>0.33685640445290177</v>
      </c>
      <c r="AM10" s="1" t="s">
        <v>10</v>
      </c>
    </row>
    <row r="11" spans="1:47" x14ac:dyDescent="0.2">
      <c r="A11" s="1">
        <v>73</v>
      </c>
      <c r="B11" s="1">
        <v>217</v>
      </c>
      <c r="C11" s="1">
        <v>648</v>
      </c>
      <c r="D11" s="1">
        <f t="shared" si="1"/>
        <v>4.290459441148391</v>
      </c>
      <c r="E11" s="1">
        <f t="shared" si="0"/>
        <v>5.3798973535404597</v>
      </c>
      <c r="F11" s="1">
        <f t="shared" si="0"/>
        <v>6.4738906963522744</v>
      </c>
      <c r="I11" s="4"/>
      <c r="J11" s="4" t="s">
        <v>14</v>
      </c>
      <c r="K11" s="4" t="s">
        <v>15</v>
      </c>
      <c r="L11" s="4" t="s">
        <v>16</v>
      </c>
      <c r="M11" s="4" t="s">
        <v>17</v>
      </c>
      <c r="N11" s="4" t="s">
        <v>18</v>
      </c>
      <c r="T11" s="1" t="s">
        <v>46</v>
      </c>
      <c r="U11" s="1">
        <v>30</v>
      </c>
      <c r="V11" s="1" t="s">
        <v>46</v>
      </c>
      <c r="W11" s="1">
        <v>86</v>
      </c>
      <c r="X11" s="1" t="s">
        <v>46</v>
      </c>
      <c r="Y11" s="1">
        <v>268</v>
      </c>
      <c r="AM11" s="7"/>
      <c r="AN11" s="7" t="s">
        <v>14</v>
      </c>
      <c r="AO11" s="7" t="s">
        <v>15</v>
      </c>
      <c r="AP11" s="7" t="s">
        <v>16</v>
      </c>
      <c r="AQ11" s="7" t="s">
        <v>17</v>
      </c>
      <c r="AR11" s="7" t="s">
        <v>18</v>
      </c>
    </row>
    <row r="12" spans="1:47" x14ac:dyDescent="0.2">
      <c r="A12" s="1">
        <v>86</v>
      </c>
      <c r="B12" s="1">
        <v>253</v>
      </c>
      <c r="C12" s="1">
        <v>773</v>
      </c>
      <c r="D12" s="1">
        <f t="shared" si="1"/>
        <v>4.4543472962535073</v>
      </c>
      <c r="E12" s="1">
        <f t="shared" si="0"/>
        <v>5.5333894887275203</v>
      </c>
      <c r="F12" s="1">
        <f t="shared" si="0"/>
        <v>6.6502790485874224</v>
      </c>
      <c r="I12" s="1" t="s">
        <v>11</v>
      </c>
      <c r="J12" s="1">
        <v>2</v>
      </c>
      <c r="K12" s="1">
        <v>203346.36555172273</v>
      </c>
      <c r="L12" s="1">
        <v>101673.18277586137</v>
      </c>
      <c r="M12" s="1">
        <v>9877.5565940012038</v>
      </c>
      <c r="N12" s="1">
        <v>4.9611532766872434E-71</v>
      </c>
      <c r="T12" s="1" t="s">
        <v>47</v>
      </c>
      <c r="U12" s="1">
        <v>65</v>
      </c>
      <c r="V12" s="1" t="s">
        <v>47</v>
      </c>
      <c r="W12" s="1">
        <v>193</v>
      </c>
      <c r="X12" s="1" t="s">
        <v>47</v>
      </c>
      <c r="Y12" s="1">
        <v>579</v>
      </c>
      <c r="AM12" s="8" t="s">
        <v>11</v>
      </c>
      <c r="AN12" s="8">
        <v>2</v>
      </c>
      <c r="AO12" s="8">
        <v>0.42305769756556916</v>
      </c>
      <c r="AP12" s="8">
        <v>0.21152884878278458</v>
      </c>
      <c r="AQ12" s="8">
        <v>9939.2328273931489</v>
      </c>
      <c r="AR12" s="8">
        <v>4.1826028186402544E-71</v>
      </c>
    </row>
    <row r="13" spans="1:47" x14ac:dyDescent="0.2">
      <c r="A13" s="1">
        <v>78</v>
      </c>
      <c r="B13" s="1">
        <v>228</v>
      </c>
      <c r="C13" s="1">
        <v>692</v>
      </c>
      <c r="D13" s="1">
        <f t="shared" si="1"/>
        <v>4.3567088266895917</v>
      </c>
      <c r="E13" s="1">
        <f t="shared" si="0"/>
        <v>5.4293456289544411</v>
      </c>
      <c r="F13" s="1">
        <f t="shared" si="0"/>
        <v>6.5395859556176692</v>
      </c>
      <c r="I13" s="1" t="s">
        <v>12</v>
      </c>
      <c r="J13" s="1">
        <v>55</v>
      </c>
      <c r="K13" s="1">
        <v>566.13444827726926</v>
      </c>
      <c r="L13" s="1">
        <v>10.29335360504126</v>
      </c>
      <c r="T13" s="1" t="s">
        <v>48</v>
      </c>
      <c r="U13" s="1">
        <v>95</v>
      </c>
      <c r="V13" s="1" t="s">
        <v>48</v>
      </c>
      <c r="W13" s="1">
        <v>279</v>
      </c>
      <c r="X13" s="1" t="s">
        <v>48</v>
      </c>
      <c r="Y13" s="1">
        <v>847</v>
      </c>
      <c r="AM13" s="8" t="s">
        <v>12</v>
      </c>
      <c r="AN13" s="8">
        <v>55</v>
      </c>
      <c r="AO13" s="8">
        <v>1.1705215970984079E-3</v>
      </c>
      <c r="AP13" s="8">
        <v>2.1282210856334689E-5</v>
      </c>
      <c r="AQ13" s="8"/>
      <c r="AR13" s="8"/>
    </row>
    <row r="14" spans="1:47" ht="17" thickBot="1" x14ac:dyDescent="0.25">
      <c r="A14" s="1">
        <v>79</v>
      </c>
      <c r="B14" s="1">
        <v>230</v>
      </c>
      <c r="C14" s="1">
        <v>708</v>
      </c>
      <c r="D14" s="1">
        <f t="shared" si="1"/>
        <v>4.3694478524670215</v>
      </c>
      <c r="E14" s="1">
        <f t="shared" si="0"/>
        <v>5.4380793089231956</v>
      </c>
      <c r="F14" s="1">
        <f t="shared" si="0"/>
        <v>6.5624440936937196</v>
      </c>
      <c r="I14" s="3" t="s">
        <v>13</v>
      </c>
      <c r="J14" s="3">
        <v>57</v>
      </c>
      <c r="K14" s="3">
        <v>203912.5</v>
      </c>
      <c r="L14" s="3"/>
      <c r="M14" s="3"/>
      <c r="N14" s="3"/>
      <c r="T14" s="1" t="s">
        <v>49</v>
      </c>
      <c r="U14" s="1">
        <v>4474</v>
      </c>
      <c r="V14" s="1" t="s">
        <v>49</v>
      </c>
      <c r="W14" s="1">
        <v>13177</v>
      </c>
      <c r="X14" s="1" t="s">
        <v>49</v>
      </c>
      <c r="Y14" s="1">
        <v>39933</v>
      </c>
      <c r="AM14" s="9" t="s">
        <v>13</v>
      </c>
      <c r="AN14" s="9">
        <v>57</v>
      </c>
      <c r="AO14" s="9">
        <v>0.42422821916266756</v>
      </c>
      <c r="AP14" s="9"/>
      <c r="AQ14" s="9"/>
      <c r="AR14" s="9"/>
    </row>
    <row r="15" spans="1:47" ht="17" thickBot="1" x14ac:dyDescent="0.25">
      <c r="A15" s="1">
        <v>67</v>
      </c>
      <c r="B15" s="1">
        <v>201</v>
      </c>
      <c r="C15" s="1">
        <v>596</v>
      </c>
      <c r="D15" s="1">
        <f t="shared" si="1"/>
        <v>4.2046926193909657</v>
      </c>
      <c r="E15" s="1">
        <f t="shared" si="0"/>
        <v>5.3033049080590757</v>
      </c>
      <c r="F15" s="1">
        <f t="shared" si="0"/>
        <v>6.39024066706535</v>
      </c>
      <c r="T15" s="3" t="s">
        <v>50</v>
      </c>
      <c r="U15" s="3">
        <v>58</v>
      </c>
      <c r="V15" s="3" t="s">
        <v>50</v>
      </c>
      <c r="W15" s="3">
        <v>58</v>
      </c>
      <c r="X15" s="3" t="s">
        <v>50</v>
      </c>
      <c r="Y15" s="3">
        <v>58</v>
      </c>
    </row>
    <row r="16" spans="1:47" ht="17" thickBot="1" x14ac:dyDescent="0.25">
      <c r="A16" s="1">
        <v>79</v>
      </c>
      <c r="B16" s="1">
        <v>237</v>
      </c>
      <c r="C16" s="1">
        <v>702</v>
      </c>
      <c r="D16" s="1">
        <f t="shared" si="1"/>
        <v>4.3694478524670215</v>
      </c>
      <c r="E16" s="1">
        <f t="shared" si="0"/>
        <v>5.4680601411351315</v>
      </c>
      <c r="F16" s="1">
        <f t="shared" si="0"/>
        <v>6.5539334040258108</v>
      </c>
      <c r="I16" s="4"/>
      <c r="J16" s="4" t="s">
        <v>19</v>
      </c>
      <c r="K16" s="4" t="s">
        <v>8</v>
      </c>
      <c r="L16" s="4" t="s">
        <v>20</v>
      </c>
      <c r="M16" s="4" t="s">
        <v>21</v>
      </c>
      <c r="N16" s="4" t="s">
        <v>22</v>
      </c>
      <c r="O16" s="4" t="s">
        <v>23</v>
      </c>
      <c r="P16" s="4" t="s">
        <v>24</v>
      </c>
      <c r="Q16" s="4" t="s">
        <v>25</v>
      </c>
      <c r="AM16" s="7"/>
      <c r="AN16" s="7" t="s">
        <v>19</v>
      </c>
      <c r="AO16" s="7" t="s">
        <v>8</v>
      </c>
      <c r="AP16" s="7" t="s">
        <v>20</v>
      </c>
      <c r="AQ16" s="7" t="s">
        <v>21</v>
      </c>
      <c r="AR16" s="7" t="s">
        <v>22</v>
      </c>
      <c r="AS16" s="7" t="s">
        <v>23</v>
      </c>
      <c r="AT16" s="7" t="s">
        <v>24</v>
      </c>
      <c r="AU16" s="7" t="s">
        <v>25</v>
      </c>
    </row>
    <row r="17" spans="1:47" x14ac:dyDescent="0.2">
      <c r="A17" s="1">
        <v>82</v>
      </c>
      <c r="B17" s="1">
        <v>237</v>
      </c>
      <c r="C17" s="1">
        <v>730</v>
      </c>
      <c r="D17" s="1">
        <f t="shared" si="1"/>
        <v>4.4067192472642533</v>
      </c>
      <c r="E17" s="1">
        <f t="shared" si="0"/>
        <v>5.4680601411351315</v>
      </c>
      <c r="F17" s="1">
        <f t="shared" si="0"/>
        <v>6.5930445341424369</v>
      </c>
      <c r="I17" s="1" t="s">
        <v>30</v>
      </c>
      <c r="J17" s="1">
        <v>-5.86892951400635</v>
      </c>
      <c r="K17" s="1">
        <v>4.9952237995606623</v>
      </c>
      <c r="L17" s="1">
        <v>-1.1749082222347138</v>
      </c>
      <c r="M17" s="1">
        <v>0.24509306684327775</v>
      </c>
      <c r="N17" s="1">
        <v>-15.87958171087768</v>
      </c>
      <c r="O17" s="1">
        <v>4.1417226828649802</v>
      </c>
      <c r="P17" s="1">
        <v>-15.87958171087768</v>
      </c>
      <c r="Q17" s="1">
        <v>4.1417226828649802</v>
      </c>
      <c r="T17" s="4"/>
      <c r="U17" s="4" t="s">
        <v>0</v>
      </c>
      <c r="V17" s="4" t="s">
        <v>1</v>
      </c>
      <c r="AM17" s="8" t="s">
        <v>30</v>
      </c>
      <c r="AN17" s="8">
        <v>2.1173760998939426</v>
      </c>
      <c r="AO17" s="8">
        <v>7.3094895998588372E-2</v>
      </c>
      <c r="AP17" s="8">
        <v>28.967495896496438</v>
      </c>
      <c r="AQ17" s="8">
        <v>5.4918380027478966E-35</v>
      </c>
      <c r="AR17" s="8">
        <v>1.970890654882909</v>
      </c>
      <c r="AS17" s="8">
        <v>2.2638615449049762</v>
      </c>
      <c r="AT17" s="8">
        <v>1.970890654882909</v>
      </c>
      <c r="AU17" s="8">
        <v>2.2638615449049762</v>
      </c>
    </row>
    <row r="18" spans="1:47" x14ac:dyDescent="0.2">
      <c r="A18" s="1">
        <v>70</v>
      </c>
      <c r="B18" s="1">
        <v>209</v>
      </c>
      <c r="C18" s="1">
        <v>626</v>
      </c>
      <c r="D18" s="1">
        <f t="shared" si="1"/>
        <v>4.2484952420493594</v>
      </c>
      <c r="E18" s="1">
        <f t="shared" si="1"/>
        <v>5.3423342519648109</v>
      </c>
      <c r="F18" s="1">
        <f t="shared" si="1"/>
        <v>6.4393503711000983</v>
      </c>
      <c r="I18" s="1" t="s">
        <v>0</v>
      </c>
      <c r="J18" s="1">
        <v>8.8419281065218414</v>
      </c>
      <c r="K18" s="1">
        <v>0.51246446652678557</v>
      </c>
      <c r="L18" s="1">
        <v>17.253738910812249</v>
      </c>
      <c r="M18" s="1">
        <v>7.4441235004675686E-24</v>
      </c>
      <c r="N18" s="1">
        <v>7.8149263657577821</v>
      </c>
      <c r="O18" s="1">
        <v>9.8689298472859015</v>
      </c>
      <c r="P18" s="1">
        <v>7.8149263657577821</v>
      </c>
      <c r="Q18" s="1">
        <v>9.8689298472859015</v>
      </c>
      <c r="T18" s="1" t="s">
        <v>0</v>
      </c>
      <c r="U18" s="1">
        <v>1</v>
      </c>
      <c r="AM18" s="8" t="s">
        <v>0</v>
      </c>
      <c r="AN18" s="8">
        <v>0.97386439053205398</v>
      </c>
      <c r="AO18" s="8">
        <v>5.6383177031887131E-2</v>
      </c>
      <c r="AP18" s="8">
        <v>17.272251082646363</v>
      </c>
      <c r="AQ18" s="8">
        <v>7.0814169330410712E-24</v>
      </c>
      <c r="AR18" s="8">
        <v>0.86086997873603222</v>
      </c>
      <c r="AS18" s="8">
        <v>1.0868588023280759</v>
      </c>
      <c r="AT18" s="8">
        <v>0.86086997873603222</v>
      </c>
      <c r="AU18" s="8">
        <v>1.0868588023280759</v>
      </c>
    </row>
    <row r="19" spans="1:47" ht="17" thickBot="1" x14ac:dyDescent="0.25">
      <c r="A19" s="1">
        <v>83</v>
      </c>
      <c r="B19" s="1">
        <v>243</v>
      </c>
      <c r="C19" s="1">
        <v>737</v>
      </c>
      <c r="D19" s="1">
        <f t="shared" si="1"/>
        <v>4.4188406077965983</v>
      </c>
      <c r="E19" s="1">
        <f t="shared" si="1"/>
        <v>5.4930614433405482</v>
      </c>
      <c r="F19" s="1">
        <f t="shared" si="1"/>
        <v>6.6025878921893364</v>
      </c>
      <c r="I19" s="3" t="s">
        <v>1</v>
      </c>
      <c r="J19" s="3">
        <v>5.4231734327513929E-2</v>
      </c>
      <c r="K19" s="3">
        <v>0.17535413656111767</v>
      </c>
      <c r="L19" s="3">
        <v>0.30926977481715739</v>
      </c>
      <c r="M19" s="3">
        <v>0.75828493529782459</v>
      </c>
      <c r="N19" s="3">
        <v>-0.29718580827596636</v>
      </c>
      <c r="O19" s="3">
        <v>0.40564927693099423</v>
      </c>
      <c r="P19" s="3">
        <v>-0.29718580827596636</v>
      </c>
      <c r="Q19" s="3">
        <v>0.40564927693099423</v>
      </c>
      <c r="T19" s="3" t="s">
        <v>1</v>
      </c>
      <c r="U19" s="3">
        <v>0.99216434340510873</v>
      </c>
      <c r="V19" s="3">
        <v>1</v>
      </c>
      <c r="AM19" s="9" t="s">
        <v>1</v>
      </c>
      <c r="AN19" s="9">
        <v>3.4111119827812043E-2</v>
      </c>
      <c r="AO19" s="9">
        <v>5.6991846454425177E-2</v>
      </c>
      <c r="AP19" s="9">
        <v>0.59852631472626128</v>
      </c>
      <c r="AQ19" s="9">
        <v>0.55194590414555256</v>
      </c>
      <c r="AR19" s="9">
        <v>-8.0103092749194721E-2</v>
      </c>
      <c r="AS19" s="9">
        <v>0.14832533240481879</v>
      </c>
      <c r="AT19" s="9">
        <v>-8.0103092749194721E-2</v>
      </c>
      <c r="AU19" s="9">
        <v>0.14832533240481879</v>
      </c>
    </row>
    <row r="20" spans="1:47" x14ac:dyDescent="0.2">
      <c r="A20" s="1">
        <v>80</v>
      </c>
      <c r="B20" s="1">
        <v>239</v>
      </c>
      <c r="C20" s="1">
        <v>716</v>
      </c>
      <c r="D20" s="1">
        <f t="shared" si="1"/>
        <v>4.3820266346738812</v>
      </c>
      <c r="E20" s="1">
        <f t="shared" si="1"/>
        <v>5.476463551931511</v>
      </c>
      <c r="F20" s="1">
        <f t="shared" si="1"/>
        <v>6.5736801669606457</v>
      </c>
    </row>
    <row r="21" spans="1:47" ht="19" x14ac:dyDescent="0.25">
      <c r="A21" s="1">
        <v>76</v>
      </c>
      <c r="B21" s="1">
        <v>221</v>
      </c>
      <c r="C21" s="1">
        <v>681</v>
      </c>
      <c r="D21" s="1">
        <f t="shared" si="1"/>
        <v>4.3307333402863311</v>
      </c>
      <c r="E21" s="1">
        <f t="shared" si="1"/>
        <v>5.3981627015177525</v>
      </c>
      <c r="F21" s="1">
        <f t="shared" si="1"/>
        <v>6.523562306149512</v>
      </c>
      <c r="T21" s="6" t="s">
        <v>51</v>
      </c>
    </row>
    <row r="22" spans="1:47" x14ac:dyDescent="0.2">
      <c r="A22" s="1">
        <v>81</v>
      </c>
      <c r="B22" s="1">
        <v>238</v>
      </c>
      <c r="C22" s="1">
        <v>721</v>
      </c>
      <c r="D22" s="1">
        <f t="shared" si="1"/>
        <v>4.3944491546724391</v>
      </c>
      <c r="E22" s="1">
        <f t="shared" si="1"/>
        <v>5.472270673671475</v>
      </c>
      <c r="F22" s="1">
        <f t="shared" si="1"/>
        <v>6.5806391372849493</v>
      </c>
      <c r="T22" s="1" t="s">
        <v>55</v>
      </c>
      <c r="U22" s="1" t="s">
        <v>52</v>
      </c>
    </row>
    <row r="23" spans="1:47" x14ac:dyDescent="0.2">
      <c r="A23" s="1">
        <v>80</v>
      </c>
      <c r="B23" s="1">
        <v>238</v>
      </c>
      <c r="C23" s="1">
        <v>710</v>
      </c>
      <c r="D23" s="1">
        <f t="shared" si="1"/>
        <v>4.3820266346738812</v>
      </c>
      <c r="E23" s="1">
        <f t="shared" si="1"/>
        <v>5.472270673671475</v>
      </c>
      <c r="F23" s="1">
        <f t="shared" si="1"/>
        <v>6.5652649700353614</v>
      </c>
      <c r="I23" s="1" t="s">
        <v>26</v>
      </c>
      <c r="T23" s="1">
        <f>1-U19^2</f>
        <v>1.5609915675509511E-2</v>
      </c>
      <c r="U23" s="1">
        <f>U19</f>
        <v>0.99216434340510873</v>
      </c>
      <c r="AM23" s="1" t="s">
        <v>26</v>
      </c>
    </row>
    <row r="24" spans="1:47" ht="17" thickBot="1" x14ac:dyDescent="0.25">
      <c r="A24" s="1">
        <v>76</v>
      </c>
      <c r="B24" s="1">
        <v>223</v>
      </c>
      <c r="C24" s="1">
        <v>680</v>
      </c>
      <c r="D24" s="1">
        <f t="shared" si="1"/>
        <v>4.3307333402863311</v>
      </c>
      <c r="E24" s="1">
        <f t="shared" si="1"/>
        <v>5.4071717714601188</v>
      </c>
      <c r="F24" s="1">
        <f t="shared" si="1"/>
        <v>6.522092798170152</v>
      </c>
      <c r="T24" s="1" t="s">
        <v>53</v>
      </c>
    </row>
    <row r="25" spans="1:47" x14ac:dyDescent="0.2">
      <c r="A25" s="1">
        <v>70</v>
      </c>
      <c r="B25" s="1">
        <v>207</v>
      </c>
      <c r="C25" s="1">
        <v>626</v>
      </c>
      <c r="D25" s="1">
        <f t="shared" si="1"/>
        <v>4.2484952420493594</v>
      </c>
      <c r="E25" s="1">
        <f t="shared" si="1"/>
        <v>5.3327187932653688</v>
      </c>
      <c r="F25" s="1">
        <f t="shared" si="1"/>
        <v>6.4393503711000983</v>
      </c>
      <c r="I25" s="4" t="s">
        <v>27</v>
      </c>
      <c r="J25" s="4" t="s">
        <v>28</v>
      </c>
      <c r="K25" s="4" t="s">
        <v>29</v>
      </c>
      <c r="AM25" s="7" t="s">
        <v>27</v>
      </c>
      <c r="AN25" s="7" t="s">
        <v>28</v>
      </c>
      <c r="AO25" s="7" t="s">
        <v>29</v>
      </c>
    </row>
    <row r="26" spans="1:47" ht="19" x14ac:dyDescent="0.25">
      <c r="A26" s="1">
        <v>79</v>
      </c>
      <c r="B26" s="1">
        <v>237</v>
      </c>
      <c r="C26" s="1">
        <v>708</v>
      </c>
      <c r="D26" s="1">
        <f t="shared" si="1"/>
        <v>4.3694478524670215</v>
      </c>
      <c r="E26" s="1">
        <f t="shared" si="1"/>
        <v>5.4680601411351315</v>
      </c>
      <c r="F26" s="1">
        <f t="shared" si="1"/>
        <v>6.5624440936937196</v>
      </c>
      <c r="I26" s="1">
        <v>1</v>
      </c>
      <c r="J26" s="1">
        <v>597.44083222278732</v>
      </c>
      <c r="K26" s="1">
        <v>4.5591677772126786</v>
      </c>
      <c r="T26" s="6" t="s">
        <v>54</v>
      </c>
      <c r="AM26" s="8">
        <v>1</v>
      </c>
      <c r="AN26" s="8">
        <v>6.3930781842539783</v>
      </c>
      <c r="AO26" s="8">
        <v>7.1792610548424562E-3</v>
      </c>
      <c r="AP26" s="1">
        <f>EXP(AN26)</f>
        <v>597.69356186356174</v>
      </c>
      <c r="AQ26" s="1">
        <f>C2-AP26</f>
        <v>4.3064381364382598</v>
      </c>
    </row>
    <row r="27" spans="1:47" ht="17" thickBot="1" x14ac:dyDescent="0.25">
      <c r="A27" s="1">
        <v>74</v>
      </c>
      <c r="B27" s="1">
        <v>216</v>
      </c>
      <c r="C27" s="1">
        <v>658</v>
      </c>
      <c r="D27" s="1">
        <f t="shared" si="1"/>
        <v>4.3040650932041702</v>
      </c>
      <c r="E27" s="1">
        <f t="shared" si="1"/>
        <v>5.3752784076841653</v>
      </c>
      <c r="F27" s="1">
        <f t="shared" si="1"/>
        <v>6.4892049313253173</v>
      </c>
      <c r="I27" s="1">
        <v>2</v>
      </c>
      <c r="J27" s="1">
        <v>606.17429686065407</v>
      </c>
      <c r="K27" s="1">
        <v>-4.1742968606540671</v>
      </c>
      <c r="AM27" s="8">
        <v>2</v>
      </c>
      <c r="AN27" s="8">
        <v>6.4071649547018916</v>
      </c>
      <c r="AO27" s="8">
        <v>-6.907509393070832E-3</v>
      </c>
      <c r="AP27" s="1">
        <f t="shared" ref="AP27:AP83" si="2">EXP(AN27)</f>
        <v>606.17271559943708</v>
      </c>
      <c r="AQ27" s="1">
        <f t="shared" ref="AQ27:AQ83" si="3">C3-AP27</f>
        <v>-4.1727155994370833</v>
      </c>
    </row>
    <row r="28" spans="1:47" x14ac:dyDescent="0.2">
      <c r="A28" s="1">
        <v>77</v>
      </c>
      <c r="B28" s="1">
        <v>228</v>
      </c>
      <c r="C28" s="1">
        <v>690</v>
      </c>
      <c r="D28" s="1">
        <f t="shared" si="1"/>
        <v>4.3438054218536841</v>
      </c>
      <c r="E28" s="1">
        <f t="shared" si="1"/>
        <v>5.4293456289544411</v>
      </c>
      <c r="F28" s="1">
        <f t="shared" si="1"/>
        <v>6.5366915975913047</v>
      </c>
      <c r="I28" s="1">
        <v>3</v>
      </c>
      <c r="J28" s="1">
        <v>624.2377752139904</v>
      </c>
      <c r="K28" s="1">
        <v>0.76222478600959676</v>
      </c>
      <c r="T28" s="7"/>
      <c r="U28" s="7" t="s">
        <v>0</v>
      </c>
      <c r="V28" s="7" t="s">
        <v>1</v>
      </c>
      <c r="W28" s="7" t="s">
        <v>2</v>
      </c>
      <c r="AM28" s="8">
        <v>3</v>
      </c>
      <c r="AN28" s="8">
        <v>6.4365741518919988</v>
      </c>
      <c r="AO28" s="8">
        <v>1.1774978444023532E-3</v>
      </c>
      <c r="AP28" s="1">
        <f t="shared" si="2"/>
        <v>624.26449695885242</v>
      </c>
      <c r="AQ28" s="1">
        <f t="shared" si="3"/>
        <v>0.73550304114758092</v>
      </c>
    </row>
    <row r="29" spans="1:47" x14ac:dyDescent="0.2">
      <c r="A29" s="1">
        <v>65</v>
      </c>
      <c r="B29" s="1">
        <v>193</v>
      </c>
      <c r="C29" s="1">
        <v>579</v>
      </c>
      <c r="D29" s="1">
        <f t="shared" si="1"/>
        <v>4.1743872698956368</v>
      </c>
      <c r="E29" s="1">
        <f t="shared" si="1"/>
        <v>5.2626901889048856</v>
      </c>
      <c r="F29" s="1">
        <f t="shared" si="1"/>
        <v>6.3613024775729956</v>
      </c>
      <c r="I29" s="1">
        <v>4</v>
      </c>
      <c r="J29" s="1">
        <v>678.1028198680342</v>
      </c>
      <c r="K29" s="1">
        <v>-4.102819868034203</v>
      </c>
      <c r="T29" s="8" t="s">
        <v>0</v>
      </c>
      <c r="U29" s="8">
        <v>1</v>
      </c>
      <c r="V29" s="8"/>
      <c r="W29" s="8"/>
      <c r="AM29" s="8">
        <v>4</v>
      </c>
      <c r="AN29" s="8">
        <v>6.519060459650234</v>
      </c>
      <c r="AO29" s="8">
        <v>-5.8303487379269825E-3</v>
      </c>
      <c r="AP29" s="1">
        <f t="shared" si="2"/>
        <v>677.94113297496892</v>
      </c>
      <c r="AQ29" s="1">
        <f t="shared" si="3"/>
        <v>-3.941132974968923</v>
      </c>
    </row>
    <row r="30" spans="1:47" x14ac:dyDescent="0.2">
      <c r="A30" s="1">
        <v>80</v>
      </c>
      <c r="B30" s="1">
        <v>234</v>
      </c>
      <c r="C30" s="1">
        <v>714</v>
      </c>
      <c r="D30" s="1">
        <f t="shared" si="1"/>
        <v>4.3820266346738812</v>
      </c>
      <c r="E30" s="1">
        <f t="shared" si="1"/>
        <v>5.4553211153577017</v>
      </c>
      <c r="F30" s="1">
        <f t="shared" si="1"/>
        <v>6.5708829623395841</v>
      </c>
      <c r="I30" s="1">
        <v>5</v>
      </c>
      <c r="J30" s="1">
        <v>714.39247177768925</v>
      </c>
      <c r="K30" s="1">
        <v>3.6075282223107479</v>
      </c>
      <c r="T30" s="8" t="s">
        <v>1</v>
      </c>
      <c r="U30" s="8">
        <v>0.99216434340510873</v>
      </c>
      <c r="V30" s="8">
        <v>1</v>
      </c>
      <c r="W30" s="8"/>
      <c r="AM30" s="8">
        <v>5</v>
      </c>
      <c r="AN30" s="8">
        <v>6.5715410784456783</v>
      </c>
      <c r="AO30" s="8">
        <v>4.9284906025457431E-3</v>
      </c>
      <c r="AP30" s="1">
        <f t="shared" si="2"/>
        <v>714.47004955637738</v>
      </c>
      <c r="AQ30" s="1">
        <f t="shared" si="3"/>
        <v>3.5299504436226243</v>
      </c>
    </row>
    <row r="31" spans="1:47" ht="17" thickBot="1" x14ac:dyDescent="0.25">
      <c r="A31" s="1">
        <v>79</v>
      </c>
      <c r="B31" s="1">
        <v>229</v>
      </c>
      <c r="C31" s="1">
        <v>704</v>
      </c>
      <c r="D31" s="1">
        <f t="shared" si="1"/>
        <v>4.3694478524670215</v>
      </c>
      <c r="E31" s="1">
        <f t="shared" si="1"/>
        <v>5.43372200355424</v>
      </c>
      <c r="F31" s="1">
        <f t="shared" si="1"/>
        <v>6.5567783561580422</v>
      </c>
      <c r="I31" s="1">
        <v>6</v>
      </c>
      <c r="J31" s="1">
        <v>777.26213974123743</v>
      </c>
      <c r="K31" s="1">
        <v>3.7378602587625664</v>
      </c>
      <c r="T31" s="9" t="s">
        <v>2</v>
      </c>
      <c r="U31" s="9">
        <v>0.9986084378097303</v>
      </c>
      <c r="V31" s="9">
        <v>0.9910582178427163</v>
      </c>
      <c r="W31" s="9">
        <v>1</v>
      </c>
      <c r="AM31" s="8">
        <v>6</v>
      </c>
      <c r="AN31" s="8">
        <v>6.655717200314764</v>
      </c>
      <c r="AO31" s="8">
        <v>4.8579495249221338E-3</v>
      </c>
      <c r="AP31" s="1">
        <f t="shared" si="2"/>
        <v>777.21514218858715</v>
      </c>
      <c r="AQ31" s="1">
        <f t="shared" si="3"/>
        <v>3.7848578114128486</v>
      </c>
    </row>
    <row r="32" spans="1:47" x14ac:dyDescent="0.2">
      <c r="A32" s="1">
        <v>78</v>
      </c>
      <c r="B32" s="1">
        <v>226</v>
      </c>
      <c r="C32" s="1">
        <v>697</v>
      </c>
      <c r="D32" s="1">
        <f t="shared" si="1"/>
        <v>4.3567088266895917</v>
      </c>
      <c r="E32" s="1">
        <f t="shared" si="1"/>
        <v>5.4205349992722862</v>
      </c>
      <c r="F32" s="1">
        <f t="shared" si="1"/>
        <v>6.5467854107605241</v>
      </c>
      <c r="I32" s="1">
        <v>7</v>
      </c>
      <c r="J32" s="1">
        <v>669.31512349583977</v>
      </c>
      <c r="K32" s="1">
        <v>-1.3151234958397708</v>
      </c>
      <c r="AM32" s="8">
        <v>7</v>
      </c>
      <c r="AN32" s="8">
        <v>6.5063154057764239</v>
      </c>
      <c r="AO32" s="8">
        <v>-2.0272322397785203E-3</v>
      </c>
      <c r="AP32" s="1">
        <f t="shared" si="2"/>
        <v>669.35556469415371</v>
      </c>
      <c r="AQ32" s="1">
        <f t="shared" si="3"/>
        <v>-1.3555646941537134</v>
      </c>
    </row>
    <row r="33" spans="1:43" x14ac:dyDescent="0.2">
      <c r="A33" s="1">
        <v>75</v>
      </c>
      <c r="B33" s="1">
        <v>218</v>
      </c>
      <c r="C33" s="1">
        <v>672</v>
      </c>
      <c r="D33" s="1">
        <f t="shared" si="1"/>
        <v>4.3174881135363101</v>
      </c>
      <c r="E33" s="1">
        <f t="shared" si="1"/>
        <v>5.3844950627890888</v>
      </c>
      <c r="F33" s="1">
        <f t="shared" si="1"/>
        <v>6.5102583405231496</v>
      </c>
      <c r="I33" s="1">
        <v>8</v>
      </c>
      <c r="J33" s="1">
        <v>705.11668979654723</v>
      </c>
      <c r="K33" s="1">
        <v>-3.1166897965472344</v>
      </c>
      <c r="T33" s="10" t="s">
        <v>52</v>
      </c>
      <c r="W33" s="5" t="s">
        <v>58</v>
      </c>
      <c r="Z33" s="5" t="s">
        <v>59</v>
      </c>
      <c r="AM33" s="8">
        <v>8</v>
      </c>
      <c r="AN33" s="8">
        <v>6.5581247446381559</v>
      </c>
      <c r="AO33" s="8">
        <v>-4.1913406123450514E-3</v>
      </c>
      <c r="AP33" s="1">
        <f t="shared" si="2"/>
        <v>704.94849586867224</v>
      </c>
      <c r="AQ33" s="1">
        <f t="shared" si="3"/>
        <v>-2.9484958686722393</v>
      </c>
    </row>
    <row r="34" spans="1:43" x14ac:dyDescent="0.2">
      <c r="A34" s="1">
        <v>82</v>
      </c>
      <c r="B34" s="1">
        <v>245</v>
      </c>
      <c r="C34" s="1">
        <v>729</v>
      </c>
      <c r="D34" s="1">
        <f t="shared" si="1"/>
        <v>4.4067192472642533</v>
      </c>
      <c r="E34" s="1">
        <f t="shared" si="1"/>
        <v>5.5012582105447274</v>
      </c>
      <c r="F34" s="1">
        <f t="shared" si="1"/>
        <v>6.5916737320086582</v>
      </c>
      <c r="I34" s="1">
        <v>9</v>
      </c>
      <c r="J34" s="1">
        <v>705.3336167338573</v>
      </c>
      <c r="K34" s="1">
        <v>-4.3336167338572977</v>
      </c>
      <c r="T34" s="8" t="s">
        <v>56</v>
      </c>
      <c r="U34" s="1" t="s">
        <v>57</v>
      </c>
      <c r="W34" s="1" t="s">
        <v>56</v>
      </c>
      <c r="X34" s="1" t="s">
        <v>57</v>
      </c>
      <c r="Z34" s="1" t="s">
        <v>56</v>
      </c>
      <c r="AA34" s="1" t="s">
        <v>60</v>
      </c>
      <c r="AM34" s="8">
        <v>9</v>
      </c>
      <c r="AN34" s="8">
        <v>6.5587128819634906</v>
      </c>
      <c r="AO34" s="8">
        <v>-6.2049949289004758E-3</v>
      </c>
      <c r="AP34" s="1">
        <f t="shared" si="2"/>
        <v>705.36322433822284</v>
      </c>
      <c r="AQ34" s="1">
        <f t="shared" si="3"/>
        <v>-4.3632243382228353</v>
      </c>
    </row>
    <row r="35" spans="1:43" x14ac:dyDescent="0.2">
      <c r="A35" s="1">
        <v>85</v>
      </c>
      <c r="B35" s="1">
        <v>247</v>
      </c>
      <c r="C35" s="1">
        <v>763</v>
      </c>
      <c r="D35" s="1">
        <f t="shared" si="1"/>
        <v>4.4426512564903167</v>
      </c>
      <c r="E35" s="1">
        <f t="shared" si="1"/>
        <v>5.5093883366279774</v>
      </c>
      <c r="F35" s="1">
        <f t="shared" si="1"/>
        <v>6.6372580312844569</v>
      </c>
      <c r="I35" s="1">
        <v>10</v>
      </c>
      <c r="J35" s="1">
        <v>651.36010861115858</v>
      </c>
      <c r="K35" s="1">
        <v>-3.3601086111585801</v>
      </c>
      <c r="T35" s="1">
        <f>U30*SQRT(U15-2)/SQRT(1-U30^2)</f>
        <v>59.426116527142931</v>
      </c>
      <c r="U35" s="1">
        <f>_xlfn.T.INV(0.05,U15-2)</f>
        <v>-1.6725223030755785</v>
      </c>
      <c r="W35" s="1">
        <f>U31*SQRT(U15-2)/SQRT(1-U31^2)</f>
        <v>141.70137892104472</v>
      </c>
      <c r="X35" s="1">
        <f>_xlfn.T.INV(0.05,U15-2)</f>
        <v>-1.6725223030755785</v>
      </c>
      <c r="Z35" s="1">
        <f>V31*SQRT(U15-2)/SQRT(1-V31^2)</f>
        <v>55.58263845988936</v>
      </c>
      <c r="AA35" s="1">
        <f>_xlfn.T.INV(0.05,U15-2)</f>
        <v>-1.6725223030755785</v>
      </c>
      <c r="AM35" s="8">
        <v>10</v>
      </c>
      <c r="AN35" s="8">
        <v>6.4792160919383646</v>
      </c>
      <c r="AO35" s="8">
        <v>-5.3253955860901314E-3</v>
      </c>
      <c r="AP35" s="1">
        <f t="shared" si="2"/>
        <v>651.46006126003954</v>
      </c>
      <c r="AQ35" s="1">
        <f t="shared" si="3"/>
        <v>-3.460061260039538</v>
      </c>
    </row>
    <row r="36" spans="1:43" x14ac:dyDescent="0.2">
      <c r="A36" s="1">
        <v>68</v>
      </c>
      <c r="B36" s="1">
        <v>201</v>
      </c>
      <c r="C36" s="1">
        <v>608</v>
      </c>
      <c r="D36" s="1">
        <f t="shared" si="1"/>
        <v>4.219507705176107</v>
      </c>
      <c r="E36" s="1">
        <f t="shared" si="1"/>
        <v>5.3033049080590757</v>
      </c>
      <c r="F36" s="1">
        <f t="shared" si="1"/>
        <v>6.4101748819661672</v>
      </c>
      <c r="I36" s="1">
        <v>11</v>
      </c>
      <c r="J36" s="1">
        <v>768.25751643173294</v>
      </c>
      <c r="K36" s="1">
        <v>4.7424835682670619</v>
      </c>
      <c r="T36" s="1" t="s">
        <v>61</v>
      </c>
      <c r="W36" s="1" t="s">
        <v>61</v>
      </c>
      <c r="Z36" s="1" t="s">
        <v>61</v>
      </c>
      <c r="AM36" s="8">
        <v>11</v>
      </c>
      <c r="AN36" s="8">
        <v>6.6440564266819075</v>
      </c>
      <c r="AO36" s="8">
        <v>6.2226219055148135E-3</v>
      </c>
      <c r="AP36" s="1">
        <f t="shared" si="2"/>
        <v>768.20484794889035</v>
      </c>
      <c r="AQ36" s="1">
        <f t="shared" si="3"/>
        <v>4.7951520511096533</v>
      </c>
    </row>
    <row r="37" spans="1:43" x14ac:dyDescent="0.2">
      <c r="A37" s="1">
        <v>72</v>
      </c>
      <c r="B37" s="1">
        <v>215</v>
      </c>
      <c r="C37" s="1">
        <v>643</v>
      </c>
      <c r="D37" s="1">
        <f t="shared" si="1"/>
        <v>4.2766661190160553</v>
      </c>
      <c r="E37" s="1">
        <f t="shared" si="1"/>
        <v>5.3706380281276624</v>
      </c>
      <c r="F37" s="1">
        <f t="shared" si="1"/>
        <v>6.4661447242376191</v>
      </c>
      <c r="I37" s="1">
        <v>12</v>
      </c>
      <c r="J37" s="1">
        <v>696.16629822137043</v>
      </c>
      <c r="K37" s="1">
        <v>-4.1662982213704254</v>
      </c>
      <c r="T37" s="1" t="s">
        <v>62</v>
      </c>
      <c r="W37" s="1" t="s">
        <v>63</v>
      </c>
      <c r="Z37" s="1" t="s">
        <v>64</v>
      </c>
      <c r="AM37" s="8">
        <v>12</v>
      </c>
      <c r="AN37" s="8">
        <v>6.545420745459495</v>
      </c>
      <c r="AO37" s="8">
        <v>-5.8347898418258382E-3</v>
      </c>
      <c r="AP37" s="1">
        <f t="shared" si="2"/>
        <v>696.04947700557125</v>
      </c>
      <c r="AQ37" s="1">
        <f t="shared" si="3"/>
        <v>-4.0494770055712479</v>
      </c>
    </row>
    <row r="38" spans="1:43" x14ac:dyDescent="0.2">
      <c r="A38" s="1">
        <v>71</v>
      </c>
      <c r="B38" s="1">
        <v>209</v>
      </c>
      <c r="C38" s="1">
        <v>637</v>
      </c>
      <c r="D38" s="1">
        <f t="shared" si="1"/>
        <v>4.2626798770413155</v>
      </c>
      <c r="E38" s="1">
        <f t="shared" si="1"/>
        <v>5.3423342519648109</v>
      </c>
      <c r="F38" s="1">
        <f t="shared" si="1"/>
        <v>6.4567696555721632</v>
      </c>
      <c r="I38" s="1">
        <v>13</v>
      </c>
      <c r="J38" s="1">
        <v>705.11668979654723</v>
      </c>
      <c r="K38" s="1">
        <v>2.8833102034527656</v>
      </c>
      <c r="T38" s="1" t="s">
        <v>65</v>
      </c>
      <c r="W38" s="1" t="s">
        <v>66</v>
      </c>
      <c r="Z38" s="1" t="s">
        <v>67</v>
      </c>
      <c r="AM38" s="8">
        <v>13</v>
      </c>
      <c r="AN38" s="8">
        <v>6.5581247446381559</v>
      </c>
      <c r="AO38" s="8">
        <v>4.3193490555637482E-3</v>
      </c>
      <c r="AP38" s="1">
        <f t="shared" si="2"/>
        <v>704.94849586867224</v>
      </c>
      <c r="AQ38" s="1">
        <f t="shared" si="3"/>
        <v>3.0515041313277607</v>
      </c>
    </row>
    <row r="39" spans="1:43" x14ac:dyDescent="0.2">
      <c r="A39" s="1">
        <v>72</v>
      </c>
      <c r="B39" s="1">
        <v>212</v>
      </c>
      <c r="C39" s="1">
        <v>638</v>
      </c>
      <c r="D39" s="1">
        <f t="shared" si="1"/>
        <v>4.2766661190160553</v>
      </c>
      <c r="E39" s="1">
        <f t="shared" si="1"/>
        <v>5.3565862746720123</v>
      </c>
      <c r="F39" s="1">
        <f t="shared" si="1"/>
        <v>6.4583382833447898</v>
      </c>
      <c r="I39" s="1">
        <v>14</v>
      </c>
      <c r="J39" s="1">
        <v>597.44083222278732</v>
      </c>
      <c r="K39" s="1">
        <v>-1.4408322227873214</v>
      </c>
      <c r="AM39" s="8">
        <v>14</v>
      </c>
      <c r="AN39" s="8">
        <v>6.3930781842539783</v>
      </c>
      <c r="AO39" s="8">
        <v>-2.8375171886283468E-3</v>
      </c>
      <c r="AP39" s="1">
        <f t="shared" si="2"/>
        <v>597.69356186356174</v>
      </c>
      <c r="AQ39" s="1">
        <f t="shared" si="3"/>
        <v>-1.6935618635617402</v>
      </c>
    </row>
    <row r="40" spans="1:43" x14ac:dyDescent="0.2">
      <c r="A40" s="1">
        <v>68</v>
      </c>
      <c r="B40" s="1">
        <v>203</v>
      </c>
      <c r="C40" s="1">
        <v>611</v>
      </c>
      <c r="D40" s="1">
        <f t="shared" si="1"/>
        <v>4.219507705176107</v>
      </c>
      <c r="E40" s="1">
        <f t="shared" si="1"/>
        <v>5.3132059790417872</v>
      </c>
      <c r="F40" s="1">
        <f t="shared" si="1"/>
        <v>6.4150969591715956</v>
      </c>
      <c r="I40" s="1">
        <v>15</v>
      </c>
      <c r="J40" s="1">
        <v>705.4963119368399</v>
      </c>
      <c r="K40" s="1">
        <v>-3.496311936839902</v>
      </c>
      <c r="T40" s="1" t="s">
        <v>68</v>
      </c>
      <c r="AM40" s="8">
        <v>15</v>
      </c>
      <c r="AN40" s="8">
        <v>6.5591474243982741</v>
      </c>
      <c r="AO40" s="8">
        <v>-5.2140203724633238E-3</v>
      </c>
      <c r="AP40" s="1">
        <f t="shared" si="2"/>
        <v>705.66980119663674</v>
      </c>
      <c r="AQ40" s="1">
        <f t="shared" si="3"/>
        <v>-3.6698011966367403</v>
      </c>
    </row>
    <row r="41" spans="1:43" x14ac:dyDescent="0.2">
      <c r="A41" s="1">
        <v>86</v>
      </c>
      <c r="B41" s="1">
        <v>252</v>
      </c>
      <c r="C41" s="1">
        <v>773</v>
      </c>
      <c r="D41" s="1">
        <f t="shared" si="1"/>
        <v>4.4543472962535073</v>
      </c>
      <c r="E41" s="1">
        <f t="shared" si="1"/>
        <v>5.5294290875114234</v>
      </c>
      <c r="F41" s="1">
        <f t="shared" si="1"/>
        <v>6.6502790485874224</v>
      </c>
      <c r="I41" s="1">
        <v>16</v>
      </c>
      <c r="J41" s="1">
        <v>732.02209625640546</v>
      </c>
      <c r="K41" s="1">
        <v>-2.0220962564054616</v>
      </c>
      <c r="AM41" s="8">
        <v>16</v>
      </c>
      <c r="AN41" s="8">
        <v>6.5954447085767587</v>
      </c>
      <c r="AO41" s="8">
        <v>-2.4001744343218334E-3</v>
      </c>
      <c r="AP41" s="1">
        <f t="shared" si="2"/>
        <v>731.75423172597175</v>
      </c>
      <c r="AQ41" s="1">
        <f t="shared" si="3"/>
        <v>-1.7542317259717493</v>
      </c>
    </row>
    <row r="42" spans="1:43" x14ac:dyDescent="0.2">
      <c r="A42" s="1">
        <v>85</v>
      </c>
      <c r="B42" s="1">
        <v>251</v>
      </c>
      <c r="C42" s="1">
        <v>764</v>
      </c>
      <c r="D42" s="1">
        <f t="shared" si="1"/>
        <v>4.4426512564903167</v>
      </c>
      <c r="E42" s="1">
        <f t="shared" si="1"/>
        <v>5.5254529391317835</v>
      </c>
      <c r="F42" s="1">
        <f t="shared" si="1"/>
        <v>6.6385677891665207</v>
      </c>
      <c r="I42" s="1">
        <v>17</v>
      </c>
      <c r="J42" s="1">
        <v>624.40047041697289</v>
      </c>
      <c r="K42" s="1">
        <v>1.5995295830271061</v>
      </c>
      <c r="AM42" s="8">
        <v>17</v>
      </c>
      <c r="AN42" s="8">
        <v>6.4370673332996695</v>
      </c>
      <c r="AO42" s="8">
        <v>2.2830378004288221E-3</v>
      </c>
      <c r="AP42" s="1">
        <f t="shared" si="2"/>
        <v>624.57244853397515</v>
      </c>
      <c r="AQ42" s="1">
        <f t="shared" si="3"/>
        <v>1.4275514660248518</v>
      </c>
    </row>
    <row r="43" spans="1:43" ht="19" x14ac:dyDescent="0.25">
      <c r="A43" s="1">
        <v>71</v>
      </c>
      <c r="B43" s="1">
        <v>206</v>
      </c>
      <c r="C43" s="1">
        <v>632</v>
      </c>
      <c r="D43" s="1">
        <f t="shared" si="1"/>
        <v>4.2626798770413155</v>
      </c>
      <c r="E43" s="1">
        <f t="shared" si="1"/>
        <v>5.3278761687895813</v>
      </c>
      <c r="F43" s="1">
        <f t="shared" si="1"/>
        <v>6.4488893941468577</v>
      </c>
      <c r="I43" s="1">
        <v>18</v>
      </c>
      <c r="J43" s="1">
        <v>741.18941476889233</v>
      </c>
      <c r="K43" s="1">
        <v>-4.189414768892334</v>
      </c>
      <c r="T43" s="6" t="s">
        <v>69</v>
      </c>
      <c r="W43" s="6" t="s">
        <v>73</v>
      </c>
      <c r="AM43" s="8">
        <v>18</v>
      </c>
      <c r="AN43" s="8">
        <v>6.6081020923793918</v>
      </c>
      <c r="AO43" s="8">
        <v>-5.5142001900554405E-3</v>
      </c>
      <c r="AP43" s="1">
        <f t="shared" si="2"/>
        <v>741.07519092336634</v>
      </c>
      <c r="AQ43" s="1">
        <f t="shared" si="3"/>
        <v>-4.0751909233663355</v>
      </c>
    </row>
    <row r="44" spans="1:43" x14ac:dyDescent="0.2">
      <c r="A44" s="1">
        <v>72</v>
      </c>
      <c r="B44" s="1">
        <v>214</v>
      </c>
      <c r="C44" s="1">
        <v>641</v>
      </c>
      <c r="D44" s="1">
        <f t="shared" si="1"/>
        <v>4.2766661190160553</v>
      </c>
      <c r="E44" s="1">
        <f t="shared" si="1"/>
        <v>5.3659760150218512</v>
      </c>
      <c r="F44" s="1">
        <f t="shared" si="1"/>
        <v>6.4630294569206699</v>
      </c>
      <c r="I44" s="1">
        <v>19</v>
      </c>
      <c r="J44" s="1">
        <v>714.44670351201682</v>
      </c>
      <c r="K44" s="1">
        <v>1.5532964879831752</v>
      </c>
      <c r="T44" s="1" t="s">
        <v>70</v>
      </c>
      <c r="U44" s="1" t="s">
        <v>71</v>
      </c>
      <c r="AM44" s="8">
        <v>19</v>
      </c>
      <c r="AN44" s="8">
        <v>6.5716841022184296</v>
      </c>
      <c r="AO44" s="8">
        <v>1.9960647422161415E-3</v>
      </c>
      <c r="AP44" s="1">
        <f t="shared" si="2"/>
        <v>714.57224306625915</v>
      </c>
      <c r="AQ44" s="1">
        <f t="shared" si="3"/>
        <v>1.4277569337408522</v>
      </c>
    </row>
    <row r="45" spans="1:43" x14ac:dyDescent="0.2">
      <c r="A45" s="1">
        <v>76</v>
      </c>
      <c r="B45" s="1">
        <v>227</v>
      </c>
      <c r="C45" s="1">
        <v>675</v>
      </c>
      <c r="D45" s="1">
        <f t="shared" si="1"/>
        <v>4.3307333402863311</v>
      </c>
      <c r="E45" s="1">
        <f t="shared" si="1"/>
        <v>5.4249500174814029</v>
      </c>
      <c r="F45" s="1">
        <f t="shared" si="1"/>
        <v>6.5147126908725301</v>
      </c>
      <c r="I45" s="1">
        <v>20</v>
      </c>
      <c r="J45" s="1">
        <v>678.1028198680342</v>
      </c>
      <c r="K45" s="1">
        <v>2.897180131965797</v>
      </c>
      <c r="T45" s="1">
        <f>M12</f>
        <v>9877.5565940012038</v>
      </c>
      <c r="U45" s="1">
        <f>FINV(0.05,1,J8)</f>
        <v>4.0068728863327339</v>
      </c>
      <c r="W45" s="1" t="s">
        <v>74</v>
      </c>
      <c r="AM45" s="8">
        <v>20</v>
      </c>
      <c r="AN45" s="8">
        <v>6.519060459650234</v>
      </c>
      <c r="AO45" s="8">
        <v>4.5018464992780949E-3</v>
      </c>
      <c r="AP45" s="1">
        <f t="shared" si="2"/>
        <v>677.94113297496892</v>
      </c>
      <c r="AQ45" s="1">
        <f t="shared" si="3"/>
        <v>3.058867025031077</v>
      </c>
    </row>
    <row r="46" spans="1:43" x14ac:dyDescent="0.2">
      <c r="A46" s="1">
        <v>90</v>
      </c>
      <c r="B46" s="1">
        <v>269</v>
      </c>
      <c r="C46" s="1">
        <v>801</v>
      </c>
      <c r="D46" s="1">
        <f t="shared" si="1"/>
        <v>4.499809670330265</v>
      </c>
      <c r="E46" s="1">
        <f t="shared" si="1"/>
        <v>5.5947113796018391</v>
      </c>
      <c r="F46" s="1">
        <f t="shared" si="1"/>
        <v>6.6858609470683596</v>
      </c>
      <c r="I46" s="1">
        <v>21</v>
      </c>
      <c r="J46" s="1">
        <v>723.23439988421114</v>
      </c>
      <c r="K46" s="1">
        <v>-2.2343998842111432</v>
      </c>
      <c r="W46" s="1" t="s">
        <v>77</v>
      </c>
      <c r="X46" s="1" t="s">
        <v>57</v>
      </c>
      <c r="AM46" s="8">
        <v>21</v>
      </c>
      <c r="AN46" s="8">
        <v>6.5836389283129471</v>
      </c>
      <c r="AO46" s="8">
        <v>-2.9997910279977447E-3</v>
      </c>
      <c r="AP46" s="1">
        <f t="shared" si="2"/>
        <v>723.16609662545204</v>
      </c>
      <c r="AQ46" s="1">
        <f t="shared" si="3"/>
        <v>-2.1660966254520417</v>
      </c>
    </row>
    <row r="47" spans="1:43" x14ac:dyDescent="0.2">
      <c r="A47" s="1">
        <v>95</v>
      </c>
      <c r="B47" s="1">
        <v>279</v>
      </c>
      <c r="C47" s="1">
        <v>847</v>
      </c>
      <c r="D47" s="1">
        <f t="shared" si="1"/>
        <v>4.5538768916005408</v>
      </c>
      <c r="E47" s="1">
        <f t="shared" si="1"/>
        <v>5.6312117818213654</v>
      </c>
      <c r="F47" s="1">
        <f t="shared" si="1"/>
        <v>6.7417006946520548</v>
      </c>
      <c r="I47" s="1">
        <v>22</v>
      </c>
      <c r="J47" s="1">
        <v>714.39247177768925</v>
      </c>
      <c r="K47" s="1">
        <v>-4.3924717776892521</v>
      </c>
      <c r="T47" s="1" t="s">
        <v>72</v>
      </c>
      <c r="W47" s="1">
        <f>L17</f>
        <v>-1.1749082222347138</v>
      </c>
      <c r="X47" s="1">
        <f>_xlfn.T.INV(0.05,J8-2)</f>
        <v>-1.6725223030755785</v>
      </c>
      <c r="AM47" s="8">
        <v>22</v>
      </c>
      <c r="AN47" s="8">
        <v>6.5715410784456783</v>
      </c>
      <c r="AO47" s="8">
        <v>-6.276108410316894E-3</v>
      </c>
      <c r="AP47" s="1">
        <f t="shared" si="2"/>
        <v>714.47004955637738</v>
      </c>
      <c r="AQ47" s="1">
        <f t="shared" si="3"/>
        <v>-4.4700495563773757</v>
      </c>
    </row>
    <row r="48" spans="1:43" x14ac:dyDescent="0.2">
      <c r="A48" s="1">
        <v>88</v>
      </c>
      <c r="B48" s="1">
        <v>259</v>
      </c>
      <c r="C48" s="1">
        <v>782</v>
      </c>
      <c r="D48" s="1">
        <f t="shared" si="1"/>
        <v>4.4773368144782069</v>
      </c>
      <c r="E48" s="1">
        <f t="shared" si="1"/>
        <v>5.5568280616995374</v>
      </c>
      <c r="F48" s="1">
        <f t="shared" si="1"/>
        <v>6.6618547405453112</v>
      </c>
      <c r="I48" s="1">
        <v>23</v>
      </c>
      <c r="J48" s="1">
        <v>678.21128333668923</v>
      </c>
      <c r="K48" s="1">
        <v>1.7887166633107654</v>
      </c>
      <c r="W48" s="1" t="s">
        <v>78</v>
      </c>
      <c r="AM48" s="8">
        <v>23</v>
      </c>
      <c r="AN48" s="8">
        <v>6.5193677691145746</v>
      </c>
      <c r="AO48" s="8">
        <v>2.725029055577366E-3</v>
      </c>
      <c r="AP48" s="1">
        <f t="shared" si="2"/>
        <v>678.14950271675502</v>
      </c>
      <c r="AQ48" s="1">
        <f t="shared" si="3"/>
        <v>1.8504972832449766</v>
      </c>
    </row>
    <row r="49" spans="1:43" x14ac:dyDescent="0.2">
      <c r="A49" s="1">
        <v>86</v>
      </c>
      <c r="B49" s="1">
        <v>251</v>
      </c>
      <c r="C49" s="1">
        <v>773</v>
      </c>
      <c r="D49" s="1">
        <f t="shared" si="1"/>
        <v>4.4543472962535073</v>
      </c>
      <c r="E49" s="1">
        <f t="shared" si="1"/>
        <v>5.5254529391317835</v>
      </c>
      <c r="F49" s="1">
        <f t="shared" si="1"/>
        <v>6.6502790485874224</v>
      </c>
      <c r="I49" s="1">
        <v>24</v>
      </c>
      <c r="J49" s="1">
        <v>624.29200694831786</v>
      </c>
      <c r="K49" s="1">
        <v>1.7079930516821378</v>
      </c>
      <c r="AM49" s="8">
        <v>24</v>
      </c>
      <c r="AN49" s="8">
        <v>6.4367393392357739</v>
      </c>
      <c r="AO49" s="8">
        <v>2.6110318643244312E-3</v>
      </c>
      <c r="AP49" s="1">
        <f t="shared" si="2"/>
        <v>624.36762607049559</v>
      </c>
      <c r="AQ49" s="1">
        <f t="shared" si="3"/>
        <v>1.6323739295044106</v>
      </c>
    </row>
    <row r="50" spans="1:43" x14ac:dyDescent="0.2">
      <c r="A50" s="1">
        <v>71</v>
      </c>
      <c r="B50" s="1">
        <v>207</v>
      </c>
      <c r="C50" s="1">
        <v>635</v>
      </c>
      <c r="D50" s="1">
        <f t="shared" si="1"/>
        <v>4.2626798770413155</v>
      </c>
      <c r="E50" s="1">
        <f t="shared" si="1"/>
        <v>5.3327187932653688</v>
      </c>
      <c r="F50" s="1">
        <f t="shared" si="1"/>
        <v>6.4536249988926917</v>
      </c>
      <c r="I50" s="1">
        <v>25</v>
      </c>
      <c r="J50" s="1">
        <v>705.4963119368399</v>
      </c>
      <c r="K50" s="1">
        <v>2.503688063160098</v>
      </c>
      <c r="W50" s="1" t="s">
        <v>75</v>
      </c>
      <c r="AM50" s="8">
        <v>25</v>
      </c>
      <c r="AN50" s="8">
        <v>6.5591474243982741</v>
      </c>
      <c r="AO50" s="8">
        <v>3.2966692954454757E-3</v>
      </c>
      <c r="AP50" s="1">
        <f t="shared" si="2"/>
        <v>705.66980119663674</v>
      </c>
      <c r="AQ50" s="1">
        <f t="shared" si="3"/>
        <v>2.3301988033632597</v>
      </c>
    </row>
    <row r="51" spans="1:43" x14ac:dyDescent="0.2">
      <c r="A51" s="1">
        <v>87</v>
      </c>
      <c r="B51" s="1">
        <v>257</v>
      </c>
      <c r="C51" s="1">
        <v>777</v>
      </c>
      <c r="D51" s="1">
        <f t="shared" si="1"/>
        <v>4.4659081186545837</v>
      </c>
      <c r="E51" s="1">
        <f t="shared" si="1"/>
        <v>5.5490760848952201</v>
      </c>
      <c r="F51" s="1">
        <f t="shared" si="1"/>
        <v>6.6554403503676474</v>
      </c>
      <c r="I51" s="1">
        <v>26</v>
      </c>
      <c r="J51" s="1">
        <v>660.1478049833529</v>
      </c>
      <c r="K51" s="1">
        <v>-2.1478049833528985</v>
      </c>
      <c r="W51" s="1" t="s">
        <v>77</v>
      </c>
      <c r="X51" s="1" t="s">
        <v>57</v>
      </c>
      <c r="AM51" s="8">
        <v>26</v>
      </c>
      <c r="AN51" s="8">
        <v>6.4923085945698746</v>
      </c>
      <c r="AO51" s="8">
        <v>-3.1036632445573531E-3</v>
      </c>
      <c r="AP51" s="1">
        <f t="shared" si="2"/>
        <v>660.04538286284094</v>
      </c>
      <c r="AQ51" s="1">
        <f t="shared" si="3"/>
        <v>-2.0453828628409383</v>
      </c>
    </row>
    <row r="52" spans="1:43" x14ac:dyDescent="0.2">
      <c r="A52" s="1">
        <v>77</v>
      </c>
      <c r="B52" s="1">
        <v>227</v>
      </c>
      <c r="C52" s="1">
        <v>683</v>
      </c>
      <c r="D52" s="1">
        <f t="shared" si="1"/>
        <v>4.3438054218536841</v>
      </c>
      <c r="E52" s="1">
        <f t="shared" si="1"/>
        <v>5.4249500174814029</v>
      </c>
      <c r="F52" s="1">
        <f t="shared" si="1"/>
        <v>6.5264948595707901</v>
      </c>
      <c r="I52" s="1">
        <v>27</v>
      </c>
      <c r="J52" s="1">
        <v>687.32437011484853</v>
      </c>
      <c r="K52" s="1">
        <v>2.6756298851514657</v>
      </c>
      <c r="W52" s="1">
        <f>L18</f>
        <v>17.253738910812249</v>
      </c>
      <c r="X52" s="1">
        <f>_xlfn.T.INV(0.05,J8-2)</f>
        <v>-1.6725223030755785</v>
      </c>
      <c r="AM52" s="8">
        <v>27</v>
      </c>
      <c r="AN52" s="8">
        <v>6.5328545789731844</v>
      </c>
      <c r="AO52" s="8">
        <v>3.837018618120247E-3</v>
      </c>
      <c r="AP52" s="1">
        <f t="shared" si="2"/>
        <v>687.35752999881925</v>
      </c>
      <c r="AQ52" s="1">
        <f t="shared" si="3"/>
        <v>2.6424700011807545</v>
      </c>
    </row>
    <row r="53" spans="1:43" x14ac:dyDescent="0.2">
      <c r="A53" s="1">
        <v>73</v>
      </c>
      <c r="B53" s="1">
        <v>214</v>
      </c>
      <c r="C53" s="1">
        <v>647</v>
      </c>
      <c r="D53" s="1">
        <f t="shared" si="1"/>
        <v>4.290459441148391</v>
      </c>
      <c r="E53" s="1">
        <f t="shared" si="1"/>
        <v>5.3659760150218512</v>
      </c>
      <c r="F53" s="1">
        <f t="shared" si="1"/>
        <v>6.4723462945009009</v>
      </c>
      <c r="I53" s="1">
        <v>28</v>
      </c>
      <c r="J53" s="1">
        <v>579.32312213512353</v>
      </c>
      <c r="K53" s="1">
        <v>-0.32312213512352628</v>
      </c>
      <c r="W53" s="1" t="s">
        <v>79</v>
      </c>
      <c r="AM53" s="8">
        <v>28</v>
      </c>
      <c r="AN53" s="8">
        <v>6.3621794699860068</v>
      </c>
      <c r="AO53" s="8">
        <v>-8.7699241301120168E-4</v>
      </c>
      <c r="AP53" s="1">
        <f t="shared" si="2"/>
        <v>579.50800133123107</v>
      </c>
      <c r="AQ53" s="1">
        <f t="shared" si="3"/>
        <v>-0.50800133123107116</v>
      </c>
    </row>
    <row r="54" spans="1:43" x14ac:dyDescent="0.2">
      <c r="A54" s="1">
        <v>82</v>
      </c>
      <c r="B54" s="1">
        <v>243</v>
      </c>
      <c r="C54" s="1">
        <v>736</v>
      </c>
      <c r="D54" s="1">
        <f t="shared" si="1"/>
        <v>4.4067192472642533</v>
      </c>
      <c r="E54" s="1">
        <f t="shared" si="1"/>
        <v>5.4930614433405482</v>
      </c>
      <c r="F54" s="1">
        <f t="shared" si="1"/>
        <v>6.6012301187288767</v>
      </c>
      <c r="I54" s="1">
        <v>29</v>
      </c>
      <c r="J54" s="1">
        <v>714.17554484037919</v>
      </c>
      <c r="K54" s="1">
        <v>-0.17554484037918883</v>
      </c>
      <c r="AM54" s="8">
        <v>29</v>
      </c>
      <c r="AN54" s="8">
        <v>6.5709629100310085</v>
      </c>
      <c r="AO54" s="8">
        <v>-7.9947691424386846E-5</v>
      </c>
      <c r="AP54" s="1">
        <f t="shared" si="2"/>
        <v>714.05708493355075</v>
      </c>
      <c r="AQ54" s="1">
        <f t="shared" si="3"/>
        <v>-5.7084933550754613E-2</v>
      </c>
    </row>
    <row r="55" spans="1:43" x14ac:dyDescent="0.2">
      <c r="A55" s="1">
        <v>74</v>
      </c>
      <c r="B55" s="1">
        <v>214</v>
      </c>
      <c r="C55" s="1">
        <v>659</v>
      </c>
      <c r="D55" s="1">
        <f t="shared" si="1"/>
        <v>4.3040650932041702</v>
      </c>
      <c r="E55" s="1">
        <f t="shared" si="1"/>
        <v>5.3659760150218512</v>
      </c>
      <c r="F55" s="1">
        <f t="shared" si="1"/>
        <v>6.4907235345025072</v>
      </c>
      <c r="I55" s="1">
        <v>30</v>
      </c>
      <c r="J55" s="1">
        <v>705.06245806221978</v>
      </c>
      <c r="K55" s="1">
        <v>-1.0624580622197755</v>
      </c>
      <c r="W55" s="1" t="s">
        <v>76</v>
      </c>
      <c r="AM55" s="8">
        <v>30</v>
      </c>
      <c r="AN55" s="8">
        <v>6.5579761120725886</v>
      </c>
      <c r="AO55" s="8">
        <v>-1.1977559145464056E-3</v>
      </c>
      <c r="AP55" s="1">
        <f t="shared" si="2"/>
        <v>704.8437253514868</v>
      </c>
      <c r="AQ55" s="1">
        <f t="shared" si="3"/>
        <v>-0.84372535148679617</v>
      </c>
    </row>
    <row r="56" spans="1:43" x14ac:dyDescent="0.2">
      <c r="A56" s="1">
        <v>67</v>
      </c>
      <c r="B56" s="1">
        <v>196</v>
      </c>
      <c r="C56" s="1">
        <v>599</v>
      </c>
      <c r="D56" s="1">
        <f t="shared" si="1"/>
        <v>4.2046926193909657</v>
      </c>
      <c r="E56" s="1">
        <f t="shared" si="1"/>
        <v>5.2781146592305168</v>
      </c>
      <c r="F56" s="1">
        <f t="shared" si="1"/>
        <v>6.3952615981154493</v>
      </c>
      <c r="I56" s="1">
        <v>31</v>
      </c>
      <c r="J56" s="1">
        <v>696.05783475271539</v>
      </c>
      <c r="K56" s="1">
        <v>0.94216524728460627</v>
      </c>
      <c r="W56" s="1" t="s">
        <v>77</v>
      </c>
      <c r="X56" s="1" t="s">
        <v>57</v>
      </c>
      <c r="AM56" s="8">
        <v>31</v>
      </c>
      <c r="AN56" s="8">
        <v>6.5451202050146486</v>
      </c>
      <c r="AO56" s="8">
        <v>1.6652057458754754E-3</v>
      </c>
      <c r="AP56" s="1">
        <f t="shared" si="2"/>
        <v>695.84031741814897</v>
      </c>
      <c r="AQ56" s="1">
        <f t="shared" si="3"/>
        <v>1.1596825818510297</v>
      </c>
    </row>
    <row r="57" spans="1:43" x14ac:dyDescent="0.2">
      <c r="A57" s="1">
        <v>82</v>
      </c>
      <c r="B57" s="1">
        <v>239</v>
      </c>
      <c r="C57" s="1">
        <v>735</v>
      </c>
      <c r="D57" s="1">
        <f t="shared" si="1"/>
        <v>4.4067192472642533</v>
      </c>
      <c r="E57" s="1">
        <f t="shared" si="1"/>
        <v>5.476463551931511</v>
      </c>
      <c r="F57" s="1">
        <f t="shared" si="1"/>
        <v>6.5998704992128365</v>
      </c>
      <c r="I57" s="1">
        <v>32</v>
      </c>
      <c r="J57" s="1">
        <v>669.09819655852971</v>
      </c>
      <c r="K57" s="1">
        <v>2.9018034414702925</v>
      </c>
      <c r="W57" s="1">
        <f>L19</f>
        <v>0.30926977481715739</v>
      </c>
      <c r="X57" s="1">
        <f>_xlfn.T.INV(0.05,J8-2)</f>
        <v>-1.6725223030755785</v>
      </c>
      <c r="AM57" s="8">
        <v>32</v>
      </c>
      <c r="AN57" s="8">
        <v>6.5056951865114296</v>
      </c>
      <c r="AO57" s="8">
        <v>4.5631540117199165E-3</v>
      </c>
      <c r="AP57" s="1">
        <f t="shared" si="2"/>
        <v>668.94054619233816</v>
      </c>
      <c r="AQ57" s="1">
        <f t="shared" si="3"/>
        <v>3.0594538076618392</v>
      </c>
    </row>
    <row r="58" spans="1:43" x14ac:dyDescent="0.2">
      <c r="A58" s="1">
        <v>72</v>
      </c>
      <c r="B58" s="1">
        <v>210</v>
      </c>
      <c r="C58" s="1">
        <v>640</v>
      </c>
      <c r="D58" s="1">
        <f t="shared" si="1"/>
        <v>4.2766661190160553</v>
      </c>
      <c r="E58" s="1">
        <f t="shared" si="1"/>
        <v>5.3471075307174685</v>
      </c>
      <c r="F58" s="1">
        <f t="shared" si="1"/>
        <v>6.4614681763537174</v>
      </c>
      <c r="I58" s="1">
        <v>33</v>
      </c>
      <c r="J58" s="1">
        <v>732.45595013102547</v>
      </c>
      <c r="K58" s="1">
        <v>-3.4559501310254745</v>
      </c>
      <c r="W58" s="11" t="s">
        <v>80</v>
      </c>
      <c r="AM58" s="8">
        <v>33</v>
      </c>
      <c r="AN58" s="8">
        <v>6.5965771319004416</v>
      </c>
      <c r="AO58" s="8">
        <v>-4.9033998917833443E-3</v>
      </c>
      <c r="AP58" s="1">
        <f t="shared" si="2"/>
        <v>732.58335665678214</v>
      </c>
      <c r="AQ58" s="1">
        <f t="shared" si="3"/>
        <v>-3.5833566567821435</v>
      </c>
    </row>
    <row r="59" spans="1:43" x14ac:dyDescent="0.2">
      <c r="A59" s="1">
        <v>74</v>
      </c>
      <c r="B59" s="1">
        <v>221</v>
      </c>
      <c r="C59" s="1">
        <v>664</v>
      </c>
      <c r="D59" s="1">
        <f t="shared" si="1"/>
        <v>4.3040650932041702</v>
      </c>
      <c r="E59" s="1">
        <f t="shared" si="1"/>
        <v>5.3981627015177525</v>
      </c>
      <c r="F59" s="1">
        <f t="shared" si="1"/>
        <v>6.4982821494764336</v>
      </c>
      <c r="I59" s="1">
        <v>34</v>
      </c>
      <c r="J59" s="1">
        <v>759.09019791924607</v>
      </c>
      <c r="K59" s="1">
        <v>3.9098020807539342</v>
      </c>
      <c r="AM59" s="8">
        <v>34</v>
      </c>
      <c r="AN59" s="8">
        <v>6.6318473638710156</v>
      </c>
      <c r="AO59" s="8">
        <v>5.4106674134413169E-3</v>
      </c>
      <c r="AP59" s="1">
        <f t="shared" si="2"/>
        <v>758.88280918297414</v>
      </c>
      <c r="AQ59" s="1">
        <f t="shared" si="3"/>
        <v>4.1171908170258575</v>
      </c>
    </row>
    <row r="60" spans="1:43" x14ac:dyDescent="0.2">
      <c r="I60" s="1">
        <v>35</v>
      </c>
      <c r="J60" s="1">
        <v>606.2827603293091</v>
      </c>
      <c r="K60" s="1">
        <v>1.7172396706909012</v>
      </c>
      <c r="AM60" s="8">
        <v>35</v>
      </c>
      <c r="AN60" s="8">
        <v>6.4075060687428049</v>
      </c>
      <c r="AO60" s="8">
        <v>2.6688132233623207E-3</v>
      </c>
      <c r="AP60" s="1">
        <f t="shared" si="2"/>
        <v>606.37952489471843</v>
      </c>
      <c r="AQ60" s="1">
        <f t="shared" si="3"/>
        <v>1.6204751052815709</v>
      </c>
    </row>
    <row r="61" spans="1:43" ht="19" x14ac:dyDescent="0.25">
      <c r="I61" s="1">
        <v>36</v>
      </c>
      <c r="J61" s="1">
        <v>642.40971703598166</v>
      </c>
      <c r="K61" s="1">
        <v>0.59028296401834268</v>
      </c>
      <c r="T61" s="6" t="s">
        <v>84</v>
      </c>
      <c r="AM61" s="8">
        <v>36</v>
      </c>
      <c r="AN61" s="8">
        <v>6.4654674207278653</v>
      </c>
      <c r="AO61" s="8">
        <v>6.773035097538127E-4</v>
      </c>
      <c r="AP61" s="1">
        <f t="shared" si="2"/>
        <v>642.56464129486062</v>
      </c>
      <c r="AQ61" s="1">
        <f t="shared" si="3"/>
        <v>0.4353587051393788</v>
      </c>
    </row>
    <row r="62" spans="1:43" x14ac:dyDescent="0.2">
      <c r="I62" s="1">
        <v>37</v>
      </c>
      <c r="J62" s="1">
        <v>633.24239852349478</v>
      </c>
      <c r="K62" s="1">
        <v>3.757601476505215</v>
      </c>
      <c r="U62" s="1" t="s">
        <v>6</v>
      </c>
      <c r="V62" s="1" t="s">
        <v>85</v>
      </c>
      <c r="W62" s="1" t="s">
        <v>86</v>
      </c>
      <c r="AM62" s="8">
        <v>37</v>
      </c>
      <c r="AN62" s="8">
        <v>6.4508812442110308</v>
      </c>
      <c r="AO62" s="8">
        <v>5.8884113611323841E-3</v>
      </c>
      <c r="AP62" s="1">
        <f t="shared" si="2"/>
        <v>633.26010379284958</v>
      </c>
      <c r="AQ62" s="1">
        <f t="shared" si="3"/>
        <v>3.7398962071504229</v>
      </c>
    </row>
    <row r="63" spans="1:43" x14ac:dyDescent="0.2">
      <c r="I63" s="1">
        <v>38</v>
      </c>
      <c r="J63" s="1">
        <v>642.24702183299905</v>
      </c>
      <c r="K63" s="1">
        <v>-4.247021832999053</v>
      </c>
      <c r="T63" s="1" t="s">
        <v>87</v>
      </c>
      <c r="U63" s="1">
        <f>J5</f>
        <v>0.99722364029533617</v>
      </c>
      <c r="V63" s="1">
        <f>K13</f>
        <v>566.13444827726926</v>
      </c>
      <c r="W63" s="1">
        <f>P3</f>
        <v>0.40652374336363511</v>
      </c>
      <c r="AM63" s="8">
        <v>38</v>
      </c>
      <c r="AN63" s="8">
        <v>6.4649880996819489</v>
      </c>
      <c r="AO63" s="8">
        <v>-6.649816337159109E-3</v>
      </c>
      <c r="AP63" s="1">
        <f t="shared" si="2"/>
        <v>642.25672034131844</v>
      </c>
      <c r="AQ63" s="1">
        <f t="shared" si="3"/>
        <v>-4.2567203413184416</v>
      </c>
    </row>
    <row r="64" spans="1:43" x14ac:dyDescent="0.2">
      <c r="I64" s="1">
        <v>39</v>
      </c>
      <c r="J64" s="1">
        <v>606.39122379796413</v>
      </c>
      <c r="K64" s="1">
        <v>4.6087762020358696</v>
      </c>
      <c r="T64" s="1" t="s">
        <v>88</v>
      </c>
      <c r="U64" s="1">
        <f>AN5</f>
        <v>0.9972408209915673</v>
      </c>
      <c r="V64" s="1">
        <f>SUMSQ(AQ26:AQ83)</f>
        <v>566.41700382997431</v>
      </c>
      <c r="W64" s="1">
        <f>AS3</f>
        <v>0.40505805590999128</v>
      </c>
      <c r="AM64" s="8">
        <v>39</v>
      </c>
      <c r="AN64" s="8">
        <v>6.4078438053615203</v>
      </c>
      <c r="AO64" s="8">
        <v>7.2531538100752968E-3</v>
      </c>
      <c r="AP64" s="1">
        <f t="shared" si="2"/>
        <v>606.5843560526589</v>
      </c>
      <c r="AQ64" s="1">
        <f t="shared" si="3"/>
        <v>4.4156439473410956</v>
      </c>
    </row>
    <row r="65" spans="9:43" x14ac:dyDescent="0.2">
      <c r="I65" s="1">
        <v>40</v>
      </c>
      <c r="J65" s="1">
        <v>768.20328469740548</v>
      </c>
      <c r="K65" s="1">
        <v>4.7967153025945208</v>
      </c>
      <c r="AM65" s="8">
        <v>40</v>
      </c>
      <c r="AN65" s="8">
        <v>6.643921332961459</v>
      </c>
      <c r="AO65" s="8">
        <v>6.3577156259633227E-3</v>
      </c>
      <c r="AP65" s="1">
        <f t="shared" si="2"/>
        <v>768.1010753075883</v>
      </c>
      <c r="AQ65" s="1">
        <f t="shared" si="3"/>
        <v>4.8989246924116969</v>
      </c>
    </row>
    <row r="66" spans="9:43" x14ac:dyDescent="0.2">
      <c r="I66" s="1">
        <v>41</v>
      </c>
      <c r="J66" s="1">
        <v>759.30712485655613</v>
      </c>
      <c r="K66" s="1">
        <v>4.6928751434438709</v>
      </c>
      <c r="AM66" s="8">
        <v>41</v>
      </c>
      <c r="AN66" s="8">
        <v>6.632395345452009</v>
      </c>
      <c r="AO66" s="8">
        <v>6.172443714511644E-3</v>
      </c>
      <c r="AP66" s="1">
        <f t="shared" si="2"/>
        <v>759.29877694546599</v>
      </c>
      <c r="AQ66" s="1">
        <f t="shared" si="3"/>
        <v>4.7012230545340117</v>
      </c>
    </row>
    <row r="67" spans="9:43" x14ac:dyDescent="0.2">
      <c r="I67" s="1">
        <v>42</v>
      </c>
      <c r="J67" s="1">
        <v>633.07970332051229</v>
      </c>
      <c r="K67" s="1">
        <v>-1.0797033205122943</v>
      </c>
      <c r="AM67" s="8">
        <v>42</v>
      </c>
      <c r="AN67" s="8">
        <v>6.4503880628033601</v>
      </c>
      <c r="AO67" s="8">
        <v>-1.4986686565023888E-3</v>
      </c>
      <c r="AP67" s="1">
        <f t="shared" si="2"/>
        <v>632.94786868404333</v>
      </c>
      <c r="AQ67" s="1">
        <f t="shared" si="3"/>
        <v>-0.94786868404332836</v>
      </c>
    </row>
    <row r="68" spans="9:43" x14ac:dyDescent="0.2">
      <c r="I68" s="1">
        <v>43</v>
      </c>
      <c r="J68" s="1">
        <v>642.35548530165408</v>
      </c>
      <c r="K68" s="1">
        <v>-1.3554853016540847</v>
      </c>
      <c r="AM68" s="8">
        <v>43</v>
      </c>
      <c r="AN68" s="8">
        <v>6.4653083942401741</v>
      </c>
      <c r="AO68" s="8">
        <v>-2.2789373195042373E-3</v>
      </c>
      <c r="AP68" s="1">
        <f t="shared" si="2"/>
        <v>642.46246462145507</v>
      </c>
      <c r="AQ68" s="1">
        <f t="shared" si="3"/>
        <v>-1.4624646214550694</v>
      </c>
    </row>
    <row r="69" spans="9:43" x14ac:dyDescent="0.2">
      <c r="I69" s="1">
        <v>44</v>
      </c>
      <c r="J69" s="1">
        <v>678.4282102739993</v>
      </c>
      <c r="K69" s="1">
        <v>-3.4282102739992979</v>
      </c>
      <c r="AM69" s="8">
        <v>44</v>
      </c>
      <c r="AN69" s="8">
        <v>6.5199742049949352</v>
      </c>
      <c r="AO69" s="8">
        <v>-5.2615141224050532E-3</v>
      </c>
      <c r="AP69" s="1">
        <f t="shared" si="2"/>
        <v>678.56088163231095</v>
      </c>
      <c r="AQ69" s="1">
        <f t="shared" si="3"/>
        <v>-3.5608816323109522</v>
      </c>
    </row>
    <row r="70" spans="9:43" x14ac:dyDescent="0.2">
      <c r="I70" s="1">
        <v>45</v>
      </c>
      <c r="J70" s="1">
        <v>804.49293660706064</v>
      </c>
      <c r="K70" s="1">
        <v>-3.492936607060642</v>
      </c>
      <c r="AM70" s="8">
        <v>45</v>
      </c>
      <c r="AN70" s="8">
        <v>6.69042237227199</v>
      </c>
      <c r="AO70" s="8">
        <v>-4.5614252036303427E-3</v>
      </c>
      <c r="AP70" s="1">
        <f t="shared" si="2"/>
        <v>804.66204731600976</v>
      </c>
      <c r="AQ70" s="1">
        <f t="shared" si="3"/>
        <v>-3.6620473160097617</v>
      </c>
    </row>
    <row r="71" spans="9:43" x14ac:dyDescent="0.2">
      <c r="I71" s="1">
        <v>46</v>
      </c>
      <c r="J71" s="1">
        <v>849.24489448294491</v>
      </c>
      <c r="K71" s="1">
        <v>-2.2448944829449147</v>
      </c>
      <c r="AM71" s="8">
        <v>46</v>
      </c>
      <c r="AN71" s="8">
        <v>6.7443215833560028</v>
      </c>
      <c r="AO71" s="8">
        <v>-2.6208887039480544E-3</v>
      </c>
      <c r="AP71" s="1">
        <f t="shared" si="2"/>
        <v>849.22280432123193</v>
      </c>
      <c r="AQ71" s="1">
        <f t="shared" si="3"/>
        <v>-2.2228043212319335</v>
      </c>
    </row>
    <row r="72" spans="9:43" x14ac:dyDescent="0.2">
      <c r="I72" s="1">
        <v>47</v>
      </c>
      <c r="J72" s="1">
        <v>786.26676305074182</v>
      </c>
      <c r="K72" s="1">
        <v>-4.2667630507418153</v>
      </c>
      <c r="AM72" s="8">
        <v>47</v>
      </c>
      <c r="AN72" s="8">
        <v>6.6672446158076708</v>
      </c>
      <c r="AO72" s="8">
        <v>-5.3898752623595669E-3</v>
      </c>
      <c r="AP72" s="1">
        <f t="shared" si="2"/>
        <v>786.22626173561946</v>
      </c>
      <c r="AQ72" s="1">
        <f t="shared" si="3"/>
        <v>-4.2262617356194596</v>
      </c>
    </row>
    <row r="73" spans="9:43" x14ac:dyDescent="0.2">
      <c r="I73" s="1">
        <v>48</v>
      </c>
      <c r="J73" s="1">
        <v>768.14905296307791</v>
      </c>
      <c r="K73" s="1">
        <v>4.8509470369220935</v>
      </c>
      <c r="AM73" s="8">
        <v>48</v>
      </c>
      <c r="AN73" s="8">
        <v>6.6437857020876283</v>
      </c>
      <c r="AO73" s="8">
        <v>6.4933464997940504E-3</v>
      </c>
      <c r="AP73" s="1">
        <f t="shared" si="2"/>
        <v>767.99690415212615</v>
      </c>
      <c r="AQ73" s="1">
        <f t="shared" si="3"/>
        <v>5.0030958478738512</v>
      </c>
    </row>
    <row r="74" spans="9:43" x14ac:dyDescent="0.2">
      <c r="I74" s="1">
        <v>49</v>
      </c>
      <c r="J74" s="1">
        <v>633.13393505483975</v>
      </c>
      <c r="K74" s="1">
        <v>1.8660649451602467</v>
      </c>
      <c r="AM74" s="8">
        <v>49</v>
      </c>
      <c r="AN74" s="8">
        <v>6.4505532501471352</v>
      </c>
      <c r="AO74" s="8">
        <v>3.0717487455564907E-3</v>
      </c>
      <c r="AP74" s="1">
        <f t="shared" si="2"/>
        <v>633.05243229727432</v>
      </c>
      <c r="AQ74" s="1">
        <f t="shared" si="3"/>
        <v>1.9475677027256779</v>
      </c>
    </row>
    <row r="75" spans="9:43" x14ac:dyDescent="0.2">
      <c r="I75" s="1">
        <v>50</v>
      </c>
      <c r="J75" s="1">
        <v>777.31637147556489</v>
      </c>
      <c r="K75" s="1">
        <v>-0.31637147556489253</v>
      </c>
      <c r="AM75" s="8">
        <v>50</v>
      </c>
      <c r="AN75" s="8">
        <v>6.6558501873051483</v>
      </c>
      <c r="AO75" s="8">
        <v>-4.0983693750096251E-4</v>
      </c>
      <c r="AP75" s="1">
        <f t="shared" si="2"/>
        <v>777.31850856426729</v>
      </c>
      <c r="AQ75" s="1">
        <f t="shared" si="3"/>
        <v>-0.31850856426729024</v>
      </c>
    </row>
    <row r="76" spans="9:43" x14ac:dyDescent="0.2">
      <c r="I76" s="1">
        <v>51</v>
      </c>
      <c r="J76" s="1">
        <v>687.27013838052108</v>
      </c>
      <c r="K76" s="1">
        <v>-4.2701383805210753</v>
      </c>
      <c r="AM76" s="8">
        <v>51</v>
      </c>
      <c r="AN76" s="8">
        <v>6.5327046397435113</v>
      </c>
      <c r="AO76" s="8">
        <v>-6.2097801727212243E-3</v>
      </c>
      <c r="AP76" s="1">
        <f t="shared" si="2"/>
        <v>687.2544758663829</v>
      </c>
      <c r="AQ76" s="1">
        <f t="shared" si="3"/>
        <v>-4.2544758663829043</v>
      </c>
    </row>
    <row r="77" spans="9:43" x14ac:dyDescent="0.2">
      <c r="I77" s="1">
        <v>52</v>
      </c>
      <c r="J77" s="1">
        <v>651.19741340817598</v>
      </c>
      <c r="K77" s="1">
        <v>-4.1974134081759757</v>
      </c>
      <c r="AM77" s="8">
        <v>52</v>
      </c>
      <c r="AN77" s="8">
        <v>6.4787412194919929</v>
      </c>
      <c r="AO77" s="8">
        <v>-6.3949249910919548E-3</v>
      </c>
      <c r="AP77" s="1">
        <f t="shared" si="2"/>
        <v>651.15077426878281</v>
      </c>
      <c r="AQ77" s="1">
        <f t="shared" si="3"/>
        <v>-4.1507742687828113</v>
      </c>
    </row>
    <row r="78" spans="9:43" x14ac:dyDescent="0.2">
      <c r="I78" s="1">
        <v>53</v>
      </c>
      <c r="J78" s="1">
        <v>732.34748666237044</v>
      </c>
      <c r="K78" s="1">
        <v>3.6525133376295571</v>
      </c>
      <c r="AM78" s="8">
        <v>53</v>
      </c>
      <c r="AN78" s="8">
        <v>6.596297530992139</v>
      </c>
      <c r="AO78" s="8">
        <v>4.9325877367376592E-3</v>
      </c>
      <c r="AP78" s="1">
        <f t="shared" si="2"/>
        <v>732.37855431764785</v>
      </c>
      <c r="AQ78" s="1">
        <f t="shared" si="3"/>
        <v>3.6214456823521459</v>
      </c>
    </row>
    <row r="79" spans="9:43" x14ac:dyDescent="0.2">
      <c r="I79" s="1">
        <v>54</v>
      </c>
      <c r="J79" s="1">
        <v>660.03934151469787</v>
      </c>
      <c r="K79" s="1">
        <v>-1.0393415146978668</v>
      </c>
      <c r="AM79" s="8">
        <v>54</v>
      </c>
      <c r="AN79" s="8">
        <v>6.4919912795390848</v>
      </c>
      <c r="AO79" s="8">
        <v>-1.2677450365776721E-3</v>
      </c>
      <c r="AP79" s="1">
        <f t="shared" si="2"/>
        <v>659.83597376793898</v>
      </c>
      <c r="AQ79" s="1">
        <f t="shared" si="3"/>
        <v>-0.83597376793898093</v>
      </c>
    </row>
    <row r="80" spans="9:43" x14ac:dyDescent="0.2">
      <c r="I80" s="1">
        <v>55</v>
      </c>
      <c r="J80" s="1">
        <v>597.1696735511498</v>
      </c>
      <c r="K80" s="1">
        <v>1.8303264488502009</v>
      </c>
      <c r="AM80" s="8">
        <v>55</v>
      </c>
      <c r="AN80" s="8">
        <v>6.3922189166576953</v>
      </c>
      <c r="AO80" s="8">
        <v>3.0426814577539929E-3</v>
      </c>
      <c r="AP80" s="1">
        <f t="shared" si="2"/>
        <v>597.18020374093146</v>
      </c>
      <c r="AQ80" s="1">
        <f t="shared" si="3"/>
        <v>1.8197962590685393</v>
      </c>
    </row>
    <row r="81" spans="9:43" x14ac:dyDescent="0.2">
      <c r="I81" s="1">
        <v>56</v>
      </c>
      <c r="J81" s="1">
        <v>732.13055972506049</v>
      </c>
      <c r="K81" s="1">
        <v>2.8694402749395067</v>
      </c>
      <c r="AM81" s="8">
        <v>56</v>
      </c>
      <c r="AN81" s="8">
        <v>6.5957313583293962</v>
      </c>
      <c r="AO81" s="8">
        <v>4.139140883440362E-3</v>
      </c>
      <c r="AP81" s="1">
        <f t="shared" si="2"/>
        <v>731.96401896178054</v>
      </c>
      <c r="AQ81" s="1">
        <f t="shared" si="3"/>
        <v>3.035981038219461</v>
      </c>
    </row>
    <row r="82" spans="9:43" x14ac:dyDescent="0.2">
      <c r="I82" s="1">
        <v>57</v>
      </c>
      <c r="J82" s="1">
        <v>642.13855836434414</v>
      </c>
      <c r="K82" s="1">
        <v>-2.138558364344135</v>
      </c>
      <c r="AM82" s="8">
        <v>57</v>
      </c>
      <c r="AN82" s="8">
        <v>6.4646647691110983</v>
      </c>
      <c r="AO82" s="8">
        <v>-3.1965927573809338E-3</v>
      </c>
      <c r="AP82" s="1">
        <f t="shared" si="2"/>
        <v>642.04909267729226</v>
      </c>
      <c r="AQ82" s="1">
        <f t="shared" si="3"/>
        <v>-2.0490926772922649</v>
      </c>
    </row>
    <row r="83" spans="9:43" ht="17" thickBot="1" x14ac:dyDescent="0.25">
      <c r="I83" s="3">
        <v>58</v>
      </c>
      <c r="J83" s="3">
        <v>660.41896365499053</v>
      </c>
      <c r="K83" s="3">
        <v>3.5810363450094655</v>
      </c>
      <c r="AM83" s="9">
        <v>58</v>
      </c>
      <c r="AN83" s="9">
        <v>6.4930892034590073</v>
      </c>
      <c r="AO83" s="9">
        <v>5.1929460174262587E-3</v>
      </c>
      <c r="AP83" s="1">
        <f t="shared" si="2"/>
        <v>660.56082130767709</v>
      </c>
      <c r="AQ83" s="1">
        <f t="shared" si="3"/>
        <v>3.439178692322912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E643-C0D5-1C43-A549-1608D94C3252}">
  <dimension ref="A1:P20"/>
  <sheetViews>
    <sheetView workbookViewId="0">
      <selection activeCell="J21" sqref="J21"/>
    </sheetView>
  </sheetViews>
  <sheetFormatPr baseColWidth="10" defaultRowHeight="16" x14ac:dyDescent="0.2"/>
  <cols>
    <col min="1" max="9" width="10.83203125" style="1"/>
    <col min="10" max="10" width="18" style="1" customWidth="1"/>
    <col min="11" max="13" width="10.83203125" style="1"/>
    <col min="14" max="14" width="12.5" style="1" customWidth="1"/>
    <col min="15" max="15" width="10.83203125" style="1"/>
    <col min="16" max="16" width="14.83203125" style="1" customWidth="1"/>
    <col min="17" max="16384" width="10.83203125" style="1"/>
  </cols>
  <sheetData>
    <row r="1" spans="1:16" ht="18" x14ac:dyDescent="0.2">
      <c r="A1" s="13" t="s">
        <v>89</v>
      </c>
      <c r="B1" s="13" t="s">
        <v>90</v>
      </c>
      <c r="C1" s="13" t="s">
        <v>91</v>
      </c>
      <c r="D1" s="13" t="s">
        <v>92</v>
      </c>
      <c r="E1" s="13" t="s">
        <v>93</v>
      </c>
      <c r="F1" s="13" t="s">
        <v>94</v>
      </c>
      <c r="G1" s="13" t="s">
        <v>95</v>
      </c>
      <c r="J1" s="1" t="s">
        <v>96</v>
      </c>
    </row>
    <row r="2" spans="1:16" x14ac:dyDescent="0.2">
      <c r="A2" s="1">
        <v>1</v>
      </c>
      <c r="B2" s="1">
        <v>52</v>
      </c>
      <c r="C2" s="1">
        <v>36</v>
      </c>
      <c r="D2" s="1">
        <v>43</v>
      </c>
      <c r="E2" s="1">
        <v>52</v>
      </c>
      <c r="F2" s="1">
        <v>37</v>
      </c>
      <c r="G2" s="1">
        <v>45</v>
      </c>
    </row>
    <row r="3" spans="1:16" ht="17" thickBot="1" x14ac:dyDescent="0.25">
      <c r="A3" s="1">
        <v>2</v>
      </c>
      <c r="B3" s="1">
        <v>49</v>
      </c>
      <c r="C3" s="1">
        <v>42</v>
      </c>
      <c r="D3" s="1">
        <v>51</v>
      </c>
      <c r="E3" s="1">
        <v>42</v>
      </c>
      <c r="F3" s="1">
        <v>45</v>
      </c>
      <c r="G3" s="1">
        <v>36</v>
      </c>
      <c r="J3" s="1" t="s">
        <v>97</v>
      </c>
    </row>
    <row r="4" spans="1:16" x14ac:dyDescent="0.2">
      <c r="A4" s="1">
        <v>3</v>
      </c>
      <c r="B4" s="1">
        <v>45</v>
      </c>
      <c r="C4" s="1">
        <v>48</v>
      </c>
      <c r="D4" s="1">
        <v>44</v>
      </c>
      <c r="E4" s="1">
        <v>40</v>
      </c>
      <c r="F4" s="1">
        <v>55</v>
      </c>
      <c r="G4" s="1">
        <v>46</v>
      </c>
      <c r="J4" s="7" t="s">
        <v>98</v>
      </c>
      <c r="K4" s="7" t="s">
        <v>50</v>
      </c>
      <c r="L4" s="7" t="s">
        <v>49</v>
      </c>
      <c r="M4" s="7" t="s">
        <v>39</v>
      </c>
      <c r="N4" s="7" t="s">
        <v>99</v>
      </c>
    </row>
    <row r="5" spans="1:16" x14ac:dyDescent="0.2">
      <c r="A5" s="1">
        <v>4</v>
      </c>
      <c r="B5" s="1">
        <v>44</v>
      </c>
      <c r="C5" s="1">
        <v>37</v>
      </c>
      <c r="D5" s="1">
        <v>47</v>
      </c>
      <c r="E5" s="1">
        <v>38</v>
      </c>
      <c r="F5" s="1">
        <v>47</v>
      </c>
      <c r="G5" s="1">
        <v>36</v>
      </c>
      <c r="J5" s="8" t="s">
        <v>90</v>
      </c>
      <c r="K5" s="8">
        <v>5</v>
      </c>
      <c r="L5" s="8">
        <v>224</v>
      </c>
      <c r="M5" s="8">
        <v>44.8</v>
      </c>
      <c r="N5" s="8">
        <v>46.699999999999818</v>
      </c>
    </row>
    <row r="6" spans="1:16" x14ac:dyDescent="0.2">
      <c r="A6" s="1">
        <v>5</v>
      </c>
      <c r="B6" s="1">
        <v>34</v>
      </c>
      <c r="C6" s="1">
        <v>37</v>
      </c>
      <c r="D6" s="1">
        <v>34</v>
      </c>
      <c r="E6" s="1">
        <v>37</v>
      </c>
      <c r="F6" s="1">
        <v>39</v>
      </c>
      <c r="G6" s="1">
        <v>37</v>
      </c>
      <c r="J6" s="8" t="s">
        <v>91</v>
      </c>
      <c r="K6" s="8">
        <v>5</v>
      </c>
      <c r="L6" s="8">
        <v>200</v>
      </c>
      <c r="M6" s="8">
        <v>40</v>
      </c>
      <c r="N6" s="8">
        <v>25.5</v>
      </c>
    </row>
    <row r="7" spans="1:16" x14ac:dyDescent="0.2">
      <c r="J7" s="8" t="s">
        <v>92</v>
      </c>
      <c r="K7" s="8">
        <v>5</v>
      </c>
      <c r="L7" s="8">
        <v>219</v>
      </c>
      <c r="M7" s="8">
        <v>43.8</v>
      </c>
      <c r="N7" s="8">
        <v>39.699999999999818</v>
      </c>
    </row>
    <row r="8" spans="1:16" x14ac:dyDescent="0.2">
      <c r="J8" s="8" t="s">
        <v>93</v>
      </c>
      <c r="K8" s="8">
        <v>5</v>
      </c>
      <c r="L8" s="8">
        <v>209</v>
      </c>
      <c r="M8" s="8">
        <v>41.8</v>
      </c>
      <c r="N8" s="8">
        <v>36.199999999999818</v>
      </c>
    </row>
    <row r="9" spans="1:16" x14ac:dyDescent="0.2">
      <c r="J9" s="8" t="s">
        <v>94</v>
      </c>
      <c r="K9" s="8">
        <v>5</v>
      </c>
      <c r="L9" s="8">
        <v>223</v>
      </c>
      <c r="M9" s="8">
        <v>44.6</v>
      </c>
      <c r="N9" s="8">
        <v>50.800000000000182</v>
      </c>
    </row>
    <row r="10" spans="1:16" ht="17" thickBot="1" x14ac:dyDescent="0.25">
      <c r="J10" s="9" t="s">
        <v>95</v>
      </c>
      <c r="K10" s="9">
        <v>5</v>
      </c>
      <c r="L10" s="9">
        <v>200</v>
      </c>
      <c r="M10" s="9">
        <v>40</v>
      </c>
      <c r="N10" s="9">
        <v>25.5</v>
      </c>
    </row>
    <row r="13" spans="1:16" ht="17" thickBot="1" x14ac:dyDescent="0.25">
      <c r="J13" s="1" t="s">
        <v>10</v>
      </c>
    </row>
    <row r="14" spans="1:16" x14ac:dyDescent="0.2">
      <c r="J14" s="7" t="s">
        <v>100</v>
      </c>
      <c r="K14" s="7" t="s">
        <v>15</v>
      </c>
      <c r="L14" s="7" t="s">
        <v>14</v>
      </c>
      <c r="M14" s="7" t="s">
        <v>16</v>
      </c>
      <c r="N14" s="7" t="s">
        <v>17</v>
      </c>
      <c r="O14" s="7" t="s">
        <v>21</v>
      </c>
      <c r="P14" s="7" t="s">
        <v>101</v>
      </c>
    </row>
    <row r="15" spans="1:16" x14ac:dyDescent="0.2">
      <c r="J15" s="8" t="s">
        <v>102</v>
      </c>
      <c r="K15" s="8">
        <v>121.89999999999986</v>
      </c>
      <c r="L15" s="8">
        <v>5</v>
      </c>
      <c r="M15" s="8">
        <v>24.379999999999974</v>
      </c>
      <c r="N15" s="8">
        <v>0.6518716577540099</v>
      </c>
      <c r="O15" s="8">
        <v>0.66290928582841635</v>
      </c>
      <c r="P15" s="8">
        <v>2.6206541478628855</v>
      </c>
    </row>
    <row r="16" spans="1:16" x14ac:dyDescent="0.2">
      <c r="J16" s="8" t="s">
        <v>103</v>
      </c>
      <c r="K16" s="8">
        <v>897.60000000000014</v>
      </c>
      <c r="L16" s="8">
        <v>24</v>
      </c>
      <c r="M16" s="8">
        <v>37.400000000000006</v>
      </c>
      <c r="N16" s="8"/>
      <c r="O16" s="8"/>
      <c r="P16" s="8"/>
    </row>
    <row r="17" spans="10:16" x14ac:dyDescent="0.2">
      <c r="J17" s="8"/>
      <c r="K17" s="8"/>
      <c r="L17" s="8"/>
      <c r="M17" s="8"/>
      <c r="N17" s="8"/>
      <c r="O17" s="8"/>
      <c r="P17" s="8"/>
    </row>
    <row r="18" spans="10:16" ht="17" thickBot="1" x14ac:dyDescent="0.25">
      <c r="J18" s="9" t="s">
        <v>13</v>
      </c>
      <c r="K18" s="9">
        <v>1019.5</v>
      </c>
      <c r="L18" s="9">
        <v>29</v>
      </c>
      <c r="M18" s="9"/>
      <c r="N18" s="9"/>
      <c r="O18" s="9"/>
      <c r="P18" s="9"/>
    </row>
    <row r="20" spans="10:16" x14ac:dyDescent="0.2">
      <c r="J20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8F55-BB3B-1646-81E6-538B2BC25409}">
  <dimension ref="A1:P20"/>
  <sheetViews>
    <sheetView workbookViewId="0">
      <selection activeCell="J21" sqref="J21"/>
    </sheetView>
  </sheetViews>
  <sheetFormatPr baseColWidth="10" defaultRowHeight="16" x14ac:dyDescent="0.2"/>
  <cols>
    <col min="1" max="9" width="10.83203125" style="1"/>
    <col min="10" max="10" width="22.1640625" style="1" customWidth="1"/>
    <col min="11" max="16384" width="10.83203125" style="1"/>
  </cols>
  <sheetData>
    <row r="1" spans="1:16" ht="18" x14ac:dyDescent="0.2">
      <c r="A1" s="13" t="s">
        <v>89</v>
      </c>
      <c r="B1" s="13" t="s">
        <v>90</v>
      </c>
      <c r="C1" s="13" t="s">
        <v>91</v>
      </c>
      <c r="D1" s="13" t="s">
        <v>92</v>
      </c>
      <c r="E1" s="13" t="s">
        <v>93</v>
      </c>
      <c r="F1" s="13" t="s">
        <v>94</v>
      </c>
      <c r="G1" s="13" t="s">
        <v>95</v>
      </c>
      <c r="J1" s="1" t="s">
        <v>96</v>
      </c>
    </row>
    <row r="2" spans="1:16" x14ac:dyDescent="0.2">
      <c r="A2" s="1">
        <v>1</v>
      </c>
      <c r="B2" s="1">
        <v>51</v>
      </c>
      <c r="C2" s="1">
        <v>56</v>
      </c>
      <c r="D2" s="1">
        <v>59</v>
      </c>
      <c r="E2" s="1">
        <v>59</v>
      </c>
      <c r="F2" s="1">
        <v>52</v>
      </c>
      <c r="G2" s="1">
        <v>51</v>
      </c>
    </row>
    <row r="3" spans="1:16" ht="17" thickBot="1" x14ac:dyDescent="0.25">
      <c r="A3" s="1">
        <v>2</v>
      </c>
      <c r="B3" s="1">
        <v>57</v>
      </c>
      <c r="C3" s="1">
        <v>56</v>
      </c>
      <c r="E3" s="1">
        <v>56</v>
      </c>
      <c r="F3" s="1">
        <v>58</v>
      </c>
      <c r="G3" s="1">
        <v>56</v>
      </c>
      <c r="J3" s="1" t="s">
        <v>97</v>
      </c>
    </row>
    <row r="4" spans="1:16" x14ac:dyDescent="0.2">
      <c r="A4" s="1">
        <v>3</v>
      </c>
      <c r="B4" s="1">
        <v>55</v>
      </c>
      <c r="C4" s="1">
        <v>54</v>
      </c>
      <c r="E4" s="1">
        <v>54</v>
      </c>
      <c r="F4" s="1">
        <v>53</v>
      </c>
      <c r="G4" s="1">
        <v>55</v>
      </c>
      <c r="J4" s="7" t="s">
        <v>98</v>
      </c>
      <c r="K4" s="7" t="s">
        <v>50</v>
      </c>
      <c r="L4" s="7" t="s">
        <v>49</v>
      </c>
      <c r="M4" s="7" t="s">
        <v>39</v>
      </c>
      <c r="N4" s="7" t="s">
        <v>99</v>
      </c>
    </row>
    <row r="5" spans="1:16" x14ac:dyDescent="0.2">
      <c r="A5" s="1">
        <v>4</v>
      </c>
      <c r="B5" s="1">
        <v>52</v>
      </c>
      <c r="C5" s="1">
        <v>55</v>
      </c>
      <c r="E5" s="1">
        <v>52</v>
      </c>
      <c r="F5" s="1">
        <v>55</v>
      </c>
      <c r="J5" s="8" t="s">
        <v>90</v>
      </c>
      <c r="K5" s="8">
        <v>6</v>
      </c>
      <c r="L5" s="8">
        <v>320</v>
      </c>
      <c r="M5" s="8">
        <v>53.333333333333336</v>
      </c>
      <c r="N5" s="8">
        <v>5.8666666666666671</v>
      </c>
    </row>
    <row r="6" spans="1:16" x14ac:dyDescent="0.2">
      <c r="A6" s="1">
        <v>5</v>
      </c>
      <c r="B6" s="1">
        <v>51</v>
      </c>
      <c r="E6" s="1">
        <v>54</v>
      </c>
      <c r="F6" s="1">
        <v>55</v>
      </c>
      <c r="J6" s="8" t="s">
        <v>91</v>
      </c>
      <c r="K6" s="8">
        <v>4</v>
      </c>
      <c r="L6" s="8">
        <v>221</v>
      </c>
      <c r="M6" s="8">
        <v>55.25</v>
      </c>
      <c r="N6" s="8">
        <v>0.91666666666666663</v>
      </c>
    </row>
    <row r="7" spans="1:16" x14ac:dyDescent="0.2">
      <c r="A7" s="1">
        <v>6</v>
      </c>
      <c r="B7" s="1">
        <v>54</v>
      </c>
      <c r="E7" s="1">
        <v>51</v>
      </c>
      <c r="F7" s="1">
        <v>52</v>
      </c>
      <c r="J7" s="8" t="s">
        <v>92</v>
      </c>
      <c r="K7" s="8">
        <v>1</v>
      </c>
      <c r="L7" s="8">
        <v>59</v>
      </c>
      <c r="M7" s="8">
        <v>59</v>
      </c>
      <c r="N7" s="8">
        <v>0</v>
      </c>
    </row>
    <row r="8" spans="1:16" x14ac:dyDescent="0.2">
      <c r="A8" s="1">
        <v>7</v>
      </c>
      <c r="E8" s="1">
        <v>56</v>
      </c>
      <c r="F8" s="1">
        <v>56</v>
      </c>
      <c r="J8" s="8" t="s">
        <v>93</v>
      </c>
      <c r="K8" s="8">
        <v>7</v>
      </c>
      <c r="L8" s="8">
        <v>382</v>
      </c>
      <c r="M8" s="8">
        <v>54.571428571428569</v>
      </c>
      <c r="N8" s="8">
        <v>7.2857142857142847</v>
      </c>
    </row>
    <row r="9" spans="1:16" x14ac:dyDescent="0.2">
      <c r="J9" s="8" t="s">
        <v>94</v>
      </c>
      <c r="K9" s="8">
        <v>7</v>
      </c>
      <c r="L9" s="8">
        <v>381</v>
      </c>
      <c r="M9" s="8">
        <v>54.428571428571431</v>
      </c>
      <c r="N9" s="8">
        <v>4.9523809523809517</v>
      </c>
    </row>
    <row r="10" spans="1:16" ht="17" thickBot="1" x14ac:dyDescent="0.25">
      <c r="J10" s="9" t="s">
        <v>95</v>
      </c>
      <c r="K10" s="9">
        <v>3</v>
      </c>
      <c r="L10" s="9">
        <v>162</v>
      </c>
      <c r="M10" s="9">
        <v>54</v>
      </c>
      <c r="N10" s="9">
        <v>7</v>
      </c>
    </row>
    <row r="13" spans="1:16" ht="17" thickBot="1" x14ac:dyDescent="0.25">
      <c r="J13" s="1" t="s">
        <v>10</v>
      </c>
    </row>
    <row r="14" spans="1:16" x14ac:dyDescent="0.2">
      <c r="J14" s="7" t="s">
        <v>100</v>
      </c>
      <c r="K14" s="7" t="s">
        <v>15</v>
      </c>
      <c r="L14" s="7" t="s">
        <v>14</v>
      </c>
      <c r="M14" s="7" t="s">
        <v>16</v>
      </c>
      <c r="N14" s="7" t="s">
        <v>17</v>
      </c>
      <c r="O14" s="7" t="s">
        <v>21</v>
      </c>
      <c r="P14" s="7" t="s">
        <v>101</v>
      </c>
    </row>
    <row r="15" spans="1:16" x14ac:dyDescent="0.2">
      <c r="J15" s="8" t="s">
        <v>102</v>
      </c>
      <c r="K15" s="8">
        <v>31.452380952380977</v>
      </c>
      <c r="L15" s="8">
        <v>5</v>
      </c>
      <c r="M15" s="8">
        <v>6.2904761904761957</v>
      </c>
      <c r="N15" s="8">
        <v>1.1579639406315381</v>
      </c>
      <c r="O15" s="8">
        <v>0.36072595537747865</v>
      </c>
      <c r="P15" s="8">
        <v>2.6612739171180357</v>
      </c>
    </row>
    <row r="16" spans="1:16" x14ac:dyDescent="0.2">
      <c r="J16" s="8" t="s">
        <v>103</v>
      </c>
      <c r="K16" s="8">
        <v>119.51190476190474</v>
      </c>
      <c r="L16" s="8">
        <v>22</v>
      </c>
      <c r="M16" s="8">
        <v>5.4323593073593068</v>
      </c>
      <c r="N16" s="8"/>
      <c r="O16" s="8"/>
      <c r="P16" s="8"/>
    </row>
    <row r="17" spans="10:16" x14ac:dyDescent="0.2">
      <c r="J17" s="8"/>
      <c r="K17" s="8"/>
      <c r="L17" s="8"/>
      <c r="M17" s="8"/>
      <c r="N17" s="8"/>
      <c r="O17" s="8"/>
      <c r="P17" s="8"/>
    </row>
    <row r="18" spans="10:16" ht="17" thickBot="1" x14ac:dyDescent="0.25">
      <c r="J18" s="9" t="s">
        <v>13</v>
      </c>
      <c r="K18" s="9">
        <v>150.96428571428572</v>
      </c>
      <c r="L18" s="9">
        <v>27</v>
      </c>
      <c r="M18" s="9"/>
      <c r="N18" s="9"/>
      <c r="O18" s="9"/>
      <c r="P18" s="9"/>
    </row>
    <row r="20" spans="10:16" x14ac:dyDescent="0.2">
      <c r="J20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XYZ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2024-12-17T12:48:49Z</dcterms:created>
  <dcterms:modified xsi:type="dcterms:W3CDTF">2024-12-17T15:49:35Z</dcterms:modified>
</cp:coreProperties>
</file>