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chandoo\"/>
    </mc:Choice>
  </mc:AlternateContent>
  <xr:revisionPtr revIDLastSave="0" documentId="13_ncr:1_{EE56242C-B2F6-4EE9-BA60-BD721155B7DC}" xr6:coauthVersionLast="47" xr6:coauthVersionMax="47" xr10:uidLastSave="{00000000-0000-0000-0000-000000000000}"/>
  <bookViews>
    <workbookView xWindow="-120" yWindow="-120" windowWidth="29040" windowHeight="15720" xr2:uid="{26D4546B-D2A1-4444-8EAF-A6228F96F0C1}"/>
  </bookViews>
  <sheets>
    <sheet name="Adv 1" sheetId="7" r:id="rId1"/>
    <sheet name="Adv 2" sheetId="2" r:id="rId2"/>
    <sheet name="Adv 3" sheetId="4" r:id="rId3"/>
    <sheet name="Adv 4" sheetId="5" r:id="rId4"/>
    <sheet name="Adv 5" sheetId="1" r:id="rId5"/>
  </sheets>
  <definedNames>
    <definedName name="_xlnm._FilterDatabase" localSheetId="0" hidden="1">'Adv 1'!$E$28:$I$44</definedName>
    <definedName name="_xlnm._FilterDatabase" localSheetId="1" hidden="1">'Adv 2'!$C$4:$D$44</definedName>
    <definedName name="_xlnm._FilterDatabase" localSheetId="2" hidden="1">'Adv 3'!$C$4:$D$44</definedName>
    <definedName name="_xlnm._FilterDatabase" localSheetId="3" hidden="1">'Adv 4'!$C$4:$H$20</definedName>
    <definedName name="_xlnm._FilterDatabase" localSheetId="4" hidden="1">'Adv 5'!$C$4:$D$44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7" l="1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8" i="7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H9" i="2"/>
  <c r="J8" i="1" a="1"/>
  <c r="J8" i="1" s="1"/>
  <c r="H8" i="1" a="1"/>
  <c r="H8" i="1" s="1"/>
  <c r="N14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L8" i="7"/>
  <c r="N8" i="7"/>
  <c r="N9" i="7"/>
  <c r="N10" i="7"/>
  <c r="N11" i="7"/>
  <c r="N12" i="7"/>
  <c r="N13" i="7"/>
  <c r="N15" i="7"/>
  <c r="N16" i="7"/>
  <c r="N17" i="7"/>
  <c r="N18" i="7"/>
  <c r="N19" i="7"/>
  <c r="N20" i="7"/>
  <c r="N21" i="7"/>
  <c r="N22" i="7"/>
  <c r="N23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K8" i="7" a="1"/>
  <c r="K8" i="7" s="1"/>
  <c r="I8" i="7" a="1"/>
  <c r="I8" i="7" s="1"/>
  <c r="H5" i="5" a="1"/>
  <c r="H5" i="5" s="1"/>
  <c r="H6" i="2" a="1"/>
  <c r="H6" i="2" s="1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29" i="7"/>
  <c r="M8" i="7" a="1"/>
  <c r="M8" i="7" s="1"/>
  <c r="K9" i="7" l="1" a="1"/>
  <c r="K9" i="7" s="1"/>
  <c r="K10" i="7" a="1"/>
  <c r="K10" i="7" s="1"/>
  <c r="K11" i="7" a="1"/>
  <c r="K11" i="7" s="1"/>
  <c r="K12" i="7" a="1"/>
  <c r="K12" i="7" s="1"/>
  <c r="K13" i="7" a="1"/>
  <c r="K13" i="7" s="1"/>
  <c r="K14" i="7" a="1"/>
  <c r="K14" i="7"/>
  <c r="K15" i="7" a="1"/>
  <c r="K15" i="7" s="1"/>
  <c r="K16" i="7" a="1"/>
  <c r="K16" i="7" s="1"/>
  <c r="K17" i="7" a="1"/>
  <c r="K17" i="7" s="1"/>
  <c r="K18" i="7" a="1"/>
  <c r="K18" i="7" s="1"/>
  <c r="K19" i="7" a="1"/>
  <c r="K19" i="7" s="1"/>
  <c r="K20" i="7" a="1"/>
  <c r="K20" i="7" s="1"/>
  <c r="K21" i="7" a="1"/>
  <c r="K21" i="7" s="1"/>
  <c r="K22" i="7" a="1"/>
  <c r="K22" i="7" s="1"/>
  <c r="K23" i="7" a="1"/>
  <c r="K23" i="7" s="1"/>
  <c r="I14" i="7" a="1"/>
  <c r="I14" i="7" s="1"/>
  <c r="I15" i="7" a="1"/>
  <c r="I15" i="7" s="1"/>
  <c r="I16" i="7" a="1"/>
  <c r="I16" i="7" s="1"/>
  <c r="I17" i="7" a="1"/>
  <c r="I17" i="7" s="1"/>
  <c r="I18" i="7" a="1"/>
  <c r="I18" i="7" s="1"/>
  <c r="I19" i="7" a="1"/>
  <c r="I19" i="7" s="1"/>
  <c r="I20" i="7" a="1"/>
  <c r="I20" i="7" s="1"/>
  <c r="I21" i="7" a="1"/>
  <c r="I21" i="7" s="1"/>
  <c r="I22" i="7" a="1"/>
  <c r="I22" i="7" s="1"/>
  <c r="I23" i="7" a="1"/>
  <c r="I23" i="7" s="1"/>
  <c r="I11" i="7" a="1"/>
  <c r="I11" i="7" s="1"/>
  <c r="I12" i="7" a="1"/>
  <c r="I12" i="7" s="1"/>
  <c r="I13" i="7" a="1"/>
  <c r="I13" i="7" s="1"/>
  <c r="I10" i="7" a="1"/>
  <c r="I10" i="7" s="1"/>
  <c r="I9" i="7" a="1"/>
  <c r="I9" i="7" s="1"/>
  <c r="H7" i="2" l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6" i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<sst xmlns="http://schemas.openxmlformats.org/spreadsheetml/2006/main" count="365" uniqueCount="160">
  <si>
    <t>Joell D</t>
  </si>
  <si>
    <t>Susie G</t>
  </si>
  <si>
    <t>Lucie R</t>
  </si>
  <si>
    <t>Ariel D</t>
  </si>
  <si>
    <t>Theobald M</t>
  </si>
  <si>
    <t>Cos S</t>
  </si>
  <si>
    <t>Vilma B</t>
  </si>
  <si>
    <t>Cammi O</t>
  </si>
  <si>
    <t>Skye R</t>
  </si>
  <si>
    <t>Bernete C</t>
  </si>
  <si>
    <t>Idaline M</t>
  </si>
  <si>
    <t>Deina G</t>
  </si>
  <si>
    <t>Ly W</t>
  </si>
  <si>
    <t>Florence F</t>
  </si>
  <si>
    <t>Stillman C</t>
  </si>
  <si>
    <t>Aloin S</t>
  </si>
  <si>
    <t>Brit G</t>
  </si>
  <si>
    <t>Nata H</t>
  </si>
  <si>
    <t>Des K</t>
  </si>
  <si>
    <t>Ebenezer R</t>
  </si>
  <si>
    <t>Vincent L</t>
  </si>
  <si>
    <t>Carroll C</t>
  </si>
  <si>
    <t>Obie M</t>
  </si>
  <si>
    <t>Leontine P</t>
  </si>
  <si>
    <t>Thaddeus L</t>
  </si>
  <si>
    <t>Zorana D</t>
  </si>
  <si>
    <t>Betta H</t>
  </si>
  <si>
    <t>Joella C</t>
  </si>
  <si>
    <t>Erich B</t>
  </si>
  <si>
    <t>Fanchette E</t>
  </si>
  <si>
    <t>Selle F</t>
  </si>
  <si>
    <t>Abraham B</t>
  </si>
  <si>
    <t>Towny H</t>
  </si>
  <si>
    <t>Zack S</t>
  </si>
  <si>
    <t>Susana G</t>
  </si>
  <si>
    <t>Adair S</t>
  </si>
  <si>
    <t>Jessa G</t>
  </si>
  <si>
    <t>Toddy H</t>
  </si>
  <si>
    <t>Adena Y</t>
  </si>
  <si>
    <t>Ilyse K</t>
  </si>
  <si>
    <t>Student</t>
  </si>
  <si>
    <t>GPA</t>
  </si>
  <si>
    <t>Student with highest GPA</t>
  </si>
  <si>
    <t>Student with second highest GPA</t>
  </si>
  <si>
    <t>Top 5 Students</t>
  </si>
  <si>
    <t>Territory</t>
  </si>
  <si>
    <t>Sales</t>
  </si>
  <si>
    <t>Hyderabad</t>
  </si>
  <si>
    <t>Nagpur</t>
  </si>
  <si>
    <t>Bangalore</t>
  </si>
  <si>
    <t>Chennai</t>
  </si>
  <si>
    <t>Best Salesperson</t>
  </si>
  <si>
    <t>Their Sales</t>
  </si>
  <si>
    <t>Salesperson</t>
  </si>
  <si>
    <t>Extract Last Name</t>
  </si>
  <si>
    <t>Name</t>
  </si>
  <si>
    <t>Full 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</si>
  <si>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</si>
  <si>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</si>
  <si>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</si>
  <si>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</si>
  <si>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</si>
  <si>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</si>
  <si>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</si>
  <si>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</si>
  <si>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</si>
  <si>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</si>
  <si>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</si>
  <si>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</si>
  <si>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</si>
  <si>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</si>
  <si>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</si>
  <si>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</si>
  <si>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</si>
  <si>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</si>
  <si>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</si>
  <si>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</si>
  <si>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</si>
  <si>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</si>
  <si>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</si>
  <si>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</si>
  <si>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</si>
  <si>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Bonus?</t>
  </si>
  <si>
    <t>Females in Website &amp; Sales departments</t>
  </si>
  <si>
    <t>Bonus Criteria</t>
  </si>
  <si>
    <t>Females in other departments</t>
  </si>
  <si>
    <t>Anyone joined before 2019</t>
  </si>
  <si>
    <t>Nested IF…</t>
  </si>
  <si>
    <t>All others, with salary under 100k</t>
  </si>
  <si>
    <t>All others…</t>
  </si>
  <si>
    <t>Fraction of their total sales</t>
  </si>
  <si>
    <t>LARGE option</t>
  </si>
  <si>
    <t>Tamm</t>
  </si>
  <si>
    <t>Bunschoten</t>
  </si>
  <si>
    <t>Matos</t>
  </si>
  <si>
    <t>Medveď</t>
  </si>
  <si>
    <t>Sultana</t>
  </si>
  <si>
    <t>Atanasov</t>
  </si>
  <si>
    <t>Maria</t>
  </si>
  <si>
    <t>Ragnvaldsson</t>
  </si>
  <si>
    <t>Bedrosian</t>
  </si>
  <si>
    <t>Beumers</t>
  </si>
  <si>
    <t>Ardovini</t>
  </si>
  <si>
    <t>McCreery</t>
  </si>
  <si>
    <t>Beasley</t>
  </si>
  <si>
    <t>Forst</t>
  </si>
  <si>
    <t>Knochenmus</t>
  </si>
  <si>
    <t>Ibbott</t>
  </si>
  <si>
    <t>Patel</t>
  </si>
  <si>
    <t>Ozols</t>
  </si>
  <si>
    <t>Buggenum</t>
  </si>
  <si>
    <t>Oopen</t>
  </si>
  <si>
    <t>Last name (f)</t>
  </si>
  <si>
    <t>Ima Marietta Tillo Tamm</t>
  </si>
  <si>
    <t>Charlotte Coilean Bunschoten</t>
  </si>
  <si>
    <t>Matthias Agni Matos</t>
  </si>
  <si>
    <t>Laetitia Medveď</t>
  </si>
  <si>
    <t>Jesse Oskar Sultana</t>
  </si>
  <si>
    <t>Sultan Wanjiru Atanasov</t>
  </si>
  <si>
    <t>Min-Seo Aaron Martha Maria</t>
  </si>
  <si>
    <t>Vitalia Donaldina Oopen</t>
  </si>
  <si>
    <t>Lolicia Intan Ragnvaldsson</t>
  </si>
  <si>
    <t>Saveriu Lluc Bedrosian</t>
  </si>
  <si>
    <t>Nikodemos Pollux Barclay Beumers</t>
  </si>
  <si>
    <t>Lug Ardovini</t>
  </si>
  <si>
    <t>Mariya Brighid Yéssica McCreery</t>
  </si>
  <si>
    <t>Lloyd Beasley</t>
  </si>
  <si>
    <t>Zenais Alodia Forst</t>
  </si>
  <si>
    <t>María Ángeles Knochenmus</t>
  </si>
  <si>
    <t>Ernesta Yejide Ibbott</t>
  </si>
  <si>
    <t>Dalimil Janina Patel</t>
  </si>
  <si>
    <t>Ianto Jahleel Nikolina Ozols</t>
  </si>
  <si>
    <t>Zaccharias Van Buggenum</t>
  </si>
  <si>
    <t>To highlight</t>
  </si>
  <si>
    <t>On call team</t>
  </si>
  <si>
    <t>Name contains bo</t>
  </si>
  <si>
    <t>Median salary of website staff</t>
  </si>
  <si>
    <t>Check if an employee is part of on call support team in C32:C36</t>
  </si>
  <si>
    <t>Bonus:
1% for Website staff
3 % for Sales staff joined in 2018
2% for others</t>
  </si>
  <si>
    <t>Joined between 1-Jan-2019 and 30-Jun-2019</t>
  </si>
  <si>
    <t>Dept = "Website"
Year joined = 2019
Salary &gt; 90,000</t>
  </si>
  <si>
    <t>Either Male or Salary &lt;85,000</t>
  </si>
  <si>
    <t>Wildcard</t>
  </si>
  <si>
    <t>Array if</t>
  </si>
  <si>
    <t>List Check</t>
  </si>
  <si>
    <t>nested if - substitute</t>
  </si>
  <si>
    <t>between</t>
  </si>
  <si>
    <t>Any 2 out of 3</t>
  </si>
  <si>
    <t>Only one of</t>
  </si>
  <si>
    <t>bo</t>
  </si>
  <si>
    <t>Review</t>
  </si>
  <si>
    <t>Exclude</t>
  </si>
  <si>
    <t>Include</t>
  </si>
  <si>
    <t>IF Formula  Adv. Tricks</t>
  </si>
  <si>
    <t>finance</t>
  </si>
  <si>
    <t>Formulas</t>
  </si>
  <si>
    <t>Filter Formula</t>
  </si>
  <si>
    <t>No Review</t>
  </si>
  <si>
    <t>High Salary</t>
  </si>
  <si>
    <t>Last name ( Flash fill)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</si>
</sst>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[$₹-4009]\ #,##0"/>
    <numFmt numFmtId="165" formatCode="&quot;$&quot;#,##0"/>
    <numFmt numFmtId="166" formatCode="[$-409]dd\-mmm\-yy;@"/>
    <numFmt numFmtId="167" formatCode="0.0%"/>
  </numFmts>
  <fonts count="11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4"/>
      <color theme="1"/>
      <name val="Segoe UI Semibold"/>
      <family val="2"/>
    </font>
    <font>
      <b/>
      <sz val="11"/>
      <color theme="1"/>
      <name val="Calibri"/>
      <family val="2"/>
      <scheme val="minor"/>
    </font>
    <font>
      <sz val="14"/>
      <color theme="0"/>
      <name val="Segoe UI Black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3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0" fillId="0" borderId="1" xfId="0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right"/>
    </xf>
    <xf numFmtId="0" fontId="0" fillId="7" borderId="1" xfId="0" applyFill="1" applyBorder="1"/>
    <xf numFmtId="0" fontId="4" fillId="5" borderId="0" xfId="0" applyFont="1" applyFill="1" applyAlignment="1">
      <alignment horizontal="center"/>
    </xf>
    <xf numFmtId="164" fontId="0" fillId="0" borderId="0" xfId="0" applyNumberFormat="1"/>
    <xf numFmtId="0" fontId="0" fillId="8" borderId="1" xfId="0" applyFill="1" applyBorder="1"/>
    <xf numFmtId="9" fontId="0" fillId="0" borderId="0" xfId="0" applyNumberFormat="1"/>
    <xf numFmtId="0" fontId="5" fillId="0" borderId="0" xfId="0" applyFont="1"/>
    <xf numFmtId="0" fontId="3" fillId="0" borderId="0" xfId="0" applyFont="1"/>
    <xf numFmtId="9" fontId="0" fillId="0" borderId="1" xfId="1" applyFont="1" applyBorder="1"/>
    <xf numFmtId="165" fontId="0" fillId="0" borderId="3" xfId="0" applyNumberFormat="1" applyBorder="1"/>
    <xf numFmtId="166" fontId="0" fillId="0" borderId="3" xfId="0" applyNumberFormat="1" applyBorder="1"/>
    <xf numFmtId="0" fontId="0" fillId="0" borderId="3" xfId="0" applyBorder="1"/>
    <xf numFmtId="0" fontId="0" fillId="10" borderId="4" xfId="0" applyFill="1" applyBorder="1"/>
    <xf numFmtId="0" fontId="0" fillId="0" borderId="0" xfId="0" applyAlignment="1">
      <alignment horizontal="right"/>
    </xf>
    <xf numFmtId="0" fontId="0" fillId="10" borderId="5" xfId="0" applyFill="1" applyBorder="1"/>
    <xf numFmtId="165" fontId="0" fillId="0" borderId="6" xfId="0" applyNumberFormat="1" applyBorder="1" applyAlignment="1">
      <alignment horizontal="center"/>
    </xf>
    <xf numFmtId="165" fontId="0" fillId="0" borderId="6" xfId="0" applyNumberFormat="1" applyBorder="1"/>
    <xf numFmtId="166" fontId="0" fillId="0" borderId="6" xfId="0" applyNumberFormat="1" applyBorder="1"/>
    <xf numFmtId="0" fontId="0" fillId="0" borderId="6" xfId="0" applyBorder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right"/>
    </xf>
    <xf numFmtId="0" fontId="3" fillId="3" borderId="2" xfId="0" applyFont="1" applyFill="1" applyBorder="1"/>
    <xf numFmtId="0" fontId="0" fillId="0" borderId="7" xfId="0" applyBorder="1"/>
    <xf numFmtId="0" fontId="3" fillId="3" borderId="7" xfId="0" applyFont="1" applyFill="1" applyBorder="1"/>
    <xf numFmtId="0" fontId="0" fillId="0" borderId="8" xfId="0" applyBorder="1"/>
    <xf numFmtId="165" fontId="0" fillId="0" borderId="8" xfId="0" applyNumberFormat="1" applyBorder="1"/>
    <xf numFmtId="166" fontId="0" fillId="0" borderId="8" xfId="0" applyNumberFormat="1" applyBorder="1"/>
    <xf numFmtId="0" fontId="7" fillId="4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right"/>
    </xf>
    <xf numFmtId="0" fontId="3" fillId="3" borderId="8" xfId="0" applyFont="1" applyFill="1" applyBorder="1"/>
    <xf numFmtId="0" fontId="3" fillId="4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6" borderId="0" xfId="0" applyFill="1"/>
    <xf numFmtId="0" fontId="0" fillId="11" borderId="0" xfId="0" applyFill="1"/>
    <xf numFmtId="167" fontId="0" fillId="0" borderId="8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9" fillId="6" borderId="1" xfId="0" applyFont="1" applyFill="1" applyBorder="1"/>
    <xf numFmtId="0" fontId="9" fillId="6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right"/>
    </xf>
    <xf numFmtId="0" fontId="9" fillId="6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15" fontId="10" fillId="0" borderId="1" xfId="0" applyNumberFormat="1" applyFont="1" applyBorder="1"/>
    <xf numFmtId="6" fontId="10" fillId="0" borderId="1" xfId="0" applyNumberFormat="1" applyFont="1" applyBorder="1"/>
    <xf numFmtId="9" fontId="10" fillId="7" borderId="1" xfId="1" applyFont="1" applyFill="1" applyBorder="1"/>
    <xf numFmtId="0" fontId="0" fillId="3" borderId="0" xfId="0" applyFill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top" wrapText="1"/>
    </xf>
    <xf numFmtId="165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ill>
        <patternFill>
          <bgColor rgb="FFFFC000"/>
        </patternFill>
      </fill>
    </dxf>
    <dxf>
      <numFmt numFmtId="0" formatCode="General"/>
    </dxf>
    <dxf>
      <numFmt numFmtId="164" formatCode="[$₹-4009]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'Adv 1'!$I$28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'Adv 1'!$E$29:$E$44</c:f>
              <c:strCache>
                <c:ptCount val="16"/>
                <c:pt idx="0">
                  <c:v>Barr Faughny</c:v>
                </c:pt>
                <c:pt idx="1">
                  <c:v>Dennison Crosswaite</c:v>
                </c:pt>
                <c:pt idx="2">
                  <c:v>Gunar Cockshoot</c:v>
                </c:pt>
                <c:pt idx="3">
                  <c:v>Gigi Bohling</c:v>
                </c:pt>
                <c:pt idx="4">
                  <c:v>Curtice Advani</c:v>
                </c:pt>
                <c:pt idx="5">
                  <c:v>Kaine Padly</c:v>
                </c:pt>
                <c:pt idx="6">
                  <c:v>Ches Bonnell</c:v>
                </c:pt>
                <c:pt idx="7">
                  <c:v>Andria Kimpton</c:v>
                </c:pt>
                <c:pt idx="8">
                  <c:v>Brien Boise</c:v>
                </c:pt>
                <c:pt idx="9">
                  <c:v>Husein Augar</c:v>
                </c:pt>
                <c:pt idx="10">
                  <c:v>Jan Morforth</c:v>
                </c:pt>
                <c:pt idx="11">
                  <c:v>Dotty Strutley</c:v>
                </c:pt>
                <c:pt idx="12">
                  <c:v>Marney O'Breen</c:v>
                </c:pt>
                <c:pt idx="13">
                  <c:v>Rafaelita Blaksland</c:v>
                </c:pt>
                <c:pt idx="14">
                  <c:v>Beverie Moffet</c:v>
                </c:pt>
                <c:pt idx="15">
                  <c:v>Oby Sorrel</c:v>
                </c:pt>
              </c:strCache>
            </c:strRef>
          </c:cat>
          <c:val>
            <c:numRef>
              <c:f>'Adv 1'!$I$29:$I$44</c:f>
              <c:numCache>
                <c:formatCode>"$"#,##0</c:formatCode>
                <c:ptCount val="16"/>
                <c:pt idx="0">
                  <c:v>75000</c:v>
                </c:pt>
                <c:pt idx="1">
                  <c:v>90700</c:v>
                </c:pt>
                <c:pt idx="2">
                  <c:v>48950</c:v>
                </c:pt>
                <c:pt idx="3">
                  <c:v>74550</c:v>
                </c:pt>
                <c:pt idx="4">
                  <c:v>59810</c:v>
                </c:pt>
                <c:pt idx="5">
                  <c:v>107700</c:v>
                </c:pt>
                <c:pt idx="6">
                  <c:v>88050</c:v>
                </c:pt>
                <c:pt idx="7">
                  <c:v>69120</c:v>
                </c:pt>
                <c:pt idx="8">
                  <c:v>58100</c:v>
                </c:pt>
                <c:pt idx="9">
                  <c:v>67910</c:v>
                </c:pt>
                <c:pt idx="10">
                  <c:v>48170</c:v>
                </c:pt>
                <c:pt idx="11">
                  <c:v>41980</c:v>
                </c:pt>
                <c:pt idx="12">
                  <c:v>65920</c:v>
                </c:pt>
                <c:pt idx="13">
                  <c:v>109160</c:v>
                </c:pt>
                <c:pt idx="14">
                  <c:v>75970</c:v>
                </c:pt>
                <c:pt idx="15">
                  <c:v>58940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2-42AB-BF9C-690337A17066}"/>
            </c:ext>
          </c:extLst>
        </c:ser>
        <c:ser>
          <c:idx val="1"/>
          <c:order val="1"/>
          <c:tx>
            <c:strRef>
              <c:f>'Adv 1'!$J$28</c:f>
              <c:strCache>
                <c:ptCount val="1"/>
                <c:pt idx="0">
                  <c:v>High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'Adv 1'!$E$29:$E$44</c:f>
              <c:strCache>
                <c:ptCount val="16"/>
                <c:pt idx="0">
                  <c:v>Barr Faughny</c:v>
                </c:pt>
                <c:pt idx="1">
                  <c:v>Dennison Crosswaite</c:v>
                </c:pt>
                <c:pt idx="2">
                  <c:v>Gunar Cockshoot</c:v>
                </c:pt>
                <c:pt idx="3">
                  <c:v>Gigi Bohling</c:v>
                </c:pt>
                <c:pt idx="4">
                  <c:v>Curtice Advani</c:v>
                </c:pt>
                <c:pt idx="5">
                  <c:v>Kaine Padly</c:v>
                </c:pt>
                <c:pt idx="6">
                  <c:v>Ches Bonnell</c:v>
                </c:pt>
                <c:pt idx="7">
                  <c:v>Andria Kimpton</c:v>
                </c:pt>
                <c:pt idx="8">
                  <c:v>Brien Boise</c:v>
                </c:pt>
                <c:pt idx="9">
                  <c:v>Husein Augar</c:v>
                </c:pt>
                <c:pt idx="10">
                  <c:v>Jan Morforth</c:v>
                </c:pt>
                <c:pt idx="11">
                  <c:v>Dotty Strutley</c:v>
                </c:pt>
                <c:pt idx="12">
                  <c:v>Marney O'Breen</c:v>
                </c:pt>
                <c:pt idx="13">
                  <c:v>Rafaelita Blaksland</c:v>
                </c:pt>
                <c:pt idx="14">
                  <c:v>Beverie Moffet</c:v>
                </c:pt>
                <c:pt idx="15">
                  <c:v>Oby Sorrel</c:v>
                </c:pt>
              </c:strCache>
            </c:strRef>
          </c:cat>
          <c:val>
            <c:numRef>
              <c:f>'Adv 1'!$J$29:$J$44</c:f>
              <c:numCache>
                <c:formatCode>"$"#,##0</c:formatCode>
                <c:ptCount val="16"/>
                <c:pt idx="0">
                  <c:v>75000</c:v>
                </c:pt>
                <c:pt idx="1">
                  <c:v>90700</c:v>
                </c:pt>
                <c:pt idx="2">
                  <c:v>0</c:v>
                </c:pt>
                <c:pt idx="3">
                  <c:v>74550</c:v>
                </c:pt>
                <c:pt idx="4">
                  <c:v>0</c:v>
                </c:pt>
                <c:pt idx="5">
                  <c:v>107700</c:v>
                </c:pt>
                <c:pt idx="6">
                  <c:v>88050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109160</c:v>
                </c:pt>
                <c:pt idx="14">
                  <c:v>75970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C2-42AB-BF9C-690337A17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792486191"/>
        <c:axId val="1792486607"/>
      </c:barChart>
      <c:catAx>
        <c:axId val="179248619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Names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86607"/>
        <c:crosses val="autoZero"/>
        <c:auto val="1"/>
        <c:lblAlgn val="ctr"/>
        <c:lblOffset val="100"/>
        <c:noMultiLvlLbl val="0"/>
      </c:catAx>
      <c:valAx>
        <c:axId val="1792486607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Salaries</a:t>
                </a:r>
              </a:p>
            </c:rich>
          </c:tx>
          <c:layout>
            <c:manualLayout>
              <c:xMode val="edge"/>
              <c:yMode val="edge"/>
              <c:x val="0.39802015070696806"/>
              <c:y val="9.120644344465021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8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8425196850394"/>
          <c:y val="0.42422408470280165"/>
          <c:w val="0.24734027601388536"/>
          <c:h val="0.18408574689549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714375</xdr:colOff>
      <xdr:row>25</xdr:row>
      <xdr:rowOff>138112</xdr:rowOff>
    </xdr:from>
    <xdr:to>
      <xdr:col>14</xdr:col>
      <xdr:colOff>428625</xdr:colOff>
      <xdr:row>48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55F1A8-A6B0-4D92-B354-7F25B13F3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31D8D-6E66-4016-9452-C985A03C4076}" name="sales" displayName="sales" ref="C4:E36" totalsRowShown="0">
  <autoFilter ref="C4:E36" xr:uid="{D3831D8D-6E66-4016-9452-C985A03C4076}"/>
  <tableColumns count="3">
    <tableColumn id="1" xr3:uid="{331372F8-BB57-4D62-B861-822C92824B51}" name="Salesperson"/>
    <tableColumn id="2" xr3:uid="{FFE98B3C-CBF9-43EC-BAA6-BB114595B138}" name="Territory"/>
    <tableColumn id="3" xr3:uid="{DE3D1E69-FA7A-4135-8AC3-05E018464DEC}" name="Sal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03BAC-0535-4BF7-B98E-0C76704C42DF}" name="names" displayName="names" ref="C3:E23" totalsRowShown="0">
  <autoFilter ref="C3:E23" xr:uid="{2F703BAC-0535-4BF7-B98E-0C76704C42DF}"/>
  <tableColumns count="3">
    <tableColumn id="1" xr3:uid="{97F47165-8C02-455D-A17B-8CFEA28F3544}" name="Full Name"/>
    <tableColumn id="2" xr3:uid="{F845EE58-93C5-4DB9-9B6B-F37E0BD2C239}" name="Last name ( Flash fill)"/>
    <tableColumn id="3" xr3:uid="{954A3F91-0E92-4949-A50F-064B314ED83D}" name="Last name (f)" dataDxfId="1">
      <calculatedColumnFormula>MID(names[[#This Row],[Full Name]],FIND("@", SUBSTITUTE(names[[#This Row],[Full Name]]," ","@",LEN(names[[#This Row],[Full Name]])-LEN(SUBSTITUTE(names[[#This Row],[Full Name]]," ",""))))+1,999)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D8F-FF66-4711-9DB3-D3DA8AE9C953}">
  <dimension ref="A1:O44"/>
  <sheetViews>
    <sheetView showGridLines="0" tabSelected="1" workbookViewId="0">
      <selection activeCell="K4" sqref="K4"/>
    </sheetView>
  </sheetViews>
  <sheetFormatPr defaultRowHeight="15" x14ac:dyDescent="0.25"/>
  <cols>
    <col min="1" max="1" width="1.7109375" customWidth="1"/>
    <col min="2" max="2" width="3.7109375" customWidth="1"/>
    <col min="3" max="3" width="19.7109375" customWidth="1"/>
    <col min="4" max="4" width="10.28515625" customWidth="1"/>
    <col min="5" max="5" width="12.5703125" bestFit="1" customWidth="1"/>
    <col min="6" max="6" width="12.140625" customWidth="1"/>
    <col min="7" max="7" width="11.7109375" customWidth="1"/>
    <col min="8" max="12" width="24.28515625" customWidth="1"/>
    <col min="13" max="13" width="24.28515625" style="40" customWidth="1"/>
    <col min="14" max="14" width="24.28515625" customWidth="1"/>
    <col min="15" max="18" width="25.7109375" customWidth="1"/>
  </cols>
  <sheetData>
    <row r="1" spans="1:15" s="2" customFormat="1" ht="52.5" customHeight="1" x14ac:dyDescent="0.25">
      <c r="A1" s="1"/>
      <c r="C1" s="3" t="s">
        <v>153</v>
      </c>
      <c r="M1" s="55"/>
    </row>
    <row r="4" spans="1:15" x14ac:dyDescent="0.25">
      <c r="H4" s="41" t="s">
        <v>152</v>
      </c>
      <c r="I4" s="41" t="s">
        <v>152</v>
      </c>
      <c r="J4" s="41" t="s">
        <v>150</v>
      </c>
    </row>
    <row r="5" spans="1:15" x14ac:dyDescent="0.25">
      <c r="H5" s="42" t="s">
        <v>151</v>
      </c>
      <c r="I5" s="42" t="s">
        <v>151</v>
      </c>
      <c r="J5" s="42" t="s">
        <v>157</v>
      </c>
      <c r="N5" s="41" t="s">
        <v>149</v>
      </c>
      <c r="O5" s="40"/>
    </row>
    <row r="6" spans="1:15" x14ac:dyDescent="0.25">
      <c r="H6" s="39" t="s">
        <v>148</v>
      </c>
      <c r="I6" s="39" t="s">
        <v>147</v>
      </c>
      <c r="J6" s="39" t="s">
        <v>146</v>
      </c>
      <c r="K6" s="39" t="s">
        <v>145</v>
      </c>
      <c r="L6" s="39" t="s">
        <v>144</v>
      </c>
      <c r="M6" s="56" t="s">
        <v>143</v>
      </c>
      <c r="N6" s="39" t="s">
        <v>142</v>
      </c>
    </row>
    <row r="7" spans="1:15" ht="104.25" customHeight="1" x14ac:dyDescent="0.25">
      <c r="C7" s="38" t="s">
        <v>55</v>
      </c>
      <c r="D7" s="38" t="s">
        <v>57</v>
      </c>
      <c r="E7" s="38" t="s">
        <v>58</v>
      </c>
      <c r="F7" s="37" t="s">
        <v>59</v>
      </c>
      <c r="G7" s="37" t="s">
        <v>60</v>
      </c>
      <c r="H7" s="36" t="s">
        <v>141</v>
      </c>
      <c r="I7" s="36" t="s">
        <v>140</v>
      </c>
      <c r="J7" s="36" t="s">
        <v>139</v>
      </c>
      <c r="K7" s="36" t="s">
        <v>138</v>
      </c>
      <c r="L7" s="36" t="s">
        <v>137</v>
      </c>
      <c r="M7" s="57" t="s">
        <v>136</v>
      </c>
      <c r="N7" s="36" t="s">
        <v>135</v>
      </c>
    </row>
    <row r="8" spans="1:15" x14ac:dyDescent="0.25">
      <c r="C8" s="33" t="s">
        <v>61</v>
      </c>
      <c r="D8" s="33" t="s">
        <v>62</v>
      </c>
      <c r="E8" s="33" t="s">
        <v>63</v>
      </c>
      <c r="F8" s="35">
        <v>43744</v>
      </c>
      <c r="G8" s="34">
        <v>75000</v>
      </c>
      <c r="H8" s="33" t="str">
        <f>IF(_xlfn.XOR(D8="Male",G8&lt;85000),$H$4,$H$5)</f>
        <v>Include</v>
      </c>
      <c r="I8" s="33" t="str" cm="1">
        <f t="array" ref="I8">_xlfn.IFS(AND(E8="website",YEAR(F8)="2019"),$I$4,AND(G8&gt;90000,E8="website"),$I$4,AND(YEAR(F8)=2019,G8&gt;90000),$I$4,TRUE,$I$5)</f>
        <v>Exclude</v>
      </c>
      <c r="J8" s="33" t="str">
        <f>IF(AND(F8&gt;DATE(2019,1,1),F8&lt;DATE(2019,6,30)),$J$4,$J$5)</f>
        <v>No Review</v>
      </c>
      <c r="K8" s="43" t="str" cm="1">
        <f t="array" ref="K8">_xlfn.IFS(E8="website",1%,AND(E8="sales",YEAR(F8)=2018),3%,TRUE,"2%")</f>
        <v>2%</v>
      </c>
      <c r="L8" s="33" t="str">
        <f>IF(COUNTIFS($C$29:$C$33,C8),"on call","notoncall")</f>
        <v>notoncall</v>
      </c>
      <c r="M8" s="58" cm="1">
        <f t="array" ref="M8">MEDIAN(IF(E8:E23="website",G8:G23," "))</f>
        <v>69120</v>
      </c>
      <c r="N8" s="33" t="str">
        <f>IF(COUNTIFS(C8,"*"&amp;$N$5&amp;"*"),"bo","no bo")</f>
        <v>no bo</v>
      </c>
    </row>
    <row r="9" spans="1:15" x14ac:dyDescent="0.25">
      <c r="C9" s="20" t="s">
        <v>64</v>
      </c>
      <c r="D9" s="20" t="s">
        <v>65</v>
      </c>
      <c r="E9" s="20" t="s">
        <v>66</v>
      </c>
      <c r="F9" s="19">
        <v>43601</v>
      </c>
      <c r="G9" s="18">
        <v>90700</v>
      </c>
      <c r="H9" s="33" t="str">
        <f t="shared" ref="H9:H23" si="0">IF(_xlfn.XOR(D9="Male",G9&lt;85000),$H$4,$H$5)</f>
        <v>Include</v>
      </c>
      <c r="I9" s="33" t="str" cm="1">
        <f t="array" ref="I9">_xlfn.IFS(AND(E9="website",YEAR(F9)="2019"),$I$4,AND(G9&gt;90000,E9="website"),$I$4,AND(YEAR(F9)=2019,G9&gt;90000),$I$4,TRUE,$I$5)</f>
        <v>Include</v>
      </c>
      <c r="J9" s="33" t="str">
        <f t="shared" ref="J9:J23" si="1">IF(AND(F9&gt;DATE(2019,1,1),F9&lt;DATE(2019,6,30)),$J$4,$J$5)</f>
        <v>Review</v>
      </c>
      <c r="K9" s="43" cm="1">
        <f t="array" ref="K9">_xlfn.IFS(E9="website",1%,AND(E9="sales",YEAR(F9)=2018),3%,TRUE,"2%")</f>
        <v>0.01</v>
      </c>
      <c r="L9" s="33" t="str">
        <f>IF(COUNTIFS($C$29:$C$33,C9),"on call","notoncall")</f>
        <v>notoncall</v>
      </c>
      <c r="M9" s="59"/>
      <c r="N9" s="33" t="str">
        <f t="shared" ref="N9:N23" si="2">IF(COUNTIFS(C9,"*"&amp;$N$5&amp;"*"),"bo","no bo")</f>
        <v>no bo</v>
      </c>
    </row>
    <row r="10" spans="1:15" x14ac:dyDescent="0.25">
      <c r="C10" s="20" t="s">
        <v>67</v>
      </c>
      <c r="D10" s="20" t="s">
        <v>65</v>
      </c>
      <c r="E10" s="20" t="s">
        <v>66</v>
      </c>
      <c r="F10" s="19">
        <v>43476</v>
      </c>
      <c r="G10" s="18">
        <v>48950</v>
      </c>
      <c r="H10" s="33" t="str">
        <f t="shared" si="0"/>
        <v>Exclude</v>
      </c>
      <c r="I10" s="33" t="str" cm="1">
        <f t="array" ref="I10">_xlfn.IFS(AND(E10="website",YEAR(F10)=2019),$I$4,AND(G10&gt;90000,E10="website"),$I$4,AND(YEAR(F10)=2019,G10&gt;90000),$I$4,TRUE,$I$5)</f>
        <v>Include</v>
      </c>
      <c r="J10" s="33" t="str">
        <f t="shared" si="1"/>
        <v>Review</v>
      </c>
      <c r="K10" s="43" cm="1">
        <f t="array" ref="K10">_xlfn.IFS(E10="website",1%,AND(E10="sales",YEAR(F10)=2018),3%,TRUE,"2%")</f>
        <v>0.01</v>
      </c>
      <c r="L10" s="33" t="str">
        <f>IF(COUNTIFS($C$29:$C$33,C10),"on call","notoncall")</f>
        <v>notoncall</v>
      </c>
      <c r="M10" s="59"/>
      <c r="N10" s="33" t="str">
        <f t="shared" si="2"/>
        <v>no bo</v>
      </c>
    </row>
    <row r="11" spans="1:15" x14ac:dyDescent="0.25">
      <c r="C11" s="20" t="s">
        <v>68</v>
      </c>
      <c r="D11" s="20" t="s">
        <v>65</v>
      </c>
      <c r="E11" s="20" t="s">
        <v>46</v>
      </c>
      <c r="F11" s="19">
        <v>43351</v>
      </c>
      <c r="G11" s="18">
        <v>74550</v>
      </c>
      <c r="H11" s="33" t="str">
        <f t="shared" si="0"/>
        <v>Exclude</v>
      </c>
      <c r="I11" s="33" t="str" cm="1">
        <f t="array" ref="I11">_xlfn.IFS(AND(E11="website",YEAR(F11)=2019),$I$4,AND(G11&gt;90000,E11="website"),$I$4,AND(YEAR(F11)=2019,G11&gt;90000),$I$4,TRUE,$I$5)</f>
        <v>Exclude</v>
      </c>
      <c r="J11" s="33" t="str">
        <f t="shared" si="1"/>
        <v>No Review</v>
      </c>
      <c r="K11" s="43" cm="1">
        <f t="array" ref="K11">_xlfn.IFS(E11="website",1%,AND(E11="sales",YEAR(F11)=2018),3%,TRUE,"2%")</f>
        <v>0.03</v>
      </c>
      <c r="L11" s="33" t="str">
        <f>IF(COUNTIFS($C$29:$C$33,C11),"on call","notoncall")</f>
        <v>notoncall</v>
      </c>
      <c r="M11" s="59"/>
      <c r="N11" s="33" t="str">
        <f t="shared" si="2"/>
        <v>bo</v>
      </c>
    </row>
    <row r="12" spans="1:15" x14ac:dyDescent="0.25">
      <c r="C12" s="20" t="s">
        <v>69</v>
      </c>
      <c r="D12" s="20" t="s">
        <v>65</v>
      </c>
      <c r="E12" s="20" t="s">
        <v>70</v>
      </c>
      <c r="F12" s="19">
        <v>43560</v>
      </c>
      <c r="G12" s="18">
        <v>59810</v>
      </c>
      <c r="H12" s="33" t="str">
        <f t="shared" si="0"/>
        <v>Exclude</v>
      </c>
      <c r="I12" s="33" t="str" cm="1">
        <f t="array" ref="I12">_xlfn.IFS(AND(E12="website",YEAR(F12)=2019),$I$4,AND(G12&gt;90000,E12="website"),$I$4,AND(YEAR(F12)=2019,G12&gt;90000),$I$4,TRUE,$I$5)</f>
        <v>Exclude</v>
      </c>
      <c r="J12" s="33" t="str">
        <f t="shared" si="1"/>
        <v>Review</v>
      </c>
      <c r="K12" s="43" t="str" cm="1">
        <f t="array" ref="K12">_xlfn.IFS(E12="website",1%,AND(E12="sales",YEAR(F12)=2018),3%,TRUE,"2%")</f>
        <v>2%</v>
      </c>
      <c r="L12" s="33" t="str">
        <f>IF(COUNTIFS($C$29:$C$33,C12),"on call","notoncall")</f>
        <v>on call</v>
      </c>
      <c r="M12" s="59"/>
      <c r="N12" s="33" t="str">
        <f t="shared" si="2"/>
        <v>no bo</v>
      </c>
    </row>
    <row r="13" spans="1:15" x14ac:dyDescent="0.25">
      <c r="C13" s="20" t="s">
        <v>71</v>
      </c>
      <c r="D13" s="20" t="s">
        <v>65</v>
      </c>
      <c r="E13" s="20" t="s">
        <v>66</v>
      </c>
      <c r="F13" s="19">
        <v>43424</v>
      </c>
      <c r="G13" s="18">
        <v>107700</v>
      </c>
      <c r="H13" s="33" t="str">
        <f t="shared" si="0"/>
        <v>Include</v>
      </c>
      <c r="I13" s="33" t="str" cm="1">
        <f t="array" ref="I13">_xlfn.IFS(AND(E13="website",YEAR(F13)=2019),$I$4,AND(G13&gt;90000,E13="website"),$I$4,AND(YEAR(F13)=2019,G13&gt;90000),$I$4,TRUE,$I$5)</f>
        <v>Include</v>
      </c>
      <c r="J13" s="33" t="str">
        <f t="shared" si="1"/>
        <v>No Review</v>
      </c>
      <c r="K13" s="43" cm="1">
        <f t="array" ref="K13">_xlfn.IFS(E13="website",1%,AND(E13="sales",YEAR(F13)=2018),3%,TRUE,"2%")</f>
        <v>0.01</v>
      </c>
      <c r="L13" s="33" t="str">
        <f>IF(COUNTIFS($C$29:$C$33,C13),"on call","notoncall")</f>
        <v>notoncall</v>
      </c>
      <c r="M13" s="59"/>
      <c r="N13" s="33" t="str">
        <f t="shared" si="2"/>
        <v>no bo</v>
      </c>
    </row>
    <row r="14" spans="1:15" x14ac:dyDescent="0.25">
      <c r="C14" s="20" t="s">
        <v>72</v>
      </c>
      <c r="D14" s="20" t="s">
        <v>65</v>
      </c>
      <c r="E14" s="20" t="s">
        <v>66</v>
      </c>
      <c r="F14" s="19">
        <v>43303</v>
      </c>
      <c r="G14" s="18">
        <v>88050</v>
      </c>
      <c r="H14" s="33" t="str">
        <f t="shared" si="0"/>
        <v>Include</v>
      </c>
      <c r="I14" s="33" t="str" cm="1">
        <f t="array" ref="I14">_xlfn.IFS(AND(E14="website",YEAR(F14)=2019),$I$4,AND(G14&gt;90000,E14="website"),$I$4,AND(YEAR(F14)=2019,G14&gt;90000),$I$4,TRUE,$I$5)</f>
        <v>Exclude</v>
      </c>
      <c r="J14" s="33" t="str">
        <f t="shared" si="1"/>
        <v>No Review</v>
      </c>
      <c r="K14" s="43" cm="1">
        <f t="array" ref="K14">_xlfn.IFS(E14="website",1%,AND(E14="sales",YEAR(F14)=2018),3%,TRUE,"2%")</f>
        <v>0.01</v>
      </c>
      <c r="L14" s="33" t="str">
        <f>IF(COUNTIFS($C$29:$C$33,C14),"on call","notoncall")</f>
        <v>on call</v>
      </c>
      <c r="M14" s="59"/>
      <c r="N14" s="33" t="str">
        <f>IF(COUNTIFS(C14,"*"&amp;$N$5&amp;"*"),"bo","no bo")</f>
        <v>bo</v>
      </c>
    </row>
    <row r="15" spans="1:15" x14ac:dyDescent="0.25">
      <c r="C15" s="20" t="s">
        <v>73</v>
      </c>
      <c r="D15" s="20" t="s">
        <v>65</v>
      </c>
      <c r="E15" s="20" t="s">
        <v>66</v>
      </c>
      <c r="F15" s="19">
        <v>43238</v>
      </c>
      <c r="G15" s="18">
        <v>69120</v>
      </c>
      <c r="H15" s="33" t="str">
        <f t="shared" si="0"/>
        <v>Exclude</v>
      </c>
      <c r="I15" s="33" t="str" cm="1">
        <f t="array" ref="I15">_xlfn.IFS(AND(E15="website",YEAR(F15)=2019),$I$4,AND(G15&gt;90000,E15="website"),$I$4,AND(YEAR(F15)=2019,G15&gt;90000),$I$4,TRUE,$I$5)</f>
        <v>Exclude</v>
      </c>
      <c r="J15" s="33" t="str">
        <f t="shared" si="1"/>
        <v>No Review</v>
      </c>
      <c r="K15" s="43" cm="1">
        <f t="array" ref="K15">_xlfn.IFS(E15="website",1%,AND(E15="sales",YEAR(F15)=2018),3%,TRUE,"2%")</f>
        <v>0.01</v>
      </c>
      <c r="L15" s="33" t="str">
        <f>IF(COUNTIFS($C$29:$C$33,C15),"on call","notoncall")</f>
        <v>notoncall</v>
      </c>
      <c r="M15" s="59"/>
      <c r="N15" s="33" t="str">
        <f t="shared" si="2"/>
        <v>no bo</v>
      </c>
    </row>
    <row r="16" spans="1:15" x14ac:dyDescent="0.25">
      <c r="C16" s="20" t="s">
        <v>74</v>
      </c>
      <c r="D16" s="20" t="s">
        <v>62</v>
      </c>
      <c r="E16" s="20" t="s">
        <v>66</v>
      </c>
      <c r="F16" s="19">
        <v>43628</v>
      </c>
      <c r="G16" s="18">
        <v>58100</v>
      </c>
      <c r="H16" s="33" t="str">
        <f t="shared" si="0"/>
        <v>Include</v>
      </c>
      <c r="I16" s="33" t="str" cm="1">
        <f t="array" ref="I16">_xlfn.IFS(AND(E16="website",YEAR(F16)=2019),$I$4,AND(G16&gt;90000,E16="website"),$I$4,AND(YEAR(F16)=2019,G16&gt;90000),$I$4,TRUE,$I$5)</f>
        <v>Include</v>
      </c>
      <c r="J16" s="33" t="str">
        <f t="shared" si="1"/>
        <v>Review</v>
      </c>
      <c r="K16" s="43" cm="1">
        <f t="array" ref="K16">_xlfn.IFS(E16="website",1%,AND(E16="sales",YEAR(F16)=2018),3%,TRUE,"2%")</f>
        <v>0.01</v>
      </c>
      <c r="L16" s="33" t="str">
        <f>IF(COUNTIFS($C$29:$C$33,C16),"on call","notoncall")</f>
        <v>notoncall</v>
      </c>
      <c r="M16" s="59"/>
      <c r="N16" s="33" t="str">
        <f t="shared" si="2"/>
        <v>bo</v>
      </c>
    </row>
    <row r="17" spans="3:14" x14ac:dyDescent="0.25">
      <c r="C17" s="20" t="s">
        <v>75</v>
      </c>
      <c r="D17" s="20" t="s">
        <v>62</v>
      </c>
      <c r="E17" s="20" t="s">
        <v>70</v>
      </c>
      <c r="F17" s="19">
        <v>43355</v>
      </c>
      <c r="G17" s="18">
        <v>67910</v>
      </c>
      <c r="H17" s="33" t="str">
        <f t="shared" si="0"/>
        <v>Include</v>
      </c>
      <c r="I17" s="33" t="str" cm="1">
        <f t="array" ref="I17">_xlfn.IFS(AND(E17="website",YEAR(F17)=2019),$I$4,AND(G17&gt;90000,E17="website"),$I$4,AND(YEAR(F17)=2019,G17&gt;90000),$I$4,TRUE,$I$5)</f>
        <v>Exclude</v>
      </c>
      <c r="J17" s="33" t="str">
        <f t="shared" si="1"/>
        <v>No Review</v>
      </c>
      <c r="K17" s="43" t="str" cm="1">
        <f t="array" ref="K17">_xlfn.IFS(E17="website",1%,AND(E17="sales",YEAR(F17)=2018),3%,TRUE,"2%")</f>
        <v>2%</v>
      </c>
      <c r="L17" s="33" t="str">
        <f>IF(COUNTIFS($C$29:$C$33,C17),"on call","notoncall")</f>
        <v>on call</v>
      </c>
      <c r="M17" s="59"/>
      <c r="N17" s="33" t="str">
        <f t="shared" si="2"/>
        <v>no bo</v>
      </c>
    </row>
    <row r="18" spans="3:14" x14ac:dyDescent="0.25">
      <c r="C18" s="20" t="s">
        <v>76</v>
      </c>
      <c r="D18" s="20" t="s">
        <v>65</v>
      </c>
      <c r="E18" s="20" t="s">
        <v>70</v>
      </c>
      <c r="F18" s="19">
        <v>43007</v>
      </c>
      <c r="G18" s="18">
        <v>48170</v>
      </c>
      <c r="H18" s="33" t="str">
        <f t="shared" si="0"/>
        <v>Exclude</v>
      </c>
      <c r="I18" s="33" t="str" cm="1">
        <f t="array" ref="I18">_xlfn.IFS(AND(E18="website",YEAR(F18)=2019),$I$4,AND(G18&gt;90000,E18="website"),$I$4,AND(YEAR(F18)=2019,G18&gt;90000),$I$4,TRUE,$I$5)</f>
        <v>Exclude</v>
      </c>
      <c r="J18" s="33" t="str">
        <f t="shared" si="1"/>
        <v>No Review</v>
      </c>
      <c r="K18" s="43" t="str" cm="1">
        <f t="array" ref="K18">_xlfn.IFS(E18="website",1%,AND(E18="sales",YEAR(F18)=2018),3%,TRUE,"2%")</f>
        <v>2%</v>
      </c>
      <c r="L18" s="33" t="str">
        <f>IF(COUNTIFS($C$29:$C$33,C18),"on call","notoncall")</f>
        <v>on call</v>
      </c>
      <c r="M18" s="59"/>
      <c r="N18" s="33" t="str">
        <f t="shared" si="2"/>
        <v>no bo</v>
      </c>
    </row>
    <row r="19" spans="3:14" x14ac:dyDescent="0.25">
      <c r="C19" t="s">
        <v>77</v>
      </c>
      <c r="D19" t="s">
        <v>62</v>
      </c>
      <c r="E19" t="s">
        <v>66</v>
      </c>
      <c r="F19" s="19">
        <v>43110</v>
      </c>
      <c r="G19" s="18">
        <v>41980</v>
      </c>
      <c r="H19" s="33" t="str">
        <f t="shared" si="0"/>
        <v>Include</v>
      </c>
      <c r="I19" s="33" t="str" cm="1">
        <f t="array" ref="I19">_xlfn.IFS(AND(E19="website",YEAR(F19)=2019),$I$4,AND(G19&gt;90000,E19="website"),$I$4,AND(YEAR(F19)=2019,G19&gt;90000),$I$4,TRUE,$I$5)</f>
        <v>Exclude</v>
      </c>
      <c r="J19" s="33" t="str">
        <f t="shared" si="1"/>
        <v>No Review</v>
      </c>
      <c r="K19" s="43" cm="1">
        <f t="array" ref="K19">_xlfn.IFS(E19="website",1%,AND(E19="sales",YEAR(F19)=2018),3%,TRUE,"2%")</f>
        <v>0.01</v>
      </c>
      <c r="L19" s="33" t="str">
        <f>IF(COUNTIFS($C$29:$C$33,C19),"on call","notoncall")</f>
        <v>notoncall</v>
      </c>
      <c r="N19" s="33" t="str">
        <f t="shared" si="2"/>
        <v>no bo</v>
      </c>
    </row>
    <row r="20" spans="3:14" x14ac:dyDescent="0.25">
      <c r="C20" s="20" t="s">
        <v>78</v>
      </c>
      <c r="D20" s="20" t="s">
        <v>62</v>
      </c>
      <c r="E20" s="20" t="s">
        <v>70</v>
      </c>
      <c r="F20" s="19">
        <v>43282</v>
      </c>
      <c r="G20" s="18">
        <v>65920</v>
      </c>
      <c r="H20" s="33" t="str">
        <f t="shared" si="0"/>
        <v>Include</v>
      </c>
      <c r="I20" s="33" t="str" cm="1">
        <f t="array" ref="I20">_xlfn.IFS(AND(E20="website",YEAR(F20)=2019),$I$4,AND(G20&gt;90000,E20="website"),$I$4,AND(YEAR(F20)=2019,G20&gt;90000),$I$4,TRUE,$I$5)</f>
        <v>Exclude</v>
      </c>
      <c r="J20" s="33" t="str">
        <f t="shared" si="1"/>
        <v>No Review</v>
      </c>
      <c r="K20" s="43" t="str" cm="1">
        <f t="array" ref="K20">_xlfn.IFS(E20="website",1%,AND(E20="sales",YEAR(F20)=2018),3%,TRUE,"2%")</f>
        <v>2%</v>
      </c>
      <c r="L20" s="33" t="str">
        <f>IF(COUNTIFS($C$29:$C$33,C20),"on call","notoncall")</f>
        <v>notoncall</v>
      </c>
      <c r="M20" s="59"/>
      <c r="N20" s="33" t="str">
        <f t="shared" si="2"/>
        <v>no bo</v>
      </c>
    </row>
    <row r="21" spans="3:14" x14ac:dyDescent="0.25">
      <c r="C21" s="20" t="s">
        <v>79</v>
      </c>
      <c r="D21" s="20" t="s">
        <v>62</v>
      </c>
      <c r="E21" s="20" t="s">
        <v>46</v>
      </c>
      <c r="F21" s="19">
        <v>43342</v>
      </c>
      <c r="G21" s="18">
        <v>109160</v>
      </c>
      <c r="H21" s="33" t="str">
        <f t="shared" si="0"/>
        <v>Exclude</v>
      </c>
      <c r="I21" s="33" t="str" cm="1">
        <f t="array" ref="I21">_xlfn.IFS(AND(E21="website",YEAR(F21)=2019),$I$4,AND(G21&gt;90000,E21="website"),$I$4,AND(YEAR(F21)=2019,G21&gt;90000),$I$4,TRUE,$I$5)</f>
        <v>Exclude</v>
      </c>
      <c r="J21" s="33" t="str">
        <f t="shared" si="1"/>
        <v>No Review</v>
      </c>
      <c r="K21" s="43" cm="1">
        <f t="array" ref="K21">_xlfn.IFS(E21="website",1%,AND(E21="sales",YEAR(F21)=2018),3%,TRUE,"2%")</f>
        <v>0.03</v>
      </c>
      <c r="L21" s="33" t="str">
        <f>IF(COUNTIFS($C$29:$C$33,C21),"on call","notoncall")</f>
        <v>on call</v>
      </c>
      <c r="M21" s="59"/>
      <c r="N21" s="33" t="str">
        <f t="shared" si="2"/>
        <v>no bo</v>
      </c>
    </row>
    <row r="22" spans="3:14" x14ac:dyDescent="0.25">
      <c r="C22" s="20" t="s">
        <v>80</v>
      </c>
      <c r="D22" s="20" t="s">
        <v>62</v>
      </c>
      <c r="E22" s="20" t="s">
        <v>70</v>
      </c>
      <c r="F22" s="19">
        <v>43151</v>
      </c>
      <c r="G22" s="18">
        <v>75970</v>
      </c>
      <c r="H22" s="33" t="str">
        <f t="shared" si="0"/>
        <v>Include</v>
      </c>
      <c r="I22" s="33" t="str" cm="1">
        <f t="array" ref="I22">_xlfn.IFS(AND(E22="website",YEAR(F22)=2019),$I$4,AND(G22&gt;90000,E22="website"),$I$4,AND(YEAR(F22)=2019,G22&gt;90000),$I$4,TRUE,$I$5)</f>
        <v>Exclude</v>
      </c>
      <c r="J22" s="33" t="str">
        <f t="shared" si="1"/>
        <v>No Review</v>
      </c>
      <c r="K22" s="43" t="str" cm="1">
        <f t="array" ref="K22">_xlfn.IFS(E22="website",1%,AND(E22="sales",YEAR(F22)=2018),3%,TRUE,"2%")</f>
        <v>2%</v>
      </c>
      <c r="L22" s="33" t="str">
        <f>IF(COUNTIFS($C$29:$C$33,C22),"on call","notoncall")</f>
        <v>notoncall</v>
      </c>
      <c r="M22" s="59"/>
      <c r="N22" s="33" t="str">
        <f t="shared" si="2"/>
        <v>no bo</v>
      </c>
    </row>
    <row r="23" spans="3:14" x14ac:dyDescent="0.25">
      <c r="C23" s="20" t="s">
        <v>81</v>
      </c>
      <c r="D23" s="20" t="s">
        <v>62</v>
      </c>
      <c r="E23" s="20" t="s">
        <v>70</v>
      </c>
      <c r="F23" s="19">
        <v>43618</v>
      </c>
      <c r="G23" s="18">
        <v>58940</v>
      </c>
      <c r="H23" s="33" t="str">
        <f t="shared" si="0"/>
        <v>Include</v>
      </c>
      <c r="I23" s="33" t="str" cm="1">
        <f t="array" ref="I23">_xlfn.IFS(AND(E23="website",YEAR(F23)=2019),$I$4,AND(G23&gt;90000,E23="website"),$I$4,AND(YEAR(F23)=2019,G23&gt;90000),$I$4,TRUE,$I$5)</f>
        <v>Exclude</v>
      </c>
      <c r="J23" s="33" t="str">
        <f t="shared" si="1"/>
        <v>Review</v>
      </c>
      <c r="K23" s="43" t="str" cm="1">
        <f t="array" ref="K23">_xlfn.IFS(E23="website",1%,AND(E23="sales",YEAR(F23)=2018),3%,TRUE,"2%")</f>
        <v>2%</v>
      </c>
      <c r="L23" s="33" t="str">
        <f>IF(COUNTIFS($C$29:$C$33,C23),"on call","notoncall")</f>
        <v>notoncall</v>
      </c>
      <c r="M23" s="59"/>
      <c r="N23" s="33" t="str">
        <f t="shared" si="2"/>
        <v>no bo</v>
      </c>
    </row>
    <row r="28" spans="3:14" x14ac:dyDescent="0.25">
      <c r="C28" s="32" t="s">
        <v>134</v>
      </c>
      <c r="E28" s="30" t="s">
        <v>55</v>
      </c>
      <c r="F28" s="30" t="s">
        <v>57</v>
      </c>
      <c r="G28" s="30" t="s">
        <v>58</v>
      </c>
      <c r="H28" s="29" t="s">
        <v>59</v>
      </c>
      <c r="I28" s="29" t="s">
        <v>60</v>
      </c>
      <c r="J28" s="28" t="s">
        <v>158</v>
      </c>
      <c r="K28" s="44" t="s">
        <v>133</v>
      </c>
      <c r="L28" s="44"/>
    </row>
    <row r="29" spans="3:14" ht="18.75" customHeight="1" x14ac:dyDescent="0.25">
      <c r="C29" s="31" t="s">
        <v>69</v>
      </c>
      <c r="E29" s="27" t="s">
        <v>61</v>
      </c>
      <c r="F29" s="27" t="s">
        <v>62</v>
      </c>
      <c r="G29" s="27" t="s">
        <v>63</v>
      </c>
      <c r="H29" s="26">
        <v>43744</v>
      </c>
      <c r="I29" s="25">
        <v>75000</v>
      </c>
      <c r="J29" s="24">
        <f>IFERROR(IF(I29&gt;AVERAGE($I$29:$I$44),I29,NA()),"0")</f>
        <v>75000</v>
      </c>
      <c r="K29" s="22" t="s">
        <v>58</v>
      </c>
      <c r="L29" s="23" t="s">
        <v>154</v>
      </c>
    </row>
    <row r="30" spans="3:14" x14ac:dyDescent="0.25">
      <c r="C30" s="31" t="s">
        <v>75</v>
      </c>
      <c r="E30" s="20" t="s">
        <v>64</v>
      </c>
      <c r="F30" s="20" t="s">
        <v>65</v>
      </c>
      <c r="G30" s="20" t="s">
        <v>66</v>
      </c>
      <c r="H30" s="19">
        <v>43601</v>
      </c>
      <c r="I30" s="18">
        <v>90700</v>
      </c>
      <c r="J30" s="24">
        <f>IFERROR(IF(I30&gt;AVERAGE($I$29:$I$44),I30,NA()),"0")</f>
        <v>90700</v>
      </c>
      <c r="K30" s="22" t="s">
        <v>57</v>
      </c>
      <c r="L30" s="21" t="s">
        <v>62</v>
      </c>
    </row>
    <row r="31" spans="3:14" x14ac:dyDescent="0.25">
      <c r="C31" s="31" t="s">
        <v>76</v>
      </c>
      <c r="E31" s="20" t="s">
        <v>67</v>
      </c>
      <c r="F31" s="20" t="s">
        <v>65</v>
      </c>
      <c r="G31" s="20" t="s">
        <v>66</v>
      </c>
      <c r="H31" s="19">
        <v>43476</v>
      </c>
      <c r="I31" s="18">
        <v>48950</v>
      </c>
      <c r="J31" s="24" t="str">
        <f>IFERROR(IF(I31&gt;AVERAGE($I$29:$I$44),I31,NA()),"0")</f>
        <v>0</v>
      </c>
    </row>
    <row r="32" spans="3:14" x14ac:dyDescent="0.25">
      <c r="C32" s="31" t="s">
        <v>72</v>
      </c>
      <c r="E32" s="20" t="s">
        <v>68</v>
      </c>
      <c r="F32" s="20" t="s">
        <v>65</v>
      </c>
      <c r="G32" s="20" t="s">
        <v>46</v>
      </c>
      <c r="H32" s="19">
        <v>43351</v>
      </c>
      <c r="I32" s="18">
        <v>74550</v>
      </c>
      <c r="J32" s="24">
        <f>IFERROR(IF(I32&gt;AVERAGE($I$29:$I$44),I32,NA()),"0")</f>
        <v>74550</v>
      </c>
    </row>
    <row r="33" spans="3:10" x14ac:dyDescent="0.25">
      <c r="C33" s="31" t="s">
        <v>79</v>
      </c>
      <c r="E33" s="20" t="s">
        <v>69</v>
      </c>
      <c r="F33" s="20" t="s">
        <v>65</v>
      </c>
      <c r="G33" s="20" t="s">
        <v>70</v>
      </c>
      <c r="H33" s="19">
        <v>43560</v>
      </c>
      <c r="I33" s="18">
        <v>59810</v>
      </c>
      <c r="J33" s="24" t="str">
        <f>IFERROR(IF(I33&gt;AVERAGE($I$29:$I$44),I33,NA()),"0")</f>
        <v>0</v>
      </c>
    </row>
    <row r="34" spans="3:10" x14ac:dyDescent="0.25">
      <c r="E34" s="20" t="s">
        <v>71</v>
      </c>
      <c r="F34" s="20" t="s">
        <v>65</v>
      </c>
      <c r="G34" s="20" t="s">
        <v>66</v>
      </c>
      <c r="H34" s="19">
        <v>43424</v>
      </c>
      <c r="I34" s="18">
        <v>107700</v>
      </c>
      <c r="J34" s="24">
        <f>IFERROR(IF(I34&gt;AVERAGE($I$29:$I$44),I34,NA()),"0")</f>
        <v>107700</v>
      </c>
    </row>
    <row r="35" spans="3:10" x14ac:dyDescent="0.25">
      <c r="E35" s="20" t="s">
        <v>72</v>
      </c>
      <c r="F35" s="20" t="s">
        <v>65</v>
      </c>
      <c r="G35" s="20" t="s">
        <v>66</v>
      </c>
      <c r="H35" s="19">
        <v>43303</v>
      </c>
      <c r="I35" s="18">
        <v>88050</v>
      </c>
      <c r="J35" s="24">
        <f>IFERROR(IF(I35&gt;AVERAGE($I$29:$I$44),I35,NA()),"0")</f>
        <v>88050</v>
      </c>
    </row>
    <row r="36" spans="3:10" x14ac:dyDescent="0.25">
      <c r="E36" s="20" t="s">
        <v>73</v>
      </c>
      <c r="F36" s="20" t="s">
        <v>65</v>
      </c>
      <c r="G36" s="20" t="s">
        <v>66</v>
      </c>
      <c r="H36" s="19">
        <v>43238</v>
      </c>
      <c r="I36" s="18">
        <v>69120</v>
      </c>
      <c r="J36" s="24" t="str">
        <f>IFERROR(IF(I36&gt;AVERAGE($I$29:$I$44),I36,NA()),"0")</f>
        <v>0</v>
      </c>
    </row>
    <row r="37" spans="3:10" x14ac:dyDescent="0.25">
      <c r="E37" s="20" t="s">
        <v>74</v>
      </c>
      <c r="F37" s="20" t="s">
        <v>62</v>
      </c>
      <c r="G37" s="20" t="s">
        <v>66</v>
      </c>
      <c r="H37" s="19">
        <v>43628</v>
      </c>
      <c r="I37" s="18">
        <v>58100</v>
      </c>
      <c r="J37" s="24" t="str">
        <f>IFERROR(IF(I37&gt;AVERAGE($I$29:$I$44),I37,NA()),"0")</f>
        <v>0</v>
      </c>
    </row>
    <row r="38" spans="3:10" x14ac:dyDescent="0.25">
      <c r="E38" s="20" t="s">
        <v>75</v>
      </c>
      <c r="F38" s="20" t="s">
        <v>62</v>
      </c>
      <c r="G38" s="20" t="s">
        <v>70</v>
      </c>
      <c r="H38" s="19">
        <v>43355</v>
      </c>
      <c r="I38" s="18">
        <v>67910</v>
      </c>
      <c r="J38" s="24" t="str">
        <f>IFERROR(IF(I38&gt;AVERAGE($I$29:$I$44),I38,NA()),"0")</f>
        <v>0</v>
      </c>
    </row>
    <row r="39" spans="3:10" x14ac:dyDescent="0.25">
      <c r="E39" s="20" t="s">
        <v>76</v>
      </c>
      <c r="F39" s="20" t="s">
        <v>65</v>
      </c>
      <c r="G39" s="20" t="s">
        <v>70</v>
      </c>
      <c r="H39" s="19">
        <v>43007</v>
      </c>
      <c r="I39" s="18">
        <v>48170</v>
      </c>
      <c r="J39" s="24" t="str">
        <f>IFERROR(IF(I39&gt;AVERAGE($I$29:$I$44),I39,NA()),"0")</f>
        <v>0</v>
      </c>
    </row>
    <row r="40" spans="3:10" x14ac:dyDescent="0.25">
      <c r="E40" t="s">
        <v>77</v>
      </c>
      <c r="F40" t="s">
        <v>62</v>
      </c>
      <c r="G40" t="s">
        <v>66</v>
      </c>
      <c r="H40" s="19">
        <v>43110</v>
      </c>
      <c r="I40" s="18">
        <v>41980</v>
      </c>
      <c r="J40" s="24" t="str">
        <f>IFERROR(IF(I40&gt;AVERAGE($I$29:$I$44),I40,NA()),"0")</f>
        <v>0</v>
      </c>
    </row>
    <row r="41" spans="3:10" x14ac:dyDescent="0.25">
      <c r="E41" s="20" t="s">
        <v>78</v>
      </c>
      <c r="F41" s="20" t="s">
        <v>62</v>
      </c>
      <c r="G41" s="20" t="s">
        <v>70</v>
      </c>
      <c r="H41" s="19">
        <v>43282</v>
      </c>
      <c r="I41" s="18">
        <v>65920</v>
      </c>
      <c r="J41" s="24" t="str">
        <f>IFERROR(IF(I41&gt;AVERAGE($I$29:$I$44),I41,NA()),"0")</f>
        <v>0</v>
      </c>
    </row>
    <row r="42" spans="3:10" x14ac:dyDescent="0.25">
      <c r="E42" s="20" t="s">
        <v>79</v>
      </c>
      <c r="F42" s="20" t="s">
        <v>62</v>
      </c>
      <c r="G42" s="20" t="s">
        <v>46</v>
      </c>
      <c r="H42" s="19">
        <v>43342</v>
      </c>
      <c r="I42" s="18">
        <v>109160</v>
      </c>
      <c r="J42" s="24">
        <f>IFERROR(IF(I42&gt;AVERAGE($I$29:$I$44),I42,NA()),"0")</f>
        <v>109160</v>
      </c>
    </row>
    <row r="43" spans="3:10" x14ac:dyDescent="0.25">
      <c r="E43" s="20" t="s">
        <v>80</v>
      </c>
      <c r="F43" s="20" t="s">
        <v>62</v>
      </c>
      <c r="G43" s="20" t="s">
        <v>70</v>
      </c>
      <c r="H43" s="19">
        <v>43151</v>
      </c>
      <c r="I43" s="18">
        <v>75970</v>
      </c>
      <c r="J43" s="24">
        <f>IFERROR(IF(I43&gt;AVERAGE($I$29:$I$44),I43,NA()),"0")</f>
        <v>75970</v>
      </c>
    </row>
    <row r="44" spans="3:10" x14ac:dyDescent="0.25">
      <c r="E44" s="20" t="s">
        <v>81</v>
      </c>
      <c r="F44" s="20" t="s">
        <v>62</v>
      </c>
      <c r="G44" s="20" t="s">
        <v>70</v>
      </c>
      <c r="H44" s="19">
        <v>43618</v>
      </c>
      <c r="I44" s="18">
        <v>58940</v>
      </c>
      <c r="J44" s="24" t="str">
        <f>IFERROR(IF(I44&gt;AVERAGE($I$29:$I$44),I44,NA()),"0")</f>
        <v>0</v>
      </c>
    </row>
  </sheetData>
  <mergeCells count="1">
    <mergeCell ref="K28:L28"/>
  </mergeCells>
  <conditionalFormatting sqref="E29:J44">
    <cfRule type="expression" dxfId="0" priority="2">
      <formula>AND($G29=$L$29,$F29=$L$30)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8A0F-C297-4C31-85A0-09C2935110E5}">
  <dimension ref="A1:H36"/>
  <sheetViews>
    <sheetView showGridLines="0" zoomScale="160" zoomScaleNormal="160" workbookViewId="0">
      <selection activeCell="H9" sqref="H9"/>
    </sheetView>
  </sheetViews>
  <sheetFormatPr defaultRowHeight="15" x14ac:dyDescent="0.25"/>
  <cols>
    <col min="1" max="1" width="1.7109375" customWidth="1"/>
    <col min="2" max="2" width="3.7109375" customWidth="1"/>
    <col min="3" max="3" width="13.85546875" customWidth="1"/>
    <col min="4" max="4" width="12" customWidth="1"/>
    <col min="5" max="5" width="11" bestFit="1" customWidth="1"/>
    <col min="7" max="7" width="29.5703125" customWidth="1"/>
    <col min="8" max="8" width="15.42578125" customWidth="1"/>
  </cols>
  <sheetData>
    <row r="1" spans="1:8" s="2" customFormat="1" ht="52.5" customHeight="1" x14ac:dyDescent="0.25">
      <c r="A1" s="1"/>
      <c r="C1" s="3" t="s">
        <v>156</v>
      </c>
    </row>
    <row r="4" spans="1:8" x14ac:dyDescent="0.25">
      <c r="C4" t="s">
        <v>53</v>
      </c>
      <c r="D4" t="s">
        <v>45</v>
      </c>
      <c r="E4" t="s">
        <v>46</v>
      </c>
      <c r="G4" t="s">
        <v>45</v>
      </c>
      <c r="H4" s="13" t="s">
        <v>50</v>
      </c>
    </row>
    <row r="5" spans="1:8" x14ac:dyDescent="0.25">
      <c r="C5" t="s">
        <v>22</v>
      </c>
      <c r="D5" t="s">
        <v>47</v>
      </c>
      <c r="E5" s="12">
        <v>1227400</v>
      </c>
    </row>
    <row r="6" spans="1:8" x14ac:dyDescent="0.25">
      <c r="C6" t="s">
        <v>3</v>
      </c>
      <c r="D6" t="s">
        <v>47</v>
      </c>
      <c r="E6" s="12">
        <v>1223500</v>
      </c>
      <c r="G6" t="s">
        <v>51</v>
      </c>
      <c r="H6" s="10" t="str" cm="1">
        <f t="array" ref="H6">INDEX(_xlfn._xlws.SORT(_xlfn._xlws.FILTER(sales[],sales[Territory]=H4),3,-1),1,1)</f>
        <v>Susana G</v>
      </c>
    </row>
    <row r="7" spans="1:8" x14ac:dyDescent="0.25">
      <c r="C7" t="s">
        <v>8</v>
      </c>
      <c r="D7" t="s">
        <v>47</v>
      </c>
      <c r="E7" s="12">
        <v>1795600</v>
      </c>
      <c r="G7" t="s">
        <v>52</v>
      </c>
      <c r="H7" s="10">
        <f>SUMIFS(sales[Sales], sales[Salesperson],H6,sales[Territory],H4)</f>
        <v>1791500</v>
      </c>
    </row>
    <row r="8" spans="1:8" x14ac:dyDescent="0.25">
      <c r="C8" t="s">
        <v>15</v>
      </c>
      <c r="D8" t="s">
        <v>47</v>
      </c>
      <c r="E8" s="12">
        <v>1661400</v>
      </c>
    </row>
    <row r="9" spans="1:8" x14ac:dyDescent="0.25">
      <c r="C9" t="s">
        <v>34</v>
      </c>
      <c r="D9" t="s">
        <v>47</v>
      </c>
      <c r="E9" s="12">
        <v>1039100</v>
      </c>
      <c r="G9" t="s">
        <v>90</v>
      </c>
      <c r="H9" s="17">
        <f>H7/SUMIFS(sales[Sales], sales[Salesperson],H6)</f>
        <v>0.33062045546820212</v>
      </c>
    </row>
    <row r="10" spans="1:8" x14ac:dyDescent="0.25">
      <c r="C10" t="s">
        <v>10</v>
      </c>
      <c r="D10" t="s">
        <v>47</v>
      </c>
      <c r="E10" s="12">
        <v>1439500</v>
      </c>
    </row>
    <row r="11" spans="1:8" x14ac:dyDescent="0.25">
      <c r="C11" t="s">
        <v>5</v>
      </c>
      <c r="D11" t="s">
        <v>47</v>
      </c>
      <c r="E11" s="12">
        <v>1488100</v>
      </c>
    </row>
    <row r="12" spans="1:8" x14ac:dyDescent="0.25">
      <c r="C12" t="s">
        <v>11</v>
      </c>
      <c r="D12" t="s">
        <v>47</v>
      </c>
      <c r="E12" s="12">
        <v>1394500</v>
      </c>
    </row>
    <row r="13" spans="1:8" x14ac:dyDescent="0.25">
      <c r="C13" t="s">
        <v>22</v>
      </c>
      <c r="D13" t="s">
        <v>48</v>
      </c>
      <c r="E13" s="12">
        <v>1668300</v>
      </c>
    </row>
    <row r="14" spans="1:8" x14ac:dyDescent="0.25">
      <c r="C14" t="s">
        <v>3</v>
      </c>
      <c r="D14" t="s">
        <v>48</v>
      </c>
      <c r="E14" s="12">
        <v>1184500</v>
      </c>
    </row>
    <row r="15" spans="1:8" x14ac:dyDescent="0.25">
      <c r="C15" t="s">
        <v>8</v>
      </c>
      <c r="D15" t="s">
        <v>48</v>
      </c>
      <c r="E15" s="12">
        <v>971500</v>
      </c>
    </row>
    <row r="16" spans="1:8" x14ac:dyDescent="0.25">
      <c r="C16" t="s">
        <v>15</v>
      </c>
      <c r="D16" t="s">
        <v>48</v>
      </c>
      <c r="E16" s="12">
        <v>1493800</v>
      </c>
    </row>
    <row r="17" spans="3:5" x14ac:dyDescent="0.25">
      <c r="C17" t="s">
        <v>34</v>
      </c>
      <c r="D17" t="s">
        <v>48</v>
      </c>
      <c r="E17" s="12">
        <v>1536500</v>
      </c>
    </row>
    <row r="18" spans="3:5" x14ac:dyDescent="0.25">
      <c r="C18" t="s">
        <v>10</v>
      </c>
      <c r="D18" t="s">
        <v>48</v>
      </c>
      <c r="E18" s="12">
        <v>1102500</v>
      </c>
    </row>
    <row r="19" spans="3:5" x14ac:dyDescent="0.25">
      <c r="C19" t="s">
        <v>5</v>
      </c>
      <c r="D19" t="s">
        <v>48</v>
      </c>
      <c r="E19" s="12">
        <v>1379500</v>
      </c>
    </row>
    <row r="20" spans="3:5" x14ac:dyDescent="0.25">
      <c r="C20" t="s">
        <v>11</v>
      </c>
      <c r="D20" t="s">
        <v>48</v>
      </c>
      <c r="E20" s="12">
        <v>1484600</v>
      </c>
    </row>
    <row r="21" spans="3:5" x14ac:dyDescent="0.25">
      <c r="C21" t="s">
        <v>22</v>
      </c>
      <c r="D21" t="s">
        <v>49</v>
      </c>
      <c r="E21" s="12">
        <v>1512100</v>
      </c>
    </row>
    <row r="22" spans="3:5" x14ac:dyDescent="0.25">
      <c r="C22" t="s">
        <v>3</v>
      </c>
      <c r="D22" t="s">
        <v>49</v>
      </c>
      <c r="E22" s="12">
        <v>1386500</v>
      </c>
    </row>
    <row r="23" spans="3:5" x14ac:dyDescent="0.25">
      <c r="C23" t="s">
        <v>8</v>
      </c>
      <c r="D23" t="s">
        <v>49</v>
      </c>
      <c r="E23" s="12">
        <v>1306200</v>
      </c>
    </row>
    <row r="24" spans="3:5" x14ac:dyDescent="0.25">
      <c r="C24" t="s">
        <v>15</v>
      </c>
      <c r="D24" t="s">
        <v>49</v>
      </c>
      <c r="E24" s="12">
        <v>1308500</v>
      </c>
    </row>
    <row r="25" spans="3:5" x14ac:dyDescent="0.25">
      <c r="C25" t="s">
        <v>34</v>
      </c>
      <c r="D25" t="s">
        <v>49</v>
      </c>
      <c r="E25" s="12">
        <v>1051500</v>
      </c>
    </row>
    <row r="26" spans="3:5" x14ac:dyDescent="0.25">
      <c r="C26" t="s">
        <v>10</v>
      </c>
      <c r="D26" t="s">
        <v>49</v>
      </c>
      <c r="E26" s="12">
        <v>1763300</v>
      </c>
    </row>
    <row r="27" spans="3:5" x14ac:dyDescent="0.25">
      <c r="C27" t="s">
        <v>5</v>
      </c>
      <c r="D27" t="s">
        <v>49</v>
      </c>
      <c r="E27" s="12">
        <v>1389600</v>
      </c>
    </row>
    <row r="28" spans="3:5" x14ac:dyDescent="0.25">
      <c r="C28" t="s">
        <v>11</v>
      </c>
      <c r="D28" t="s">
        <v>49</v>
      </c>
      <c r="E28" s="12">
        <v>959300</v>
      </c>
    </row>
    <row r="29" spans="3:5" x14ac:dyDescent="0.25">
      <c r="C29" t="s">
        <v>22</v>
      </c>
      <c r="D29" t="s">
        <v>50</v>
      </c>
      <c r="E29" s="12">
        <v>1439200</v>
      </c>
    </row>
    <row r="30" spans="3:5" x14ac:dyDescent="0.25">
      <c r="C30" t="s">
        <v>3</v>
      </c>
      <c r="D30" t="s">
        <v>50</v>
      </c>
      <c r="E30" s="12">
        <v>1420500</v>
      </c>
    </row>
    <row r="31" spans="3:5" x14ac:dyDescent="0.25">
      <c r="C31" t="s">
        <v>8</v>
      </c>
      <c r="D31" t="s">
        <v>50</v>
      </c>
      <c r="E31" s="12">
        <v>1362100</v>
      </c>
    </row>
    <row r="32" spans="3:5" x14ac:dyDescent="0.25">
      <c r="C32" t="s">
        <v>15</v>
      </c>
      <c r="D32" t="s">
        <v>50</v>
      </c>
      <c r="E32" s="12">
        <v>1269500</v>
      </c>
    </row>
    <row r="33" spans="3:5" x14ac:dyDescent="0.25">
      <c r="C33" t="s">
        <v>34</v>
      </c>
      <c r="D33" t="s">
        <v>50</v>
      </c>
      <c r="E33" s="12">
        <v>1791500</v>
      </c>
    </row>
    <row r="34" spans="3:5" x14ac:dyDescent="0.25">
      <c r="C34" t="s">
        <v>10</v>
      </c>
      <c r="D34" t="s">
        <v>50</v>
      </c>
      <c r="E34" s="12">
        <v>1113700</v>
      </c>
    </row>
    <row r="35" spans="3:5" x14ac:dyDescent="0.25">
      <c r="C35" t="s">
        <v>5</v>
      </c>
      <c r="D35" t="s">
        <v>50</v>
      </c>
      <c r="E35" s="12">
        <v>1598900</v>
      </c>
    </row>
    <row r="36" spans="3:5" x14ac:dyDescent="0.25">
      <c r="C36" t="s">
        <v>11</v>
      </c>
      <c r="D36" t="s">
        <v>50</v>
      </c>
      <c r="E36" s="12">
        <v>1471500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1C3C-A8EB-46C0-A019-62D867B84D54}">
  <dimension ref="A1:E23"/>
  <sheetViews>
    <sheetView showGridLines="0" zoomScale="160" zoomScaleNormal="160" workbookViewId="0">
      <selection activeCell="F6" sqref="F6"/>
    </sheetView>
  </sheetViews>
  <sheetFormatPr defaultRowHeight="15" x14ac:dyDescent="0.25"/>
  <cols>
    <col min="1" max="1" width="1.7109375" customWidth="1"/>
    <col min="2" max="2" width="2" hidden="1" customWidth="1"/>
    <col min="3" max="3" width="30.140625" customWidth="1"/>
    <col min="4" max="4" width="22.140625" bestFit="1" customWidth="1"/>
    <col min="5" max="5" width="25.7109375" customWidth="1"/>
    <col min="6" max="6" width="29.5703125" customWidth="1"/>
    <col min="7" max="7" width="15.42578125" customWidth="1"/>
  </cols>
  <sheetData>
    <row r="1" spans="1:5" s="4" customFormat="1" ht="45.75" customHeight="1" x14ac:dyDescent="0.35">
      <c r="A1" s="5"/>
      <c r="B1" s="11"/>
      <c r="C1" s="6" t="s">
        <v>54</v>
      </c>
    </row>
    <row r="3" spans="1:5" x14ac:dyDescent="0.25">
      <c r="C3" t="s">
        <v>56</v>
      </c>
      <c r="D3" t="s">
        <v>159</v>
      </c>
      <c r="E3" t="s">
        <v>112</v>
      </c>
    </row>
    <row r="4" spans="1:5" x14ac:dyDescent="0.25">
      <c r="C4" t="s">
        <v>113</v>
      </c>
      <c r="D4" t="s">
        <v>92</v>
      </c>
      <c r="E4" t="str">
        <f>MID(names[[#This Row],[Full Name]],FIND("@", SUBSTITUTE(names[[#This Row],[Full Name]]," ","@",LEN(names[[#This Row],[Full Name]])-LEN(SUBSTITUTE(names[[#This Row],[Full Name]]," ",""))))+1,999)</f>
        <v>Tamm</v>
      </c>
    </row>
    <row r="5" spans="1:5" x14ac:dyDescent="0.25">
      <c r="C5" t="s">
        <v>114</v>
      </c>
      <c r="D5" t="s">
        <v>93</v>
      </c>
      <c r="E5" t="str">
        <f>MID(names[[#This Row],[Full Name]],FIND("@", SUBSTITUTE(names[[#This Row],[Full Name]]," ","@",LEN(names[[#This Row],[Full Name]])-LEN(SUBSTITUTE(names[[#This Row],[Full Name]]," ",""))))+1,999)</f>
        <v>Bunschoten</v>
      </c>
    </row>
    <row r="6" spans="1:5" x14ac:dyDescent="0.25">
      <c r="C6" t="s">
        <v>115</v>
      </c>
      <c r="D6" t="s">
        <v>94</v>
      </c>
      <c r="E6" t="str">
        <f>MID(names[[#This Row],[Full Name]],FIND("@", SUBSTITUTE(names[[#This Row],[Full Name]]," ","@",LEN(names[[#This Row],[Full Name]])-LEN(SUBSTITUTE(names[[#This Row],[Full Name]]," ",""))))+1,999)</f>
        <v>Matos</v>
      </c>
    </row>
    <row r="7" spans="1:5" x14ac:dyDescent="0.25">
      <c r="C7" t="s">
        <v>116</v>
      </c>
      <c r="D7" t="s">
        <v>95</v>
      </c>
      <c r="E7" t="str">
        <f>MID(names[[#This Row],[Full Name]],FIND("@", SUBSTITUTE(names[[#This Row],[Full Name]]," ","@",LEN(names[[#This Row],[Full Name]])-LEN(SUBSTITUTE(names[[#This Row],[Full Name]]," ",""))))+1,999)</f>
        <v>Medveď</v>
      </c>
    </row>
    <row r="8" spans="1:5" x14ac:dyDescent="0.25">
      <c r="C8" t="s">
        <v>117</v>
      </c>
      <c r="D8" t="s">
        <v>96</v>
      </c>
      <c r="E8" t="str">
        <f>MID(names[[#This Row],[Full Name]],FIND("@", SUBSTITUTE(names[[#This Row],[Full Name]]," ","@",LEN(names[[#This Row],[Full Name]])-LEN(SUBSTITUTE(names[[#This Row],[Full Name]]," ",""))))+1,999)</f>
        <v>Sultana</v>
      </c>
    </row>
    <row r="9" spans="1:5" x14ac:dyDescent="0.25">
      <c r="C9" t="s">
        <v>118</v>
      </c>
      <c r="D9" t="s">
        <v>97</v>
      </c>
      <c r="E9" t="str">
        <f>MID(names[[#This Row],[Full Name]],FIND("@", SUBSTITUTE(names[[#This Row],[Full Name]]," ","@",LEN(names[[#This Row],[Full Name]])-LEN(SUBSTITUTE(names[[#This Row],[Full Name]]," ",""))))+1,999)</f>
        <v>Atanasov</v>
      </c>
    </row>
    <row r="10" spans="1:5" x14ac:dyDescent="0.25">
      <c r="C10" t="s">
        <v>119</v>
      </c>
      <c r="D10" t="s">
        <v>98</v>
      </c>
      <c r="E10" t="str">
        <f>MID(names[[#This Row],[Full Name]],FIND("@", SUBSTITUTE(names[[#This Row],[Full Name]]," ","@",LEN(names[[#This Row],[Full Name]])-LEN(SUBSTITUTE(names[[#This Row],[Full Name]]," ",""))))+1,999)</f>
        <v>Maria</v>
      </c>
    </row>
    <row r="11" spans="1:5" x14ac:dyDescent="0.25">
      <c r="C11" t="s">
        <v>120</v>
      </c>
      <c r="D11" t="s">
        <v>111</v>
      </c>
      <c r="E11" t="str">
        <f>MID(names[[#This Row],[Full Name]],FIND("@", SUBSTITUTE(names[[#This Row],[Full Name]]," ","@",LEN(names[[#This Row],[Full Name]])-LEN(SUBSTITUTE(names[[#This Row],[Full Name]]," ",""))))+1,999)</f>
        <v>Oopen</v>
      </c>
    </row>
    <row r="12" spans="1:5" x14ac:dyDescent="0.25">
      <c r="C12" t="s">
        <v>121</v>
      </c>
      <c r="D12" t="s">
        <v>99</v>
      </c>
      <c r="E12" t="str">
        <f>MID(names[[#This Row],[Full Name]],FIND("@", SUBSTITUTE(names[[#This Row],[Full Name]]," ","@",LEN(names[[#This Row],[Full Name]])-LEN(SUBSTITUTE(names[[#This Row],[Full Name]]," ",""))))+1,999)</f>
        <v>Ragnvaldsson</v>
      </c>
    </row>
    <row r="13" spans="1:5" x14ac:dyDescent="0.25">
      <c r="C13" t="s">
        <v>122</v>
      </c>
      <c r="D13" t="s">
        <v>100</v>
      </c>
      <c r="E13" t="str">
        <f>MID(names[[#This Row],[Full Name]],FIND("@", SUBSTITUTE(names[[#This Row],[Full Name]]," ","@",LEN(names[[#This Row],[Full Name]])-LEN(SUBSTITUTE(names[[#This Row],[Full Name]]," ",""))))+1,999)</f>
        <v>Bedrosian</v>
      </c>
    </row>
    <row r="14" spans="1:5" x14ac:dyDescent="0.25">
      <c r="C14" t="s">
        <v>123</v>
      </c>
      <c r="D14" t="s">
        <v>101</v>
      </c>
      <c r="E14" t="str">
        <f>MID(names[[#This Row],[Full Name]],FIND("@", SUBSTITUTE(names[[#This Row],[Full Name]]," ","@",LEN(names[[#This Row],[Full Name]])-LEN(SUBSTITUTE(names[[#This Row],[Full Name]]," ",""))))+1,999)</f>
        <v>Beumers</v>
      </c>
    </row>
    <row r="15" spans="1:5" x14ac:dyDescent="0.25">
      <c r="C15" t="s">
        <v>124</v>
      </c>
      <c r="D15" t="s">
        <v>102</v>
      </c>
      <c r="E15" t="str">
        <f>MID(names[[#This Row],[Full Name]],FIND("@", SUBSTITUTE(names[[#This Row],[Full Name]]," ","@",LEN(names[[#This Row],[Full Name]])-LEN(SUBSTITUTE(names[[#This Row],[Full Name]]," ",""))))+1,999)</f>
        <v>Ardovini</v>
      </c>
    </row>
    <row r="16" spans="1:5" x14ac:dyDescent="0.25">
      <c r="C16" t="s">
        <v>125</v>
      </c>
      <c r="D16" t="s">
        <v>103</v>
      </c>
      <c r="E16" t="str">
        <f>MID(names[[#This Row],[Full Name]],FIND("@", SUBSTITUTE(names[[#This Row],[Full Name]]," ","@",LEN(names[[#This Row],[Full Name]])-LEN(SUBSTITUTE(names[[#This Row],[Full Name]]," ",""))))+1,999)</f>
        <v>McCreery</v>
      </c>
    </row>
    <row r="17" spans="3:5" x14ac:dyDescent="0.25">
      <c r="C17" t="s">
        <v>126</v>
      </c>
      <c r="D17" t="s">
        <v>104</v>
      </c>
      <c r="E17" t="str">
        <f>MID(names[[#This Row],[Full Name]],FIND("@", SUBSTITUTE(names[[#This Row],[Full Name]]," ","@",LEN(names[[#This Row],[Full Name]])-LEN(SUBSTITUTE(names[[#This Row],[Full Name]]," ",""))))+1,999)</f>
        <v>Beasley</v>
      </c>
    </row>
    <row r="18" spans="3:5" x14ac:dyDescent="0.25">
      <c r="C18" t="s">
        <v>127</v>
      </c>
      <c r="D18" t="s">
        <v>105</v>
      </c>
      <c r="E18" t="str">
        <f>MID(names[[#This Row],[Full Name]],FIND("@", SUBSTITUTE(names[[#This Row],[Full Name]]," ","@",LEN(names[[#This Row],[Full Name]])-LEN(SUBSTITUTE(names[[#This Row],[Full Name]]," ",""))))+1,999)</f>
        <v>Forst</v>
      </c>
    </row>
    <row r="19" spans="3:5" x14ac:dyDescent="0.25">
      <c r="C19" t="s">
        <v>128</v>
      </c>
      <c r="D19" t="s">
        <v>106</v>
      </c>
      <c r="E19" t="str">
        <f>MID(names[[#This Row],[Full Name]],FIND("@", SUBSTITUTE(names[[#This Row],[Full Name]]," ","@",LEN(names[[#This Row],[Full Name]])-LEN(SUBSTITUTE(names[[#This Row],[Full Name]]," ",""))))+1,999)</f>
        <v>Knochenmus</v>
      </c>
    </row>
    <row r="20" spans="3:5" x14ac:dyDescent="0.25">
      <c r="C20" t="s">
        <v>129</v>
      </c>
      <c r="D20" t="s">
        <v>107</v>
      </c>
      <c r="E20" t="str">
        <f>MID(names[[#This Row],[Full Name]],FIND("@", SUBSTITUTE(names[[#This Row],[Full Name]]," ","@",LEN(names[[#This Row],[Full Name]])-LEN(SUBSTITUTE(names[[#This Row],[Full Name]]," ",""))))+1,999)</f>
        <v>Ibbott</v>
      </c>
    </row>
    <row r="21" spans="3:5" x14ac:dyDescent="0.25">
      <c r="C21" t="s">
        <v>130</v>
      </c>
      <c r="D21" t="s">
        <v>108</v>
      </c>
      <c r="E21" t="str">
        <f>MID(names[[#This Row],[Full Name]],FIND("@", SUBSTITUTE(names[[#This Row],[Full Name]]," ","@",LEN(names[[#This Row],[Full Name]])-LEN(SUBSTITUTE(names[[#This Row],[Full Name]]," ",""))))+1,999)</f>
        <v>Patel</v>
      </c>
    </row>
    <row r="22" spans="3:5" x14ac:dyDescent="0.25">
      <c r="C22" t="s">
        <v>131</v>
      </c>
      <c r="D22" t="s">
        <v>109</v>
      </c>
      <c r="E22" t="str">
        <f>MID(names[[#This Row],[Full Name]],FIND("@", SUBSTITUTE(names[[#This Row],[Full Name]]," ","@",LEN(names[[#This Row],[Full Name]])-LEN(SUBSTITUTE(names[[#This Row],[Full Name]]," ",""))))+1,999)</f>
        <v>Ozols</v>
      </c>
    </row>
    <row r="23" spans="3:5" x14ac:dyDescent="0.25">
      <c r="C23" t="s">
        <v>132</v>
      </c>
      <c r="D23" t="s">
        <v>110</v>
      </c>
      <c r="E23" t="str">
        <f>MID(names[[#This Row],[Full Name]],FIND("@", SUBSTITUTE(names[[#This Row],[Full Name]]," ","@",LEN(names[[#This Row],[Full Name]])-LEN(SUBSTITUTE(names[[#This Row],[Full Name]]," ",""))))+1,999)</f>
        <v>Buggenum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CE64-E543-4436-A8E5-5531CC3B43BC}">
  <dimension ref="A1:L20"/>
  <sheetViews>
    <sheetView showGridLines="0" zoomScale="160" zoomScaleNormal="160" workbookViewId="0">
      <selection activeCell="F22" sqref="F22"/>
    </sheetView>
  </sheetViews>
  <sheetFormatPr defaultRowHeight="15" x14ac:dyDescent="0.25"/>
  <cols>
    <col min="1" max="1" width="1.5703125" customWidth="1"/>
    <col min="2" max="2" width="3.7109375" hidden="1" customWidth="1"/>
    <col min="3" max="3" width="17.85546875" bestFit="1" customWidth="1"/>
    <col min="4" max="4" width="8.42578125" bestFit="1" customWidth="1"/>
    <col min="5" max="5" width="11.85546875" bestFit="1" customWidth="1"/>
    <col min="6" max="6" width="9.28515625" bestFit="1" customWidth="1"/>
    <col min="7" max="7" width="10" bestFit="1" customWidth="1"/>
    <col min="8" max="8" width="10.7109375" bestFit="1" customWidth="1"/>
    <col min="11" max="11" width="34.5703125" customWidth="1"/>
  </cols>
  <sheetData>
    <row r="1" spans="1:12" s="4" customFormat="1" ht="33.75" customHeight="1" x14ac:dyDescent="0.35">
      <c r="A1" s="5"/>
      <c r="B1" s="11"/>
      <c r="C1" s="6" t="s">
        <v>87</v>
      </c>
    </row>
    <row r="4" spans="1:12" x14ac:dyDescent="0.25">
      <c r="C4" s="45" t="s">
        <v>55</v>
      </c>
      <c r="D4" s="46" t="s">
        <v>57</v>
      </c>
      <c r="E4" s="46" t="s">
        <v>58</v>
      </c>
      <c r="F4" s="47" t="s">
        <v>59</v>
      </c>
      <c r="G4" s="48" t="s">
        <v>60</v>
      </c>
      <c r="H4" s="49" t="s">
        <v>82</v>
      </c>
      <c r="K4" s="15" t="s">
        <v>84</v>
      </c>
    </row>
    <row r="5" spans="1:12" x14ac:dyDescent="0.25">
      <c r="C5" s="50" t="s">
        <v>61</v>
      </c>
      <c r="D5" s="51" t="s">
        <v>62</v>
      </c>
      <c r="E5" s="51" t="s">
        <v>63</v>
      </c>
      <c r="F5" s="52">
        <v>43744</v>
      </c>
      <c r="G5" s="53">
        <v>75000</v>
      </c>
      <c r="H5" s="54" cm="1">
        <f t="array" ref="H5">_xlfn.IFS(AND(D5="female",OR(E5="website",E5="sales")),5%,D5="female",4%,F5&lt;DATE(2019,1,1),3%,G5&lt;100000,2%,TRUE,1%)</f>
        <v>0.04</v>
      </c>
      <c r="K5" t="s">
        <v>83</v>
      </c>
      <c r="L5" s="14">
        <v>0.05</v>
      </c>
    </row>
    <row r="6" spans="1:12" x14ac:dyDescent="0.25">
      <c r="C6" s="50" t="s">
        <v>64</v>
      </c>
      <c r="D6" s="51" t="s">
        <v>65</v>
      </c>
      <c r="E6" s="51" t="s">
        <v>66</v>
      </c>
      <c r="F6" s="52">
        <v>43601</v>
      </c>
      <c r="G6" s="53">
        <v>90700</v>
      </c>
      <c r="H6" s="54" cm="1">
        <f t="array" ref="H6">_xlfn.IFS(AND(D6="Female",OR(E6="Website",E6="Sales")),5%,D6="Female",4%,F6&lt;DATE(2019,1,1),3%, G6&lt;100000,2%,TRUE, 1%)</f>
        <v>0.02</v>
      </c>
      <c r="K6" t="s">
        <v>85</v>
      </c>
      <c r="L6" s="14">
        <v>0.04</v>
      </c>
    </row>
    <row r="7" spans="1:12" x14ac:dyDescent="0.25">
      <c r="C7" s="50" t="s">
        <v>67</v>
      </c>
      <c r="D7" s="51" t="s">
        <v>65</v>
      </c>
      <c r="E7" s="51" t="s">
        <v>66</v>
      </c>
      <c r="F7" s="52">
        <v>43476</v>
      </c>
      <c r="G7" s="53">
        <v>48950</v>
      </c>
      <c r="H7" s="54" cm="1">
        <f t="array" ref="H7">_xlfn.IFS(AND(D7="Female",OR(E7="Website",E7="Sales")),5%,D7="Female",4%,F7&lt;DATE(2019,1,1),3%, G7&lt;100000,2%,TRUE, 1%)</f>
        <v>0.02</v>
      </c>
      <c r="K7" t="s">
        <v>86</v>
      </c>
      <c r="L7" s="14">
        <v>0.03</v>
      </c>
    </row>
    <row r="8" spans="1:12" x14ac:dyDescent="0.25">
      <c r="C8" s="50" t="s">
        <v>68</v>
      </c>
      <c r="D8" s="51" t="s">
        <v>65</v>
      </c>
      <c r="E8" s="51" t="s">
        <v>46</v>
      </c>
      <c r="F8" s="52">
        <v>43351</v>
      </c>
      <c r="G8" s="53">
        <v>74550</v>
      </c>
      <c r="H8" s="54" cm="1">
        <f t="array" ref="H8">_xlfn.IFS(AND(D8="Female",OR(E8="Website",E8="Sales")),5%,D8="Female",4%,F8&lt;DATE(2019,1,1),3%, G8&lt;100000,2%,TRUE, 1%)</f>
        <v>0.03</v>
      </c>
      <c r="K8" t="s">
        <v>88</v>
      </c>
      <c r="L8" s="14">
        <v>0.02</v>
      </c>
    </row>
    <row r="9" spans="1:12" x14ac:dyDescent="0.25">
      <c r="C9" s="50" t="s">
        <v>69</v>
      </c>
      <c r="D9" s="51" t="s">
        <v>65</v>
      </c>
      <c r="E9" s="51" t="s">
        <v>70</v>
      </c>
      <c r="F9" s="52">
        <v>43560</v>
      </c>
      <c r="G9" s="53">
        <v>59810</v>
      </c>
      <c r="H9" s="54" cm="1">
        <f t="array" ref="H9">_xlfn.IFS(AND(D9="Female",OR(E9="Website",E9="Sales")),5%,D9="Female",4%,F9&lt;DATE(2019,1,1),3%, G9&lt;100000,2%,TRUE, 1%)</f>
        <v>0.02</v>
      </c>
      <c r="K9" t="s">
        <v>89</v>
      </c>
      <c r="L9" s="14">
        <v>0.01</v>
      </c>
    </row>
    <row r="10" spans="1:12" x14ac:dyDescent="0.25">
      <c r="C10" s="50" t="s">
        <v>71</v>
      </c>
      <c r="D10" s="51" t="s">
        <v>65</v>
      </c>
      <c r="E10" s="51" t="s">
        <v>66</v>
      </c>
      <c r="F10" s="52">
        <v>43424</v>
      </c>
      <c r="G10" s="53">
        <v>107700</v>
      </c>
      <c r="H10" s="54" cm="1">
        <f t="array" ref="H10">_xlfn.IFS(AND(D10="Female",OR(E10="Website",E10="Sales")),5%,D10="Female",4%,F10&lt;DATE(2019,1,1),3%, G10&lt;100000,2%,TRUE, 1%)</f>
        <v>0.03</v>
      </c>
    </row>
    <row r="11" spans="1:12" x14ac:dyDescent="0.25">
      <c r="C11" s="50" t="s">
        <v>72</v>
      </c>
      <c r="D11" s="51" t="s">
        <v>65</v>
      </c>
      <c r="E11" s="51" t="s">
        <v>66</v>
      </c>
      <c r="F11" s="52">
        <v>43303</v>
      </c>
      <c r="G11" s="53">
        <v>88050</v>
      </c>
      <c r="H11" s="54" cm="1">
        <f t="array" ref="H11">_xlfn.IFS(AND(D11="Female",OR(E11="Website",E11="Sales")),5%,D11="Female",4%,F11&lt;DATE(2019,1,1),3%, G11&lt;100000,2%,TRUE, 1%)</f>
        <v>0.03</v>
      </c>
    </row>
    <row r="12" spans="1:12" x14ac:dyDescent="0.25">
      <c r="C12" s="50" t="s">
        <v>73</v>
      </c>
      <c r="D12" s="51" t="s">
        <v>65</v>
      </c>
      <c r="E12" s="51" t="s">
        <v>66</v>
      </c>
      <c r="F12" s="52">
        <v>43238</v>
      </c>
      <c r="G12" s="53">
        <v>69120</v>
      </c>
      <c r="H12" s="54" cm="1">
        <f t="array" ref="H12">_xlfn.IFS(AND(D12="Female",OR(E12="Website",E12="Sales")),5%,D12="Female",4%,F12&lt;DATE(2019,1,1),3%, G12&lt;100000,2%,TRUE, 1%)</f>
        <v>0.03</v>
      </c>
    </row>
    <row r="13" spans="1:12" x14ac:dyDescent="0.25">
      <c r="C13" s="50" t="s">
        <v>74</v>
      </c>
      <c r="D13" s="51" t="s">
        <v>62</v>
      </c>
      <c r="E13" s="51" t="s">
        <v>66</v>
      </c>
      <c r="F13" s="52">
        <v>43628</v>
      </c>
      <c r="G13" s="53">
        <v>58100</v>
      </c>
      <c r="H13" s="54" cm="1">
        <f t="array" ref="H13">_xlfn.IFS(AND(D13="Female",OR(E13="Website",E13="Sales")),5%,D13="Female",4%,F13&lt;DATE(2019,1,1),3%, G13&lt;100000,2%,TRUE, 1%)</f>
        <v>0.05</v>
      </c>
    </row>
    <row r="14" spans="1:12" x14ac:dyDescent="0.25">
      <c r="C14" s="50" t="s">
        <v>75</v>
      </c>
      <c r="D14" s="51" t="s">
        <v>62</v>
      </c>
      <c r="E14" s="51" t="s">
        <v>70</v>
      </c>
      <c r="F14" s="52">
        <v>43355</v>
      </c>
      <c r="G14" s="53">
        <v>67910</v>
      </c>
      <c r="H14" s="54" cm="1">
        <f t="array" ref="H14">_xlfn.IFS(AND(D14="Female",OR(E14="Website",E14="Sales")),5%,D14="Female",4%,F14&lt;DATE(2019,1,1),3%, G14&lt;100000,2%,TRUE, 1%)</f>
        <v>0.04</v>
      </c>
    </row>
    <row r="15" spans="1:12" x14ac:dyDescent="0.25">
      <c r="C15" s="50" t="s">
        <v>76</v>
      </c>
      <c r="D15" s="51" t="s">
        <v>65</v>
      </c>
      <c r="E15" s="51" t="s">
        <v>70</v>
      </c>
      <c r="F15" s="52">
        <v>43007</v>
      </c>
      <c r="G15" s="53">
        <v>48170</v>
      </c>
      <c r="H15" s="54" cm="1">
        <f t="array" ref="H15">_xlfn.IFS(AND(D15="Female",OR(E15="Website",E15="Sales")),5%,D15="Female",4%,F15&lt;DATE(2019,1,1),3%, G15&lt;100000,2%,TRUE, 1%)</f>
        <v>0.03</v>
      </c>
    </row>
    <row r="16" spans="1:12" x14ac:dyDescent="0.25">
      <c r="C16" s="50" t="s">
        <v>77</v>
      </c>
      <c r="D16" s="51" t="s">
        <v>62</v>
      </c>
      <c r="E16" s="51" t="s">
        <v>66</v>
      </c>
      <c r="F16" s="52">
        <v>43110</v>
      </c>
      <c r="G16" s="53">
        <v>41980</v>
      </c>
      <c r="H16" s="54" cm="1">
        <f t="array" ref="H16">_xlfn.IFS(AND(D16="Female",OR(E16="Website",E16="Sales")),5%,D16="Female",4%,F16&lt;DATE(2019,1,1),3%, G16&lt;100000,2%,TRUE, 1%)</f>
        <v>0.05</v>
      </c>
    </row>
    <row r="17" spans="3:8" x14ac:dyDescent="0.25">
      <c r="C17" s="50" t="s">
        <v>78</v>
      </c>
      <c r="D17" s="51" t="s">
        <v>62</v>
      </c>
      <c r="E17" s="51" t="s">
        <v>70</v>
      </c>
      <c r="F17" s="52">
        <v>43282</v>
      </c>
      <c r="G17" s="53">
        <v>65920</v>
      </c>
      <c r="H17" s="54" cm="1">
        <f t="array" ref="H17">_xlfn.IFS(AND(D17="Female",OR(E17="Website",E17="Sales")),5%,D17="Female",4%,F17&lt;DATE(2019,1,1),3%, G17&lt;100000,2%,TRUE, 1%)</f>
        <v>0.04</v>
      </c>
    </row>
    <row r="18" spans="3:8" x14ac:dyDescent="0.25">
      <c r="C18" s="50" t="s">
        <v>79</v>
      </c>
      <c r="D18" s="51" t="s">
        <v>62</v>
      </c>
      <c r="E18" s="51" t="s">
        <v>46</v>
      </c>
      <c r="F18" s="52">
        <v>43342</v>
      </c>
      <c r="G18" s="53">
        <v>109160</v>
      </c>
      <c r="H18" s="54" cm="1">
        <f t="array" ref="H18">_xlfn.IFS(AND(D18="Female",OR(E18="Website",E18="Sales")),5%,D18="Female",4%,F18&lt;DATE(2019,1,1),3%, G18&lt;100000,2%,TRUE, 1%)</f>
        <v>0.05</v>
      </c>
    </row>
    <row r="19" spans="3:8" x14ac:dyDescent="0.25">
      <c r="C19" s="50" t="s">
        <v>80</v>
      </c>
      <c r="D19" s="51" t="s">
        <v>62</v>
      </c>
      <c r="E19" s="51" t="s">
        <v>70</v>
      </c>
      <c r="F19" s="52">
        <v>43151</v>
      </c>
      <c r="G19" s="53">
        <v>75970</v>
      </c>
      <c r="H19" s="54" cm="1">
        <f t="array" ref="H19">_xlfn.IFS(AND(D19="Female",OR(E19="Website",E19="Sales")),5%,D19="Female",4%,F19&lt;DATE(2019,1,1),3%, G19&lt;100000,2%,TRUE, 1%)</f>
        <v>0.04</v>
      </c>
    </row>
    <row r="20" spans="3:8" x14ac:dyDescent="0.25">
      <c r="C20" s="50" t="s">
        <v>81</v>
      </c>
      <c r="D20" s="51" t="s">
        <v>62</v>
      </c>
      <c r="E20" s="51" t="s">
        <v>70</v>
      </c>
      <c r="F20" s="52">
        <v>43618</v>
      </c>
      <c r="G20" s="53">
        <v>58940</v>
      </c>
      <c r="H20" s="54" cm="1">
        <f t="array" ref="H20">_xlfn.IFS(AND(D20="Female",OR(E20="Website",E20="Sales")),5%,D20="Female",4%,F20&lt;DATE(2019,1,1),3%, G20&lt;100000,2%,TRUE, 1%)</f>
        <v>0.04</v>
      </c>
    </row>
  </sheetData>
  <autoFilter ref="C4:H20" xr:uid="{370ECE64-E543-4436-A8E5-5531CC3B43B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J44"/>
  <sheetViews>
    <sheetView showGridLines="0" zoomScale="160" zoomScaleNormal="160" workbookViewId="0">
      <selection activeCell="H4" sqref="H4"/>
    </sheetView>
  </sheetViews>
  <sheetFormatPr defaultRowHeight="15" x14ac:dyDescent="0.25"/>
  <cols>
    <col min="1" max="1" width="1.7109375" customWidth="1"/>
    <col min="2" max="2" width="3.7109375" customWidth="1"/>
    <col min="3" max="3" width="13.85546875" customWidth="1"/>
    <col min="4" max="4" width="12" customWidth="1"/>
    <col min="7" max="7" width="29.5703125" customWidth="1"/>
    <col min="8" max="8" width="15.42578125" customWidth="1"/>
    <col min="10" max="10" width="12.7109375" customWidth="1"/>
  </cols>
  <sheetData>
    <row r="1" spans="1:10" s="2" customFormat="1" ht="52.5" customHeight="1" x14ac:dyDescent="0.25">
      <c r="A1" s="1"/>
      <c r="C1" s="3" t="s">
        <v>155</v>
      </c>
    </row>
    <row r="4" spans="1:10" x14ac:dyDescent="0.25">
      <c r="C4" s="8" t="s">
        <v>40</v>
      </c>
      <c r="D4" s="9" t="s">
        <v>41</v>
      </c>
      <c r="G4" t="s">
        <v>42</v>
      </c>
      <c r="H4" s="10" t="str">
        <f>_xlfn.XLOOKUP(MAX($D$5:$D$44),$D$5:$D$44,$C$5:$C$44)</f>
        <v>Obie M</v>
      </c>
    </row>
    <row r="5" spans="1:10" x14ac:dyDescent="0.25">
      <c r="C5" s="7" t="s">
        <v>31</v>
      </c>
      <c r="D5" s="7">
        <v>2.9499999999999997</v>
      </c>
    </row>
    <row r="6" spans="1:10" x14ac:dyDescent="0.25">
      <c r="C6" s="7" t="s">
        <v>35</v>
      </c>
      <c r="D6" s="7">
        <v>3.0399999999999996</v>
      </c>
      <c r="G6" t="s">
        <v>43</v>
      </c>
      <c r="H6" s="10" t="str">
        <f>_xlfn.XLOOKUP(LARGE(D5:D44,2),$D$5:$D$44,$C$5:$C$44)</f>
        <v>Ariel D</v>
      </c>
    </row>
    <row r="7" spans="1:10" x14ac:dyDescent="0.25">
      <c r="C7" s="7" t="s">
        <v>38</v>
      </c>
      <c r="D7" s="7">
        <v>3.53</v>
      </c>
      <c r="J7" s="16" t="s">
        <v>91</v>
      </c>
    </row>
    <row r="8" spans="1:10" x14ac:dyDescent="0.25">
      <c r="C8" s="7" t="s">
        <v>15</v>
      </c>
      <c r="D8" s="7">
        <v>3.8499999999999996</v>
      </c>
      <c r="G8" t="s">
        <v>44</v>
      </c>
      <c r="H8" s="10" t="str" cm="1">
        <f t="array" ref="H8:H12">INDEX(_xlfn.SORTBY($C$5:$C$44,$D$5:$D$44,-1),{1;2;3;4;5})</f>
        <v>Obie M</v>
      </c>
      <c r="J8" s="13" t="str" cm="1">
        <f t="array" ref="J8:J12">_xlfn.XLOOKUP(LARGE($D$5:$D$44,{1;2;3;4;5}),$D$5:$D$44,$C$5:$C$44)</f>
        <v>Obie M</v>
      </c>
    </row>
    <row r="9" spans="1:10" x14ac:dyDescent="0.25">
      <c r="C9" s="7" t="s">
        <v>3</v>
      </c>
      <c r="D9" s="7">
        <v>3.8699999999999997</v>
      </c>
      <c r="H9" s="10" t="str">
        <v>Ariel D</v>
      </c>
      <c r="J9" s="13" t="str">
        <v>Ariel D</v>
      </c>
    </row>
    <row r="10" spans="1:10" x14ac:dyDescent="0.25">
      <c r="C10" s="7" t="s">
        <v>9</v>
      </c>
      <c r="D10" s="7">
        <v>3.2899999999999996</v>
      </c>
      <c r="H10" s="10" t="str">
        <v>Skye R</v>
      </c>
      <c r="J10" s="13" t="str">
        <v>Ariel D</v>
      </c>
    </row>
    <row r="11" spans="1:10" x14ac:dyDescent="0.25">
      <c r="C11" s="7" t="s">
        <v>26</v>
      </c>
      <c r="D11" s="7">
        <v>2.5299999999999998</v>
      </c>
      <c r="H11" s="10" t="str">
        <v>Aloin S</v>
      </c>
      <c r="J11" s="13" t="str">
        <v>Aloin S</v>
      </c>
    </row>
    <row r="12" spans="1:10" x14ac:dyDescent="0.25">
      <c r="C12" s="7" t="s">
        <v>16</v>
      </c>
      <c r="D12" s="7">
        <v>3.4699999999999998</v>
      </c>
      <c r="H12" s="10" t="str">
        <v>Susana G</v>
      </c>
      <c r="J12" s="13" t="str">
        <v>Susana G</v>
      </c>
    </row>
    <row r="13" spans="1:10" x14ac:dyDescent="0.25">
      <c r="C13" s="7" t="s">
        <v>7</v>
      </c>
      <c r="D13" s="7">
        <v>3.3299999999999996</v>
      </c>
    </row>
    <row r="14" spans="1:10" x14ac:dyDescent="0.25">
      <c r="C14" s="7" t="s">
        <v>21</v>
      </c>
      <c r="D14" s="7">
        <v>2.96</v>
      </c>
    </row>
    <row r="15" spans="1:10" x14ac:dyDescent="0.25">
      <c r="C15" s="7" t="s">
        <v>5</v>
      </c>
      <c r="D15" s="7">
        <v>3.67</v>
      </c>
    </row>
    <row r="16" spans="1:10" x14ac:dyDescent="0.25">
      <c r="C16" s="7" t="s">
        <v>11</v>
      </c>
      <c r="D16" s="7">
        <v>3.5999999999999996</v>
      </c>
    </row>
    <row r="17" spans="3:4" x14ac:dyDescent="0.25">
      <c r="C17" s="7" t="s">
        <v>18</v>
      </c>
      <c r="D17" s="7">
        <v>2.6999999999999997</v>
      </c>
    </row>
    <row r="18" spans="3:4" x14ac:dyDescent="0.25">
      <c r="C18" s="7" t="s">
        <v>19</v>
      </c>
      <c r="D18" s="7">
        <v>2.5099999999999998</v>
      </c>
    </row>
    <row r="19" spans="3:4" x14ac:dyDescent="0.25">
      <c r="C19" s="7" t="s">
        <v>28</v>
      </c>
      <c r="D19" s="7">
        <v>2.57</v>
      </c>
    </row>
    <row r="20" spans="3:4" x14ac:dyDescent="0.25">
      <c r="C20" s="7" t="s">
        <v>29</v>
      </c>
      <c r="D20" s="7">
        <v>2.69</v>
      </c>
    </row>
    <row r="21" spans="3:4" x14ac:dyDescent="0.25">
      <c r="C21" s="7" t="s">
        <v>13</v>
      </c>
      <c r="D21" s="7">
        <v>3.25</v>
      </c>
    </row>
    <row r="22" spans="3:4" x14ac:dyDescent="0.25">
      <c r="C22" s="7" t="s">
        <v>10</v>
      </c>
      <c r="D22" s="7">
        <v>3.73</v>
      </c>
    </row>
    <row r="23" spans="3:4" x14ac:dyDescent="0.25">
      <c r="C23" s="7" t="s">
        <v>39</v>
      </c>
      <c r="D23" s="7">
        <v>2.8899999999999997</v>
      </c>
    </row>
    <row r="24" spans="3:4" x14ac:dyDescent="0.25">
      <c r="C24" s="7" t="s">
        <v>36</v>
      </c>
      <c r="D24" s="7">
        <v>3.07</v>
      </c>
    </row>
    <row r="25" spans="3:4" x14ac:dyDescent="0.25">
      <c r="C25" s="7" t="s">
        <v>0</v>
      </c>
      <c r="D25" s="7">
        <v>2.94</v>
      </c>
    </row>
    <row r="26" spans="3:4" x14ac:dyDescent="0.25">
      <c r="C26" s="7" t="s">
        <v>27</v>
      </c>
      <c r="D26" s="7">
        <v>2.48</v>
      </c>
    </row>
    <row r="27" spans="3:4" x14ac:dyDescent="0.25">
      <c r="C27" s="7" t="s">
        <v>23</v>
      </c>
      <c r="D27" s="7">
        <v>3.4299999999999997</v>
      </c>
    </row>
    <row r="28" spans="3:4" x14ac:dyDescent="0.25">
      <c r="C28" s="7" t="s">
        <v>2</v>
      </c>
      <c r="D28" s="7">
        <v>3.13</v>
      </c>
    </row>
    <row r="29" spans="3:4" x14ac:dyDescent="0.25">
      <c r="C29" s="7" t="s">
        <v>12</v>
      </c>
      <c r="D29" s="7">
        <v>3.01</v>
      </c>
    </row>
    <row r="30" spans="3:4" x14ac:dyDescent="0.25">
      <c r="C30" s="7" t="s">
        <v>17</v>
      </c>
      <c r="D30" s="7">
        <v>2.4899999999999998</v>
      </c>
    </row>
    <row r="31" spans="3:4" x14ac:dyDescent="0.25">
      <c r="C31" s="7" t="s">
        <v>22</v>
      </c>
      <c r="D31" s="7">
        <v>4</v>
      </c>
    </row>
    <row r="32" spans="3:4" x14ac:dyDescent="0.25">
      <c r="C32" s="7" t="s">
        <v>30</v>
      </c>
      <c r="D32" s="7">
        <v>2.9099999999999997</v>
      </c>
    </row>
    <row r="33" spans="3:4" x14ac:dyDescent="0.25">
      <c r="C33" s="7" t="s">
        <v>8</v>
      </c>
      <c r="D33" s="7">
        <v>3.8699999999999997</v>
      </c>
    </row>
    <row r="34" spans="3:4" x14ac:dyDescent="0.25">
      <c r="C34" s="7" t="s">
        <v>14</v>
      </c>
      <c r="D34" s="7">
        <v>3.21</v>
      </c>
    </row>
    <row r="35" spans="3:4" x14ac:dyDescent="0.25">
      <c r="C35" s="7" t="s">
        <v>34</v>
      </c>
      <c r="D35" s="7">
        <v>3.8099999999999996</v>
      </c>
    </row>
    <row r="36" spans="3:4" x14ac:dyDescent="0.25">
      <c r="C36" s="7" t="s">
        <v>1</v>
      </c>
      <c r="D36" s="7">
        <v>2.42</v>
      </c>
    </row>
    <row r="37" spans="3:4" x14ac:dyDescent="0.25">
      <c r="C37" s="7" t="s">
        <v>24</v>
      </c>
      <c r="D37" s="7">
        <v>3.23</v>
      </c>
    </row>
    <row r="38" spans="3:4" x14ac:dyDescent="0.25">
      <c r="C38" s="7" t="s">
        <v>4</v>
      </c>
      <c r="D38" s="7">
        <v>2.9</v>
      </c>
    </row>
    <row r="39" spans="3:4" x14ac:dyDescent="0.25">
      <c r="C39" s="7" t="s">
        <v>37</v>
      </c>
      <c r="D39" s="7">
        <v>3.01</v>
      </c>
    </row>
    <row r="40" spans="3:4" x14ac:dyDescent="0.25">
      <c r="C40" s="7" t="s">
        <v>32</v>
      </c>
      <c r="D40" s="7">
        <v>2.88</v>
      </c>
    </row>
    <row r="41" spans="3:4" x14ac:dyDescent="0.25">
      <c r="C41" s="7" t="s">
        <v>6</v>
      </c>
      <c r="D41" s="7">
        <v>3.59</v>
      </c>
    </row>
    <row r="42" spans="3:4" x14ac:dyDescent="0.25">
      <c r="C42" s="7" t="s">
        <v>20</v>
      </c>
      <c r="D42" s="7">
        <v>3.48</v>
      </c>
    </row>
    <row r="43" spans="3:4" x14ac:dyDescent="0.25">
      <c r="C43" s="7" t="s">
        <v>33</v>
      </c>
      <c r="D43" s="7">
        <v>3.2399999999999998</v>
      </c>
    </row>
    <row r="44" spans="3:4" x14ac:dyDescent="0.25">
      <c r="C44" s="7" t="s">
        <v>25</v>
      </c>
      <c r="D44" s="7">
        <v>3.17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 1</vt:lpstr>
      <vt:lpstr>Adv 2</vt:lpstr>
      <vt:lpstr>Adv 3</vt:lpstr>
      <vt:lpstr>Adv 4</vt:lpstr>
      <vt:lpstr>Adv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gopi waghmare</cp:lastModifiedBy>
  <dcterms:created xsi:type="dcterms:W3CDTF">2021-03-14T20:21:32Z</dcterms:created>
  <dcterms:modified xsi:type="dcterms:W3CDTF">2025-01-15T07:39:46Z</dcterms:modified>
</cp:coreProperties>
</file>