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data analytics\chandoo\Project Folder\"/>
    </mc:Choice>
  </mc:AlternateContent>
  <xr:revisionPtr revIDLastSave="0" documentId="8_{722F3F05-BE0B-4270-A7C9-1D591A238A20}" xr6:coauthVersionLast="47" xr6:coauthVersionMax="47" xr10:uidLastSave="{00000000-0000-0000-0000-000000000000}"/>
  <bookViews>
    <workbookView xWindow="-120" yWindow="-120" windowWidth="29040" windowHeight="15720" xr2:uid="{26D4546B-D2A1-4444-8EAF-A6228F96F0C1}"/>
  </bookViews>
  <sheets>
    <sheet name="NZ staff" sheetId="1" r:id="rId1"/>
    <sheet name="INDIA staff" sheetId="2" r:id="rId2"/>
    <sheet name="ALL staff" sheetId="5" r:id="rId3"/>
    <sheet name="Info Finder 2.0" sheetId="6" r:id="rId4"/>
    <sheet name="Male vs Female" sheetId="7" r:id="rId5"/>
    <sheet name="Salary Spread" sheetId="8" r:id="rId6"/>
    <sheet name="Ratings vs Salary" sheetId="9" r:id="rId7"/>
    <sheet name="Date of Joining" sheetId="11" r:id="rId8"/>
    <sheet name="Sheet7" sheetId="12" r:id="rId9"/>
  </sheets>
  <externalReferences>
    <externalReference r:id="rId10"/>
  </externalReferences>
  <definedNames>
    <definedName name="_xlnm._FilterDatabase" localSheetId="1" hidden="1">'INDIA staff'!$B$5:$H$97</definedName>
    <definedName name="_xlnm._FilterDatabase" localSheetId="0" hidden="1">'NZ staff'!$C$5:$I$97</definedName>
    <definedName name="_xlchart.v1.0" hidden="1">'ALL staff'!$G$6:$G$180</definedName>
    <definedName name="_xlcn.WorksheetConnection_EmployeeData.xlsxSTAFF1" hidden="1">STAFF[]</definedName>
    <definedName name="ExternalData_3" localSheetId="2" hidden="1">'ALL staff'!$B$5:$J$180</definedName>
    <definedName name="Slicer_Country">#N/A</definedName>
    <definedName name="Slicer_Country1">#N/A</definedName>
  </definedNames>
  <calcPr calcId="191029"/>
  <pivotCaches>
    <pivotCache cacheId="178" r:id="rId11"/>
    <pivotCache cacheId="179" r:id="rId12"/>
    <pivotCache cacheId="180" r:id="rId13"/>
  </pivotCaches>
  <extLst>
    <ext xmlns:x14="http://schemas.microsoft.com/office/spreadsheetml/2009/9/main" uri="{876F7934-8845-4945-9796-88D515C7AA90}">
      <x14:pivotCaches>
        <pivotCache cacheId="160" r:id="rId14"/>
        <pivotCache cacheId="164" r:id="rId15"/>
      </x14:pivotCaches>
    </ex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Employee Data.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 i="12" l="1"/>
  <c r="L2" i="12"/>
  <c r="J2" i="12"/>
  <c r="C2" i="12"/>
  <c r="E2" i="12" s="1"/>
  <c r="G2" i="12"/>
  <c r="F6" i="6"/>
  <c r="D8" i="6" a="1"/>
  <c r="D8" i="6" s="1"/>
  <c r="D6" i="6"/>
  <c r="U8" i="6" a="1"/>
  <c r="U8" i="6" s="1"/>
  <c r="M13" i="5"/>
  <c r="M4" i="5"/>
  <c r="P9" i="5"/>
  <c r="I7" i="5"/>
  <c r="K7" i="5" s="1"/>
  <c r="I8" i="5"/>
  <c r="K8" i="5" s="1"/>
  <c r="I9" i="5"/>
  <c r="K9" i="5" s="1"/>
  <c r="I10" i="5"/>
  <c r="K10" i="5" s="1"/>
  <c r="I11" i="5"/>
  <c r="K11" i="5" s="1"/>
  <c r="I12" i="5"/>
  <c r="K12" i="5" s="1"/>
  <c r="I13" i="5"/>
  <c r="K13" i="5" s="1"/>
  <c r="I14" i="5"/>
  <c r="K14" i="5" s="1"/>
  <c r="I15" i="5"/>
  <c r="K15" i="5" s="1"/>
  <c r="I16" i="5"/>
  <c r="K16" i="5" s="1"/>
  <c r="I17" i="5"/>
  <c r="K17" i="5" s="1"/>
  <c r="I18" i="5"/>
  <c r="K18" i="5" s="1"/>
  <c r="I19" i="5"/>
  <c r="K19" i="5" s="1"/>
  <c r="I20" i="5"/>
  <c r="K20" i="5" s="1"/>
  <c r="I21" i="5"/>
  <c r="K21" i="5" s="1"/>
  <c r="I22" i="5"/>
  <c r="K22" i="5" s="1"/>
  <c r="I23" i="5"/>
  <c r="K23" i="5" s="1"/>
  <c r="I24" i="5"/>
  <c r="K24" i="5" s="1"/>
  <c r="I25" i="5"/>
  <c r="K25" i="5" s="1"/>
  <c r="I26" i="5"/>
  <c r="K26" i="5" s="1"/>
  <c r="I27" i="5"/>
  <c r="K27" i="5" s="1"/>
  <c r="I28" i="5"/>
  <c r="K28" i="5" s="1"/>
  <c r="I29" i="5"/>
  <c r="K29" i="5" s="1"/>
  <c r="I30" i="5"/>
  <c r="K30" i="5" s="1"/>
  <c r="I31" i="5"/>
  <c r="K31" i="5" s="1"/>
  <c r="I32" i="5"/>
  <c r="K32" i="5" s="1"/>
  <c r="I33" i="5"/>
  <c r="K33" i="5" s="1"/>
  <c r="I34" i="5"/>
  <c r="K34" i="5" s="1"/>
  <c r="I35" i="5"/>
  <c r="K35" i="5" s="1"/>
  <c r="I36" i="5"/>
  <c r="K36" i="5" s="1"/>
  <c r="I37" i="5"/>
  <c r="K37" i="5" s="1"/>
  <c r="I38" i="5"/>
  <c r="K38" i="5" s="1"/>
  <c r="I39" i="5"/>
  <c r="K39" i="5" s="1"/>
  <c r="I40" i="5"/>
  <c r="K40" i="5" s="1"/>
  <c r="I41" i="5"/>
  <c r="K41" i="5" s="1"/>
  <c r="I42" i="5"/>
  <c r="K42" i="5" s="1"/>
  <c r="I43" i="5"/>
  <c r="K43" i="5" s="1"/>
  <c r="I44" i="5"/>
  <c r="K44" i="5" s="1"/>
  <c r="I45" i="5"/>
  <c r="K45" i="5" s="1"/>
  <c r="I46" i="5"/>
  <c r="K46" i="5" s="1"/>
  <c r="I47" i="5"/>
  <c r="K47" i="5" s="1"/>
  <c r="I48" i="5"/>
  <c r="K48" i="5" s="1"/>
  <c r="I49" i="5"/>
  <c r="K49" i="5" s="1"/>
  <c r="I50" i="5"/>
  <c r="K50" i="5" s="1"/>
  <c r="I51" i="5"/>
  <c r="K51" i="5" s="1"/>
  <c r="I52" i="5"/>
  <c r="K52" i="5" s="1"/>
  <c r="I53" i="5"/>
  <c r="K53" i="5" s="1"/>
  <c r="I54" i="5"/>
  <c r="K54" i="5" s="1"/>
  <c r="I55" i="5"/>
  <c r="K55" i="5" s="1"/>
  <c r="I56" i="5"/>
  <c r="K56" i="5" s="1"/>
  <c r="I57" i="5"/>
  <c r="K57" i="5" s="1"/>
  <c r="I58" i="5"/>
  <c r="K58" i="5" s="1"/>
  <c r="I59" i="5"/>
  <c r="K59" i="5" s="1"/>
  <c r="I60" i="5"/>
  <c r="K60" i="5" s="1"/>
  <c r="I61" i="5"/>
  <c r="K61" i="5" s="1"/>
  <c r="I62" i="5"/>
  <c r="K62" i="5" s="1"/>
  <c r="I63" i="5"/>
  <c r="K63" i="5" s="1"/>
  <c r="I64" i="5"/>
  <c r="K64" i="5" s="1"/>
  <c r="I65" i="5"/>
  <c r="K65" i="5" s="1"/>
  <c r="I66" i="5"/>
  <c r="K66" i="5" s="1"/>
  <c r="I67" i="5"/>
  <c r="K67" i="5" s="1"/>
  <c r="I68" i="5"/>
  <c r="K68" i="5" s="1"/>
  <c r="I69" i="5"/>
  <c r="K69" i="5" s="1"/>
  <c r="I70" i="5"/>
  <c r="K70" i="5" s="1"/>
  <c r="I71" i="5"/>
  <c r="K71" i="5" s="1"/>
  <c r="I72" i="5"/>
  <c r="K72" i="5" s="1"/>
  <c r="I73" i="5"/>
  <c r="K73" i="5" s="1"/>
  <c r="I74" i="5"/>
  <c r="K74" i="5" s="1"/>
  <c r="I75" i="5"/>
  <c r="K75" i="5" s="1"/>
  <c r="I76" i="5"/>
  <c r="K76" i="5" s="1"/>
  <c r="I77" i="5"/>
  <c r="K77" i="5" s="1"/>
  <c r="I78" i="5"/>
  <c r="K78" i="5" s="1"/>
  <c r="I79" i="5"/>
  <c r="K79" i="5" s="1"/>
  <c r="I80" i="5"/>
  <c r="K80" i="5" s="1"/>
  <c r="I81" i="5"/>
  <c r="K81" i="5" s="1"/>
  <c r="I82" i="5"/>
  <c r="K82" i="5" s="1"/>
  <c r="I83" i="5"/>
  <c r="K83" i="5" s="1"/>
  <c r="I84" i="5"/>
  <c r="K84" i="5" s="1"/>
  <c r="I85" i="5"/>
  <c r="K85" i="5" s="1"/>
  <c r="I86" i="5"/>
  <c r="K86" i="5" s="1"/>
  <c r="I87" i="5"/>
  <c r="K87" i="5" s="1"/>
  <c r="I88" i="5"/>
  <c r="K88" i="5" s="1"/>
  <c r="I89" i="5"/>
  <c r="K89" i="5" s="1"/>
  <c r="I90" i="5"/>
  <c r="K90" i="5" s="1"/>
  <c r="I91" i="5"/>
  <c r="K91" i="5" s="1"/>
  <c r="I92" i="5"/>
  <c r="K92" i="5" s="1"/>
  <c r="I93" i="5"/>
  <c r="K93" i="5" s="1"/>
  <c r="I94" i="5"/>
  <c r="K94" i="5" s="1"/>
  <c r="I95" i="5"/>
  <c r="K95" i="5" s="1"/>
  <c r="I96" i="5"/>
  <c r="K96" i="5" s="1"/>
  <c r="I97" i="5"/>
  <c r="K97" i="5" s="1"/>
  <c r="I98" i="5"/>
  <c r="K98" i="5" s="1"/>
  <c r="I99" i="5"/>
  <c r="K99" i="5" s="1"/>
  <c r="I100" i="5"/>
  <c r="K100" i="5" s="1"/>
  <c r="I101" i="5"/>
  <c r="K101" i="5" s="1"/>
  <c r="I102" i="5"/>
  <c r="K102" i="5" s="1"/>
  <c r="I103" i="5"/>
  <c r="K103" i="5" s="1"/>
  <c r="I104" i="5"/>
  <c r="K104" i="5" s="1"/>
  <c r="I105" i="5"/>
  <c r="K105" i="5" s="1"/>
  <c r="I106" i="5"/>
  <c r="K106" i="5" s="1"/>
  <c r="I107" i="5"/>
  <c r="K107" i="5" s="1"/>
  <c r="I108" i="5"/>
  <c r="K108" i="5" s="1"/>
  <c r="I109" i="5"/>
  <c r="K109" i="5" s="1"/>
  <c r="I110" i="5"/>
  <c r="K110" i="5" s="1"/>
  <c r="I111" i="5"/>
  <c r="K111" i="5" s="1"/>
  <c r="I112" i="5"/>
  <c r="K112" i="5" s="1"/>
  <c r="I113" i="5"/>
  <c r="K113" i="5" s="1"/>
  <c r="I114" i="5"/>
  <c r="K114" i="5" s="1"/>
  <c r="I115" i="5"/>
  <c r="K115" i="5" s="1"/>
  <c r="I116" i="5"/>
  <c r="K116" i="5" s="1"/>
  <c r="I117" i="5"/>
  <c r="K117" i="5" s="1"/>
  <c r="I118" i="5"/>
  <c r="K118" i="5" s="1"/>
  <c r="I119" i="5"/>
  <c r="K119" i="5" s="1"/>
  <c r="I120" i="5"/>
  <c r="K120" i="5" s="1"/>
  <c r="I121" i="5"/>
  <c r="K121" i="5" s="1"/>
  <c r="I122" i="5"/>
  <c r="K122" i="5" s="1"/>
  <c r="I123" i="5"/>
  <c r="K123" i="5" s="1"/>
  <c r="I124" i="5"/>
  <c r="K124" i="5" s="1"/>
  <c r="I125" i="5"/>
  <c r="K125" i="5" s="1"/>
  <c r="I126" i="5"/>
  <c r="K126" i="5" s="1"/>
  <c r="I127" i="5"/>
  <c r="K127" i="5" s="1"/>
  <c r="I128" i="5"/>
  <c r="K128" i="5" s="1"/>
  <c r="I129" i="5"/>
  <c r="K129" i="5" s="1"/>
  <c r="I130" i="5"/>
  <c r="K130" i="5" s="1"/>
  <c r="I131" i="5"/>
  <c r="K131" i="5" s="1"/>
  <c r="I132" i="5"/>
  <c r="K132" i="5" s="1"/>
  <c r="I133" i="5"/>
  <c r="K133" i="5" s="1"/>
  <c r="I134" i="5"/>
  <c r="K134" i="5" s="1"/>
  <c r="I135" i="5"/>
  <c r="K135" i="5" s="1"/>
  <c r="I136" i="5"/>
  <c r="K136" i="5" s="1"/>
  <c r="I137" i="5"/>
  <c r="K137" i="5" s="1"/>
  <c r="I138" i="5"/>
  <c r="K138" i="5" s="1"/>
  <c r="I139" i="5"/>
  <c r="K139" i="5" s="1"/>
  <c r="I140" i="5"/>
  <c r="K140" i="5" s="1"/>
  <c r="I141" i="5"/>
  <c r="K141" i="5" s="1"/>
  <c r="I142" i="5"/>
  <c r="K142" i="5" s="1"/>
  <c r="I143" i="5"/>
  <c r="K143" i="5" s="1"/>
  <c r="I144" i="5"/>
  <c r="K144" i="5" s="1"/>
  <c r="I145" i="5"/>
  <c r="K145" i="5" s="1"/>
  <c r="I146" i="5"/>
  <c r="K146" i="5" s="1"/>
  <c r="I147" i="5"/>
  <c r="K147" i="5" s="1"/>
  <c r="I148" i="5"/>
  <c r="K148" i="5" s="1"/>
  <c r="I149" i="5"/>
  <c r="K149" i="5" s="1"/>
  <c r="I150" i="5"/>
  <c r="K150" i="5" s="1"/>
  <c r="I151" i="5"/>
  <c r="K151" i="5" s="1"/>
  <c r="I152" i="5"/>
  <c r="K152" i="5" s="1"/>
  <c r="I153" i="5"/>
  <c r="K153" i="5" s="1"/>
  <c r="I154" i="5"/>
  <c r="K154" i="5" s="1"/>
  <c r="I155" i="5"/>
  <c r="K155" i="5" s="1"/>
  <c r="I156" i="5"/>
  <c r="K156" i="5" s="1"/>
  <c r="I157" i="5"/>
  <c r="K157" i="5" s="1"/>
  <c r="I158" i="5"/>
  <c r="K158" i="5" s="1"/>
  <c r="I159" i="5"/>
  <c r="K159" i="5" s="1"/>
  <c r="I160" i="5"/>
  <c r="K160" i="5" s="1"/>
  <c r="I161" i="5"/>
  <c r="K161" i="5" s="1"/>
  <c r="I162" i="5"/>
  <c r="K162" i="5" s="1"/>
  <c r="I163" i="5"/>
  <c r="K163" i="5" s="1"/>
  <c r="I164" i="5"/>
  <c r="K164" i="5" s="1"/>
  <c r="I165" i="5"/>
  <c r="K165" i="5" s="1"/>
  <c r="I166" i="5"/>
  <c r="K166" i="5" s="1"/>
  <c r="I167" i="5"/>
  <c r="K167" i="5" s="1"/>
  <c r="I168" i="5"/>
  <c r="K168" i="5" s="1"/>
  <c r="I169" i="5"/>
  <c r="K169" i="5" s="1"/>
  <c r="I170" i="5"/>
  <c r="K170" i="5" s="1"/>
  <c r="I171" i="5"/>
  <c r="K171" i="5" s="1"/>
  <c r="I172" i="5"/>
  <c r="K172" i="5" s="1"/>
  <c r="I173" i="5"/>
  <c r="K173" i="5" s="1"/>
  <c r="I174" i="5"/>
  <c r="K174" i="5" s="1"/>
  <c r="I175" i="5"/>
  <c r="K175" i="5" s="1"/>
  <c r="I176" i="5"/>
  <c r="K176" i="5" s="1"/>
  <c r="I177" i="5"/>
  <c r="K177" i="5" s="1"/>
  <c r="I178" i="5"/>
  <c r="K178" i="5" s="1"/>
  <c r="I179" i="5"/>
  <c r="K179" i="5" s="1"/>
  <c r="I180" i="5"/>
  <c r="K180" i="5" s="1"/>
  <c r="I6" i="5"/>
  <c r="K6" i="5" s="1"/>
  <c r="P7" i="5"/>
  <c r="P6" i="5"/>
  <c r="P5" i="5"/>
  <c r="F98" i="1"/>
  <c r="I98" i="1"/>
  <c r="H98" i="2"/>
  <c r="P14" i="5" l="1" a="1"/>
  <c r="P14" i="5" s="1"/>
  <c r="D9" i="6" a="1"/>
  <c r="D9" i="6" s="1"/>
  <c r="P8"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BFD828C-E966-49C4-8B84-5FFBD77A1182}" keepAlive="1" name="Query - INDIA" description="Connection to the 'INDIA' query in the workbook." type="5" refreshedVersion="0" background="1">
    <dbPr connection="Provider=Microsoft.Mashup.OleDb.1;Data Source=$Workbook$;Location=INDIA;Extended Properties=&quot;&quot;" command="SELECT * FROM [INDIA]"/>
  </connection>
  <connection id="2" xr16:uid="{51412929-9EE7-4929-94E3-2A08D3B4AC51}" keepAlive="1" name="Query - NZ" description="Connection to the 'NZ' query in the workbook." type="5" refreshedVersion="0" background="1">
    <dbPr connection="Provider=Microsoft.Mashup.OleDb.1;Data Source=$Workbook$;Location=NZ;Extended Properties=&quot;&quot;" command="SELECT * FROM [NZ]"/>
  </connection>
  <connection id="3" xr16:uid="{6F82C415-5872-47E5-BDE0-01D895107B56}"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4EE0526F-3017-413C-B2E0-E391F0F6F45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29DA9C7C-438C-4C5E-8D3D-B281CC7AE9D9}" name="WorksheetConnection_Employee Data.xlsx!STAFF" type="102" refreshedVersion="8" minRefreshableVersion="5">
    <extLst>
      <ext xmlns:x15="http://schemas.microsoft.com/office/spreadsheetml/2010/11/main" uri="{DE250136-89BD-433C-8126-D09CA5730AF9}">
        <x15:connection id="STAFF" autoDelete="1">
          <x15:rangePr sourceName="_xlcn.WorksheetConnection_EmployeeData.xlsxSTAFF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<sst xmlns="http://schemas.openxmlformats.org/spreadsheetml/2006/main" count="1692" uniqueCount="248">
  <si>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</si>
  <si>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</si>
  <si>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</si>
  <si>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</si>
  <si>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</si>
  <si>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</si>
  <si>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</si>
  <si>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</si>
  <si>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</si>
  <si>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</si>
  <si>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</si>
  <si>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</si>
  <si>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</si>
  <si>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</si>
  <si>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</si>
  <si>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</si>
  <si>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</si>
  <si>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</si>
  <si>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</si>
  <si>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</si>
  <si>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</si>
  <si>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</si>
  <si>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</si>
  <si>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</si>
  <si>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</si>
  <si>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</si>
  <si>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</si>
  <si>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</si>
  <si>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</si>
  <si>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</si>
  <si>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</si>
  <si>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</si>
  <si>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</si>
  <si>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</si>
  <si>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</si>
  <si>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</si>
  <si>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</si>
  <si>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</si>
  <si>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</si>
  <si>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</si>
  <si>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</si>
  <si>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</si>
  <si>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</si>
  <si>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</si>
  <si>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</si>
  <si>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</si>
  <si>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</si>
  <si>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</si>
  <si>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</si>
  <si>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</si>
  <si>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</si>
  <si>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</si>
  <si>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</si>
  <si>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</si>
  <si>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</si>
  <si>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</si>
  <si>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</si>
  <si>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</si>
  <si>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</si>
  <si>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</si>
  <si>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</si>
  <si>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</si>
  <si>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</si>
  <si>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</si>
  <si>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</si>
  <si>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</si>
  <si>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</si>
  <si>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</si>
  <si>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</si>
  <si>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</si>
  <si>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</si>
  <si>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</si>
  <si>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</si>
  <si>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</si>
  <si>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</si>
  <si>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</si>
  <si>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</si>
  <si>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</si>
  <si>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</si>
  <si>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</si>
  <si>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</si>
  <si>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</si>
  <si>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</si>
  <si>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</si>
  <si>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</si>
  <si>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</si>
  <si>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</si>
  <si>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</si>
  <si>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</si>
  <si>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</si>
  <si>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</si>
  <si>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</si>
  <si>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</si>
  <si>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</si>
  <si>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</si>
  <si>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</si>
  <si>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</si>
  <si>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</si>
  <si>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</si>
  <si>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</si>
  <si>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</si>
  <si>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</si>
  <si>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</si>
  <si>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</si>
  <si>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</si>
  <si>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</si>
  <si>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</si>
  <si>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</si>
  <si>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</si>
  <si>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</si>
  <si>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</si>
  <si>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</si>
  <si>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</si>
  <si>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</si>
  <si>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</si>
  <si>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</si>
  <si>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</si>
  <si>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</si>
  <si>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</si>
  <si>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</si>
  <si>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</si>
  <si>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</si>
  <si>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</si>
  <si>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</si>
  <si>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</si>
  <si>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</si>
  <si>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</si>
  <si>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</si>
  <si>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</si>
  <si>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</si>
  <si>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</si>
  <si>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</si>
  <si>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</si>
  <si>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</si>
  <si>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</si>
  <si>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</si>
  <si>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</si>
  <si>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</si>
  <si>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</si>
  <si>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</si>
  <si>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</si>
  <si>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</si>
  <si>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</si>
  <si>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</si>
  <si>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</si>
  <si>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</si>
  <si>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</si>
  <si>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</si>
  <si>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</si>
  <si>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</si>
  <si>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</si>
  <si>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</si>
  <si>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</si>
  <si>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</si>
  <si>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</si>
  <si>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</si>
  <si>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</si>
  <si>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</si>
  <si>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</si>
  <si>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</si>
  <si>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</si>
  <si>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</si>
  <si>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</si>
  <si>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</si>
  <si>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</si>
  <si>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</si>
  <si>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</si>
  <si>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</si>
  <si>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</si>
  <si>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</si>
  <si>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</si>
  <si>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</si>
  <si>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</si>
  <si>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</si>
  <si>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</si>
  <si>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</si>
  <si>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</si>
  <si>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</si>
  <si>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</si>
  <si>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</si>
  <si>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</si>
  <si>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</si>
  <si>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</si>
  <si>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</si>
  <si>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</si>
  <si>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</si>
  <si>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</si>
  <si>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</si>
  <si>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</si>
  <si>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</si>
  <si>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</si>
  <si>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</si>
  <si>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</si>
  <si>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</si>
  <si>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</si>
  <si>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</si>
  <si>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</si>
  <si>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</si>
  <si>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</si>
  <si>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</si>
  <si>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</si>
  <si>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</si>
  <si>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</si>
  <si>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:-New Zealand staff data</t>
  </si>
  <si>
    <t>Employee Data NZ</t>
  </si>
  <si>
    <t>Employee Data IND</t>
  </si>
  <si>
    <t>:-INDIA staff data</t>
  </si>
  <si>
    <t>NZ</t>
  </si>
  <si>
    <t>IND</t>
  </si>
  <si>
    <t xml:space="preserve">All staff Data </t>
  </si>
  <si>
    <t>Female Ratio</t>
  </si>
  <si>
    <t>Count of employees</t>
  </si>
  <si>
    <t>Average salary</t>
  </si>
  <si>
    <t>Average age</t>
  </si>
  <si>
    <t>Average tenure</t>
  </si>
  <si>
    <t>Tenure</t>
  </si>
  <si>
    <t>Quick Summary:-</t>
  </si>
  <si>
    <t>Data</t>
  </si>
  <si>
    <t>Country</t>
  </si>
  <si>
    <t>Info Finder 2.0</t>
  </si>
  <si>
    <t>Department Name:-</t>
  </si>
  <si>
    <t>Row Labels</t>
  </si>
  <si>
    <t>Grand Total</t>
  </si>
  <si>
    <t>Sum of Salary</t>
  </si>
  <si>
    <t>Average of Age</t>
  </si>
  <si>
    <t>Male vs Female</t>
  </si>
  <si>
    <t>Column Labels</t>
  </si>
  <si>
    <t>Values</t>
  </si>
  <si>
    <t>Count of Name</t>
  </si>
  <si>
    <t>Average of Tenure</t>
  </si>
  <si>
    <t>Bonus</t>
  </si>
  <si>
    <t>Salary Spread</t>
  </si>
  <si>
    <t>Note:-we have higher amount employees who have salary between $60k - $80k</t>
  </si>
  <si>
    <t>Ratings VS Salary</t>
  </si>
  <si>
    <t>Count of Rating</t>
  </si>
  <si>
    <t>Note:- Those who have above average rating still getting paid less than those who have average rating.</t>
  </si>
  <si>
    <t xml:space="preserve"> </t>
  </si>
  <si>
    <t>2020</t>
  </si>
  <si>
    <t>2021</t>
  </si>
  <si>
    <t>2022</t>
  </si>
  <si>
    <t>2023</t>
  </si>
  <si>
    <t>Count of Joiners</t>
  </si>
  <si>
    <t>New Zealand</t>
  </si>
  <si>
    <t>India</t>
  </si>
  <si>
    <t>Count of NZ Players</t>
  </si>
  <si>
    <t>Female Players</t>
  </si>
  <si>
    <t>AVG salary</t>
  </si>
  <si>
    <t>Count of IND Players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</si>
</sst>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72" formatCode="0.0"/>
    <numFmt numFmtId="173" formatCode="&quot;$&quot;#,##0.0"/>
  </numFmts>
  <fonts count="11" x14ac:knownFonts="1">
    <font>
      <sz val="11"/>
      <color theme="1"/>
      <name val="Calibri"/>
      <family val="2"/>
      <scheme val="minor"/>
    </font>
    <font>
      <sz val="28"/>
      <color theme="1"/>
      <name val="Segoe UI Light"/>
      <family val="2"/>
    </font>
    <font>
      <b/>
      <sz val="11"/>
      <color theme="3"/>
      <name val="Calibri"/>
      <family val="2"/>
      <scheme val="minor"/>
    </font>
    <font>
      <i/>
      <sz val="11"/>
      <color rgb="FF7F7F7F"/>
      <name val="Calibri"/>
      <family val="2"/>
      <scheme val="minor"/>
    </font>
    <font>
      <sz val="11"/>
      <color theme="0"/>
      <name val="Calibri"/>
      <family val="2"/>
      <scheme val="minor"/>
    </font>
    <font>
      <sz val="11"/>
      <color theme="4"/>
      <name val="Calibri"/>
      <family val="2"/>
      <scheme val="minor"/>
    </font>
    <font>
      <sz val="11"/>
      <color theme="1" tint="0.14999847407452621"/>
      <name val="Calibri"/>
      <family val="2"/>
      <scheme val="minor"/>
    </font>
    <font>
      <sz val="20"/>
      <color theme="1"/>
      <name val="Calibri"/>
      <family val="2"/>
      <scheme val="minor"/>
    </font>
    <font>
      <sz val="22"/>
      <color theme="1"/>
      <name val="Calibri"/>
      <family val="2"/>
      <scheme val="minor"/>
    </font>
    <font>
      <b/>
      <sz val="24"/>
      <color theme="0"/>
      <name val="Calibri"/>
      <family val="2"/>
      <scheme val="minor"/>
    </font>
    <font>
      <b/>
      <sz val="24"/>
      <color theme="1"/>
      <name val="Calibri"/>
      <family val="2"/>
      <scheme val="minor"/>
    </font>
  </fonts>
  <fills count="9">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0"/>
        <bgColor indexed="64"/>
      </patternFill>
    </fill>
    <fill>
      <patternFill patternType="solid">
        <fgColor theme="4" tint="0.39997558519241921"/>
        <bgColor indexed="64"/>
      </patternFill>
    </fill>
    <fill>
      <patternFill patternType="solid">
        <fgColor rgb="FFFFC000"/>
        <bgColor indexed="64"/>
      </patternFill>
    </fill>
  </fills>
  <borders count="10">
    <border>
      <left/>
      <right/>
      <top/>
      <bottom/>
      <diagonal/>
    </border>
    <border>
      <left/>
      <right/>
      <top/>
      <bottom style="medium">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2" fillId="0" borderId="1" applyNumberFormat="0" applyFill="0" applyAlignment="0" applyProtection="0"/>
    <xf numFmtId="0" fontId="3" fillId="0" borderId="0" applyNumberFormat="0" applyFill="0" applyBorder="0" applyAlignment="0" applyProtection="0"/>
  </cellStyleXfs>
  <cellXfs count="60">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0" fontId="0" fillId="0" borderId="0" xfId="0" applyAlignment="1">
      <alignment horizontal="left" vertical="center" wrapText="1"/>
    </xf>
    <xf numFmtId="15" fontId="0" fillId="0" borderId="0" xfId="0" applyNumberFormat="1" applyAlignment="1">
      <alignment horizontal="left" vertical="center" wrapText="1"/>
    </xf>
    <xf numFmtId="0" fontId="0" fillId="0" borderId="0" xfId="0" applyAlignment="1">
      <alignment horizontal="left"/>
    </xf>
    <xf numFmtId="0" fontId="0" fillId="0" borderId="0" xfId="0" applyAlignment="1">
      <alignment horizontal="left" vertical="center"/>
    </xf>
    <xf numFmtId="15" fontId="0" fillId="0" borderId="0" xfId="0" applyNumberFormat="1" applyAlignment="1">
      <alignment horizontal="left" vertical="center"/>
    </xf>
    <xf numFmtId="8" fontId="0" fillId="0" borderId="0" xfId="0" applyNumberFormat="1" applyAlignment="1">
      <alignment horizontal="left" vertical="center" wrapText="1"/>
    </xf>
    <xf numFmtId="8" fontId="0" fillId="0" borderId="0" xfId="0" applyNumberFormat="1" applyAlignment="1">
      <alignment horizontal="left" vertical="center"/>
    </xf>
    <xf numFmtId="0" fontId="5" fillId="2" borderId="0" xfId="0" applyFont="1" applyFill="1"/>
    <xf numFmtId="0" fontId="0" fillId="0" borderId="0" xfId="0" applyNumberFormat="1"/>
    <xf numFmtId="0" fontId="6" fillId="0" borderId="0" xfId="0" applyFont="1"/>
    <xf numFmtId="14" fontId="0" fillId="0" borderId="0" xfId="0" applyNumberFormat="1"/>
    <xf numFmtId="8" fontId="6" fillId="0" borderId="0" xfId="0" applyNumberFormat="1" applyFont="1"/>
    <xf numFmtId="8" fontId="0" fillId="0" borderId="0" xfId="0" applyNumberFormat="1"/>
    <xf numFmtId="0" fontId="6" fillId="2" borderId="0" xfId="0" applyFont="1" applyFill="1"/>
    <xf numFmtId="0" fontId="6" fillId="4" borderId="0" xfId="0" applyFont="1" applyFill="1"/>
    <xf numFmtId="8" fontId="6" fillId="4" borderId="0" xfId="0" applyNumberFormat="1" applyFont="1" applyFill="1"/>
    <xf numFmtId="0" fontId="3" fillId="0" borderId="0" xfId="2"/>
    <xf numFmtId="2" fontId="0" fillId="0" borderId="0" xfId="0" applyNumberFormat="1"/>
    <xf numFmtId="172" fontId="0" fillId="0" borderId="0" xfId="0" applyNumberFormat="1"/>
    <xf numFmtId="0" fontId="0" fillId="5" borderId="0" xfId="0" applyFill="1"/>
    <xf numFmtId="0" fontId="0" fillId="5" borderId="0" xfId="0" applyFill="1" applyAlignment="1">
      <alignment horizontal="right" vertical="center"/>
    </xf>
    <xf numFmtId="0" fontId="6" fillId="4" borderId="0" xfId="0" applyFont="1" applyFill="1" applyAlignment="1">
      <alignment horizontal="left"/>
    </xf>
    <xf numFmtId="0" fontId="0" fillId="5" borderId="0" xfId="0" applyFill="1" applyAlignment="1">
      <alignment horizontal="left"/>
    </xf>
    <xf numFmtId="0" fontId="3" fillId="0" borderId="0" xfId="2" applyAlignment="1">
      <alignment horizontal="left"/>
    </xf>
    <xf numFmtId="8" fontId="3" fillId="0" borderId="0" xfId="2" applyNumberFormat="1" applyAlignment="1">
      <alignment horizontal="left"/>
    </xf>
    <xf numFmtId="2" fontId="3" fillId="0" borderId="0" xfId="2" applyNumberFormat="1" applyAlignment="1">
      <alignment horizontal="left"/>
    </xf>
    <xf numFmtId="172" fontId="3" fillId="0" borderId="0" xfId="2" applyNumberFormat="1" applyAlignment="1">
      <alignment horizontal="left"/>
    </xf>
    <xf numFmtId="9" fontId="3" fillId="0" borderId="0" xfId="2" applyNumberFormat="1" applyAlignment="1">
      <alignment horizontal="left"/>
    </xf>
    <xf numFmtId="0" fontId="0" fillId="4" borderId="0" xfId="0" applyFill="1"/>
    <xf numFmtId="0" fontId="1" fillId="4" borderId="0" xfId="0" applyFont="1" applyFill="1" applyAlignment="1">
      <alignment vertical="center"/>
    </xf>
    <xf numFmtId="0" fontId="3" fillId="5" borderId="0" xfId="2" applyFill="1"/>
    <xf numFmtId="0" fontId="4" fillId="0" borderId="0" xfId="0" applyFont="1"/>
    <xf numFmtId="15" fontId="0" fillId="4" borderId="0" xfId="0" applyNumberFormat="1" applyFill="1"/>
    <xf numFmtId="15" fontId="0" fillId="5" borderId="0" xfId="0" applyNumberFormat="1" applyFill="1"/>
    <xf numFmtId="0" fontId="0" fillId="0" borderId="0" xfId="0" pivotButton="1"/>
    <xf numFmtId="0" fontId="0" fillId="4" borderId="0" xfId="0" applyNumberFormat="1" applyFill="1"/>
    <xf numFmtId="0" fontId="0" fillId="0" borderId="0" xfId="0" applyNumberFormat="1" applyAlignment="1">
      <alignment horizontal="left"/>
    </xf>
    <xf numFmtId="8" fontId="0" fillId="0" borderId="0" xfId="0" applyNumberFormat="1" applyAlignment="1">
      <alignment horizontal="left"/>
    </xf>
    <xf numFmtId="173" fontId="0" fillId="0" borderId="0" xfId="0" applyNumberFormat="1"/>
    <xf numFmtId="0" fontId="7" fillId="6" borderId="0" xfId="0" applyFont="1" applyFill="1" applyAlignment="1">
      <alignment horizontal="center"/>
    </xf>
    <xf numFmtId="0" fontId="8" fillId="0" borderId="0" xfId="0" applyFont="1" applyAlignment="1">
      <alignment horizontal="center"/>
    </xf>
    <xf numFmtId="0" fontId="9" fillId="7" borderId="0" xfId="0" applyFont="1" applyFill="1" applyAlignment="1">
      <alignment horizontal="center" vertical="center"/>
    </xf>
    <xf numFmtId="9" fontId="9" fillId="7" borderId="0" xfId="0" applyNumberFormat="1" applyFont="1" applyFill="1" applyAlignment="1">
      <alignment horizontal="center" vertical="center"/>
    </xf>
    <xf numFmtId="0" fontId="10" fillId="8" borderId="0" xfId="0" applyFont="1" applyFill="1" applyAlignment="1">
      <alignment horizontal="center" vertical="center"/>
    </xf>
    <xf numFmtId="0" fontId="10" fillId="0" borderId="0" xfId="0" applyFont="1" applyAlignment="1">
      <alignment horizontal="center" vertical="center"/>
    </xf>
    <xf numFmtId="9" fontId="10" fillId="8" borderId="0" xfId="0" applyNumberFormat="1" applyFont="1" applyFill="1" applyAlignment="1">
      <alignment horizontal="center" vertic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2" fillId="0" borderId="1" xfId="1"/>
  </cellXfs>
  <cellStyles count="3">
    <cellStyle name="Explanatory Text" xfId="2" builtinId="53"/>
    <cellStyle name="Heading 3" xfId="1" builtinId="18"/>
    <cellStyle name="Normal" xfId="0" builtinId="0"/>
  </cellStyles>
  <dxfs count="45">
    <dxf>
      <numFmt numFmtId="0" formatCode="General"/>
    </dxf>
    <dxf>
      <numFmt numFmtId="0" formatCode="General"/>
    </dxf>
    <dxf>
      <numFmt numFmtId="0" formatCode="General"/>
    </dxf>
    <dxf>
      <numFmt numFmtId="2" formatCode="0.00"/>
    </dxf>
    <dxf>
      <numFmt numFmtId="12" formatCode="&quot;$&quot;#,##0.00_);[Red]\(&quot;$&quot;#,##0.00\)"/>
    </dxf>
    <dxf>
      <numFmt numFmtId="12" formatCode="&quot;$&quot;#,##0.00_);[Red]\(&quot;$&quot;#,##0.00\)"/>
    </dxf>
    <dxf>
      <numFmt numFmtId="172" formatCode="0.0"/>
    </dxf>
    <dxf>
      <numFmt numFmtId="172" formatCode="0.0"/>
    </dxf>
    <dxf>
      <numFmt numFmtId="172" formatCode="0.0"/>
    </dxf>
    <dxf>
      <numFmt numFmtId="12" formatCode="&quot;$&quot;#,##0.00_);[Red]\(&quot;$&quot;#,##0.00\)"/>
    </dxf>
    <dxf>
      <numFmt numFmtId="19" formatCode="m/d/yyyy"/>
    </dxf>
    <dxf>
      <numFmt numFmtId="0" formatCode="General"/>
    </dxf>
    <dxf>
      <numFmt numFmtId="0" formatCode="General"/>
    </dxf>
    <dxf>
      <numFmt numFmtId="0" formatCode="General"/>
    </dxf>
    <dxf>
      <font>
        <strike val="0"/>
        <outline val="0"/>
        <shadow val="0"/>
        <u val="none"/>
        <vertAlign val="baseline"/>
        <sz val="11"/>
        <color theme="1" tint="0.14999847407452621"/>
        <name val="Calibri"/>
        <family val="2"/>
        <scheme val="minor"/>
      </font>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2" formatCode="&quot;$&quot;#,##0.00_);[Red]\(&quot;$&quot;#,##0.00\)"/>
      <alignment horizontal="left" vertical="center" textRotation="0" wrapText="0" indent="0" justifyLastLine="0" shrinkToFit="0" readingOrder="0"/>
    </dxf>
    <dxf>
      <alignment horizontal="left" vertical="center" textRotation="0" wrapText="0" indent="0" justifyLastLine="0" shrinkToFit="0" readingOrder="0"/>
    </dxf>
    <dxf>
      <numFmt numFmtId="20" formatCode="d\-mmm\-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20" formatCode="d\-mmm\-yy"/>
      <alignment horizontal="left" vertical="center" textRotation="0" wrapText="1" indent="0" justifyLastLine="0" shrinkToFit="0" readingOrder="0"/>
    </dxf>
    <dxf>
      <numFmt numFmtId="12" formatCode="&quot;$&quot;#,##0.00_);[Red]\(&quot;$&quot;#,##0.00\)"/>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theme" Target="theme/theme1.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2.xml"/><Relationship Id="rId25"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tyles" Target="styles.xml"/><Relationship Id="rId29"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powerPivotData" Target="model/item.data"/><Relationship Id="rId28" Type="http://schemas.openxmlformats.org/officeDocument/2006/relationships/customXml" Target="../customXml/item4.xml"/><Relationship Id="rId10" Type="http://schemas.openxmlformats.org/officeDocument/2006/relationships/externalLink" Target="externalLinks/externalLink1.xml"/><Relationship Id="rId19" Type="http://schemas.openxmlformats.org/officeDocument/2006/relationships/connections" Target="connections.xml"/><Relationship Id="rId31" Type="http://schemas.microsoft.com/office/2023/09/relationships/Python" Target="pyth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sheetMetadata" Target="metadata.xml"/><Relationship Id="rId27" Type="http://schemas.openxmlformats.org/officeDocument/2006/relationships/customXml" Target="../customXml/item3.xml"/><Relationship Id="rId30" Type="http://schemas.openxmlformats.org/officeDocument/2006/relationships/customXml" Target="../customXml/item6.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Data.xlsx]Date of Joining!PivotTable3</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'Date of Joining'!$C$3</c:f>
              <c:strCache>
                <c:ptCount val="1"/>
                <c:pt idx="0">
                  <c:v>Total</c:v>
                </c:pt>
              </c:strCache>
            </c:strRef>
          </c:tx>
          <c:spPr>
            <a:ln w="28575" cap="rnd">
              <a:solidFill>
                <a:schemeClr val="accent1"/>
              </a:solidFill>
              <a:round/>
            </a:ln>
            <a:effectLst/>
          </c:spPr>
          <c:marker>
            <c:symbol val="none"/>
          </c:marker>
          <c:cat>
            <c:strRef>
              <c:f>'Date of Joining'!$B$4:$B$8</c:f>
              <c:strCache>
                <c:ptCount val="4"/>
                <c:pt idx="0">
                  <c:v>2020</c:v>
                </c:pt>
                <c:pt idx="1">
                  <c:v>2021</c:v>
                </c:pt>
                <c:pt idx="2">
                  <c:v>2022</c:v>
                </c:pt>
                <c:pt idx="3">
                  <c:v>2023</c:v>
                </c:pt>
              </c:strCache>
            </c:strRef>
          </c:cat>
          <c:val>
            <c:numRef>
              <c:f>'Date of Joining'!$C$4:$C$8</c:f>
              <c:numCache>
                <c:formatCode>General</c:formatCode>
                <c:ptCount val="4"/>
                <c:pt idx="0">
                  <c:v>35</c:v>
                </c:pt>
                <c:pt idx="1">
                  <c:v>114</c:v>
                </c:pt>
                <c:pt idx="2">
                  <c:v>173</c:v>
                </c:pt>
                <c:pt idx="3">
                  <c:v>175</c:v>
                </c:pt>
              </c:numCache>
            </c:numRef>
          </c:val>
          <c:smooth val="0"/>
          <c:extLst>
            <c:ext xmlns:c16="http://schemas.microsoft.com/office/drawing/2014/chart" uri="{C3380CC4-5D6E-409C-BE32-E72D297353CC}">
              <c16:uniqueId val="{00000000-407E-44BE-8524-8EEA8E6DD54C}"/>
            </c:ext>
          </c:extLst>
        </c:ser>
        <c:dLbls>
          <c:showLegendKey val="0"/>
          <c:showVal val="0"/>
          <c:showCatName val="0"/>
          <c:showSerName val="0"/>
          <c:showPercent val="0"/>
          <c:showBubbleSize val="0"/>
        </c:dLbls>
        <c:smooth val="0"/>
        <c:axId val="1273743680"/>
        <c:axId val="1273744160"/>
      </c:lineChart>
      <c:catAx>
        <c:axId val="1273743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1273744160"/>
        <c:crosses val="autoZero"/>
        <c:auto val="1"/>
        <c:lblAlgn val="ctr"/>
        <c:lblOffset val="100"/>
        <c:noMultiLvlLbl val="0"/>
      </c:catAx>
      <c:valAx>
        <c:axId val="12737441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1273743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n>
            <a:no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442965227540688"/>
          <c:y val="9.016689074673663E-2"/>
          <c:w val="0.78190485564304457"/>
          <c:h val="0.8416746864975212"/>
        </c:manualLayout>
      </c:layout>
      <c:barChart>
        <c:barDir val="bar"/>
        <c:grouping val="clustered"/>
        <c:varyColors val="0"/>
        <c:ser>
          <c:idx val="0"/>
          <c:order val="0"/>
          <c:tx>
            <c:v>Total</c:v>
          </c:tx>
          <c:spPr>
            <a:solidFill>
              <a:schemeClr val="accent2"/>
            </a:solidFill>
            <a:ln>
              <a:noFill/>
            </a:ln>
            <a:effectLst/>
          </c:spPr>
          <c:invertIfNegative val="0"/>
          <c:cat>
            <c:strLit>
              <c:ptCount val="5"/>
              <c:pt idx="0">
                <c:v>Website</c:v>
              </c:pt>
              <c:pt idx="1">
                <c:v>Procurement</c:v>
              </c:pt>
              <c:pt idx="2">
                <c:v>Finance</c:v>
              </c:pt>
              <c:pt idx="3">
                <c:v>Sales</c:v>
              </c:pt>
              <c:pt idx="4">
                <c:v>HR</c:v>
              </c:pt>
            </c:strLit>
          </c:cat>
          <c:val>
            <c:numLit>
              <c:formatCode>General</c:formatCode>
              <c:ptCount val="5"/>
              <c:pt idx="0">
                <c:v>27</c:v>
              </c:pt>
              <c:pt idx="1">
                <c:v>27</c:v>
              </c:pt>
              <c:pt idx="2">
                <c:v>19</c:v>
              </c:pt>
              <c:pt idx="3">
                <c:v>14</c:v>
              </c:pt>
              <c:pt idx="4">
                <c:v>4</c:v>
              </c:pt>
            </c:numLit>
          </c:val>
          <c:extLst>
            <c:ext xmlns:c16="http://schemas.microsoft.com/office/drawing/2014/chart" uri="{C3380CC4-5D6E-409C-BE32-E72D297353CC}">
              <c16:uniqueId val="{00000000-1820-4C4F-8F53-93556C6C13C7}"/>
            </c:ext>
          </c:extLst>
        </c:ser>
        <c:dLbls>
          <c:showLegendKey val="0"/>
          <c:showVal val="0"/>
          <c:showCatName val="0"/>
          <c:showSerName val="0"/>
          <c:showPercent val="0"/>
          <c:showBubbleSize val="0"/>
        </c:dLbls>
        <c:gapWidth val="182"/>
        <c:axId val="1823126720"/>
        <c:axId val="1721266544"/>
      </c:barChart>
      <c:catAx>
        <c:axId val="1823126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721266544"/>
        <c:crosses val="autoZero"/>
        <c:auto val="1"/>
        <c:lblAlgn val="ctr"/>
        <c:lblOffset val="100"/>
        <c:noMultiLvlLbl val="0"/>
      </c:catAx>
      <c:valAx>
        <c:axId val="17212665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3126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50800" dir="5400000" algn="ctr" rotWithShape="0">
        <a:schemeClr val="bg1"/>
      </a:outerShdw>
    </a:effectLst>
  </c:spPr>
  <c:txPr>
    <a:bodyPr/>
    <a:lstStyle/>
    <a:p>
      <a:pPr>
        <a:defRPr>
          <a:solidFill>
            <a:schemeClr val="tx1"/>
          </a:solidFill>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cat>
            <c:strLit>
              <c:ptCount val="5"/>
              <c:pt idx="0">
                <c:v>Procurement</c:v>
              </c:pt>
              <c:pt idx="1">
                <c:v>Website</c:v>
              </c:pt>
              <c:pt idx="2">
                <c:v>Finance</c:v>
              </c:pt>
              <c:pt idx="3">
                <c:v>Sales</c:v>
              </c:pt>
              <c:pt idx="4">
                <c:v>HR</c:v>
              </c:pt>
            </c:strLit>
          </c:cat>
          <c:val>
            <c:numLit>
              <c:formatCode>General</c:formatCode>
              <c:ptCount val="5"/>
              <c:pt idx="0">
                <c:v>28</c:v>
              </c:pt>
              <c:pt idx="1">
                <c:v>27</c:v>
              </c:pt>
              <c:pt idx="2">
                <c:v>19</c:v>
              </c:pt>
              <c:pt idx="3">
                <c:v>14</c:v>
              </c:pt>
              <c:pt idx="4">
                <c:v>4</c:v>
              </c:pt>
            </c:numLit>
          </c:val>
          <c:extLst>
            <c:ext xmlns:c16="http://schemas.microsoft.com/office/drawing/2014/chart" uri="{C3380CC4-5D6E-409C-BE32-E72D297353CC}">
              <c16:uniqueId val="{00000000-50C6-49B1-A582-EC22BDCA83CD}"/>
            </c:ext>
          </c:extLst>
        </c:ser>
        <c:dLbls>
          <c:showLegendKey val="0"/>
          <c:showVal val="0"/>
          <c:showCatName val="0"/>
          <c:showSerName val="0"/>
          <c:showPercent val="0"/>
          <c:showBubbleSize val="0"/>
        </c:dLbls>
        <c:gapWidth val="181"/>
        <c:axId val="1643839744"/>
        <c:axId val="1645381520"/>
      </c:barChart>
      <c:catAx>
        <c:axId val="164383974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381520"/>
        <c:crosses val="autoZero"/>
        <c:auto val="1"/>
        <c:lblAlgn val="ctr"/>
        <c:lblOffset val="100"/>
        <c:noMultiLvlLbl val="0"/>
      </c:catAx>
      <c:valAx>
        <c:axId val="164538152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839744"/>
        <c:crosses val="autoZero"/>
        <c:crossBetween val="between"/>
      </c:valAx>
      <c:spPr>
        <a:noFill/>
        <a:ln>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with 20K Bin</a:t>
            </a:r>
          </a:p>
          <a:p>
            <a:pPr algn="ctr" rtl="0">
              <a:defRPr/>
            </a:pP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plotSurface>
          <cx:spPr>
            <a:noFill/>
            <a:ln>
              <a:noFill/>
            </a:ln>
          </cx:spPr>
        </cx:plotSurface>
        <cx:series layoutId="clusteredColumn" uniqueId="{4E0C0755-0844-452A-B195-C505AE9BBC01}">
          <cx:dataId val="0"/>
          <cx:layoutPr>
            <cx:binning intervalClosed="r" underflow="40000">
              <cx:binSize val="20000"/>
            </cx:binning>
          </cx:layoutPr>
        </cx:series>
      </cx:plotAreaRegion>
      <cx:axis id="0">
        <cx:catScaling gapWidth="0"/>
        <cx:tickLabels/>
      </cx:axis>
      <cx:axis id="1">
        <cx:valScaling/>
        <cx:majorGridlines>
          <cx:spPr>
            <a:ln>
              <a:noFill/>
            </a:ln>
          </cx:spPr>
        </cx:majorGridlines>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3</xdr:row>
      <xdr:rowOff>9525</xdr:rowOff>
    </xdr:from>
    <xdr:to>
      <xdr:col>8</xdr:col>
      <xdr:colOff>742950</xdr:colOff>
      <xdr:row>7</xdr:row>
      <xdr:rowOff>0</xdr:rowOff>
    </xdr:to>
    <mc:AlternateContent xmlns:mc="http://schemas.openxmlformats.org/markup-compatibility/2006">
      <mc:Choice xmlns:a14="http://schemas.microsoft.com/office/drawing/2010/main" Requires="a14">
        <xdr:graphicFrame macro="">
          <xdr:nvGraphicFramePr>
            <xdr:cNvPr id="2" name="Country">
              <a:extLst>
                <a:ext uri="{FF2B5EF4-FFF2-40B4-BE49-F238E27FC236}">
                  <a16:creationId xmlns:a16="http://schemas.microsoft.com/office/drawing/2014/main" id="{155397D6-E0ED-7E85-F737-E9B21A48C1FD}"/>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6638925" y="800100"/>
              <a:ext cx="1828800" cy="752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4</xdr:row>
      <xdr:rowOff>142874</xdr:rowOff>
    </xdr:from>
    <xdr:to>
      <xdr:col>17</xdr:col>
      <xdr:colOff>0</xdr:colOff>
      <xdr:row>22</xdr:row>
      <xdr:rowOff>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35B7FEB8-6C47-49DC-9207-DE8E71251B1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33425" y="1162049"/>
              <a:ext cx="9144000" cy="328612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0</xdr:colOff>
      <xdr:row>3</xdr:row>
      <xdr:rowOff>19050</xdr:rowOff>
    </xdr:from>
    <xdr:to>
      <xdr:col>10</xdr:col>
      <xdr:colOff>0</xdr:colOff>
      <xdr:row>6</xdr:row>
      <xdr:rowOff>66675</xdr:rowOff>
    </xdr:to>
    <mc:AlternateContent xmlns:mc="http://schemas.openxmlformats.org/markup-compatibility/2006">
      <mc:Choice xmlns:a14="http://schemas.microsoft.com/office/drawing/2010/main" Requires="a14">
        <xdr:graphicFrame macro="">
          <xdr:nvGraphicFramePr>
            <xdr:cNvPr id="2" name="Country 1">
              <a:extLst>
                <a:ext uri="{FF2B5EF4-FFF2-40B4-BE49-F238E27FC236}">
                  <a16:creationId xmlns:a16="http://schemas.microsoft.com/office/drawing/2014/main" id="{A91E84AC-DD95-100C-0F46-7D42602680E9}"/>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4962525" y="914400"/>
              <a:ext cx="2543175" cy="619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1</xdr:row>
      <xdr:rowOff>171450</xdr:rowOff>
    </xdr:from>
    <xdr:to>
      <xdr:col>11</xdr:col>
      <xdr:colOff>304800</xdr:colOff>
      <xdr:row>16</xdr:row>
      <xdr:rowOff>57150</xdr:rowOff>
    </xdr:to>
    <xdr:graphicFrame macro="">
      <xdr:nvGraphicFramePr>
        <xdr:cNvPr id="2" name="Chart 1">
          <a:extLst>
            <a:ext uri="{FF2B5EF4-FFF2-40B4-BE49-F238E27FC236}">
              <a16:creationId xmlns:a16="http://schemas.microsoft.com/office/drawing/2014/main" id="{01BA0D93-543C-4EA5-01CC-2409D7A3AD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333375</xdr:colOff>
      <xdr:row>4</xdr:row>
      <xdr:rowOff>66673</xdr:rowOff>
    </xdr:from>
    <xdr:to>
      <xdr:col>7</xdr:col>
      <xdr:colOff>209550</xdr:colOff>
      <xdr:row>22</xdr:row>
      <xdr:rowOff>9524</xdr:rowOff>
    </xdr:to>
    <xdr:graphicFrame macro="">
      <xdr:nvGraphicFramePr>
        <xdr:cNvPr id="2" name="Chart 1">
          <a:extLst>
            <a:ext uri="{FF2B5EF4-FFF2-40B4-BE49-F238E27FC236}">
              <a16:creationId xmlns:a16="http://schemas.microsoft.com/office/drawing/2014/main" id="{8A5FDAB2-BE2F-45B9-A32C-DBBC053525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476250</xdr:colOff>
      <xdr:row>4</xdr:row>
      <xdr:rowOff>66673</xdr:rowOff>
    </xdr:from>
    <xdr:to>
      <xdr:col>14</xdr:col>
      <xdr:colOff>28575</xdr:colOff>
      <xdr:row>22</xdr:row>
      <xdr:rowOff>47623</xdr:rowOff>
    </xdr:to>
    <xdr:graphicFrame macro="">
      <xdr:nvGraphicFramePr>
        <xdr:cNvPr id="3" name="Chart 2">
          <a:extLst>
            <a:ext uri="{FF2B5EF4-FFF2-40B4-BE49-F238E27FC236}">
              <a16:creationId xmlns:a16="http://schemas.microsoft.com/office/drawing/2014/main" id="{230314EB-E44A-4043-B480-C88B48C3EE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data%20analytics\chandoo\work1.xlsx" TargetMode="External"/><Relationship Id="rId1" Type="http://schemas.openxmlformats.org/officeDocument/2006/relationships/externalLinkPath" Target="/data%20analytics/chandoo/work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nz"/>
      <sheetName val="India Staff"/>
      <sheetName val="staff"/>
      <sheetName val="info finder 2.0"/>
      <sheetName val="male vs female"/>
      <sheetName val="salary vs ratings"/>
      <sheetName val="date of joinings"/>
      <sheetName val="final report"/>
      <sheetName val="Sheet4"/>
    </sheetNames>
    <sheetDataSet>
      <sheetData sheetId="0"/>
      <sheetData sheetId="1"/>
      <sheetData sheetId="2"/>
      <sheetData sheetId="3"/>
      <sheetData sheetId="4"/>
      <sheetData sheetId="5"/>
      <sheetData sheetId="6"/>
      <sheetData sheetId="7"/>
      <sheetData sheetId="8"/>
    </sheetDataSet>
  </externalBook>
</externalLink>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opi waghmare" refreshedDate="45671.590134027778" backgroundQuery="1" createdVersion="8" refreshedVersion="8" minRefreshableVersion="3" recordCount="0" supportSubquery="1" supportAdvancedDrill="1" xr:uid="{95F73493-C860-4C74-876D-8C6837EC1F63}">
  <cacheSource type="external" connectionId="4"/>
  <cacheFields count="6">
    <cacheField name="[STAFF].[Gender].[Gender]" caption="Gender" numFmtId="0" hierarchy="1" level="1">
      <sharedItems count="2">
        <s v="Female"/>
        <s v="Male"/>
      </sharedItems>
    </cacheField>
    <cacheField name="[Measures].[Sum of Salary]" caption="Sum of Salary" numFmtId="0" hierarchy="15" level="32767"/>
    <cacheField name="[Measures].[Average of Age]" caption="Average of Age" numFmtId="0" hierarchy="18" level="32767"/>
    <cacheField name="[Measures].[Count of Name]" caption="Count of Name" numFmtId="0" hierarchy="19" level="32767"/>
    <cacheField name="[Measures].[Average of Tenure]" caption="Average of Tenure" numFmtId="0" hierarchy="21" level="32767"/>
    <cacheField name="[STAFF].[Country].[Country]" caption="Country" numFmtId="0" hierarchy="8" level="1">
      <sharedItems containsSemiMixedTypes="0" containsNonDate="0" containsString="0"/>
    </cacheField>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oneField="1" hidden="1">
      <fieldsUsage count="1">
        <fieldUsage x="1"/>
      </fieldsUsage>
      <extLst>
        <ext xmlns:x15="http://schemas.microsoft.com/office/spreadsheetml/2010/11/main" uri="{B97F6D7D-B522-45F9-BDA1-12C45D357490}">
          <x15:cacheHierarchy aggregatedColumn="5"/>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8"/>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3"/>
        </ext>
      </extLst>
    </cacheHierarchy>
    <cacheHierarchy uniqueName="[Measures].[Count of Name]" caption="Count of Name" measure="1" displayFolder="" measureGroup="STAFF" count="0" oneField="1" hidden="1">
      <fieldsUsage count="1">
        <fieldUsage x="3"/>
      </fieldsUsage>
      <extLst>
        <ext xmlns:x15="http://schemas.microsoft.com/office/spreadsheetml/2010/11/main" uri="{B97F6D7D-B522-45F9-BDA1-12C45D357490}">
          <x15:cacheHierarchy aggregatedColumn="0"/>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7"/>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7"/>
        </ext>
      </extLst>
    </cacheHierarchy>
    <cacheHierarchy uniqueName="[Measures].[Count of Rating]" caption="Count of Rating"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opi waghmare" refreshedDate="45671.590135995371" backgroundQuery="1" createdVersion="8" refreshedVersion="8" minRefreshableVersion="3" recordCount="0" supportSubquery="1" supportAdvancedDrill="1" xr:uid="{AF2EE9B7-FC8B-4430-9CA0-3D20CB8D6452}">
  <cacheSource type="external" connectionId="4"/>
  <cacheFields count="4">
    <cacheField name="[STAFF].[Rating].[Rating]" caption="Rating" numFmtId="0" hierarchy="6" level="1">
      <sharedItems count="5">
        <s v="Above average"/>
        <s v="Average"/>
        <s v="Exceptional"/>
        <s v="Poor"/>
        <s v="Very poor"/>
      </sharedItems>
    </cacheField>
    <cacheField name="[Measures].[Count of Rating]" caption="Count of Rating" numFmtId="0" hierarchy="22" level="32767"/>
    <cacheField name="[Measures].[Average of Salary]" caption="Average of Salary" numFmtId="0" hierarchy="23" level="32767"/>
    <cacheField name="[STAFF].[Country].[Country]" caption="Country" numFmtId="0" hierarchy="8" level="1">
      <sharedItems containsSemiMixedTypes="0" containsNonDate="0" containsString="0"/>
    </cacheField>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Tenure]" caption="Tenure" attribute="1" defaultMemberUniqueName="[STAFF].[Tenure].[All]" allUniqueName="[STAFF].[Tenure].[All]" dimensionUniqueName="[STAFF]" displayFolder="" count="0" memberValueDatatype="5" unbalanced="0"/>
    <cacheHierarchy uniqueName="[STAFF].[Country]" caption="Country" attribute="1" defaultMemberUniqueName="[STAFF].[Country].[All]" allUniqueName="[STAFF].[Country].[All]" dimensionUniqueName="[STAFF]" displayFolder="" count="2" memberValueDatatype="130" unbalanced="0">
      <fieldsUsage count="2">
        <fieldUsage x="-1"/>
        <fieldUsage x="3"/>
      </fieldsUsage>
    </cacheHierarchy>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8"/>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7"/>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7"/>
        </ext>
      </extLst>
    </cacheHierarchy>
    <cacheHierarchy uniqueName="[Measures].[Count of Rating]" caption="Count of Rating" measure="1" displayFolder="" measureGroup="STAFF" count="0" oneField="1" hidden="1">
      <fieldsUsage count="1">
        <fieldUsage x="1"/>
      </fieldsUsage>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opi waghmare" refreshedDate="45671.590132754631" backgroundQuery="1" createdVersion="8" refreshedVersion="8" minRefreshableVersion="3" recordCount="0" supportSubquery="1" supportAdvancedDrill="1" xr:uid="{2E03DFE3-1A91-4DB3-946A-1A9CED95B82C}">
  <cacheSource type="external" connectionId="4"/>
  <cacheFields count="5">
    <cacheField name="[STAFF].[Date Joined].[Date Joined]" caption="Date Joined" numFmtId="0" hierarchy="4" level="1">
      <sharedItems containsSemiMixedTypes="0" containsNonDate="0" containsDate="1" containsString="0" minDate="2020-05-07T00:00:00" maxDate="2023-04-30T00:00:00" count="153">
        <d v="2020-05-07T00:00:00"/>
        <d v="2020-05-11T00:00:00"/>
        <d v="2020-05-29T00:00:00"/>
        <d v="2020-06-24T00:00:00"/>
        <d v="2020-07-07T00:00:00"/>
        <d v="2020-07-11T00:00:00"/>
        <d v="2020-07-29T00:00:00"/>
        <d v="2020-07-30T00:00:00"/>
        <d v="2020-08-18T00:00:00"/>
        <d v="2020-08-24T00:00:00"/>
        <d v="2020-08-30T00:00:00"/>
        <d v="2020-09-10T00:00:00"/>
        <d v="2020-09-11T00:00:00"/>
        <d v="2020-09-13T00:00:00"/>
        <d v="2020-09-29T00:00:00"/>
        <d v="2020-09-30T00:00:00"/>
        <d v="2020-10-15T00:00:00"/>
        <d v="2020-10-18T00:00:00"/>
        <d v="2020-10-20T00:00:00"/>
        <d v="2020-10-25T00:00:00"/>
        <d v="2020-10-30T00:00:00"/>
        <d v="2020-11-09T00:00:00"/>
        <d v="2020-11-10T00:00:00"/>
        <d v="2020-11-13T00:00:00"/>
        <d v="2020-11-29T00:00:00"/>
        <d v="2020-12-09T00:00:00"/>
        <d v="2020-12-15T00:00:00"/>
        <d v="2020-12-16T00:00:00"/>
        <d v="2020-12-18T00:00:00"/>
        <d v="2020-12-20T00:00:00"/>
        <d v="2020-12-25T00:00:00"/>
        <d v="2021-01-08T00:00:00"/>
        <d v="2021-01-09T00:00:00"/>
        <d v="2021-01-18T00:00:00"/>
        <d v="2021-01-22T00:00:00"/>
        <d v="2021-01-29T00:00:00"/>
        <d v="2021-02-09T00:00:00"/>
        <d v="2021-02-15T00:00:00"/>
        <d v="2021-02-16T00:00:00"/>
        <d v="2021-02-26T00:00:00"/>
        <d v="2021-03-01T00:00:00"/>
        <d v="2021-03-08T00:00:00"/>
        <d v="2021-03-13T00:00:00"/>
        <d v="2021-03-17T00:00:00"/>
        <d v="2021-03-18T00:00:00"/>
        <d v="2021-03-21T00:00:00"/>
        <d v="2021-03-22T00:00:00"/>
        <d v="2021-04-07T00:00:00"/>
        <d v="2021-04-10T00:00:00"/>
        <d v="2021-04-26T00:00:00"/>
        <d v="2021-04-27T00:00:00"/>
        <d v="2021-04-30T00:00:00"/>
        <d v="2021-05-01T00:00:00"/>
        <d v="2021-05-04T00:00:00"/>
        <d v="2021-05-06T00:00:00"/>
        <d v="2021-05-08T00:00:00"/>
        <d v="2021-05-12T00:00:00"/>
        <d v="2021-05-13T00:00:00"/>
        <d v="2021-05-17T00:00:00"/>
        <d v="2021-05-21T00:00:00"/>
        <d v="2021-05-22T00:00:00"/>
        <d v="2021-05-23T00:00:00"/>
        <d v="2021-06-03T00:00:00"/>
        <d v="2021-06-07T00:00:00"/>
        <d v="2021-06-10T00:00:00"/>
        <d v="2021-06-27T00:00:00"/>
        <d v="2021-06-28T00:00:00"/>
        <d v="2021-06-30T00:00:00"/>
        <d v="2021-07-01T00:00:00"/>
        <d v="2021-07-04T00:00:00"/>
        <d v="2021-07-06T00:00:00"/>
        <d v="2021-07-07T00:00:00"/>
        <d v="2021-07-08T00:00:00"/>
        <d v="2021-07-11T00:00:00"/>
        <d v="2021-07-12T00:00:00"/>
        <d v="2021-07-20T00:00:00"/>
        <d v="2021-07-23T00:00:00"/>
        <d v="2021-07-26T00:00:00"/>
        <d v="2021-08-03T00:00:00"/>
        <d v="2021-08-17T00:00:00"/>
        <d v="2021-08-25T00:00:00"/>
        <d v="2021-08-28T00:00:00"/>
        <d v="2021-09-01T00:00:00"/>
        <d v="2021-09-06T00:00:00"/>
        <d v="2021-09-07T00:00:00"/>
        <d v="2021-09-09T00:00:00"/>
        <d v="2021-09-11T00:00:00"/>
        <d v="2021-09-12T00:00:00"/>
        <d v="2021-09-20T00:00:00"/>
        <d v="2021-09-26T00:00:00"/>
        <d v="2021-09-29T00:00:00"/>
        <d v="2021-10-07T00:00:00"/>
        <d v="2021-10-17T00:00:00"/>
        <d v="2021-10-25T00:00:00"/>
        <d v="2021-11-06T00:00:00"/>
        <d v="2021-11-09T00:00:00"/>
        <d v="2021-11-11T00:00:00"/>
        <d v="2021-11-29T00:00:00"/>
        <d v="2021-12-07T00:00:00"/>
        <d v="2021-12-14T00:00:00"/>
        <d v="2021-12-17T00:00:00"/>
        <d v="2021-12-19T00:00:00"/>
        <d v="2021-12-20T00:00:00"/>
        <d v="2021-12-28T00:00:00"/>
        <d v="2022-01-06T00:00:00"/>
        <d v="2022-01-10T00:00:00"/>
        <d v="2022-01-29T00:00:00"/>
        <d v="2022-02-02T00:00:00"/>
        <d v="2022-02-12T00:00:00"/>
        <d v="2022-02-14T00:00:00"/>
        <d v="2022-02-15T00:00:00"/>
        <d v="2022-02-17T00:00:00"/>
        <d v="2022-02-19T00:00:00"/>
        <d v="2022-02-20T00:00:00"/>
        <d v="2022-02-27T00:00:00"/>
        <d v="2022-02-28T00:00:00"/>
        <d v="2022-03-05T00:00:00"/>
        <d v="2022-03-10T00:00:00"/>
        <d v="2022-03-13T00:00:00"/>
        <d v="2022-03-20T00:00:00"/>
        <d v="2022-03-22T00:00:00"/>
        <d v="2022-03-29T00:00:00"/>
        <d v="2022-04-02T00:00:00"/>
        <d v="2022-04-09T00:00:00"/>
        <d v="2022-04-12T00:00:00"/>
        <d v="2022-04-14T00:00:00"/>
        <d v="2022-04-15T00:00:00"/>
        <d v="2022-04-19T00:00:00"/>
        <d v="2022-04-27T00:00:00"/>
        <d v="2022-05-02T00:00:00"/>
        <d v="2022-05-05T00:00:00"/>
        <d v="2022-05-13T00:00:00"/>
        <d v="2022-05-16T00:00:00"/>
        <d v="2022-05-20T00:00:00"/>
        <d v="2022-06-06T00:00:00"/>
        <d v="2022-06-09T00:00:00"/>
        <d v="2022-06-12T00:00:00"/>
        <d v="2022-06-14T00:00:00"/>
        <d v="2022-06-15T00:00:00"/>
        <d v="2022-06-19T00:00:00"/>
        <d v="2022-07-02T00:00:00"/>
        <d v="2022-07-05T00:00:00"/>
        <d v="2022-07-16T00:00:00"/>
        <d v="2022-07-20T00:00:00"/>
        <d v="2022-08-06T00:00:00"/>
        <d v="2022-08-16T00:00:00"/>
        <d v="2022-08-27T00:00:00"/>
        <d v="2022-09-05T00:00:00"/>
        <d v="2022-09-16T00:00:00"/>
        <d v="2022-10-16T00:00:00"/>
        <d v="2022-10-27T00:00:00"/>
        <d v="2023-02-28T00:00:00"/>
        <d v="2023-04-29T00:00:00"/>
      </sharedItems>
    </cacheField>
    <cacheField name="[STAFF].[Date Joined (Month)].[Date Joined (Month)]" caption="Date Joined (Month)" numFmtId="0" hierarchy="11" level="1">
      <sharedItems count="12">
        <s v="May"/>
        <s v="Jun"/>
        <s v="Jul"/>
        <s v="Aug"/>
        <s v="Sep"/>
        <s v="Oct"/>
        <s v="Nov"/>
        <s v="Dec"/>
        <s v="Jan"/>
        <s v="Feb"/>
        <s v="Mar"/>
        <s v="Apr"/>
      </sharedItems>
    </cacheField>
    <cacheField name="[STAFF].[Date Joined (Quarter)].[Date Joined (Quarter)]" caption="Date Joined (Quarter)" numFmtId="0" hierarchy="10" level="1">
      <sharedItems count="4">
        <s v="Qtr2"/>
        <s v="Qtr3"/>
        <s v="Qtr4"/>
        <s v="Qtr1"/>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9"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2" memberValueDatatype="7"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Country]" caption="Country" attribute="1" defaultMemberUniqueName="[STAFF].[Country].[All]" allUniqueName="[STAFF].[Country].[All]" dimensionUniqueName="[STAFF]" displayFolder="" count="0" memberValueDatatype="130"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3"/>
      </fieldsUsage>
    </cacheHierarchy>
    <cacheHierarchy uniqueName="[STAFF].[Date Joined (Quarter)]" caption="Date Joined (Quarter)" attribute="1" defaultMemberUniqueName="[STAFF].[Date Joined (Quarter)].[All]" allUniqueName="[STAFF].[Date Joined (Quarter)].[All]" dimensionUniqueName="[STAFF]" displayFolder="" count="2" memberValueDatatype="130" unbalanced="0">
      <fieldsUsage count="2">
        <fieldUsage x="-1"/>
        <fieldUsage x="2"/>
      </fieldsUsage>
    </cacheHierarchy>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1"/>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8"/>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Count of Name]" caption="Count of Name" measure="1" displayFolder="" measureGroup="STAFF" count="0" oneField="1" hidden="1">
      <fieldsUsage count="1">
        <fieldUsage x="4"/>
      </fieldsUsage>
      <extLst>
        <ext xmlns:x15="http://schemas.microsoft.com/office/spreadsheetml/2010/11/main" uri="{B97F6D7D-B522-45F9-BDA1-12C45D357490}">
          <x15:cacheHierarchy aggregatedColumn="0"/>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7"/>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7"/>
        </ext>
      </extLst>
    </cacheHierarchy>
    <cacheHierarchy uniqueName="[Measures].[Count of Rating]" caption="Count of Rating"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opi waghmare" refreshedDate="45671.590133333331" backgroundQuery="1" createdVersion="3" refreshedVersion="8" minRefreshableVersion="3" recordCount="0" supportSubquery="1" supportAdvancedDrill="1" xr:uid="{C427BBFB-ED71-487C-9D22-7BE37A290785}">
  <cacheSource type="external" connectionId="4">
    <extLst>
      <ext xmlns:x14="http://schemas.microsoft.com/office/spreadsheetml/2009/9/main" uri="{F057638F-6D5F-4e77-A914-E7F072B9BCA8}">
        <x14:sourceConnection name="ThisWorkbookDataModel"/>
      </ext>
    </extLst>
  </cacheSource>
  <cacheFields count="0"/>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Country]" caption="Country" attribute="1" defaultMemberUniqueName="[STAFF].[Country].[All]" allUniqueName="[STAFF].[Country].[All]" dimensionUniqueName="[STAFF]" displayFolder="" count="0" memberValueDatatype="130"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8"/>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7"/>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7"/>
        </ext>
      </extLst>
    </cacheHierarchy>
    <cacheHierarchy uniqueName="[Measures].[Count of Rating]" caption="Count of Rating"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licerData="1" pivotCacheId="596724184"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opi waghmare" refreshedDate="45671.590135300925" backgroundQuery="1" createdVersion="3" refreshedVersion="8" minRefreshableVersion="3" recordCount="0" supportSubquery="1" supportAdvancedDrill="1" xr:uid="{27D15293-C46A-45F9-84DB-4772D436C3B2}">
  <cacheSource type="external" connectionId="4">
    <extLst>
      <ext xmlns:x14="http://schemas.microsoft.com/office/spreadsheetml/2009/9/main" uri="{F057638F-6D5F-4e77-A914-E7F072B9BCA8}">
        <x14:sourceConnection name="ThisWorkbookDataModel"/>
      </ext>
    </extLst>
  </cacheSource>
  <cacheFields count="0"/>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Country]" caption="Country" attribute="1" defaultMemberUniqueName="[STAFF].[Country].[All]" allUniqueName="[STAFF].[Country].[All]" dimensionUniqueName="[STAFF]" displayFolder="" count="0" memberValueDatatype="130"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8"/>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7"/>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7"/>
        </ext>
      </extLst>
    </cacheHierarchy>
    <cacheHierarchy uniqueName="[Measures].[Count of Rating]" caption="Count of Rating"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licerData="1" pivotCacheId="75930391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893BC8-31B8-4F74-BE6E-226B141CF666}" name="PivotTable1" cacheId="178" dataOnRows="1" applyNumberFormats="0" applyBorderFormats="0" applyFontFormats="0" applyPatternFormats="0" applyAlignmentFormats="0" applyWidthHeightFormats="1" dataCaption="Values" tag="51914c22-bb1a-4373-a371-88a7083b1cdc" updatedVersion="8" minRefreshableVersion="3" useAutoFormatting="1" subtotalHiddenItems="1" itemPrintTitles="1" createdVersion="8" indent="0" outline="1" outlineData="1" multipleFieldFilters="0">
  <location ref="G9:J14" firstHeaderRow="1" firstDataRow="2" firstDataCol="1"/>
  <pivotFields count="6">
    <pivotField axis="axisCol" allDrilled="1" subtotalTop="0" showAll="0" dataSourceSort="1" defaultSubtotal="0" defaultAttributeDrillState="1">
      <items count="2">
        <item x="0"/>
        <item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3">
    <i>
      <x/>
    </i>
    <i>
      <x v="1"/>
    </i>
    <i t="grand">
      <x/>
    </i>
  </colItems>
  <dataFields count="4">
    <dataField name="Sum of Salary" fld="1" baseField="0" baseItem="0" numFmtId="8"/>
    <dataField name="Average of Age" fld="2" subtotal="average" baseField="0" baseItem="0"/>
    <dataField name="Count of Name" fld="3" subtotal="count" baseField="0" baseItem="0"/>
    <dataField name="Average of Tenure" fld="4" subtotal="average" baseField="0" baseItem="0" numFmtId="172"/>
  </dataFields>
  <formats count="7">
    <format dxfId="1">
      <pivotArea outline="0" collapsedLevelsAreSubtotals="1" fieldPosition="0">
        <references count="1">
          <reference field="4294967294" count="1" selected="0">
            <x v="1"/>
          </reference>
        </references>
      </pivotArea>
    </format>
    <format dxfId="2">
      <pivotArea dataOnly="0" labelOnly="1" outline="0" fieldPosition="0">
        <references count="1">
          <reference field="4294967294" count="1">
            <x v="1"/>
          </reference>
        </references>
      </pivotArea>
    </format>
    <format dxfId="3">
      <pivotArea collapsedLevelsAreSubtotals="1" fieldPosition="0">
        <references count="2">
          <reference field="4294967294" count="1" selected="0">
            <x v="1"/>
          </reference>
          <reference field="0" count="0"/>
        </references>
      </pivotArea>
    </format>
    <format dxfId="4">
      <pivotArea outline="0" collapsedLevelsAreSubtotals="1" fieldPosition="0">
        <references count="1">
          <reference field="4294967294" count="1" selected="0">
            <x v="0"/>
          </reference>
        </references>
      </pivotArea>
    </format>
    <format dxfId="5">
      <pivotArea dataOnly="0" labelOnly="1" outline="0" fieldPosition="0">
        <references count="1">
          <reference field="4294967294" count="1">
            <x v="0"/>
          </reference>
        </references>
      </pivotArea>
    </format>
    <format dxfId="6">
      <pivotArea collapsedLevelsAreSubtotals="1" fieldPosition="0">
        <references count="1">
          <reference field="4294967294" count="1">
            <x v="3"/>
          </reference>
        </references>
      </pivotArea>
    </format>
    <format dxfId="7">
      <pivotArea outline="0" fieldPosition="0">
        <references count="1">
          <reference field="4294967294" count="1">
            <x v="3"/>
          </reference>
        </references>
      </pivotArea>
    </format>
  </formats>
  <pivotHierarchies count="24">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caption="Average of Age"/>
    <pivotHierarchy dragToData="1"/>
    <pivotHierarchy dragToData="1"/>
    <pivotHierarchy dragToData="1" caption="Average of Tenure"/>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mployee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5C59AA-2D50-4E96-9A3B-DD1068A4569A}" name="PivotTable2" cacheId="179" applyNumberFormats="0" applyBorderFormats="0" applyFontFormats="0" applyPatternFormats="0" applyAlignmentFormats="0" applyWidthHeightFormats="1" dataCaption="Values" tag="f3e039fd-0393-41fd-8fcf-f0975fc23ddb" updatedVersion="8" minRefreshableVersion="3" useAutoFormatting="1" itemPrintTitles="1" createdVersion="8" indent="0" outline="1" outlineData="1" multipleFieldFilters="0">
  <location ref="H8:J14" firstHeaderRow="0" firstDataRow="1" firstDataCol="1"/>
  <pivotFields count="4">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Fields count="1">
    <field x="-2"/>
  </colFields>
  <colItems count="2">
    <i>
      <x/>
    </i>
    <i i="1">
      <x v="1"/>
    </i>
  </colItems>
  <dataFields count="2">
    <dataField name="Count of Rating" fld="1" subtotal="count" baseField="0" baseItem="0"/>
    <dataField name=" " fld="2" subtotal="average" baseField="0" baseItem="0" numFmtId="173"/>
  </dataFields>
  <pivotHierarchies count="24">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caption=" "/>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mployee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8ECBF-E8A3-486C-8552-8DFBC66E2683}" name="PivotTable3" cacheId="180" applyNumberFormats="0" applyBorderFormats="0" applyFontFormats="0" applyPatternFormats="0" applyAlignmentFormats="0" applyWidthHeightFormats="1" dataCaption="Values" tag="3aba5b4f-acf6-4763-8f52-c27f0ffe0322" updatedVersion="8" minRefreshableVersion="3" useAutoFormatting="1" subtotalHiddenItems="1" itemPrintTitles="1" createdVersion="8" indent="0" outline="1" outlineData="1" multipleFieldFilters="0" chartFormat="14">
  <location ref="B3:C8" firstHeaderRow="1" firstDataRow="1" firstDataCol="1"/>
  <pivotFields count="5">
    <pivotField axis="axisRow" allDrilled="1" subtotalTop="0" showAll="0" dataSourceSort="1" defaultSubtotal="0" defaultAttributeDrillState="1">
      <items count="1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axis="axisRow" allDrilled="1" subtotalTop="0" showAll="0" dataSourceSort="1" defaultSubtotal="0">
      <items count="4">
        <item x="0" e="0"/>
        <item x="1" e="0"/>
        <item x="2" e="0"/>
        <item x="3" e="0"/>
      </items>
    </pivotField>
    <pivotField axis="axisRow" allDrilled="1" subtotalTop="0" showAll="0" dataSourceSort="1" defaultSubtotal="0">
      <items count="4">
        <item x="0" e="0"/>
        <item x="1" e="0"/>
        <item x="2" e="0"/>
        <item x="3" e="0"/>
      </items>
    </pivotField>
    <pivotField dataField="1" subtotalTop="0" showAll="0" defaultSubtotal="0"/>
  </pivotFields>
  <rowFields count="4">
    <field x="3"/>
    <field x="2"/>
    <field x="1"/>
    <field x="0"/>
  </rowFields>
  <rowItems count="5">
    <i>
      <x/>
    </i>
    <i>
      <x v="1"/>
    </i>
    <i>
      <x v="2"/>
    </i>
    <i>
      <x v="3"/>
    </i>
    <i t="grand">
      <x/>
    </i>
  </rowItems>
  <colItems count="1">
    <i/>
  </colItems>
  <dataFields count="1">
    <dataField name="Count of Joiners" fld="4" subtotal="count" showDataAs="runTotal" baseField="3" baseItem="0"/>
  </dataFields>
  <chartFormats count="1">
    <chartFormat chart="11" format="0"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Count of Joiners"/>
    <pivotHierarchy dragToData="1"/>
    <pivotHierarchy dragToData="1"/>
    <pivotHierarchy dragToData="1"/>
    <pivotHierarchy dragToData="1"/>
  </pivotHierarchies>
  <pivotTableStyleInfo name="PivotStyleLight16" showRowHeaders="1" showColHeaders="1" showRowStripes="0" showColStripes="0" showLastColumn="1"/>
  <rowHierarchiesUsage count="4">
    <rowHierarchyUsage hierarchyUsage="9"/>
    <rowHierarchyUsage hierarchyUsage="10"/>
    <rowHierarchyUsage hierarchyUsage="1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mployee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E12755E4-B491-4B76-9B6D-B582496BAD2B}" autoFormatId="16" applyNumberFormats="0" applyBorderFormats="0" applyFontFormats="0" applyPatternFormats="0" applyAlignmentFormats="0" applyWidthHeightFormats="0">
  <queryTableRefresh nextId="11" unboundColumnsRight="1">
    <queryTableFields count="10">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9" dataBound="0" tableColumnId="11"/>
      <queryTableField id="8" name="Custom" tableColumnId="8"/>
      <queryTableField id="10" dataBound="0"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D5DBE82-EDFF-48AE-A3CE-D02DAA4F471F}" sourceName="[STAFF].[Country]">
  <pivotTables>
    <pivotTable tabId="7" name="PivotTable1"/>
  </pivotTables>
  <data>
    <olap pivotCacheId="596724184">
      <levels count="2">
        <level uniqueName="[STAFF].[Country].[(All)]" sourceCaption="(All)" count="0"/>
        <level uniqueName="[STAFF].[Country].[Country]" sourceCaption="Country" count="2">
          <ranges>
            <range startItem="0">
              <i n="[STAFF].[Country].&amp;[IND]" c="IND"/>
              <i n="[STAFF].[Country].&amp;[NZ]" c="NZ"/>
            </range>
          </ranges>
        </level>
      </levels>
      <selections count="1">
        <selection n="[STAFF].[Country].[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E15E4142-B1B0-4298-A5F2-7242F2D3C17C}" sourceName="[STAFF].[Country]">
  <pivotTables>
    <pivotTable tabId="9" name="PivotTable2"/>
  </pivotTables>
  <data>
    <olap pivotCacheId="759303915">
      <levels count="2">
        <level uniqueName="[STAFF].[Country].[(All)]" sourceCaption="(All)" count="0"/>
        <level uniqueName="[STAFF].[Country].[Country]" sourceCaption="Country" count="2">
          <ranges>
            <range startItem="0">
              <i n="[STAFF].[Country].&amp;[IND]" c="IND"/>
              <i n="[STAFF].[Country].&amp;[NZ]" c="NZ"/>
            </range>
          </ranges>
        </level>
      </levels>
      <selections count="1">
        <selection n="[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69FF2AEA-6468-474B-9192-98E872719FF0}" cache="Slicer_Country" caption="Country" columnCount="2" level="1" style="SlicerStyleLigh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985675B9-C423-4A76-A2DB-86D857CFBA2B}" cache="Slicer_Country1" caption="Country" columnCount="2" level="1" style="SlicerStyleLight2"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47E8B6-405A-4466-AD2B-80D473A039C7}" name="NZ" displayName="NZ" ref="C5:I98" totalsRowCount="1" dataDxfId="41">
  <autoFilter ref="C5:I97" xr:uid="{8047E8B6-405A-4466-AD2B-80D473A039C7}"/>
  <tableColumns count="7">
    <tableColumn id="1" xr3:uid="{806B5AB3-762C-4E65-9034-1F61A14942AE}" name="Name" totalsRowLabel="Total" dataDxfId="44" totalsRowDxfId="21"/>
    <tableColumn id="2" xr3:uid="{6C423FA4-4987-499C-A8A8-93A0E2BB0F00}" name="Gender" dataDxfId="43" totalsRowDxfId="20"/>
    <tableColumn id="3" xr3:uid="{C457AD91-2466-44AD-9E8E-ACA9668CCD76}" name="Department" dataDxfId="42" totalsRowDxfId="19"/>
    <tableColumn id="4" xr3:uid="{3F6C4B89-3926-4300-88D0-F0A63DA24F5F}" name="Age" totalsRowFunction="average" dataDxfId="38" totalsRowDxfId="18"/>
    <tableColumn id="5" xr3:uid="{A5112381-2C0B-4992-8D54-D51885A59600}" name="Date Joined" dataDxfId="36" totalsRowDxfId="17"/>
    <tableColumn id="6" xr3:uid="{48FD8330-343D-4FD5-84EA-60255C258822}" name="Salary" dataDxfId="37" totalsRowDxfId="16"/>
    <tableColumn id="7" xr3:uid="{F314E595-62A7-40BA-8D39-F8E3601A283E}" name="Rating" totalsRowFunction="count" dataDxfId="39" totalsRowDxfId="1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6D4476-29D4-4C6B-AE3D-80553B0A431E}" name="INDIA" displayName="INDIA" ref="B5:H98" totalsRowCount="1" dataDxfId="40">
  <autoFilter ref="B5:H97" xr:uid="{436D4476-29D4-4C6B-AE3D-80553B0A431E}"/>
  <tableColumns count="7">
    <tableColumn id="1" xr3:uid="{AF378733-8246-4697-AFCF-BB4EF467978C}" name="Name" totalsRowLabel="Total" dataDxfId="35" totalsRowDxfId="28"/>
    <tableColumn id="2" xr3:uid="{633FF2BC-AFE9-4FF0-9684-49B1A809BCFA}" name="Gender" dataDxfId="34" totalsRowDxfId="27"/>
    <tableColumn id="3" xr3:uid="{1B976920-92B6-4701-B680-34A16894F16F}" name="Age" dataDxfId="33" totalsRowDxfId="26"/>
    <tableColumn id="4" xr3:uid="{2B50B729-7EB6-4DD0-8914-66A6E22C4738}" name="Rating" dataDxfId="32" totalsRowDxfId="25"/>
    <tableColumn id="5" xr3:uid="{6705B964-50D8-4FD8-8901-D9552923552D}" name="Date Joined" dataDxfId="31" totalsRowDxfId="24"/>
    <tableColumn id="6" xr3:uid="{7C1271D7-A17B-4D70-B104-1A2CBF970D4A}" name="Department" dataDxfId="30" totalsRowDxfId="23"/>
    <tableColumn id="7" xr3:uid="{5ED363DB-E2C7-4566-96B7-887267692CF2}" name="Salary" totalsRowFunction="sum" dataDxfId="29" totalsRowDxfId="22"/>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7317059-5275-4A85-B46D-2AA66B52C98D}" name="STAFF" displayName="STAFF" ref="B5:K180" tableType="queryTable" totalsRowShown="0" headerRowDxfId="14">
  <autoFilter ref="B5:K180" xr:uid="{57317059-5275-4A85-B46D-2AA66B52C98D}"/>
  <tableColumns count="10">
    <tableColumn id="1" xr3:uid="{3157BB0E-C784-46AD-8B73-A538A327279D}" uniqueName="1" name="Name" queryTableFieldId="1" dataDxfId="13"/>
    <tableColumn id="2" xr3:uid="{205E63C8-7328-4386-A02F-881089A6EA06}" uniqueName="2" name="Gender" queryTableFieldId="2" dataDxfId="12"/>
    <tableColumn id="3" xr3:uid="{C19EEA32-5331-4EED-B816-C3DB04BCEA3C}" uniqueName="3" name="Department" queryTableFieldId="3" dataDxfId="11"/>
    <tableColumn id="4" xr3:uid="{AD97251F-EEF5-4974-B080-27EE12AB11B8}" uniqueName="4" name="Age" queryTableFieldId="4"/>
    <tableColumn id="5" xr3:uid="{D05BD921-C262-4C02-88BB-64E0CDC0B1B9}" uniqueName="5" name="Date Joined" queryTableFieldId="5" dataDxfId="10"/>
    <tableColumn id="6" xr3:uid="{924D2B23-46AE-4D4D-9640-D9D1910717D3}" uniqueName="6" name="Salary" queryTableFieldId="6" dataDxfId="9"/>
    <tableColumn id="7" xr3:uid="{378A2EE4-CF02-4F28-B2E2-1D66D9269A87}" uniqueName="7" name="Rating" queryTableFieldId="7"/>
    <tableColumn id="11" xr3:uid="{8D58E52A-34FC-44F5-93F8-05CF3AA8F0C2}" uniqueName="11" name="Tenure" queryTableFieldId="9" dataDxfId="8">
      <calculatedColumnFormula xml:space="preserve"> (TODAY()-STAFF[[#This Row],[Date Joined]])/365</calculatedColumnFormula>
    </tableColumn>
    <tableColumn id="8" xr3:uid="{84B58A8C-D410-48B0-A05E-18AC43F68968}" uniqueName="8" name="Country" queryTableFieldId="8"/>
    <tableColumn id="12" xr3:uid="{E1674428-26D5-4008-B7E5-7A96692F9A58}" uniqueName="12" name="Bonus" queryTableFieldId="10" dataDxfId="0">
      <calculatedColumnFormula>ROUNDUP(IF(STAFF[[#This Row],[Tenure]]&gt;3,3%*STAFF[[#This Row],[Salary]],2%*STAFF[[#This Row],[Salary]]),0)</calculatedColumnFormula>
    </tableColumn>
  </tableColumns>
  <tableStyleInfo name="TableStyleMedium1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98"/>
  <sheetViews>
    <sheetView showGridLines="0" tabSelected="1" workbookViewId="0">
      <selection activeCell="P9" sqref="P9"/>
    </sheetView>
  </sheetViews>
  <sheetFormatPr defaultRowHeight="15" x14ac:dyDescent="0.25"/>
  <cols>
    <col min="1" max="1" width="1.7109375" customWidth="1"/>
    <col min="2" max="2" width="3.7109375" customWidth="1"/>
    <col min="3" max="3" width="21.42578125" bestFit="1" customWidth="1"/>
    <col min="4" max="4" width="11.7109375" customWidth="1"/>
    <col min="5" max="5" width="14.85546875" customWidth="1"/>
    <col min="6" max="6" width="7.42578125" customWidth="1"/>
    <col min="7" max="7" width="15.85546875" customWidth="1"/>
    <col min="8" max="8" width="12.140625" customWidth="1"/>
    <col min="9" max="9" width="14.42578125" customWidth="1"/>
  </cols>
  <sheetData>
    <row r="1" spans="1:9" s="2" customFormat="1" ht="52.5" customHeight="1" x14ac:dyDescent="0.25">
      <c r="A1" s="1"/>
      <c r="C1" s="3" t="s">
        <v>204</v>
      </c>
    </row>
    <row r="2" spans="1:9" x14ac:dyDescent="0.25">
      <c r="C2" t="s">
        <v>203</v>
      </c>
    </row>
    <row r="5" spans="1:9" x14ac:dyDescent="0.25">
      <c r="C5" t="s">
        <v>0</v>
      </c>
      <c r="D5" t="s">
        <v>1</v>
      </c>
      <c r="E5" t="s">
        <v>2</v>
      </c>
      <c r="F5" t="s">
        <v>3</v>
      </c>
      <c r="G5" s="4" t="s">
        <v>4</v>
      </c>
      <c r="H5" t="s">
        <v>5</v>
      </c>
      <c r="I5" t="s">
        <v>6</v>
      </c>
    </row>
    <row r="6" spans="1:9" x14ac:dyDescent="0.25">
      <c r="C6" s="5" t="s">
        <v>58</v>
      </c>
      <c r="D6" s="5" t="s">
        <v>15</v>
      </c>
      <c r="E6" s="5" t="s">
        <v>19</v>
      </c>
      <c r="F6" s="5">
        <v>22</v>
      </c>
      <c r="G6" s="6">
        <v>44446</v>
      </c>
      <c r="H6" s="10">
        <v>112780</v>
      </c>
      <c r="I6" s="5" t="s">
        <v>13</v>
      </c>
    </row>
    <row r="7" spans="1:9" x14ac:dyDescent="0.25">
      <c r="C7" s="5" t="s">
        <v>70</v>
      </c>
      <c r="D7" s="5" t="s">
        <v>15</v>
      </c>
      <c r="E7" s="5" t="s">
        <v>9</v>
      </c>
      <c r="F7" s="5">
        <v>46</v>
      </c>
      <c r="G7" s="6">
        <v>44758</v>
      </c>
      <c r="H7" s="10">
        <v>70610</v>
      </c>
      <c r="I7" s="5" t="s">
        <v>16</v>
      </c>
    </row>
    <row r="8" spans="1:9" x14ac:dyDescent="0.25">
      <c r="C8" s="5" t="s">
        <v>75</v>
      </c>
      <c r="D8" s="5" t="s">
        <v>8</v>
      </c>
      <c r="E8" s="5" t="s">
        <v>19</v>
      </c>
      <c r="F8" s="5">
        <v>28</v>
      </c>
      <c r="G8" s="6">
        <v>44357</v>
      </c>
      <c r="H8" s="10">
        <v>53240</v>
      </c>
      <c r="I8" s="5" t="s">
        <v>16</v>
      </c>
    </row>
    <row r="9" spans="1:9" x14ac:dyDescent="0.25">
      <c r="C9" s="5" t="s">
        <v>49</v>
      </c>
      <c r="D9" s="5"/>
      <c r="E9" s="5" t="s">
        <v>21</v>
      </c>
      <c r="F9" s="5">
        <v>37</v>
      </c>
      <c r="G9" s="6">
        <v>44146</v>
      </c>
      <c r="H9" s="10">
        <v>115440</v>
      </c>
      <c r="I9" s="5" t="s">
        <v>24</v>
      </c>
    </row>
    <row r="10" spans="1:9" x14ac:dyDescent="0.25">
      <c r="C10" s="5" t="s">
        <v>65</v>
      </c>
      <c r="D10" s="5" t="s">
        <v>15</v>
      </c>
      <c r="E10" s="5" t="s">
        <v>19</v>
      </c>
      <c r="F10" s="5">
        <v>32</v>
      </c>
      <c r="G10" s="6">
        <v>44465</v>
      </c>
      <c r="H10" s="10">
        <v>53540</v>
      </c>
      <c r="I10" s="5" t="s">
        <v>16</v>
      </c>
    </row>
    <row r="11" spans="1:9" x14ac:dyDescent="0.25">
      <c r="C11" s="5" t="s">
        <v>81</v>
      </c>
      <c r="D11" s="5" t="s">
        <v>8</v>
      </c>
      <c r="E11" s="5" t="s">
        <v>9</v>
      </c>
      <c r="F11" s="5">
        <v>30</v>
      </c>
      <c r="G11" s="6">
        <v>44861</v>
      </c>
      <c r="H11" s="10">
        <v>112570</v>
      </c>
      <c r="I11" s="5" t="s">
        <v>16</v>
      </c>
    </row>
    <row r="12" spans="1:9" x14ac:dyDescent="0.25">
      <c r="C12" s="5" t="s">
        <v>51</v>
      </c>
      <c r="D12" s="5" t="s">
        <v>15</v>
      </c>
      <c r="E12" s="5" t="s">
        <v>9</v>
      </c>
      <c r="F12" s="5">
        <v>33</v>
      </c>
      <c r="G12" s="6">
        <v>44701</v>
      </c>
      <c r="H12" s="10">
        <v>48530</v>
      </c>
      <c r="I12" s="5" t="s">
        <v>13</v>
      </c>
    </row>
    <row r="13" spans="1:9" x14ac:dyDescent="0.25">
      <c r="C13" s="5" t="s">
        <v>61</v>
      </c>
      <c r="D13" s="5" t="s">
        <v>8</v>
      </c>
      <c r="E13" s="5" t="s">
        <v>12</v>
      </c>
      <c r="F13" s="5">
        <v>24</v>
      </c>
      <c r="G13" s="6">
        <v>44148</v>
      </c>
      <c r="H13" s="10">
        <v>62780</v>
      </c>
      <c r="I13" s="5" t="s">
        <v>16</v>
      </c>
    </row>
    <row r="14" spans="1:9" x14ac:dyDescent="0.25">
      <c r="C14" s="5" t="s">
        <v>82</v>
      </c>
      <c r="D14" s="5" t="s">
        <v>15</v>
      </c>
      <c r="E14" s="5" t="s">
        <v>12</v>
      </c>
      <c r="F14" s="5">
        <v>33</v>
      </c>
      <c r="G14" s="6">
        <v>44509</v>
      </c>
      <c r="H14" s="10">
        <v>53870</v>
      </c>
      <c r="I14" s="5" t="s">
        <v>16</v>
      </c>
    </row>
    <row r="15" spans="1:9" x14ac:dyDescent="0.25">
      <c r="C15" s="5" t="s">
        <v>60</v>
      </c>
      <c r="D15" s="5" t="s">
        <v>8</v>
      </c>
      <c r="E15" s="5" t="s">
        <v>56</v>
      </c>
      <c r="F15" s="5">
        <v>27</v>
      </c>
      <c r="G15" s="6">
        <v>44122</v>
      </c>
      <c r="H15" s="10">
        <v>119110</v>
      </c>
      <c r="I15" s="5" t="s">
        <v>16</v>
      </c>
    </row>
    <row r="16" spans="1:9" x14ac:dyDescent="0.25">
      <c r="C16" s="5" t="s">
        <v>87</v>
      </c>
      <c r="D16" s="5" t="s">
        <v>15</v>
      </c>
      <c r="E16" s="5" t="s">
        <v>12</v>
      </c>
      <c r="F16" s="5">
        <v>29</v>
      </c>
      <c r="G16" s="6">
        <v>44180</v>
      </c>
      <c r="H16" s="10">
        <v>112110</v>
      </c>
      <c r="I16" s="5" t="s">
        <v>24</v>
      </c>
    </row>
    <row r="17" spans="3:9" x14ac:dyDescent="0.25">
      <c r="C17" s="5" t="s">
        <v>76</v>
      </c>
      <c r="D17" s="5" t="s">
        <v>15</v>
      </c>
      <c r="E17" s="5" t="s">
        <v>19</v>
      </c>
      <c r="F17" s="5">
        <v>25</v>
      </c>
      <c r="G17" s="6">
        <v>44383</v>
      </c>
      <c r="H17" s="10">
        <v>65700</v>
      </c>
      <c r="I17" s="5" t="s">
        <v>16</v>
      </c>
    </row>
    <row r="18" spans="3:9" x14ac:dyDescent="0.25">
      <c r="C18" s="5" t="s">
        <v>97</v>
      </c>
      <c r="D18" s="5" t="s">
        <v>15</v>
      </c>
      <c r="E18" s="5" t="s">
        <v>12</v>
      </c>
      <c r="F18" s="5">
        <v>37</v>
      </c>
      <c r="G18" s="6">
        <v>44701</v>
      </c>
      <c r="H18" s="10">
        <v>69070</v>
      </c>
      <c r="I18" s="5" t="s">
        <v>16</v>
      </c>
    </row>
    <row r="19" spans="3:9" x14ac:dyDescent="0.25">
      <c r="C19" s="5" t="s">
        <v>22</v>
      </c>
      <c r="D19" s="5" t="s">
        <v>15</v>
      </c>
      <c r="E19" s="5" t="s">
        <v>12</v>
      </c>
      <c r="F19" s="5">
        <v>20</v>
      </c>
      <c r="G19" s="6">
        <v>44459</v>
      </c>
      <c r="H19" s="10">
        <v>107700</v>
      </c>
      <c r="I19" s="5" t="s">
        <v>16</v>
      </c>
    </row>
    <row r="20" spans="3:9" x14ac:dyDescent="0.25">
      <c r="C20" s="5" t="s">
        <v>84</v>
      </c>
      <c r="D20" s="5" t="s">
        <v>8</v>
      </c>
      <c r="E20" s="5" t="s">
        <v>12</v>
      </c>
      <c r="F20" s="5">
        <v>32</v>
      </c>
      <c r="G20" s="6">
        <v>44354</v>
      </c>
      <c r="H20" s="10">
        <v>43840</v>
      </c>
      <c r="I20" s="5" t="s">
        <v>13</v>
      </c>
    </row>
    <row r="21" spans="3:9" x14ac:dyDescent="0.25">
      <c r="C21" s="5" t="s">
        <v>105</v>
      </c>
      <c r="D21" s="5" t="s">
        <v>15</v>
      </c>
      <c r="E21" s="5" t="s">
        <v>9</v>
      </c>
      <c r="F21" s="5">
        <v>40</v>
      </c>
      <c r="G21" s="6">
        <v>44263</v>
      </c>
      <c r="H21" s="10">
        <v>99750</v>
      </c>
      <c r="I21" s="5" t="s">
        <v>16</v>
      </c>
    </row>
    <row r="22" spans="3:9" x14ac:dyDescent="0.25">
      <c r="C22" s="5" t="s">
        <v>47</v>
      </c>
      <c r="D22" s="5" t="s">
        <v>15</v>
      </c>
      <c r="E22" s="5" t="s">
        <v>9</v>
      </c>
      <c r="F22" s="5">
        <v>21</v>
      </c>
      <c r="G22" s="6">
        <v>44104</v>
      </c>
      <c r="H22" s="10">
        <v>37920</v>
      </c>
      <c r="I22" s="5" t="s">
        <v>16</v>
      </c>
    </row>
    <row r="23" spans="3:9" x14ac:dyDescent="0.25">
      <c r="C23" s="5" t="s">
        <v>31</v>
      </c>
      <c r="D23" s="5" t="s">
        <v>15</v>
      </c>
      <c r="E23" s="5" t="s">
        <v>9</v>
      </c>
      <c r="F23" s="5">
        <v>21</v>
      </c>
      <c r="G23" s="6">
        <v>44762</v>
      </c>
      <c r="H23" s="10">
        <v>57090</v>
      </c>
      <c r="I23" s="5" t="s">
        <v>16</v>
      </c>
    </row>
    <row r="24" spans="3:9" x14ac:dyDescent="0.25">
      <c r="C24" s="5" t="s">
        <v>30</v>
      </c>
      <c r="D24" s="5" t="s">
        <v>8</v>
      </c>
      <c r="E24" s="5" t="s">
        <v>12</v>
      </c>
      <c r="F24" s="5">
        <v>31</v>
      </c>
      <c r="G24" s="6">
        <v>44145</v>
      </c>
      <c r="H24" s="10">
        <v>41980</v>
      </c>
      <c r="I24" s="5" t="s">
        <v>16</v>
      </c>
    </row>
    <row r="25" spans="3:9" x14ac:dyDescent="0.25">
      <c r="C25" s="5" t="s">
        <v>78</v>
      </c>
      <c r="D25" s="5" t="s">
        <v>15</v>
      </c>
      <c r="E25" s="5" t="s">
        <v>56</v>
      </c>
      <c r="F25" s="5">
        <v>21</v>
      </c>
      <c r="G25" s="6">
        <v>44242</v>
      </c>
      <c r="H25" s="10">
        <v>75880</v>
      </c>
      <c r="I25" s="5" t="s">
        <v>16</v>
      </c>
    </row>
    <row r="26" spans="3:9" x14ac:dyDescent="0.25">
      <c r="C26" s="5" t="s">
        <v>36</v>
      </c>
      <c r="D26" s="5" t="s">
        <v>8</v>
      </c>
      <c r="E26" s="5" t="s">
        <v>21</v>
      </c>
      <c r="F26" s="5">
        <v>34</v>
      </c>
      <c r="G26" s="6">
        <v>44653</v>
      </c>
      <c r="H26" s="10">
        <v>58940</v>
      </c>
      <c r="I26" s="5" t="s">
        <v>16</v>
      </c>
    </row>
    <row r="27" spans="3:9" x14ac:dyDescent="0.25">
      <c r="C27" s="5" t="s">
        <v>27</v>
      </c>
      <c r="D27" s="5" t="s">
        <v>8</v>
      </c>
      <c r="E27" s="5" t="s">
        <v>21</v>
      </c>
      <c r="F27" s="5">
        <v>30</v>
      </c>
      <c r="G27" s="6">
        <v>44389</v>
      </c>
      <c r="H27" s="10">
        <v>67910</v>
      </c>
      <c r="I27" s="5" t="s">
        <v>24</v>
      </c>
    </row>
    <row r="28" spans="3:9" x14ac:dyDescent="0.25">
      <c r="C28" s="5" t="s">
        <v>26</v>
      </c>
      <c r="D28" s="5" t="s">
        <v>8</v>
      </c>
      <c r="E28" s="5" t="s">
        <v>12</v>
      </c>
      <c r="F28" s="5">
        <v>31</v>
      </c>
      <c r="G28" s="6">
        <v>44663</v>
      </c>
      <c r="H28" s="10">
        <v>58100</v>
      </c>
      <c r="I28" s="5" t="s">
        <v>16</v>
      </c>
    </row>
    <row r="29" spans="3:9" x14ac:dyDescent="0.25">
      <c r="C29" s="5" t="s">
        <v>53</v>
      </c>
      <c r="D29" s="5" t="s">
        <v>15</v>
      </c>
      <c r="E29" s="5" t="s">
        <v>21</v>
      </c>
      <c r="F29" s="5">
        <v>27</v>
      </c>
      <c r="G29" s="6">
        <v>44567</v>
      </c>
      <c r="H29" s="10">
        <v>48980</v>
      </c>
      <c r="I29" s="5" t="s">
        <v>16</v>
      </c>
    </row>
    <row r="30" spans="3:9" x14ac:dyDescent="0.25">
      <c r="C30" s="5" t="s">
        <v>20</v>
      </c>
      <c r="D30" s="5"/>
      <c r="E30" s="5" t="s">
        <v>21</v>
      </c>
      <c r="F30" s="5">
        <v>30</v>
      </c>
      <c r="G30" s="6">
        <v>44597</v>
      </c>
      <c r="H30" s="10">
        <v>64000</v>
      </c>
      <c r="I30" s="5" t="s">
        <v>16</v>
      </c>
    </row>
    <row r="31" spans="3:9" x14ac:dyDescent="0.25">
      <c r="C31" s="5" t="s">
        <v>7</v>
      </c>
      <c r="D31" s="5" t="s">
        <v>8</v>
      </c>
      <c r="E31" s="5" t="s">
        <v>9</v>
      </c>
      <c r="F31" s="5">
        <v>42</v>
      </c>
      <c r="G31" s="6">
        <v>44779</v>
      </c>
      <c r="H31" s="10">
        <v>75000</v>
      </c>
      <c r="I31" s="5" t="s">
        <v>10</v>
      </c>
    </row>
    <row r="32" spans="3:9" x14ac:dyDescent="0.25">
      <c r="C32" s="5" t="s">
        <v>74</v>
      </c>
      <c r="D32" s="5" t="s">
        <v>8</v>
      </c>
      <c r="E32" s="5" t="s">
        <v>12</v>
      </c>
      <c r="F32" s="5">
        <v>40</v>
      </c>
      <c r="G32" s="6">
        <v>44337</v>
      </c>
      <c r="H32" s="10">
        <v>87620</v>
      </c>
      <c r="I32" s="5" t="s">
        <v>16</v>
      </c>
    </row>
    <row r="33" spans="3:9" x14ac:dyDescent="0.25">
      <c r="C33" s="5" t="s">
        <v>44</v>
      </c>
      <c r="D33" s="5" t="s">
        <v>8</v>
      </c>
      <c r="E33" s="5" t="s">
        <v>12</v>
      </c>
      <c r="F33" s="5">
        <v>29</v>
      </c>
      <c r="G33" s="6">
        <v>44023</v>
      </c>
      <c r="H33" s="10">
        <v>34980</v>
      </c>
      <c r="I33" s="5" t="s">
        <v>16</v>
      </c>
    </row>
    <row r="34" spans="3:9" x14ac:dyDescent="0.25">
      <c r="C34" s="5" t="s">
        <v>35</v>
      </c>
      <c r="D34" s="5" t="s">
        <v>8</v>
      </c>
      <c r="E34" s="5" t="s">
        <v>21</v>
      </c>
      <c r="F34" s="5">
        <v>28</v>
      </c>
      <c r="G34" s="6">
        <v>44185</v>
      </c>
      <c r="H34" s="10">
        <v>75970</v>
      </c>
      <c r="I34" s="5" t="s">
        <v>16</v>
      </c>
    </row>
    <row r="35" spans="3:9" x14ac:dyDescent="0.25">
      <c r="C35" s="5" t="s">
        <v>38</v>
      </c>
      <c r="D35" s="5" t="s">
        <v>8</v>
      </c>
      <c r="E35" s="5" t="s">
        <v>21</v>
      </c>
      <c r="F35" s="5">
        <v>34</v>
      </c>
      <c r="G35" s="6">
        <v>44612</v>
      </c>
      <c r="H35" s="10">
        <v>60130</v>
      </c>
      <c r="I35" s="5" t="s">
        <v>16</v>
      </c>
    </row>
    <row r="36" spans="3:9" x14ac:dyDescent="0.25">
      <c r="C36" s="5" t="s">
        <v>41</v>
      </c>
      <c r="D36" s="5" t="s">
        <v>8</v>
      </c>
      <c r="E36" s="5" t="s">
        <v>12</v>
      </c>
      <c r="F36" s="5">
        <v>33</v>
      </c>
      <c r="G36" s="6">
        <v>44374</v>
      </c>
      <c r="H36" s="10">
        <v>75480</v>
      </c>
      <c r="I36" s="5" t="s">
        <v>42</v>
      </c>
    </row>
    <row r="37" spans="3:9" x14ac:dyDescent="0.25">
      <c r="C37" s="5" t="s">
        <v>40</v>
      </c>
      <c r="D37" s="5" t="s">
        <v>15</v>
      </c>
      <c r="E37" s="5" t="s">
        <v>9</v>
      </c>
      <c r="F37" s="5">
        <v>33</v>
      </c>
      <c r="G37" s="6">
        <v>44164</v>
      </c>
      <c r="H37" s="10">
        <v>115920</v>
      </c>
      <c r="I37" s="5" t="s">
        <v>16</v>
      </c>
    </row>
    <row r="38" spans="3:9" x14ac:dyDescent="0.25">
      <c r="C38" s="5" t="s">
        <v>48</v>
      </c>
      <c r="D38" s="5" t="s">
        <v>8</v>
      </c>
      <c r="E38" s="5" t="s">
        <v>19</v>
      </c>
      <c r="F38" s="5">
        <v>36</v>
      </c>
      <c r="G38" s="6">
        <v>44494</v>
      </c>
      <c r="H38" s="10">
        <v>78540</v>
      </c>
      <c r="I38" s="5" t="s">
        <v>16</v>
      </c>
    </row>
    <row r="39" spans="3:9" x14ac:dyDescent="0.25">
      <c r="C39" s="5" t="s">
        <v>34</v>
      </c>
      <c r="D39" s="5" t="s">
        <v>15</v>
      </c>
      <c r="E39" s="5" t="s">
        <v>9</v>
      </c>
      <c r="F39" s="5">
        <v>25</v>
      </c>
      <c r="G39" s="6">
        <v>44726</v>
      </c>
      <c r="H39" s="10">
        <v>109190</v>
      </c>
      <c r="I39" s="5" t="s">
        <v>13</v>
      </c>
    </row>
    <row r="40" spans="3:9" x14ac:dyDescent="0.25">
      <c r="C40" s="5" t="s">
        <v>73</v>
      </c>
      <c r="D40" s="5" t="s">
        <v>8</v>
      </c>
      <c r="E40" s="5" t="s">
        <v>19</v>
      </c>
      <c r="F40" s="5">
        <v>34</v>
      </c>
      <c r="G40" s="6">
        <v>44721</v>
      </c>
      <c r="H40" s="10">
        <v>49630</v>
      </c>
      <c r="I40" s="5" t="s">
        <v>24</v>
      </c>
    </row>
    <row r="41" spans="3:9" x14ac:dyDescent="0.25">
      <c r="C41" s="5" t="s">
        <v>107</v>
      </c>
      <c r="D41" s="5" t="s">
        <v>8</v>
      </c>
      <c r="E41" s="5" t="s">
        <v>9</v>
      </c>
      <c r="F41" s="5">
        <v>28</v>
      </c>
      <c r="G41" s="6">
        <v>44630</v>
      </c>
      <c r="H41" s="10">
        <v>99970</v>
      </c>
      <c r="I41" s="5" t="s">
        <v>16</v>
      </c>
    </row>
    <row r="42" spans="3:9" x14ac:dyDescent="0.25">
      <c r="C42" s="5" t="s">
        <v>71</v>
      </c>
      <c r="D42" s="5" t="s">
        <v>8</v>
      </c>
      <c r="E42" s="5" t="s">
        <v>12</v>
      </c>
      <c r="F42" s="5">
        <v>33</v>
      </c>
      <c r="G42" s="6">
        <v>44190</v>
      </c>
      <c r="H42" s="10">
        <v>96140</v>
      </c>
      <c r="I42" s="5" t="s">
        <v>16</v>
      </c>
    </row>
    <row r="43" spans="3:9" x14ac:dyDescent="0.25">
      <c r="C43" s="5" t="s">
        <v>50</v>
      </c>
      <c r="D43" s="5" t="s">
        <v>15</v>
      </c>
      <c r="E43" s="5" t="s">
        <v>9</v>
      </c>
      <c r="F43" s="5">
        <v>31</v>
      </c>
      <c r="G43" s="6">
        <v>44724</v>
      </c>
      <c r="H43" s="10">
        <v>103550</v>
      </c>
      <c r="I43" s="5" t="s">
        <v>16</v>
      </c>
    </row>
    <row r="44" spans="3:9" x14ac:dyDescent="0.25">
      <c r="C44" s="5" t="s">
        <v>14</v>
      </c>
      <c r="D44" s="5" t="s">
        <v>15</v>
      </c>
      <c r="E44" s="5" t="s">
        <v>12</v>
      </c>
      <c r="F44" s="5">
        <v>31</v>
      </c>
      <c r="G44" s="6">
        <v>44511</v>
      </c>
      <c r="H44" s="10">
        <v>48950</v>
      </c>
      <c r="I44" s="5" t="s">
        <v>16</v>
      </c>
    </row>
    <row r="45" spans="3:9" x14ac:dyDescent="0.25">
      <c r="C45" s="5" t="s">
        <v>63</v>
      </c>
      <c r="D45" s="5" t="s">
        <v>15</v>
      </c>
      <c r="E45" s="5" t="s">
        <v>21</v>
      </c>
      <c r="F45" s="5">
        <v>24</v>
      </c>
      <c r="G45" s="6">
        <v>44436</v>
      </c>
      <c r="H45" s="10">
        <v>52610</v>
      </c>
      <c r="I45" s="5" t="s">
        <v>24</v>
      </c>
    </row>
    <row r="46" spans="3:9" x14ac:dyDescent="0.25">
      <c r="C46" s="5" t="s">
        <v>72</v>
      </c>
      <c r="D46" s="5" t="s">
        <v>8</v>
      </c>
      <c r="E46" s="5" t="s">
        <v>9</v>
      </c>
      <c r="F46" s="5">
        <v>36</v>
      </c>
      <c r="G46" s="6">
        <v>44529</v>
      </c>
      <c r="H46" s="10">
        <v>78390</v>
      </c>
      <c r="I46" s="5" t="s">
        <v>16</v>
      </c>
    </row>
    <row r="47" spans="3:9" x14ac:dyDescent="0.25">
      <c r="C47" s="5" t="s">
        <v>88</v>
      </c>
      <c r="D47" s="5" t="s">
        <v>8</v>
      </c>
      <c r="E47" s="5" t="s">
        <v>21</v>
      </c>
      <c r="F47" s="5">
        <v>33</v>
      </c>
      <c r="G47" s="6">
        <v>44809</v>
      </c>
      <c r="H47" s="10">
        <v>86570</v>
      </c>
      <c r="I47" s="5" t="s">
        <v>16</v>
      </c>
    </row>
    <row r="48" spans="3:9" x14ac:dyDescent="0.25">
      <c r="C48" s="5" t="s">
        <v>92</v>
      </c>
      <c r="D48" s="5" t="s">
        <v>8</v>
      </c>
      <c r="E48" s="5" t="s">
        <v>12</v>
      </c>
      <c r="F48" s="5">
        <v>27</v>
      </c>
      <c r="G48" s="6">
        <v>44686</v>
      </c>
      <c r="H48" s="10">
        <v>83750</v>
      </c>
      <c r="I48" s="5" t="s">
        <v>16</v>
      </c>
    </row>
    <row r="49" spans="3:9" x14ac:dyDescent="0.25">
      <c r="C49" s="5" t="s">
        <v>102</v>
      </c>
      <c r="D49" s="5" t="s">
        <v>8</v>
      </c>
      <c r="E49" s="5" t="s">
        <v>21</v>
      </c>
      <c r="F49" s="5">
        <v>34</v>
      </c>
      <c r="G49" s="6">
        <v>44445</v>
      </c>
      <c r="H49" s="10">
        <v>92450</v>
      </c>
      <c r="I49" s="5" t="s">
        <v>16</v>
      </c>
    </row>
    <row r="50" spans="3:9" x14ac:dyDescent="0.25">
      <c r="C50" s="5" t="s">
        <v>64</v>
      </c>
      <c r="D50" s="5" t="s">
        <v>15</v>
      </c>
      <c r="E50" s="5" t="s">
        <v>12</v>
      </c>
      <c r="F50" s="5">
        <v>20</v>
      </c>
      <c r="G50" s="6">
        <v>44183</v>
      </c>
      <c r="H50" s="10">
        <v>112650</v>
      </c>
      <c r="I50" s="5" t="s">
        <v>16</v>
      </c>
    </row>
    <row r="51" spans="3:9" x14ac:dyDescent="0.25">
      <c r="C51" s="5" t="s">
        <v>104</v>
      </c>
      <c r="D51" s="5" t="s">
        <v>15</v>
      </c>
      <c r="E51" s="5" t="s">
        <v>9</v>
      </c>
      <c r="F51" s="5">
        <v>20</v>
      </c>
      <c r="G51" s="6">
        <v>44744</v>
      </c>
      <c r="H51" s="10">
        <v>79570</v>
      </c>
      <c r="I51" s="5" t="s">
        <v>16</v>
      </c>
    </row>
    <row r="52" spans="3:9" x14ac:dyDescent="0.25">
      <c r="C52" s="5" t="s">
        <v>91</v>
      </c>
      <c r="D52" s="5" t="s">
        <v>8</v>
      </c>
      <c r="E52" s="5" t="s">
        <v>19</v>
      </c>
      <c r="F52" s="5">
        <v>20</v>
      </c>
      <c r="G52" s="6">
        <v>44537</v>
      </c>
      <c r="H52" s="10">
        <v>68900</v>
      </c>
      <c r="I52" s="5" t="s">
        <v>24</v>
      </c>
    </row>
    <row r="53" spans="3:9" x14ac:dyDescent="0.25">
      <c r="C53" s="5" t="s">
        <v>39</v>
      </c>
      <c r="D53" s="5" t="s">
        <v>8</v>
      </c>
      <c r="E53" s="5" t="s">
        <v>12</v>
      </c>
      <c r="F53" s="5">
        <v>25</v>
      </c>
      <c r="G53" s="6">
        <v>44694</v>
      </c>
      <c r="H53" s="10">
        <v>80700</v>
      </c>
      <c r="I53" s="5" t="s">
        <v>13</v>
      </c>
    </row>
    <row r="54" spans="3:9" x14ac:dyDescent="0.25">
      <c r="C54" s="5" t="s">
        <v>100</v>
      </c>
      <c r="D54" s="5" t="s">
        <v>15</v>
      </c>
      <c r="E54" s="5" t="s">
        <v>9</v>
      </c>
      <c r="F54" s="5">
        <v>19</v>
      </c>
      <c r="G54" s="6">
        <v>44277</v>
      </c>
      <c r="H54" s="10">
        <v>58960</v>
      </c>
      <c r="I54" s="5" t="s">
        <v>16</v>
      </c>
    </row>
    <row r="55" spans="3:9" x14ac:dyDescent="0.25">
      <c r="C55" s="5" t="s">
        <v>106</v>
      </c>
      <c r="D55" s="5" t="s">
        <v>15</v>
      </c>
      <c r="E55" s="5" t="s">
        <v>12</v>
      </c>
      <c r="F55" s="5">
        <v>36</v>
      </c>
      <c r="G55" s="6">
        <v>44019</v>
      </c>
      <c r="H55" s="10">
        <v>118840</v>
      </c>
      <c r="I55" s="5" t="s">
        <v>16</v>
      </c>
    </row>
    <row r="56" spans="3:9" x14ac:dyDescent="0.25">
      <c r="C56" s="5" t="s">
        <v>29</v>
      </c>
      <c r="D56" s="5" t="s">
        <v>15</v>
      </c>
      <c r="E56" s="5" t="s">
        <v>21</v>
      </c>
      <c r="F56" s="5">
        <v>28</v>
      </c>
      <c r="G56" s="6">
        <v>44041</v>
      </c>
      <c r="H56" s="10">
        <v>48170</v>
      </c>
      <c r="I56" s="5" t="s">
        <v>13</v>
      </c>
    </row>
    <row r="57" spans="3:9" x14ac:dyDescent="0.25">
      <c r="C57" s="5" t="s">
        <v>108</v>
      </c>
      <c r="D57" s="5" t="s">
        <v>8</v>
      </c>
      <c r="E57" s="5" t="s">
        <v>56</v>
      </c>
      <c r="F57" s="5">
        <v>32</v>
      </c>
      <c r="G57" s="6">
        <v>44400</v>
      </c>
      <c r="H57" s="10">
        <v>45510</v>
      </c>
      <c r="I57" s="5" t="s">
        <v>16</v>
      </c>
    </row>
    <row r="58" spans="3:9" x14ac:dyDescent="0.25">
      <c r="C58" s="5" t="s">
        <v>64</v>
      </c>
      <c r="D58" s="5" t="s">
        <v>15</v>
      </c>
      <c r="E58" s="5" t="s">
        <v>9</v>
      </c>
      <c r="F58" s="5">
        <v>34</v>
      </c>
      <c r="G58" s="6">
        <v>44703</v>
      </c>
      <c r="H58" s="10">
        <v>112650</v>
      </c>
      <c r="I58" s="5" t="s">
        <v>16</v>
      </c>
    </row>
    <row r="59" spans="3:9" x14ac:dyDescent="0.25">
      <c r="C59" s="5" t="s">
        <v>83</v>
      </c>
      <c r="D59" s="5" t="s">
        <v>8</v>
      </c>
      <c r="E59" s="5" t="s">
        <v>9</v>
      </c>
      <c r="F59" s="5">
        <v>36</v>
      </c>
      <c r="G59" s="6">
        <v>44085</v>
      </c>
      <c r="H59" s="10">
        <v>114890</v>
      </c>
      <c r="I59" s="5" t="s">
        <v>16</v>
      </c>
    </row>
    <row r="60" spans="3:9" x14ac:dyDescent="0.25">
      <c r="C60" s="5" t="s">
        <v>67</v>
      </c>
      <c r="D60" s="5" t="s">
        <v>15</v>
      </c>
      <c r="E60" s="5" t="s">
        <v>12</v>
      </c>
      <c r="F60" s="5">
        <v>30</v>
      </c>
      <c r="G60" s="6">
        <v>44850</v>
      </c>
      <c r="H60" s="10">
        <v>69710</v>
      </c>
      <c r="I60" s="5" t="s">
        <v>16</v>
      </c>
    </row>
    <row r="61" spans="3:9" x14ac:dyDescent="0.25">
      <c r="C61" s="5" t="s">
        <v>94</v>
      </c>
      <c r="D61" s="5" t="s">
        <v>15</v>
      </c>
      <c r="E61" s="5" t="s">
        <v>21</v>
      </c>
      <c r="F61" s="5">
        <v>36</v>
      </c>
      <c r="G61" s="6">
        <v>44333</v>
      </c>
      <c r="H61" s="10">
        <v>71380</v>
      </c>
      <c r="I61" s="5" t="s">
        <v>16</v>
      </c>
    </row>
    <row r="62" spans="3:9" x14ac:dyDescent="0.25">
      <c r="C62" s="5" t="s">
        <v>33</v>
      </c>
      <c r="D62" s="5" t="s">
        <v>8</v>
      </c>
      <c r="E62" s="5" t="s">
        <v>19</v>
      </c>
      <c r="F62" s="5">
        <v>38</v>
      </c>
      <c r="G62" s="6">
        <v>44377</v>
      </c>
      <c r="H62" s="10">
        <v>109160</v>
      </c>
      <c r="I62" s="5" t="s">
        <v>10</v>
      </c>
    </row>
    <row r="63" spans="3:9" x14ac:dyDescent="0.25">
      <c r="C63" s="5" t="s">
        <v>98</v>
      </c>
      <c r="D63" s="5" t="s">
        <v>15</v>
      </c>
      <c r="E63" s="5" t="s">
        <v>9</v>
      </c>
      <c r="F63" s="5">
        <v>27</v>
      </c>
      <c r="G63" s="6">
        <v>44609</v>
      </c>
      <c r="H63" s="10">
        <v>113280</v>
      </c>
      <c r="I63" s="5" t="s">
        <v>42</v>
      </c>
    </row>
    <row r="64" spans="3:9" x14ac:dyDescent="0.25">
      <c r="C64" s="5" t="s">
        <v>25</v>
      </c>
      <c r="D64" s="5" t="s">
        <v>15</v>
      </c>
      <c r="E64" s="5" t="s">
        <v>12</v>
      </c>
      <c r="F64" s="5">
        <v>30</v>
      </c>
      <c r="G64" s="6">
        <v>44273</v>
      </c>
      <c r="H64" s="10">
        <v>69120</v>
      </c>
      <c r="I64" s="5" t="s">
        <v>16</v>
      </c>
    </row>
    <row r="65" spans="3:9" x14ac:dyDescent="0.25">
      <c r="C65" s="5" t="s">
        <v>55</v>
      </c>
      <c r="D65" s="5" t="s">
        <v>8</v>
      </c>
      <c r="E65" s="5" t="s">
        <v>56</v>
      </c>
      <c r="F65" s="5">
        <v>37</v>
      </c>
      <c r="G65" s="6">
        <v>44451</v>
      </c>
      <c r="H65" s="10">
        <v>118100</v>
      </c>
      <c r="I65" s="5" t="s">
        <v>16</v>
      </c>
    </row>
    <row r="66" spans="3:9" x14ac:dyDescent="0.25">
      <c r="C66" s="5" t="s">
        <v>62</v>
      </c>
      <c r="D66" s="5" t="s">
        <v>8</v>
      </c>
      <c r="E66" s="5" t="s">
        <v>9</v>
      </c>
      <c r="F66" s="5">
        <v>22</v>
      </c>
      <c r="G66" s="6">
        <v>44450</v>
      </c>
      <c r="H66" s="10">
        <v>76900</v>
      </c>
      <c r="I66" s="5" t="s">
        <v>13</v>
      </c>
    </row>
    <row r="67" spans="3:9" x14ac:dyDescent="0.25">
      <c r="C67" s="5" t="s">
        <v>17</v>
      </c>
      <c r="D67" s="5" t="s">
        <v>8</v>
      </c>
      <c r="E67" s="5" t="s">
        <v>12</v>
      </c>
      <c r="F67" s="5">
        <v>43</v>
      </c>
      <c r="G67" s="6">
        <v>45045</v>
      </c>
      <c r="H67" s="10">
        <v>114870</v>
      </c>
      <c r="I67" s="5" t="s">
        <v>16</v>
      </c>
    </row>
    <row r="68" spans="3:9" x14ac:dyDescent="0.25">
      <c r="C68" s="5" t="s">
        <v>52</v>
      </c>
      <c r="D68" s="5"/>
      <c r="E68" s="5" t="s">
        <v>12</v>
      </c>
      <c r="F68" s="5">
        <v>32</v>
      </c>
      <c r="G68" s="6">
        <v>44774</v>
      </c>
      <c r="H68" s="10">
        <v>91310</v>
      </c>
      <c r="I68" s="5" t="s">
        <v>16</v>
      </c>
    </row>
    <row r="69" spans="3:9" x14ac:dyDescent="0.25">
      <c r="C69" s="5" t="s">
        <v>43</v>
      </c>
      <c r="D69" s="5" t="s">
        <v>8</v>
      </c>
      <c r="E69" s="5" t="s">
        <v>9</v>
      </c>
      <c r="F69" s="5">
        <v>28</v>
      </c>
      <c r="G69" s="6">
        <v>44486</v>
      </c>
      <c r="H69" s="10">
        <v>104770</v>
      </c>
      <c r="I69" s="5" t="s">
        <v>16</v>
      </c>
    </row>
    <row r="70" spans="3:9" x14ac:dyDescent="0.25">
      <c r="C70" s="5" t="s">
        <v>89</v>
      </c>
      <c r="D70" s="5" t="s">
        <v>15</v>
      </c>
      <c r="E70" s="5" t="s">
        <v>19</v>
      </c>
      <c r="F70" s="5">
        <v>27</v>
      </c>
      <c r="G70" s="6">
        <v>44134</v>
      </c>
      <c r="H70" s="10">
        <v>54970</v>
      </c>
      <c r="I70" s="5" t="s">
        <v>16</v>
      </c>
    </row>
    <row r="71" spans="3:9" x14ac:dyDescent="0.25">
      <c r="C71" s="5" t="s">
        <v>11</v>
      </c>
      <c r="D71" s="5"/>
      <c r="E71" s="5" t="s">
        <v>12</v>
      </c>
      <c r="F71" s="5">
        <v>26</v>
      </c>
      <c r="G71" s="6">
        <v>44271</v>
      </c>
      <c r="H71" s="10">
        <v>90700</v>
      </c>
      <c r="I71" s="5" t="s">
        <v>13</v>
      </c>
    </row>
    <row r="72" spans="3:9" x14ac:dyDescent="0.25">
      <c r="C72" s="5" t="s">
        <v>109</v>
      </c>
      <c r="D72" s="5" t="s">
        <v>8</v>
      </c>
      <c r="E72" s="5" t="s">
        <v>19</v>
      </c>
      <c r="F72" s="5">
        <v>38</v>
      </c>
      <c r="G72" s="6">
        <v>44329</v>
      </c>
      <c r="H72" s="10">
        <v>56870</v>
      </c>
      <c r="I72" s="5" t="s">
        <v>13</v>
      </c>
    </row>
    <row r="73" spans="3:9" x14ac:dyDescent="0.25">
      <c r="C73" s="5" t="s">
        <v>77</v>
      </c>
      <c r="D73" s="5" t="s">
        <v>8</v>
      </c>
      <c r="E73" s="5" t="s">
        <v>19</v>
      </c>
      <c r="F73" s="5">
        <v>25</v>
      </c>
      <c r="G73" s="6">
        <v>44205</v>
      </c>
      <c r="H73" s="10">
        <v>92700</v>
      </c>
      <c r="I73" s="5" t="s">
        <v>16</v>
      </c>
    </row>
    <row r="74" spans="3:9" x14ac:dyDescent="0.25">
      <c r="C74" s="5" t="s">
        <v>32</v>
      </c>
      <c r="D74" s="5" t="s">
        <v>8</v>
      </c>
      <c r="E74" s="5" t="s">
        <v>21</v>
      </c>
      <c r="F74" s="5">
        <v>21</v>
      </c>
      <c r="G74" s="6">
        <v>44317</v>
      </c>
      <c r="H74" s="10">
        <v>65920</v>
      </c>
      <c r="I74" s="5" t="s">
        <v>16</v>
      </c>
    </row>
    <row r="75" spans="3:9" x14ac:dyDescent="0.25">
      <c r="C75" s="5" t="s">
        <v>59</v>
      </c>
      <c r="D75" s="5" t="s">
        <v>15</v>
      </c>
      <c r="E75" s="5" t="s">
        <v>9</v>
      </c>
      <c r="F75" s="5">
        <v>26</v>
      </c>
      <c r="G75" s="6">
        <v>44225</v>
      </c>
      <c r="H75" s="10">
        <v>47360</v>
      </c>
      <c r="I75" s="5" t="s">
        <v>16</v>
      </c>
    </row>
    <row r="76" spans="3:9" x14ac:dyDescent="0.25">
      <c r="C76" s="5" t="s">
        <v>37</v>
      </c>
      <c r="D76" s="5" t="s">
        <v>15</v>
      </c>
      <c r="E76" s="5" t="s">
        <v>9</v>
      </c>
      <c r="F76" s="5">
        <v>30</v>
      </c>
      <c r="G76" s="6">
        <v>44666</v>
      </c>
      <c r="H76" s="10">
        <v>60570</v>
      </c>
      <c r="I76" s="5" t="s">
        <v>16</v>
      </c>
    </row>
    <row r="77" spans="3:9" x14ac:dyDescent="0.25">
      <c r="C77" s="5" t="s">
        <v>96</v>
      </c>
      <c r="D77" s="5" t="s">
        <v>8</v>
      </c>
      <c r="E77" s="5" t="s">
        <v>9</v>
      </c>
      <c r="F77" s="5">
        <v>28</v>
      </c>
      <c r="G77" s="6">
        <v>44649</v>
      </c>
      <c r="H77" s="10">
        <v>104120</v>
      </c>
      <c r="I77" s="5" t="s">
        <v>16</v>
      </c>
    </row>
    <row r="78" spans="3:9" x14ac:dyDescent="0.25">
      <c r="C78" s="5" t="s">
        <v>23</v>
      </c>
      <c r="D78" s="5" t="s">
        <v>15</v>
      </c>
      <c r="E78" s="5" t="s">
        <v>12</v>
      </c>
      <c r="F78" s="5">
        <v>37</v>
      </c>
      <c r="G78" s="6">
        <v>44338</v>
      </c>
      <c r="H78" s="10">
        <v>88050</v>
      </c>
      <c r="I78" s="5" t="s">
        <v>24</v>
      </c>
    </row>
    <row r="79" spans="3:9" x14ac:dyDescent="0.25">
      <c r="C79" s="5" t="s">
        <v>103</v>
      </c>
      <c r="D79" s="5" t="s">
        <v>15</v>
      </c>
      <c r="E79" s="5" t="s">
        <v>12</v>
      </c>
      <c r="F79" s="5">
        <v>24</v>
      </c>
      <c r="G79" s="6">
        <v>44686</v>
      </c>
      <c r="H79" s="10">
        <v>100420</v>
      </c>
      <c r="I79" s="5" t="s">
        <v>16</v>
      </c>
    </row>
    <row r="80" spans="3:9" x14ac:dyDescent="0.25">
      <c r="C80" s="5" t="s">
        <v>54</v>
      </c>
      <c r="D80" s="5" t="s">
        <v>8</v>
      </c>
      <c r="E80" s="5" t="s">
        <v>9</v>
      </c>
      <c r="F80" s="5">
        <v>30</v>
      </c>
      <c r="G80" s="6">
        <v>44850</v>
      </c>
      <c r="H80" s="10">
        <v>114180</v>
      </c>
      <c r="I80" s="5" t="s">
        <v>16</v>
      </c>
    </row>
    <row r="81" spans="3:9" x14ac:dyDescent="0.25">
      <c r="C81" s="5" t="s">
        <v>86</v>
      </c>
      <c r="D81" s="5" t="s">
        <v>8</v>
      </c>
      <c r="E81" s="5" t="s">
        <v>12</v>
      </c>
      <c r="F81" s="5">
        <v>21</v>
      </c>
      <c r="G81" s="6">
        <v>44678</v>
      </c>
      <c r="H81" s="10">
        <v>33920</v>
      </c>
      <c r="I81" s="5" t="s">
        <v>16</v>
      </c>
    </row>
    <row r="82" spans="3:9" x14ac:dyDescent="0.25">
      <c r="C82" s="5" t="s">
        <v>69</v>
      </c>
      <c r="D82" s="5" t="s">
        <v>15</v>
      </c>
      <c r="E82" s="5" t="s">
        <v>9</v>
      </c>
      <c r="F82" s="5">
        <v>23</v>
      </c>
      <c r="G82" s="6">
        <v>44440</v>
      </c>
      <c r="H82" s="10">
        <v>106460</v>
      </c>
      <c r="I82" s="5" t="s">
        <v>16</v>
      </c>
    </row>
    <row r="83" spans="3:9" x14ac:dyDescent="0.25">
      <c r="C83" s="5" t="s">
        <v>57</v>
      </c>
      <c r="D83" s="5" t="s">
        <v>15</v>
      </c>
      <c r="E83" s="5" t="s">
        <v>9</v>
      </c>
      <c r="F83" s="5">
        <v>35</v>
      </c>
      <c r="G83" s="6">
        <v>44727</v>
      </c>
      <c r="H83" s="10">
        <v>40400</v>
      </c>
      <c r="I83" s="5" t="s">
        <v>16</v>
      </c>
    </row>
    <row r="84" spans="3:9" x14ac:dyDescent="0.25">
      <c r="C84" s="5" t="s">
        <v>68</v>
      </c>
      <c r="D84" s="5" t="s">
        <v>15</v>
      </c>
      <c r="E84" s="5" t="s">
        <v>21</v>
      </c>
      <c r="F84" s="5">
        <v>27</v>
      </c>
      <c r="G84" s="6">
        <v>44236</v>
      </c>
      <c r="H84" s="10">
        <v>91650</v>
      </c>
      <c r="I84" s="5" t="s">
        <v>13</v>
      </c>
    </row>
    <row r="85" spans="3:9" x14ac:dyDescent="0.25">
      <c r="C85" s="5" t="s">
        <v>99</v>
      </c>
      <c r="D85" s="5" t="s">
        <v>15</v>
      </c>
      <c r="E85" s="5" t="s">
        <v>19</v>
      </c>
      <c r="F85" s="5">
        <v>43</v>
      </c>
      <c r="G85" s="6">
        <v>44620</v>
      </c>
      <c r="H85" s="10">
        <v>36040</v>
      </c>
      <c r="I85" s="5" t="s">
        <v>16</v>
      </c>
    </row>
    <row r="86" spans="3:9" x14ac:dyDescent="0.25">
      <c r="C86" s="5" t="s">
        <v>101</v>
      </c>
      <c r="D86" s="5" t="s">
        <v>8</v>
      </c>
      <c r="E86" s="5" t="s">
        <v>12</v>
      </c>
      <c r="F86" s="5">
        <v>40</v>
      </c>
      <c r="G86" s="6">
        <v>44381</v>
      </c>
      <c r="H86" s="10">
        <v>104410</v>
      </c>
      <c r="I86" s="5" t="s">
        <v>16</v>
      </c>
    </row>
    <row r="87" spans="3:9" x14ac:dyDescent="0.25">
      <c r="C87" s="5" t="s">
        <v>85</v>
      </c>
      <c r="D87" s="5" t="s">
        <v>15</v>
      </c>
      <c r="E87" s="5" t="s">
        <v>21</v>
      </c>
      <c r="F87" s="5">
        <v>30</v>
      </c>
      <c r="G87" s="6">
        <v>44606</v>
      </c>
      <c r="H87" s="10">
        <v>96800</v>
      </c>
      <c r="I87" s="5" t="s">
        <v>16</v>
      </c>
    </row>
    <row r="88" spans="3:9" x14ac:dyDescent="0.25">
      <c r="C88" s="5" t="s">
        <v>28</v>
      </c>
      <c r="D88" s="5" t="s">
        <v>8</v>
      </c>
      <c r="E88" s="5" t="s">
        <v>21</v>
      </c>
      <c r="F88" s="5">
        <v>34</v>
      </c>
      <c r="G88" s="6">
        <v>44459</v>
      </c>
      <c r="H88" s="10">
        <v>85000</v>
      </c>
      <c r="I88" s="5" t="s">
        <v>16</v>
      </c>
    </row>
    <row r="89" spans="3:9" x14ac:dyDescent="0.25">
      <c r="C89" s="5" t="s">
        <v>80</v>
      </c>
      <c r="D89" s="5" t="s">
        <v>15</v>
      </c>
      <c r="E89" s="5" t="s">
        <v>19</v>
      </c>
      <c r="F89" s="5">
        <v>28</v>
      </c>
      <c r="G89" s="6">
        <v>44820</v>
      </c>
      <c r="H89" s="10">
        <v>43510</v>
      </c>
      <c r="I89" s="5" t="s">
        <v>42</v>
      </c>
    </row>
    <row r="90" spans="3:9" x14ac:dyDescent="0.25">
      <c r="C90" s="5" t="s">
        <v>79</v>
      </c>
      <c r="D90" s="5" t="s">
        <v>15</v>
      </c>
      <c r="E90" s="5" t="s">
        <v>21</v>
      </c>
      <c r="F90" s="5">
        <v>33</v>
      </c>
      <c r="G90" s="6">
        <v>44243</v>
      </c>
      <c r="H90" s="10">
        <v>59430</v>
      </c>
      <c r="I90" s="5" t="s">
        <v>16</v>
      </c>
    </row>
    <row r="91" spans="3:9" x14ac:dyDescent="0.25">
      <c r="C91" s="5" t="s">
        <v>93</v>
      </c>
      <c r="D91" s="5" t="s">
        <v>8</v>
      </c>
      <c r="E91" s="5" t="s">
        <v>21</v>
      </c>
      <c r="F91" s="5">
        <v>33</v>
      </c>
      <c r="G91" s="6">
        <v>44067</v>
      </c>
      <c r="H91" s="10">
        <v>65360</v>
      </c>
      <c r="I91" s="5" t="s">
        <v>16</v>
      </c>
    </row>
    <row r="92" spans="3:9" x14ac:dyDescent="0.25">
      <c r="C92" s="5" t="s">
        <v>66</v>
      </c>
      <c r="D92" s="5" t="s">
        <v>8</v>
      </c>
      <c r="E92" s="5" t="s">
        <v>9</v>
      </c>
      <c r="F92" s="5">
        <v>32</v>
      </c>
      <c r="G92" s="6">
        <v>44611</v>
      </c>
      <c r="H92" s="10">
        <v>41570</v>
      </c>
      <c r="I92" s="5" t="s">
        <v>16</v>
      </c>
    </row>
    <row r="93" spans="3:9" x14ac:dyDescent="0.25">
      <c r="C93" s="5" t="s">
        <v>95</v>
      </c>
      <c r="D93" s="5" t="s">
        <v>8</v>
      </c>
      <c r="E93" s="5" t="s">
        <v>12</v>
      </c>
      <c r="F93" s="5">
        <v>33</v>
      </c>
      <c r="G93" s="6">
        <v>44312</v>
      </c>
      <c r="H93" s="10">
        <v>75280</v>
      </c>
      <c r="I93" s="5" t="s">
        <v>16</v>
      </c>
    </row>
    <row r="94" spans="3:9" x14ac:dyDescent="0.25">
      <c r="C94" s="5" t="s">
        <v>18</v>
      </c>
      <c r="D94" s="5" t="s">
        <v>15</v>
      </c>
      <c r="E94" s="5" t="s">
        <v>19</v>
      </c>
      <c r="F94" s="5">
        <v>33</v>
      </c>
      <c r="G94" s="6">
        <v>44385</v>
      </c>
      <c r="H94" s="10">
        <v>74550</v>
      </c>
      <c r="I94" s="5" t="s">
        <v>16</v>
      </c>
    </row>
    <row r="95" spans="3:9" x14ac:dyDescent="0.25">
      <c r="C95" s="5" t="s">
        <v>45</v>
      </c>
      <c r="D95" s="5" t="s">
        <v>15</v>
      </c>
      <c r="E95" s="5" t="s">
        <v>9</v>
      </c>
      <c r="F95" s="5">
        <v>30</v>
      </c>
      <c r="G95" s="6">
        <v>44701</v>
      </c>
      <c r="H95" s="10">
        <v>67950</v>
      </c>
      <c r="I95" s="5" t="s">
        <v>16</v>
      </c>
    </row>
    <row r="96" spans="3:9" x14ac:dyDescent="0.25">
      <c r="C96" s="5" t="s">
        <v>90</v>
      </c>
      <c r="D96" s="5" t="s">
        <v>15</v>
      </c>
      <c r="E96" s="5" t="s">
        <v>21</v>
      </c>
      <c r="F96" s="5">
        <v>42</v>
      </c>
      <c r="G96" s="6">
        <v>44731</v>
      </c>
      <c r="H96" s="10">
        <v>70270</v>
      </c>
      <c r="I96" s="5" t="s">
        <v>24</v>
      </c>
    </row>
    <row r="97" spans="3:9" x14ac:dyDescent="0.25">
      <c r="C97" s="5" t="s">
        <v>46</v>
      </c>
      <c r="D97" s="5" t="s">
        <v>15</v>
      </c>
      <c r="E97" s="5" t="s">
        <v>9</v>
      </c>
      <c r="F97" s="5">
        <v>26</v>
      </c>
      <c r="G97" s="6">
        <v>44411</v>
      </c>
      <c r="H97" s="10">
        <v>53540</v>
      </c>
      <c r="I97" s="5" t="s">
        <v>16</v>
      </c>
    </row>
    <row r="98" spans="3:9" x14ac:dyDescent="0.25">
      <c r="C98" s="5" t="s">
        <v>202</v>
      </c>
      <c r="D98" s="5"/>
      <c r="E98" s="5"/>
      <c r="F98" s="5">
        <f>SUBTOTAL(101,NZ[Age])</f>
        <v>30.434782608695652</v>
      </c>
      <c r="G98" s="5"/>
      <c r="H98" s="5"/>
      <c r="I98" s="5">
        <f>SUBTOTAL(103,NZ[Rating])</f>
        <v>92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A1:H98"/>
  <sheetViews>
    <sheetView showGridLines="0" workbookViewId="0">
      <selection activeCell="P9" sqref="P9"/>
    </sheetView>
  </sheetViews>
  <sheetFormatPr defaultRowHeight="15" x14ac:dyDescent="0.25"/>
  <cols>
    <col min="1" max="1" width="2.28515625" customWidth="1"/>
    <col min="2" max="2" width="30" bestFit="1" customWidth="1"/>
    <col min="3" max="3" width="10" bestFit="1" customWidth="1"/>
    <col min="4" max="4" width="6.7109375" bestFit="1" customWidth="1"/>
    <col min="5" max="5" width="14.28515625" bestFit="1" customWidth="1"/>
    <col min="6" max="6" width="13.7109375" bestFit="1" customWidth="1"/>
    <col min="7" max="7" width="14" bestFit="1" customWidth="1"/>
    <col min="8" max="8" width="11.85546875" bestFit="1" customWidth="1"/>
  </cols>
  <sheetData>
    <row r="1" spans="1:8" s="33" customFormat="1" ht="44.25" customHeight="1" x14ac:dyDescent="0.25">
      <c r="A1" s="12"/>
      <c r="B1" s="34" t="s">
        <v>205</v>
      </c>
    </row>
    <row r="2" spans="1:8" x14ac:dyDescent="0.25">
      <c r="B2" t="s">
        <v>206</v>
      </c>
    </row>
    <row r="5" spans="1:8" x14ac:dyDescent="0.25">
      <c r="B5" t="s">
        <v>0</v>
      </c>
      <c r="C5" t="s">
        <v>1</v>
      </c>
      <c r="D5" t="s">
        <v>3</v>
      </c>
      <c r="E5" t="s">
        <v>6</v>
      </c>
      <c r="F5" t="s">
        <v>4</v>
      </c>
      <c r="G5" t="s">
        <v>2</v>
      </c>
      <c r="H5" t="s">
        <v>5</v>
      </c>
    </row>
    <row r="6" spans="1:8" x14ac:dyDescent="0.25">
      <c r="B6" s="8" t="s">
        <v>155</v>
      </c>
      <c r="C6" s="8" t="s">
        <v>15</v>
      </c>
      <c r="D6" s="8">
        <v>20</v>
      </c>
      <c r="E6" s="8" t="s">
        <v>16</v>
      </c>
      <c r="F6" s="9">
        <v>44122</v>
      </c>
      <c r="G6" s="8" t="s">
        <v>12</v>
      </c>
      <c r="H6" s="11">
        <v>112650</v>
      </c>
    </row>
    <row r="7" spans="1:8" x14ac:dyDescent="0.25">
      <c r="B7" s="8" t="s">
        <v>175</v>
      </c>
      <c r="C7" s="8" t="s">
        <v>8</v>
      </c>
      <c r="D7" s="8">
        <v>32</v>
      </c>
      <c r="E7" s="8" t="s">
        <v>13</v>
      </c>
      <c r="F7" s="9">
        <v>44293</v>
      </c>
      <c r="G7" s="8" t="s">
        <v>12</v>
      </c>
      <c r="H7" s="11">
        <v>43840</v>
      </c>
    </row>
    <row r="8" spans="1:8" x14ac:dyDescent="0.25">
      <c r="B8" s="8" t="s">
        <v>142</v>
      </c>
      <c r="C8" s="8" t="s">
        <v>15</v>
      </c>
      <c r="D8" s="8">
        <v>31</v>
      </c>
      <c r="E8" s="8" t="s">
        <v>16</v>
      </c>
      <c r="F8" s="9">
        <v>44663</v>
      </c>
      <c r="G8" s="8" t="s">
        <v>9</v>
      </c>
      <c r="H8" s="11">
        <v>103550</v>
      </c>
    </row>
    <row r="9" spans="1:8" x14ac:dyDescent="0.25">
      <c r="B9" s="8" t="s">
        <v>200</v>
      </c>
      <c r="C9" s="8" t="s">
        <v>8</v>
      </c>
      <c r="D9" s="8">
        <v>32</v>
      </c>
      <c r="E9" s="8" t="s">
        <v>16</v>
      </c>
      <c r="F9" s="9">
        <v>44339</v>
      </c>
      <c r="G9" s="8" t="s">
        <v>56</v>
      </c>
      <c r="H9" s="11">
        <v>45510</v>
      </c>
    </row>
    <row r="10" spans="1:8" x14ac:dyDescent="0.25">
      <c r="B10" s="8" t="s">
        <v>141</v>
      </c>
      <c r="C10" s="8"/>
      <c r="D10" s="8">
        <v>37</v>
      </c>
      <c r="E10" s="8" t="s">
        <v>24</v>
      </c>
      <c r="F10" s="9">
        <v>44085</v>
      </c>
      <c r="G10" s="8" t="s">
        <v>21</v>
      </c>
      <c r="H10" s="11">
        <v>115440</v>
      </c>
    </row>
    <row r="11" spans="1:8" x14ac:dyDescent="0.25">
      <c r="B11" s="8" t="s">
        <v>201</v>
      </c>
      <c r="C11" s="8" t="s">
        <v>8</v>
      </c>
      <c r="D11" s="8">
        <v>38</v>
      </c>
      <c r="E11" s="8" t="s">
        <v>13</v>
      </c>
      <c r="F11" s="9">
        <v>44268</v>
      </c>
      <c r="G11" s="8" t="s">
        <v>19</v>
      </c>
      <c r="H11" s="11">
        <v>56870</v>
      </c>
    </row>
    <row r="12" spans="1:8" x14ac:dyDescent="0.25">
      <c r="B12" s="8" t="s">
        <v>168</v>
      </c>
      <c r="C12" s="8" t="s">
        <v>8</v>
      </c>
      <c r="D12" s="8">
        <v>25</v>
      </c>
      <c r="E12" s="8" t="s">
        <v>16</v>
      </c>
      <c r="F12" s="9">
        <v>44144</v>
      </c>
      <c r="G12" s="8" t="s">
        <v>19</v>
      </c>
      <c r="H12" s="11">
        <v>92700</v>
      </c>
    </row>
    <row r="13" spans="1:8" x14ac:dyDescent="0.25">
      <c r="B13" s="8" t="s">
        <v>144</v>
      </c>
      <c r="C13" s="8"/>
      <c r="D13" s="8">
        <v>32</v>
      </c>
      <c r="E13" s="8" t="s">
        <v>16</v>
      </c>
      <c r="F13" s="9">
        <v>44713</v>
      </c>
      <c r="G13" s="8" t="s">
        <v>12</v>
      </c>
      <c r="H13" s="11">
        <v>91310</v>
      </c>
    </row>
    <row r="14" spans="1:8" x14ac:dyDescent="0.25">
      <c r="B14" s="8" t="s">
        <v>114</v>
      </c>
      <c r="C14" s="8" t="s">
        <v>15</v>
      </c>
      <c r="D14" s="8">
        <v>33</v>
      </c>
      <c r="E14" s="8" t="s">
        <v>16</v>
      </c>
      <c r="F14" s="9">
        <v>44324</v>
      </c>
      <c r="G14" s="8" t="s">
        <v>19</v>
      </c>
      <c r="H14" s="11">
        <v>74550</v>
      </c>
    </row>
    <row r="15" spans="1:8" x14ac:dyDescent="0.25">
      <c r="B15" s="8" t="s">
        <v>127</v>
      </c>
      <c r="C15" s="8" t="s">
        <v>15</v>
      </c>
      <c r="D15" s="8">
        <v>25</v>
      </c>
      <c r="E15" s="8" t="s">
        <v>13</v>
      </c>
      <c r="F15" s="9">
        <v>44665</v>
      </c>
      <c r="G15" s="8" t="s">
        <v>9</v>
      </c>
      <c r="H15" s="11">
        <v>109190</v>
      </c>
    </row>
    <row r="16" spans="1:8" x14ac:dyDescent="0.25">
      <c r="B16" s="8" t="s">
        <v>193</v>
      </c>
      <c r="C16" s="8" t="s">
        <v>8</v>
      </c>
      <c r="D16" s="8">
        <v>40</v>
      </c>
      <c r="E16" s="8" t="s">
        <v>16</v>
      </c>
      <c r="F16" s="9">
        <v>44320</v>
      </c>
      <c r="G16" s="8" t="s">
        <v>12</v>
      </c>
      <c r="H16" s="11">
        <v>104410</v>
      </c>
    </row>
    <row r="17" spans="2:8" x14ac:dyDescent="0.25">
      <c r="B17" s="8" t="s">
        <v>176</v>
      </c>
      <c r="C17" s="8" t="s">
        <v>15</v>
      </c>
      <c r="D17" s="8">
        <v>30</v>
      </c>
      <c r="E17" s="8" t="s">
        <v>16</v>
      </c>
      <c r="F17" s="9">
        <v>44544</v>
      </c>
      <c r="G17" s="8" t="s">
        <v>21</v>
      </c>
      <c r="H17" s="11">
        <v>96800</v>
      </c>
    </row>
    <row r="18" spans="2:8" x14ac:dyDescent="0.25">
      <c r="B18" s="8" t="s">
        <v>122</v>
      </c>
      <c r="C18" s="8" t="s">
        <v>15</v>
      </c>
      <c r="D18" s="8">
        <v>28</v>
      </c>
      <c r="E18" s="8" t="s">
        <v>13</v>
      </c>
      <c r="F18" s="9">
        <v>43980</v>
      </c>
      <c r="G18" s="8" t="s">
        <v>21</v>
      </c>
      <c r="H18" s="11">
        <v>48170</v>
      </c>
    </row>
    <row r="19" spans="2:8" x14ac:dyDescent="0.25">
      <c r="B19" s="8" t="s">
        <v>139</v>
      </c>
      <c r="C19" s="8" t="s">
        <v>15</v>
      </c>
      <c r="D19" s="8">
        <v>21</v>
      </c>
      <c r="E19" s="8" t="s">
        <v>16</v>
      </c>
      <c r="F19" s="9">
        <v>44042</v>
      </c>
      <c r="G19" s="8" t="s">
        <v>9</v>
      </c>
      <c r="H19" s="11">
        <v>37920</v>
      </c>
    </row>
    <row r="20" spans="2:8" x14ac:dyDescent="0.25">
      <c r="B20" s="8" t="s">
        <v>177</v>
      </c>
      <c r="C20" s="8" t="s">
        <v>15</v>
      </c>
      <c r="D20" s="8">
        <v>34</v>
      </c>
      <c r="E20" s="8" t="s">
        <v>16</v>
      </c>
      <c r="F20" s="9">
        <v>44642</v>
      </c>
      <c r="G20" s="8" t="s">
        <v>9</v>
      </c>
      <c r="H20" s="11">
        <v>112650</v>
      </c>
    </row>
    <row r="21" spans="2:8" x14ac:dyDescent="0.25">
      <c r="B21" s="8" t="s">
        <v>164</v>
      </c>
      <c r="C21" s="8" t="s">
        <v>8</v>
      </c>
      <c r="D21" s="8">
        <v>34</v>
      </c>
      <c r="E21" s="8" t="s">
        <v>24</v>
      </c>
      <c r="F21" s="9">
        <v>44660</v>
      </c>
      <c r="G21" s="8" t="s">
        <v>19</v>
      </c>
      <c r="H21" s="11">
        <v>49630</v>
      </c>
    </row>
    <row r="22" spans="2:8" x14ac:dyDescent="0.25">
      <c r="B22" s="8" t="s">
        <v>198</v>
      </c>
      <c r="C22" s="8" t="s">
        <v>15</v>
      </c>
      <c r="D22" s="8">
        <v>36</v>
      </c>
      <c r="E22" s="8" t="s">
        <v>16</v>
      </c>
      <c r="F22" s="9">
        <v>43958</v>
      </c>
      <c r="G22" s="8" t="s">
        <v>12</v>
      </c>
      <c r="H22" s="11">
        <v>118840</v>
      </c>
    </row>
    <row r="23" spans="2:8" x14ac:dyDescent="0.25">
      <c r="B23" s="8" t="s">
        <v>158</v>
      </c>
      <c r="C23" s="8" t="s">
        <v>15</v>
      </c>
      <c r="D23" s="8">
        <v>30</v>
      </c>
      <c r="E23" s="8" t="s">
        <v>16</v>
      </c>
      <c r="F23" s="9">
        <v>44789</v>
      </c>
      <c r="G23" s="8" t="s">
        <v>12</v>
      </c>
      <c r="H23" s="11">
        <v>69710</v>
      </c>
    </row>
    <row r="24" spans="2:8" x14ac:dyDescent="0.25">
      <c r="B24" s="8" t="s">
        <v>196</v>
      </c>
      <c r="C24" s="8" t="s">
        <v>15</v>
      </c>
      <c r="D24" s="8">
        <v>20</v>
      </c>
      <c r="E24" s="8" t="s">
        <v>16</v>
      </c>
      <c r="F24" s="9">
        <v>44683</v>
      </c>
      <c r="G24" s="8" t="s">
        <v>9</v>
      </c>
      <c r="H24" s="11">
        <v>79570</v>
      </c>
    </row>
    <row r="25" spans="2:8" x14ac:dyDescent="0.25">
      <c r="B25" s="8" t="s">
        <v>153</v>
      </c>
      <c r="C25" s="8" t="s">
        <v>8</v>
      </c>
      <c r="D25" s="8">
        <v>22</v>
      </c>
      <c r="E25" s="8" t="s">
        <v>13</v>
      </c>
      <c r="F25" s="9">
        <v>44388</v>
      </c>
      <c r="G25" s="8" t="s">
        <v>9</v>
      </c>
      <c r="H25" s="11">
        <v>76900</v>
      </c>
    </row>
    <row r="26" spans="2:8" x14ac:dyDescent="0.25">
      <c r="B26" s="8" t="s">
        <v>181</v>
      </c>
      <c r="C26" s="8" t="s">
        <v>15</v>
      </c>
      <c r="D26" s="8">
        <v>27</v>
      </c>
      <c r="E26" s="8" t="s">
        <v>16</v>
      </c>
      <c r="F26" s="9">
        <v>44073</v>
      </c>
      <c r="G26" s="8" t="s">
        <v>19</v>
      </c>
      <c r="H26" s="11">
        <v>54970</v>
      </c>
    </row>
    <row r="27" spans="2:8" x14ac:dyDescent="0.25">
      <c r="B27" s="8" t="s">
        <v>117</v>
      </c>
      <c r="C27" s="8" t="s">
        <v>15</v>
      </c>
      <c r="D27" s="8">
        <v>37</v>
      </c>
      <c r="E27" s="8" t="s">
        <v>24</v>
      </c>
      <c r="F27" s="9">
        <v>44277</v>
      </c>
      <c r="G27" s="8" t="s">
        <v>12</v>
      </c>
      <c r="H27" s="11">
        <v>88050</v>
      </c>
    </row>
    <row r="28" spans="2:8" x14ac:dyDescent="0.25">
      <c r="B28" s="8" t="s">
        <v>191</v>
      </c>
      <c r="C28" s="8" t="s">
        <v>15</v>
      </c>
      <c r="D28" s="8">
        <v>43</v>
      </c>
      <c r="E28" s="8" t="s">
        <v>16</v>
      </c>
      <c r="F28" s="9">
        <v>44558</v>
      </c>
      <c r="G28" s="8" t="s">
        <v>19</v>
      </c>
      <c r="H28" s="11">
        <v>36040</v>
      </c>
    </row>
    <row r="29" spans="2:8" x14ac:dyDescent="0.25">
      <c r="B29" s="8" t="s">
        <v>110</v>
      </c>
      <c r="C29" s="8" t="s">
        <v>8</v>
      </c>
      <c r="D29" s="8">
        <v>42</v>
      </c>
      <c r="E29" s="8" t="s">
        <v>10</v>
      </c>
      <c r="F29" s="9">
        <v>44718</v>
      </c>
      <c r="G29" s="8" t="s">
        <v>9</v>
      </c>
      <c r="H29" s="11">
        <v>75000</v>
      </c>
    </row>
    <row r="30" spans="2:8" x14ac:dyDescent="0.25">
      <c r="B30" s="8" t="s">
        <v>148</v>
      </c>
      <c r="C30" s="8" t="s">
        <v>15</v>
      </c>
      <c r="D30" s="8">
        <v>35</v>
      </c>
      <c r="E30" s="8" t="s">
        <v>16</v>
      </c>
      <c r="F30" s="9">
        <v>44666</v>
      </c>
      <c r="G30" s="8" t="s">
        <v>9</v>
      </c>
      <c r="H30" s="11">
        <v>40400</v>
      </c>
    </row>
    <row r="31" spans="2:8" x14ac:dyDescent="0.25">
      <c r="B31" s="8" t="s">
        <v>195</v>
      </c>
      <c r="C31" s="8" t="s">
        <v>15</v>
      </c>
      <c r="D31" s="8">
        <v>24</v>
      </c>
      <c r="E31" s="8" t="s">
        <v>16</v>
      </c>
      <c r="F31" s="9">
        <v>44625</v>
      </c>
      <c r="G31" s="8" t="s">
        <v>12</v>
      </c>
      <c r="H31" s="11">
        <v>100420</v>
      </c>
    </row>
    <row r="32" spans="2:8" x14ac:dyDescent="0.25">
      <c r="B32" s="8" t="s">
        <v>119</v>
      </c>
      <c r="C32" s="8" t="s">
        <v>8</v>
      </c>
      <c r="D32" s="8">
        <v>31</v>
      </c>
      <c r="E32" s="8" t="s">
        <v>16</v>
      </c>
      <c r="F32" s="9">
        <v>44604</v>
      </c>
      <c r="G32" s="8" t="s">
        <v>12</v>
      </c>
      <c r="H32" s="11">
        <v>58100</v>
      </c>
    </row>
    <row r="33" spans="2:8" x14ac:dyDescent="0.25">
      <c r="B33" s="8" t="s">
        <v>113</v>
      </c>
      <c r="C33" s="8" t="s">
        <v>8</v>
      </c>
      <c r="D33" s="8">
        <v>44</v>
      </c>
      <c r="E33" s="8" t="s">
        <v>16</v>
      </c>
      <c r="F33" s="9">
        <v>44985</v>
      </c>
      <c r="G33" s="8" t="s">
        <v>12</v>
      </c>
      <c r="H33" s="11">
        <v>114870</v>
      </c>
    </row>
    <row r="34" spans="2:8" x14ac:dyDescent="0.25">
      <c r="B34" s="8" t="s">
        <v>157</v>
      </c>
      <c r="C34" s="8" t="s">
        <v>8</v>
      </c>
      <c r="D34" s="8">
        <v>32</v>
      </c>
      <c r="E34" s="8" t="s">
        <v>16</v>
      </c>
      <c r="F34" s="9">
        <v>44549</v>
      </c>
      <c r="G34" s="8" t="s">
        <v>9</v>
      </c>
      <c r="H34" s="11">
        <v>41570</v>
      </c>
    </row>
    <row r="35" spans="2:8" x14ac:dyDescent="0.25">
      <c r="B35" s="8" t="s">
        <v>172</v>
      </c>
      <c r="C35" s="8" t="s">
        <v>8</v>
      </c>
      <c r="D35" s="8">
        <v>30</v>
      </c>
      <c r="E35" s="8" t="s">
        <v>16</v>
      </c>
      <c r="F35" s="9">
        <v>44800</v>
      </c>
      <c r="G35" s="8" t="s">
        <v>9</v>
      </c>
      <c r="H35" s="11">
        <v>112570</v>
      </c>
    </row>
    <row r="36" spans="2:8" x14ac:dyDescent="0.25">
      <c r="B36" s="8" t="s">
        <v>150</v>
      </c>
      <c r="C36" s="8" t="s">
        <v>15</v>
      </c>
      <c r="D36" s="8">
        <v>26</v>
      </c>
      <c r="E36" s="8" t="s">
        <v>16</v>
      </c>
      <c r="F36" s="9">
        <v>44164</v>
      </c>
      <c r="G36" s="8" t="s">
        <v>9</v>
      </c>
      <c r="H36" s="11">
        <v>47360</v>
      </c>
    </row>
    <row r="37" spans="2:8" x14ac:dyDescent="0.25">
      <c r="B37" s="8" t="s">
        <v>125</v>
      </c>
      <c r="C37" s="8" t="s">
        <v>8</v>
      </c>
      <c r="D37" s="8">
        <v>21</v>
      </c>
      <c r="E37" s="8" t="s">
        <v>16</v>
      </c>
      <c r="F37" s="9">
        <v>44256</v>
      </c>
      <c r="G37" s="8" t="s">
        <v>21</v>
      </c>
      <c r="H37" s="11">
        <v>65920</v>
      </c>
    </row>
    <row r="38" spans="2:8" x14ac:dyDescent="0.25">
      <c r="B38" s="8" t="s">
        <v>199</v>
      </c>
      <c r="C38" s="8" t="s">
        <v>8</v>
      </c>
      <c r="D38" s="8">
        <v>28</v>
      </c>
      <c r="E38" s="8" t="s">
        <v>16</v>
      </c>
      <c r="F38" s="9">
        <v>44571</v>
      </c>
      <c r="G38" s="8" t="s">
        <v>9</v>
      </c>
      <c r="H38" s="11">
        <v>99970</v>
      </c>
    </row>
    <row r="39" spans="2:8" x14ac:dyDescent="0.25">
      <c r="B39" s="8" t="s">
        <v>132</v>
      </c>
      <c r="C39" s="8" t="s">
        <v>8</v>
      </c>
      <c r="D39" s="8">
        <v>25</v>
      </c>
      <c r="E39" s="8" t="s">
        <v>13</v>
      </c>
      <c r="F39" s="9">
        <v>44633</v>
      </c>
      <c r="G39" s="8" t="s">
        <v>12</v>
      </c>
      <c r="H39" s="11">
        <v>80700</v>
      </c>
    </row>
    <row r="40" spans="2:8" x14ac:dyDescent="0.25">
      <c r="B40" s="8" t="s">
        <v>154</v>
      </c>
      <c r="C40" s="8" t="s">
        <v>15</v>
      </c>
      <c r="D40" s="8">
        <v>24</v>
      </c>
      <c r="E40" s="8" t="s">
        <v>24</v>
      </c>
      <c r="F40" s="9">
        <v>44375</v>
      </c>
      <c r="G40" s="8" t="s">
        <v>21</v>
      </c>
      <c r="H40" s="11">
        <v>52610</v>
      </c>
    </row>
    <row r="41" spans="2:8" x14ac:dyDescent="0.25">
      <c r="B41" s="8" t="s">
        <v>179</v>
      </c>
      <c r="C41" s="8" t="s">
        <v>15</v>
      </c>
      <c r="D41" s="8">
        <v>29</v>
      </c>
      <c r="E41" s="8" t="s">
        <v>24</v>
      </c>
      <c r="F41" s="9">
        <v>44119</v>
      </c>
      <c r="G41" s="8" t="s">
        <v>12</v>
      </c>
      <c r="H41" s="11">
        <v>112110</v>
      </c>
    </row>
    <row r="42" spans="2:8" x14ac:dyDescent="0.25">
      <c r="B42" s="8" t="s">
        <v>151</v>
      </c>
      <c r="C42" s="8" t="s">
        <v>8</v>
      </c>
      <c r="D42" s="8">
        <v>27</v>
      </c>
      <c r="E42" s="8" t="s">
        <v>16</v>
      </c>
      <c r="F42" s="9">
        <v>44061</v>
      </c>
      <c r="G42" s="8" t="s">
        <v>56</v>
      </c>
      <c r="H42" s="11">
        <v>119110</v>
      </c>
    </row>
    <row r="43" spans="2:8" x14ac:dyDescent="0.25">
      <c r="B43" s="8" t="s">
        <v>149</v>
      </c>
      <c r="C43" s="8" t="s">
        <v>15</v>
      </c>
      <c r="D43" s="8">
        <v>22</v>
      </c>
      <c r="E43" s="8" t="s">
        <v>13</v>
      </c>
      <c r="F43" s="9">
        <v>44384</v>
      </c>
      <c r="G43" s="8" t="s">
        <v>19</v>
      </c>
      <c r="H43" s="11">
        <v>112780</v>
      </c>
    </row>
    <row r="44" spans="2:8" x14ac:dyDescent="0.25">
      <c r="B44" s="8" t="s">
        <v>174</v>
      </c>
      <c r="C44" s="8" t="s">
        <v>8</v>
      </c>
      <c r="D44" s="8">
        <v>36</v>
      </c>
      <c r="E44" s="8" t="s">
        <v>16</v>
      </c>
      <c r="F44" s="9">
        <v>44023</v>
      </c>
      <c r="G44" s="8" t="s">
        <v>9</v>
      </c>
      <c r="H44" s="11">
        <v>114890</v>
      </c>
    </row>
    <row r="45" spans="2:8" x14ac:dyDescent="0.25">
      <c r="B45" s="8" t="s">
        <v>145</v>
      </c>
      <c r="C45" s="8" t="s">
        <v>15</v>
      </c>
      <c r="D45" s="8">
        <v>27</v>
      </c>
      <c r="E45" s="8" t="s">
        <v>16</v>
      </c>
      <c r="F45" s="9">
        <v>44506</v>
      </c>
      <c r="G45" s="8" t="s">
        <v>21</v>
      </c>
      <c r="H45" s="11">
        <v>48980</v>
      </c>
    </row>
    <row r="46" spans="2:8" x14ac:dyDescent="0.25">
      <c r="B46" s="8" t="s">
        <v>169</v>
      </c>
      <c r="C46" s="8" t="s">
        <v>15</v>
      </c>
      <c r="D46" s="8">
        <v>21</v>
      </c>
      <c r="E46" s="8" t="s">
        <v>16</v>
      </c>
      <c r="F46" s="9">
        <v>44180</v>
      </c>
      <c r="G46" s="8" t="s">
        <v>56</v>
      </c>
      <c r="H46" s="11">
        <v>75880</v>
      </c>
    </row>
    <row r="47" spans="2:8" x14ac:dyDescent="0.25">
      <c r="B47" s="8" t="s">
        <v>166</v>
      </c>
      <c r="C47" s="8" t="s">
        <v>8</v>
      </c>
      <c r="D47" s="8">
        <v>28</v>
      </c>
      <c r="E47" s="8" t="s">
        <v>16</v>
      </c>
      <c r="F47" s="9">
        <v>44296</v>
      </c>
      <c r="G47" s="8" t="s">
        <v>19</v>
      </c>
      <c r="H47" s="11">
        <v>53240</v>
      </c>
    </row>
    <row r="48" spans="2:8" x14ac:dyDescent="0.25">
      <c r="B48" s="8" t="s">
        <v>121</v>
      </c>
      <c r="C48" s="8" t="s">
        <v>8</v>
      </c>
      <c r="D48" s="8">
        <v>34</v>
      </c>
      <c r="E48" s="8" t="s">
        <v>16</v>
      </c>
      <c r="F48" s="9">
        <v>44397</v>
      </c>
      <c r="G48" s="8" t="s">
        <v>21</v>
      </c>
      <c r="H48" s="11">
        <v>85000</v>
      </c>
    </row>
    <row r="49" spans="2:8" x14ac:dyDescent="0.25">
      <c r="B49" s="8" t="s">
        <v>178</v>
      </c>
      <c r="C49" s="8" t="s">
        <v>8</v>
      </c>
      <c r="D49" s="8">
        <v>21</v>
      </c>
      <c r="E49" s="8" t="s">
        <v>16</v>
      </c>
      <c r="F49" s="9">
        <v>44619</v>
      </c>
      <c r="G49" s="8" t="s">
        <v>12</v>
      </c>
      <c r="H49" s="11">
        <v>33920</v>
      </c>
    </row>
    <row r="50" spans="2:8" x14ac:dyDescent="0.25">
      <c r="B50" s="8" t="s">
        <v>187</v>
      </c>
      <c r="C50" s="8" t="s">
        <v>8</v>
      </c>
      <c r="D50" s="8">
        <v>33</v>
      </c>
      <c r="E50" s="8" t="s">
        <v>16</v>
      </c>
      <c r="F50" s="9">
        <v>44253</v>
      </c>
      <c r="G50" s="8" t="s">
        <v>12</v>
      </c>
      <c r="H50" s="11">
        <v>75280</v>
      </c>
    </row>
    <row r="51" spans="2:8" x14ac:dyDescent="0.25">
      <c r="B51" s="8" t="s">
        <v>129</v>
      </c>
      <c r="C51" s="8" t="s">
        <v>8</v>
      </c>
      <c r="D51" s="8">
        <v>34</v>
      </c>
      <c r="E51" s="8" t="s">
        <v>16</v>
      </c>
      <c r="F51" s="9">
        <v>44594</v>
      </c>
      <c r="G51" s="8" t="s">
        <v>21</v>
      </c>
      <c r="H51" s="11">
        <v>58940</v>
      </c>
    </row>
    <row r="52" spans="2:8" x14ac:dyDescent="0.25">
      <c r="B52" s="8" t="s">
        <v>135</v>
      </c>
      <c r="C52" s="8" t="s">
        <v>8</v>
      </c>
      <c r="D52" s="8">
        <v>28</v>
      </c>
      <c r="E52" s="8" t="s">
        <v>16</v>
      </c>
      <c r="F52" s="9">
        <v>44425</v>
      </c>
      <c r="G52" s="8" t="s">
        <v>9</v>
      </c>
      <c r="H52" s="11">
        <v>104770</v>
      </c>
    </row>
    <row r="53" spans="2:8" x14ac:dyDescent="0.25">
      <c r="B53" s="8" t="s">
        <v>124</v>
      </c>
      <c r="C53" s="8" t="s">
        <v>15</v>
      </c>
      <c r="D53" s="8">
        <v>21</v>
      </c>
      <c r="E53" s="8" t="s">
        <v>16</v>
      </c>
      <c r="F53" s="9">
        <v>44701</v>
      </c>
      <c r="G53" s="8" t="s">
        <v>9</v>
      </c>
      <c r="H53" s="11">
        <v>57090</v>
      </c>
    </row>
    <row r="54" spans="2:8" x14ac:dyDescent="0.25">
      <c r="B54" s="8" t="s">
        <v>159</v>
      </c>
      <c r="C54" s="8" t="s">
        <v>15</v>
      </c>
      <c r="D54" s="8">
        <v>27</v>
      </c>
      <c r="E54" s="8" t="s">
        <v>13</v>
      </c>
      <c r="F54" s="9">
        <v>44174</v>
      </c>
      <c r="G54" s="8" t="s">
        <v>21</v>
      </c>
      <c r="H54" s="11">
        <v>91650</v>
      </c>
    </row>
    <row r="55" spans="2:8" x14ac:dyDescent="0.25">
      <c r="B55" s="8" t="s">
        <v>182</v>
      </c>
      <c r="C55" s="8" t="s">
        <v>15</v>
      </c>
      <c r="D55" s="8">
        <v>42</v>
      </c>
      <c r="E55" s="8" t="s">
        <v>24</v>
      </c>
      <c r="F55" s="9">
        <v>44670</v>
      </c>
      <c r="G55" s="8" t="s">
        <v>21</v>
      </c>
      <c r="H55" s="11">
        <v>70270</v>
      </c>
    </row>
    <row r="56" spans="2:8" x14ac:dyDescent="0.25">
      <c r="B56" s="8" t="s">
        <v>128</v>
      </c>
      <c r="C56" s="8" t="s">
        <v>8</v>
      </c>
      <c r="D56" s="8">
        <v>28</v>
      </c>
      <c r="E56" s="8" t="s">
        <v>16</v>
      </c>
      <c r="F56" s="9">
        <v>44124</v>
      </c>
      <c r="G56" s="8" t="s">
        <v>21</v>
      </c>
      <c r="H56" s="11">
        <v>75970</v>
      </c>
    </row>
    <row r="57" spans="2:8" x14ac:dyDescent="0.25">
      <c r="B57" s="8" t="s">
        <v>111</v>
      </c>
      <c r="C57" s="8"/>
      <c r="D57" s="8">
        <v>27</v>
      </c>
      <c r="E57" s="8" t="s">
        <v>13</v>
      </c>
      <c r="F57" s="9">
        <v>44212</v>
      </c>
      <c r="G57" s="8" t="s">
        <v>12</v>
      </c>
      <c r="H57" s="11">
        <v>90700</v>
      </c>
    </row>
    <row r="58" spans="2:8" x14ac:dyDescent="0.25">
      <c r="B58" s="8" t="s">
        <v>130</v>
      </c>
      <c r="C58" s="8" t="s">
        <v>15</v>
      </c>
      <c r="D58" s="8">
        <v>30</v>
      </c>
      <c r="E58" s="8" t="s">
        <v>16</v>
      </c>
      <c r="F58" s="9">
        <v>44607</v>
      </c>
      <c r="G58" s="8" t="s">
        <v>9</v>
      </c>
      <c r="H58" s="11">
        <v>60570</v>
      </c>
    </row>
    <row r="59" spans="2:8" x14ac:dyDescent="0.25">
      <c r="B59" s="8" t="s">
        <v>133</v>
      </c>
      <c r="C59" s="8" t="s">
        <v>15</v>
      </c>
      <c r="D59" s="8">
        <v>33</v>
      </c>
      <c r="E59" s="8" t="s">
        <v>16</v>
      </c>
      <c r="F59" s="9">
        <v>44103</v>
      </c>
      <c r="G59" s="8" t="s">
        <v>9</v>
      </c>
      <c r="H59" s="11">
        <v>115920</v>
      </c>
    </row>
    <row r="60" spans="2:8" x14ac:dyDescent="0.25">
      <c r="B60" s="8" t="s">
        <v>185</v>
      </c>
      <c r="C60" s="8" t="s">
        <v>8</v>
      </c>
      <c r="D60" s="8">
        <v>33</v>
      </c>
      <c r="E60" s="8" t="s">
        <v>16</v>
      </c>
      <c r="F60" s="9">
        <v>44006</v>
      </c>
      <c r="G60" s="8" t="s">
        <v>21</v>
      </c>
      <c r="H60" s="11">
        <v>65360</v>
      </c>
    </row>
    <row r="61" spans="2:8" x14ac:dyDescent="0.25">
      <c r="B61" s="8" t="s">
        <v>115</v>
      </c>
      <c r="C61" s="8"/>
      <c r="D61" s="8">
        <v>30</v>
      </c>
      <c r="E61" s="8" t="s">
        <v>16</v>
      </c>
      <c r="F61" s="9">
        <v>44535</v>
      </c>
      <c r="G61" s="8" t="s">
        <v>21</v>
      </c>
      <c r="H61" s="11">
        <v>64000</v>
      </c>
    </row>
    <row r="62" spans="2:8" x14ac:dyDescent="0.25">
      <c r="B62" s="8" t="s">
        <v>194</v>
      </c>
      <c r="C62" s="8" t="s">
        <v>8</v>
      </c>
      <c r="D62" s="8">
        <v>34</v>
      </c>
      <c r="E62" s="8" t="s">
        <v>16</v>
      </c>
      <c r="F62" s="9">
        <v>44383</v>
      </c>
      <c r="G62" s="8" t="s">
        <v>21</v>
      </c>
      <c r="H62" s="11">
        <v>92450</v>
      </c>
    </row>
    <row r="63" spans="2:8" x14ac:dyDescent="0.25">
      <c r="B63" s="8" t="s">
        <v>112</v>
      </c>
      <c r="C63" s="8" t="s">
        <v>15</v>
      </c>
      <c r="D63" s="8">
        <v>31</v>
      </c>
      <c r="E63" s="8" t="s">
        <v>16</v>
      </c>
      <c r="F63" s="9">
        <v>44450</v>
      </c>
      <c r="G63" s="8" t="s">
        <v>12</v>
      </c>
      <c r="H63" s="11">
        <v>48950</v>
      </c>
    </row>
    <row r="64" spans="2:8" x14ac:dyDescent="0.25">
      <c r="B64" s="8" t="s">
        <v>184</v>
      </c>
      <c r="C64" s="8" t="s">
        <v>8</v>
      </c>
      <c r="D64" s="8">
        <v>27</v>
      </c>
      <c r="E64" s="8" t="s">
        <v>16</v>
      </c>
      <c r="F64" s="9">
        <v>44625</v>
      </c>
      <c r="G64" s="8" t="s">
        <v>12</v>
      </c>
      <c r="H64" s="11">
        <v>83750</v>
      </c>
    </row>
    <row r="65" spans="2:8" x14ac:dyDescent="0.25">
      <c r="B65" s="8" t="s">
        <v>165</v>
      </c>
      <c r="C65" s="8" t="s">
        <v>8</v>
      </c>
      <c r="D65" s="8">
        <v>40</v>
      </c>
      <c r="E65" s="8" t="s">
        <v>16</v>
      </c>
      <c r="F65" s="9">
        <v>44276</v>
      </c>
      <c r="G65" s="8" t="s">
        <v>12</v>
      </c>
      <c r="H65" s="11">
        <v>87620</v>
      </c>
    </row>
    <row r="66" spans="2:8" x14ac:dyDescent="0.25">
      <c r="B66" s="8" t="s">
        <v>183</v>
      </c>
      <c r="C66" s="8" t="s">
        <v>8</v>
      </c>
      <c r="D66" s="8">
        <v>20</v>
      </c>
      <c r="E66" s="8" t="s">
        <v>24</v>
      </c>
      <c r="F66" s="9">
        <v>44476</v>
      </c>
      <c r="G66" s="8" t="s">
        <v>19</v>
      </c>
      <c r="H66" s="11">
        <v>68900</v>
      </c>
    </row>
    <row r="67" spans="2:8" x14ac:dyDescent="0.25">
      <c r="B67" s="8" t="s">
        <v>156</v>
      </c>
      <c r="C67" s="8" t="s">
        <v>15</v>
      </c>
      <c r="D67" s="8">
        <v>32</v>
      </c>
      <c r="E67" s="8" t="s">
        <v>16</v>
      </c>
      <c r="F67" s="9">
        <v>44403</v>
      </c>
      <c r="G67" s="8" t="s">
        <v>19</v>
      </c>
      <c r="H67" s="11">
        <v>53540</v>
      </c>
    </row>
    <row r="68" spans="2:8" x14ac:dyDescent="0.25">
      <c r="B68" s="8" t="s">
        <v>171</v>
      </c>
      <c r="C68" s="8" t="s">
        <v>15</v>
      </c>
      <c r="D68" s="8">
        <v>28</v>
      </c>
      <c r="E68" s="8" t="s">
        <v>42</v>
      </c>
      <c r="F68" s="9">
        <v>44758</v>
      </c>
      <c r="G68" s="8" t="s">
        <v>19</v>
      </c>
      <c r="H68" s="11">
        <v>43510</v>
      </c>
    </row>
    <row r="69" spans="2:8" x14ac:dyDescent="0.25">
      <c r="B69" s="8" t="s">
        <v>126</v>
      </c>
      <c r="C69" s="8" t="s">
        <v>8</v>
      </c>
      <c r="D69" s="8">
        <v>38</v>
      </c>
      <c r="E69" s="8" t="s">
        <v>10</v>
      </c>
      <c r="F69" s="9">
        <v>44316</v>
      </c>
      <c r="G69" s="8" t="s">
        <v>19</v>
      </c>
      <c r="H69" s="11">
        <v>109160</v>
      </c>
    </row>
    <row r="70" spans="2:8" x14ac:dyDescent="0.25">
      <c r="B70" s="8" t="s">
        <v>197</v>
      </c>
      <c r="C70" s="8" t="s">
        <v>15</v>
      </c>
      <c r="D70" s="8">
        <v>40</v>
      </c>
      <c r="E70" s="8" t="s">
        <v>16</v>
      </c>
      <c r="F70" s="9">
        <v>44204</v>
      </c>
      <c r="G70" s="8" t="s">
        <v>9</v>
      </c>
      <c r="H70" s="11">
        <v>99750</v>
      </c>
    </row>
    <row r="71" spans="2:8" x14ac:dyDescent="0.25">
      <c r="B71" s="8" t="s">
        <v>123</v>
      </c>
      <c r="C71" s="8" t="s">
        <v>8</v>
      </c>
      <c r="D71" s="8">
        <v>31</v>
      </c>
      <c r="E71" s="8" t="s">
        <v>16</v>
      </c>
      <c r="F71" s="9">
        <v>44084</v>
      </c>
      <c r="G71" s="8" t="s">
        <v>12</v>
      </c>
      <c r="H71" s="11">
        <v>41980</v>
      </c>
    </row>
    <row r="72" spans="2:8" x14ac:dyDescent="0.25">
      <c r="B72" s="8" t="s">
        <v>186</v>
      </c>
      <c r="C72" s="8" t="s">
        <v>15</v>
      </c>
      <c r="D72" s="8">
        <v>36</v>
      </c>
      <c r="E72" s="8" t="s">
        <v>16</v>
      </c>
      <c r="F72" s="9">
        <v>44272</v>
      </c>
      <c r="G72" s="8" t="s">
        <v>21</v>
      </c>
      <c r="H72" s="11">
        <v>71380</v>
      </c>
    </row>
    <row r="73" spans="2:8" x14ac:dyDescent="0.25">
      <c r="B73" s="8" t="s">
        <v>190</v>
      </c>
      <c r="C73" s="8" t="s">
        <v>15</v>
      </c>
      <c r="D73" s="8">
        <v>27</v>
      </c>
      <c r="E73" s="8" t="s">
        <v>42</v>
      </c>
      <c r="F73" s="9">
        <v>44547</v>
      </c>
      <c r="G73" s="8" t="s">
        <v>9</v>
      </c>
      <c r="H73" s="11">
        <v>113280</v>
      </c>
    </row>
    <row r="74" spans="2:8" x14ac:dyDescent="0.25">
      <c r="B74" s="8" t="s">
        <v>180</v>
      </c>
      <c r="C74" s="8" t="s">
        <v>8</v>
      </c>
      <c r="D74" s="8">
        <v>33</v>
      </c>
      <c r="E74" s="8" t="s">
        <v>16</v>
      </c>
      <c r="F74" s="9">
        <v>44747</v>
      </c>
      <c r="G74" s="8" t="s">
        <v>21</v>
      </c>
      <c r="H74" s="11">
        <v>86570</v>
      </c>
    </row>
    <row r="75" spans="2:8" x14ac:dyDescent="0.25">
      <c r="B75" s="8" t="s">
        <v>138</v>
      </c>
      <c r="C75" s="8" t="s">
        <v>15</v>
      </c>
      <c r="D75" s="8">
        <v>26</v>
      </c>
      <c r="E75" s="8" t="s">
        <v>16</v>
      </c>
      <c r="F75" s="9">
        <v>44350</v>
      </c>
      <c r="G75" s="8" t="s">
        <v>9</v>
      </c>
      <c r="H75" s="11">
        <v>53540</v>
      </c>
    </row>
    <row r="76" spans="2:8" x14ac:dyDescent="0.25">
      <c r="B76" s="8" t="s">
        <v>189</v>
      </c>
      <c r="C76" s="8" t="s">
        <v>15</v>
      </c>
      <c r="D76" s="8">
        <v>37</v>
      </c>
      <c r="E76" s="8" t="s">
        <v>16</v>
      </c>
      <c r="F76" s="9">
        <v>44640</v>
      </c>
      <c r="G76" s="8" t="s">
        <v>12</v>
      </c>
      <c r="H76" s="11">
        <v>69070</v>
      </c>
    </row>
    <row r="77" spans="2:8" x14ac:dyDescent="0.25">
      <c r="B77" s="8" t="s">
        <v>120</v>
      </c>
      <c r="C77" s="8" t="s">
        <v>8</v>
      </c>
      <c r="D77" s="8">
        <v>30</v>
      </c>
      <c r="E77" s="8" t="s">
        <v>24</v>
      </c>
      <c r="F77" s="9">
        <v>44328</v>
      </c>
      <c r="G77" s="8" t="s">
        <v>21</v>
      </c>
      <c r="H77" s="11">
        <v>67910</v>
      </c>
    </row>
    <row r="78" spans="2:8" x14ac:dyDescent="0.25">
      <c r="B78" s="8" t="s">
        <v>118</v>
      </c>
      <c r="C78" s="8" t="s">
        <v>15</v>
      </c>
      <c r="D78" s="8">
        <v>30</v>
      </c>
      <c r="E78" s="8" t="s">
        <v>16</v>
      </c>
      <c r="F78" s="9">
        <v>44214</v>
      </c>
      <c r="G78" s="8" t="s">
        <v>12</v>
      </c>
      <c r="H78" s="11">
        <v>69120</v>
      </c>
    </row>
    <row r="79" spans="2:8" x14ac:dyDescent="0.25">
      <c r="B79" s="8" t="s">
        <v>131</v>
      </c>
      <c r="C79" s="8" t="s">
        <v>8</v>
      </c>
      <c r="D79" s="8">
        <v>34</v>
      </c>
      <c r="E79" s="8" t="s">
        <v>16</v>
      </c>
      <c r="F79" s="9">
        <v>44550</v>
      </c>
      <c r="G79" s="8" t="s">
        <v>21</v>
      </c>
      <c r="H79" s="11">
        <v>60130</v>
      </c>
    </row>
    <row r="80" spans="2:8" x14ac:dyDescent="0.25">
      <c r="B80" s="8" t="s">
        <v>160</v>
      </c>
      <c r="C80" s="8" t="s">
        <v>15</v>
      </c>
      <c r="D80" s="8">
        <v>23</v>
      </c>
      <c r="E80" s="8" t="s">
        <v>16</v>
      </c>
      <c r="F80" s="9">
        <v>44378</v>
      </c>
      <c r="G80" s="8" t="s">
        <v>9</v>
      </c>
      <c r="H80" s="11">
        <v>106460</v>
      </c>
    </row>
    <row r="81" spans="2:8" x14ac:dyDescent="0.25">
      <c r="B81" s="8" t="s">
        <v>147</v>
      </c>
      <c r="C81" s="8" t="s">
        <v>8</v>
      </c>
      <c r="D81" s="8">
        <v>37</v>
      </c>
      <c r="E81" s="8" t="s">
        <v>16</v>
      </c>
      <c r="F81" s="9">
        <v>44389</v>
      </c>
      <c r="G81" s="8" t="s">
        <v>56</v>
      </c>
      <c r="H81" s="11">
        <v>118100</v>
      </c>
    </row>
    <row r="82" spans="2:8" x14ac:dyDescent="0.25">
      <c r="B82" s="8" t="s">
        <v>163</v>
      </c>
      <c r="C82" s="8" t="s">
        <v>8</v>
      </c>
      <c r="D82" s="8">
        <v>36</v>
      </c>
      <c r="E82" s="8" t="s">
        <v>16</v>
      </c>
      <c r="F82" s="9">
        <v>44468</v>
      </c>
      <c r="G82" s="8" t="s">
        <v>9</v>
      </c>
      <c r="H82" s="11">
        <v>78390</v>
      </c>
    </row>
    <row r="83" spans="2:8" x14ac:dyDescent="0.25">
      <c r="B83" s="8" t="s">
        <v>146</v>
      </c>
      <c r="C83" s="8" t="s">
        <v>8</v>
      </c>
      <c r="D83" s="8">
        <v>30</v>
      </c>
      <c r="E83" s="8" t="s">
        <v>16</v>
      </c>
      <c r="F83" s="9">
        <v>44789</v>
      </c>
      <c r="G83" s="8" t="s">
        <v>9</v>
      </c>
      <c r="H83" s="11">
        <v>114180</v>
      </c>
    </row>
    <row r="84" spans="2:8" x14ac:dyDescent="0.25">
      <c r="B84" s="8" t="s">
        <v>188</v>
      </c>
      <c r="C84" s="8" t="s">
        <v>8</v>
      </c>
      <c r="D84" s="8">
        <v>28</v>
      </c>
      <c r="E84" s="8" t="s">
        <v>16</v>
      </c>
      <c r="F84" s="9">
        <v>44590</v>
      </c>
      <c r="G84" s="8" t="s">
        <v>9</v>
      </c>
      <c r="H84" s="11">
        <v>104120</v>
      </c>
    </row>
    <row r="85" spans="2:8" x14ac:dyDescent="0.25">
      <c r="B85" s="8" t="s">
        <v>137</v>
      </c>
      <c r="C85" s="8" t="s">
        <v>15</v>
      </c>
      <c r="D85" s="8">
        <v>30</v>
      </c>
      <c r="E85" s="8" t="s">
        <v>16</v>
      </c>
      <c r="F85" s="9">
        <v>44640</v>
      </c>
      <c r="G85" s="8" t="s">
        <v>9</v>
      </c>
      <c r="H85" s="11">
        <v>67950</v>
      </c>
    </row>
    <row r="86" spans="2:8" x14ac:dyDescent="0.25">
      <c r="B86" s="8" t="s">
        <v>136</v>
      </c>
      <c r="C86" s="8" t="s">
        <v>8</v>
      </c>
      <c r="D86" s="8">
        <v>29</v>
      </c>
      <c r="E86" s="8" t="s">
        <v>16</v>
      </c>
      <c r="F86" s="9">
        <v>43962</v>
      </c>
      <c r="G86" s="8" t="s">
        <v>12</v>
      </c>
      <c r="H86" s="11">
        <v>34980</v>
      </c>
    </row>
    <row r="87" spans="2:8" x14ac:dyDescent="0.25">
      <c r="B87" s="8" t="s">
        <v>152</v>
      </c>
      <c r="C87" s="8" t="s">
        <v>8</v>
      </c>
      <c r="D87" s="8">
        <v>24</v>
      </c>
      <c r="E87" s="8" t="s">
        <v>16</v>
      </c>
      <c r="F87" s="9">
        <v>44087</v>
      </c>
      <c r="G87" s="8" t="s">
        <v>12</v>
      </c>
      <c r="H87" s="11">
        <v>62780</v>
      </c>
    </row>
    <row r="88" spans="2:8" x14ac:dyDescent="0.25">
      <c r="B88" s="8" t="s">
        <v>116</v>
      </c>
      <c r="C88" s="8" t="s">
        <v>15</v>
      </c>
      <c r="D88" s="8">
        <v>20</v>
      </c>
      <c r="E88" s="8" t="s">
        <v>16</v>
      </c>
      <c r="F88" s="9">
        <v>44397</v>
      </c>
      <c r="G88" s="8" t="s">
        <v>12</v>
      </c>
      <c r="H88" s="11">
        <v>107700</v>
      </c>
    </row>
    <row r="89" spans="2:8" x14ac:dyDescent="0.25">
      <c r="B89" s="8" t="s">
        <v>167</v>
      </c>
      <c r="C89" s="8" t="s">
        <v>15</v>
      </c>
      <c r="D89" s="8">
        <v>25</v>
      </c>
      <c r="E89" s="8" t="s">
        <v>16</v>
      </c>
      <c r="F89" s="9">
        <v>44322</v>
      </c>
      <c r="G89" s="8" t="s">
        <v>19</v>
      </c>
      <c r="H89" s="11">
        <v>65700</v>
      </c>
    </row>
    <row r="90" spans="2:8" x14ac:dyDescent="0.25">
      <c r="B90" s="8" t="s">
        <v>134</v>
      </c>
      <c r="C90" s="8" t="s">
        <v>8</v>
      </c>
      <c r="D90" s="8">
        <v>33</v>
      </c>
      <c r="E90" s="8" t="s">
        <v>42</v>
      </c>
      <c r="F90" s="9">
        <v>44313</v>
      </c>
      <c r="G90" s="8" t="s">
        <v>12</v>
      </c>
      <c r="H90" s="11">
        <v>75480</v>
      </c>
    </row>
    <row r="91" spans="2:8" x14ac:dyDescent="0.25">
      <c r="B91" s="8" t="s">
        <v>173</v>
      </c>
      <c r="C91" s="8" t="s">
        <v>15</v>
      </c>
      <c r="D91" s="8">
        <v>33</v>
      </c>
      <c r="E91" s="8" t="s">
        <v>16</v>
      </c>
      <c r="F91" s="9">
        <v>44448</v>
      </c>
      <c r="G91" s="8" t="s">
        <v>12</v>
      </c>
      <c r="H91" s="11">
        <v>53870</v>
      </c>
    </row>
    <row r="92" spans="2:8" x14ac:dyDescent="0.25">
      <c r="B92" s="8" t="s">
        <v>140</v>
      </c>
      <c r="C92" s="8" t="s">
        <v>8</v>
      </c>
      <c r="D92" s="8">
        <v>36</v>
      </c>
      <c r="E92" s="8" t="s">
        <v>16</v>
      </c>
      <c r="F92" s="9">
        <v>44433</v>
      </c>
      <c r="G92" s="8" t="s">
        <v>19</v>
      </c>
      <c r="H92" s="11">
        <v>78540</v>
      </c>
    </row>
    <row r="93" spans="2:8" x14ac:dyDescent="0.25">
      <c r="B93" s="8" t="s">
        <v>192</v>
      </c>
      <c r="C93" s="8" t="s">
        <v>15</v>
      </c>
      <c r="D93" s="8">
        <v>19</v>
      </c>
      <c r="E93" s="8" t="s">
        <v>16</v>
      </c>
      <c r="F93" s="9">
        <v>44218</v>
      </c>
      <c r="G93" s="8" t="s">
        <v>9</v>
      </c>
      <c r="H93" s="11">
        <v>58960</v>
      </c>
    </row>
    <row r="94" spans="2:8" x14ac:dyDescent="0.25">
      <c r="B94" s="8" t="s">
        <v>161</v>
      </c>
      <c r="C94" s="8" t="s">
        <v>15</v>
      </c>
      <c r="D94" s="8">
        <v>46</v>
      </c>
      <c r="E94" s="8" t="s">
        <v>16</v>
      </c>
      <c r="F94" s="9">
        <v>44697</v>
      </c>
      <c r="G94" s="8" t="s">
        <v>9</v>
      </c>
      <c r="H94" s="11">
        <v>70610</v>
      </c>
    </row>
    <row r="95" spans="2:8" x14ac:dyDescent="0.25">
      <c r="B95" s="8" t="s">
        <v>170</v>
      </c>
      <c r="C95" s="8" t="s">
        <v>15</v>
      </c>
      <c r="D95" s="8">
        <v>33</v>
      </c>
      <c r="E95" s="8" t="s">
        <v>16</v>
      </c>
      <c r="F95" s="9">
        <v>44181</v>
      </c>
      <c r="G95" s="8" t="s">
        <v>21</v>
      </c>
      <c r="H95" s="11">
        <v>59430</v>
      </c>
    </row>
    <row r="96" spans="2:8" x14ac:dyDescent="0.25">
      <c r="B96" s="8" t="s">
        <v>143</v>
      </c>
      <c r="C96" s="8" t="s">
        <v>15</v>
      </c>
      <c r="D96" s="8">
        <v>33</v>
      </c>
      <c r="E96" s="8" t="s">
        <v>13</v>
      </c>
      <c r="F96" s="9">
        <v>44640</v>
      </c>
      <c r="G96" s="8" t="s">
        <v>9</v>
      </c>
      <c r="H96" s="11">
        <v>48530</v>
      </c>
    </row>
    <row r="97" spans="2:8" x14ac:dyDescent="0.25">
      <c r="B97" s="8" t="s">
        <v>162</v>
      </c>
      <c r="C97" s="8" t="s">
        <v>8</v>
      </c>
      <c r="D97" s="8">
        <v>33</v>
      </c>
      <c r="E97" s="8" t="s">
        <v>16</v>
      </c>
      <c r="F97" s="9">
        <v>44129</v>
      </c>
      <c r="G97" s="8" t="s">
        <v>12</v>
      </c>
      <c r="H97" s="11">
        <v>96140</v>
      </c>
    </row>
    <row r="98" spans="2:8" x14ac:dyDescent="0.25">
      <c r="B98" s="8" t="s">
        <v>202</v>
      </c>
      <c r="C98" s="8"/>
      <c r="D98" s="8"/>
      <c r="E98" s="8"/>
      <c r="F98" s="8"/>
      <c r="G98" s="8"/>
      <c r="H98" s="8">
        <f>SUBTOTAL(109,INDIA[Salary])</f>
        <v>7117720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FB09A-E3D1-4D78-8ACA-619C3DC085FF}">
  <dimension ref="A1:P180"/>
  <sheetViews>
    <sheetView showGridLines="0" topLeftCell="A6" workbookViewId="0">
      <selection activeCell="F6" sqref="F6:F180"/>
    </sheetView>
  </sheetViews>
  <sheetFormatPr defaultRowHeight="15" x14ac:dyDescent="0.25"/>
  <cols>
    <col min="1" max="1" width="1.85546875" customWidth="1"/>
    <col min="2" max="2" width="30" bestFit="1" customWidth="1"/>
    <col min="3" max="3" width="10" bestFit="1" customWidth="1"/>
    <col min="4" max="4" width="14" bestFit="1" customWidth="1"/>
    <col min="5" max="5" width="6.7109375" bestFit="1" customWidth="1"/>
    <col min="6" max="6" width="13.7109375" bestFit="1" customWidth="1"/>
    <col min="7" max="7" width="11.85546875" style="17" bestFit="1" customWidth="1"/>
    <col min="8" max="8" width="14.28515625" bestFit="1" customWidth="1"/>
    <col min="9" max="9" width="14.28515625" customWidth="1"/>
    <col min="10" max="10" width="10" bestFit="1" customWidth="1"/>
    <col min="11" max="11" width="10" customWidth="1"/>
    <col min="12" max="12" width="10.140625" customWidth="1"/>
    <col min="13" max="13" width="6.28515625" customWidth="1"/>
    <col min="14" max="14" width="9.140625" style="7"/>
    <col min="16" max="16" width="11.5703125" style="7" bestFit="1" customWidth="1"/>
  </cols>
  <sheetData>
    <row r="1" spans="1:16" s="19" customFormat="1" ht="35.25" customHeight="1" x14ac:dyDescent="0.25">
      <c r="A1" s="18"/>
      <c r="B1" s="34" t="s">
        <v>209</v>
      </c>
      <c r="G1" s="20"/>
      <c r="N1" s="26"/>
      <c r="P1" s="26"/>
    </row>
    <row r="4" spans="1:16" x14ac:dyDescent="0.25">
      <c r="M4" s="25" t="str">
        <f>1&amp;"."</f>
        <v>1.</v>
      </c>
      <c r="N4" s="27" t="s">
        <v>216</v>
      </c>
      <c r="O4" s="24"/>
      <c r="P4" s="27"/>
    </row>
    <row r="5" spans="1:16" x14ac:dyDescent="0.25">
      <c r="B5" s="14" t="s">
        <v>0</v>
      </c>
      <c r="C5" s="14" t="s">
        <v>1</v>
      </c>
      <c r="D5" s="14" t="s">
        <v>2</v>
      </c>
      <c r="E5" s="14" t="s">
        <v>3</v>
      </c>
      <c r="F5" s="14" t="s">
        <v>4</v>
      </c>
      <c r="G5" s="16" t="s">
        <v>5</v>
      </c>
      <c r="H5" s="14" t="s">
        <v>6</v>
      </c>
      <c r="I5" s="14" t="s">
        <v>215</v>
      </c>
      <c r="J5" s="14" t="s">
        <v>218</v>
      </c>
      <c r="K5" s="14" t="s">
        <v>230</v>
      </c>
      <c r="N5" s="28" t="s">
        <v>211</v>
      </c>
      <c r="O5" s="21"/>
      <c r="P5" s="28">
        <f>COUNTA(STAFF[Name])</f>
        <v>175</v>
      </c>
    </row>
    <row r="6" spans="1:16" x14ac:dyDescent="0.25">
      <c r="B6" s="13" t="s">
        <v>58</v>
      </c>
      <c r="C6" s="13" t="s">
        <v>15</v>
      </c>
      <c r="D6" s="13" t="s">
        <v>19</v>
      </c>
      <c r="E6">
        <v>22</v>
      </c>
      <c r="F6" s="15">
        <v>44446</v>
      </c>
      <c r="G6" s="17">
        <v>112780</v>
      </c>
      <c r="H6" t="s">
        <v>13</v>
      </c>
      <c r="I6" s="23">
        <f ca="1" xml:space="preserve"> (TODAY()-STAFF[[#This Row],[Date Joined]])/365</f>
        <v>3.3561643835616439</v>
      </c>
      <c r="J6" t="s">
        <v>207</v>
      </c>
      <c r="K6">
        <f ca="1">ROUNDUP(IF(STAFF[[#This Row],[Tenure]]&gt;3,3%*STAFF[[#This Row],[Salary]],2%*STAFF[[#This Row],[Salary]]),0)</f>
        <v>3384</v>
      </c>
      <c r="N6" s="28" t="s">
        <v>212</v>
      </c>
      <c r="O6" s="21"/>
      <c r="P6" s="29">
        <f>AVERAGE(STAFF[Salary])</f>
        <v>76570.8</v>
      </c>
    </row>
    <row r="7" spans="1:16" x14ac:dyDescent="0.25">
      <c r="B7" s="13" t="s">
        <v>70</v>
      </c>
      <c r="C7" s="13" t="s">
        <v>15</v>
      </c>
      <c r="D7" s="13" t="s">
        <v>9</v>
      </c>
      <c r="E7">
        <v>46</v>
      </c>
      <c r="F7" s="15">
        <v>44758</v>
      </c>
      <c r="G7" s="17">
        <v>70610</v>
      </c>
      <c r="H7" t="s">
        <v>16</v>
      </c>
      <c r="I7" s="23">
        <f ca="1" xml:space="preserve"> (TODAY()-STAFF[[#This Row],[Date Joined]])/365</f>
        <v>2.5013698630136987</v>
      </c>
      <c r="J7" t="s">
        <v>207</v>
      </c>
      <c r="K7">
        <f ca="1">ROUNDUP(IF(STAFF[[#This Row],[Tenure]]&gt;3,3%*STAFF[[#This Row],[Salary]],2%*STAFF[[#This Row],[Salary]]),0)</f>
        <v>1413</v>
      </c>
      <c r="N7" s="28" t="s">
        <v>213</v>
      </c>
      <c r="O7" s="21"/>
      <c r="P7" s="30">
        <f>AVERAGE(STAFF[Age])</f>
        <v>30.382857142857144</v>
      </c>
    </row>
    <row r="8" spans="1:16" x14ac:dyDescent="0.25">
      <c r="B8" s="13" t="s">
        <v>75</v>
      </c>
      <c r="C8" s="13" t="s">
        <v>8</v>
      </c>
      <c r="D8" s="13" t="s">
        <v>19</v>
      </c>
      <c r="E8">
        <v>28</v>
      </c>
      <c r="F8" s="15">
        <v>44357</v>
      </c>
      <c r="G8" s="17">
        <v>53240</v>
      </c>
      <c r="H8" t="s">
        <v>16</v>
      </c>
      <c r="I8" s="23">
        <f ca="1" xml:space="preserve"> (TODAY()-STAFF[[#This Row],[Date Joined]])/365</f>
        <v>3.6</v>
      </c>
      <c r="J8" t="s">
        <v>207</v>
      </c>
      <c r="K8">
        <f ca="1">ROUNDUP(IF(STAFF[[#This Row],[Tenure]]&gt;3,3%*STAFF[[#This Row],[Salary]],2%*STAFF[[#This Row],[Salary]]),0)</f>
        <v>1598</v>
      </c>
      <c r="N8" s="28" t="s">
        <v>214</v>
      </c>
      <c r="O8" s="21"/>
      <c r="P8" s="31">
        <f ca="1">AVERAGE(STAFF[Tenure])</f>
        <v>3.3896360078277894</v>
      </c>
    </row>
    <row r="9" spans="1:16" x14ac:dyDescent="0.25">
      <c r="B9" s="13" t="s">
        <v>65</v>
      </c>
      <c r="C9" s="13" t="s">
        <v>15</v>
      </c>
      <c r="D9" s="13" t="s">
        <v>19</v>
      </c>
      <c r="E9">
        <v>32</v>
      </c>
      <c r="F9" s="15">
        <v>44465</v>
      </c>
      <c r="G9" s="17">
        <v>53540</v>
      </c>
      <c r="H9" t="s">
        <v>16</v>
      </c>
      <c r="I9" s="23">
        <f ca="1" xml:space="preserve"> (TODAY()-STAFF[[#This Row],[Date Joined]])/365</f>
        <v>3.3041095890410959</v>
      </c>
      <c r="J9" t="s">
        <v>207</v>
      </c>
      <c r="K9">
        <f ca="1">ROUNDUP(IF(STAFF[[#This Row],[Tenure]]&gt;3,3%*STAFF[[#This Row],[Salary]],2%*STAFF[[#This Row],[Salary]]),0)</f>
        <v>1607</v>
      </c>
      <c r="N9" s="28" t="s">
        <v>210</v>
      </c>
      <c r="O9" s="21"/>
      <c r="P9" s="32">
        <f>(COUNTIFS(STAFF[Gender],"Female"))/P5</f>
        <v>0.49142857142857144</v>
      </c>
    </row>
    <row r="10" spans="1:16" x14ac:dyDescent="0.25">
      <c r="B10" s="13" t="s">
        <v>81</v>
      </c>
      <c r="C10" s="13" t="s">
        <v>8</v>
      </c>
      <c r="D10" s="13" t="s">
        <v>9</v>
      </c>
      <c r="E10">
        <v>30</v>
      </c>
      <c r="F10" s="15">
        <v>44861</v>
      </c>
      <c r="G10" s="17">
        <v>112570</v>
      </c>
      <c r="H10" t="s">
        <v>16</v>
      </c>
      <c r="I10" s="23">
        <f ca="1" xml:space="preserve"> (TODAY()-STAFF[[#This Row],[Date Joined]])/365</f>
        <v>2.2191780821917808</v>
      </c>
      <c r="J10" t="s">
        <v>207</v>
      </c>
      <c r="K10">
        <f ca="1">ROUNDUP(IF(STAFF[[#This Row],[Tenure]]&gt;3,3%*STAFF[[#This Row],[Salary]],2%*STAFF[[#This Row],[Salary]]),0)</f>
        <v>2252</v>
      </c>
    </row>
    <row r="11" spans="1:16" x14ac:dyDescent="0.25">
      <c r="B11" s="13" t="s">
        <v>51</v>
      </c>
      <c r="C11" s="13" t="s">
        <v>15</v>
      </c>
      <c r="D11" s="13" t="s">
        <v>9</v>
      </c>
      <c r="E11">
        <v>33</v>
      </c>
      <c r="F11" s="15">
        <v>44701</v>
      </c>
      <c r="G11" s="17">
        <v>48530</v>
      </c>
      <c r="H11" t="s">
        <v>13</v>
      </c>
      <c r="I11" s="23">
        <f ca="1" xml:space="preserve"> (TODAY()-STAFF[[#This Row],[Date Joined]])/365</f>
        <v>2.6575342465753424</v>
      </c>
      <c r="J11" t="s">
        <v>207</v>
      </c>
      <c r="K11">
        <f ca="1">ROUNDUP(IF(STAFF[[#This Row],[Tenure]]&gt;3,3%*STAFF[[#This Row],[Salary]],2%*STAFF[[#This Row],[Salary]]),0)</f>
        <v>971</v>
      </c>
    </row>
    <row r="12" spans="1:16" x14ac:dyDescent="0.25">
      <c r="B12" s="13" t="s">
        <v>61</v>
      </c>
      <c r="C12" s="13" t="s">
        <v>8</v>
      </c>
      <c r="D12" s="13" t="s">
        <v>12</v>
      </c>
      <c r="E12">
        <v>24</v>
      </c>
      <c r="F12" s="15">
        <v>44148</v>
      </c>
      <c r="G12" s="17">
        <v>62780</v>
      </c>
      <c r="H12" t="s">
        <v>16</v>
      </c>
      <c r="I12" s="23">
        <f ca="1" xml:space="preserve"> (TODAY()-STAFF[[#This Row],[Date Joined]])/365</f>
        <v>4.1726027397260275</v>
      </c>
      <c r="J12" t="s">
        <v>207</v>
      </c>
      <c r="K12">
        <f ca="1">ROUNDUP(IF(STAFF[[#This Row],[Tenure]]&gt;3,3%*STAFF[[#This Row],[Salary]],2%*STAFF[[#This Row],[Salary]]),0)</f>
        <v>1884</v>
      </c>
    </row>
    <row r="13" spans="1:16" x14ac:dyDescent="0.25">
      <c r="B13" s="13" t="s">
        <v>82</v>
      </c>
      <c r="C13" s="13" t="s">
        <v>15</v>
      </c>
      <c r="D13" s="13" t="s">
        <v>12</v>
      </c>
      <c r="E13">
        <v>33</v>
      </c>
      <c r="F13" s="15">
        <v>44509</v>
      </c>
      <c r="G13" s="17">
        <v>53870</v>
      </c>
      <c r="H13" t="s">
        <v>16</v>
      </c>
      <c r="I13" s="23">
        <f ca="1" xml:space="preserve"> (TODAY()-STAFF[[#This Row],[Date Joined]])/365</f>
        <v>3.1835616438356165</v>
      </c>
      <c r="J13" t="s">
        <v>207</v>
      </c>
      <c r="K13">
        <f ca="1">ROUNDUP(IF(STAFF[[#This Row],[Tenure]]&gt;3,3%*STAFF[[#This Row],[Salary]],2%*STAFF[[#This Row],[Salary]]),0)</f>
        <v>1617</v>
      </c>
      <c r="M13" s="25" t="str">
        <f>2&amp;"."</f>
        <v>2.</v>
      </c>
      <c r="N13" s="27" t="s">
        <v>217</v>
      </c>
      <c r="O13" s="24"/>
      <c r="P13" s="27" t="s">
        <v>7</v>
      </c>
    </row>
    <row r="14" spans="1:16" x14ac:dyDescent="0.25">
      <c r="B14" s="13" t="s">
        <v>60</v>
      </c>
      <c r="C14" s="13" t="s">
        <v>8</v>
      </c>
      <c r="D14" s="13" t="s">
        <v>56</v>
      </c>
      <c r="E14">
        <v>27</v>
      </c>
      <c r="F14" s="15">
        <v>44122</v>
      </c>
      <c r="G14" s="17">
        <v>119110</v>
      </c>
      <c r="H14" t="s">
        <v>16</v>
      </c>
      <c r="I14" s="23">
        <f ca="1" xml:space="preserve"> (TODAY()-STAFF[[#This Row],[Date Joined]])/365</f>
        <v>4.2438356164383562</v>
      </c>
      <c r="J14" t="s">
        <v>207</v>
      </c>
      <c r="K14">
        <f ca="1">ROUNDUP(IF(STAFF[[#This Row],[Tenure]]&gt;3,3%*STAFF[[#This Row],[Salary]],2%*STAFF[[#This Row],[Salary]]),0)</f>
        <v>3574</v>
      </c>
      <c r="N14" s="28" t="s">
        <v>1</v>
      </c>
      <c r="O14" s="21"/>
      <c r="P14" s="28" t="str" cm="1">
        <f t="array" aca="1" ref="P14:P22" ca="1">TRANSPOSE(_xlfn.XLOOKUP($P$13,STAFF[Name],STAFF[Gender]:STAFF[Bonus]))</f>
        <v>Female</v>
      </c>
    </row>
    <row r="15" spans="1:16" x14ac:dyDescent="0.25">
      <c r="B15" s="13" t="s">
        <v>87</v>
      </c>
      <c r="C15" s="13" t="s">
        <v>15</v>
      </c>
      <c r="D15" s="13" t="s">
        <v>12</v>
      </c>
      <c r="E15">
        <v>29</v>
      </c>
      <c r="F15" s="15">
        <v>44180</v>
      </c>
      <c r="G15" s="17">
        <v>112110</v>
      </c>
      <c r="H15" t="s">
        <v>24</v>
      </c>
      <c r="I15" s="23">
        <f ca="1" xml:space="preserve"> (TODAY()-STAFF[[#This Row],[Date Joined]])/365</f>
        <v>4.0849315068493155</v>
      </c>
      <c r="J15" t="s">
        <v>207</v>
      </c>
      <c r="K15">
        <f ca="1">ROUNDUP(IF(STAFF[[#This Row],[Tenure]]&gt;3,3%*STAFF[[#This Row],[Salary]],2%*STAFF[[#This Row],[Salary]]),0)</f>
        <v>3364</v>
      </c>
      <c r="N15" s="28" t="s">
        <v>2</v>
      </c>
      <c r="O15" s="21"/>
      <c r="P15" s="28" t="str">
        <f ca="1"/>
        <v>Procurement</v>
      </c>
    </row>
    <row r="16" spans="1:16" x14ac:dyDescent="0.25">
      <c r="B16" s="13" t="s">
        <v>76</v>
      </c>
      <c r="C16" s="13" t="s">
        <v>15</v>
      </c>
      <c r="D16" s="13" t="s">
        <v>19</v>
      </c>
      <c r="E16">
        <v>25</v>
      </c>
      <c r="F16" s="15">
        <v>44383</v>
      </c>
      <c r="G16" s="17">
        <v>65700</v>
      </c>
      <c r="H16" t="s">
        <v>16</v>
      </c>
      <c r="I16" s="23">
        <f ca="1" xml:space="preserve"> (TODAY()-STAFF[[#This Row],[Date Joined]])/365</f>
        <v>3.5287671232876714</v>
      </c>
      <c r="J16" t="s">
        <v>207</v>
      </c>
      <c r="K16">
        <f ca="1">ROUNDUP(IF(STAFF[[#This Row],[Tenure]]&gt;3,3%*STAFF[[#This Row],[Salary]],2%*STAFF[[#This Row],[Salary]]),0)</f>
        <v>1971</v>
      </c>
      <c r="N16" s="28" t="s">
        <v>3</v>
      </c>
      <c r="O16" s="21"/>
      <c r="P16" s="28">
        <f ca="1"/>
        <v>42</v>
      </c>
    </row>
    <row r="17" spans="2:16" x14ac:dyDescent="0.25">
      <c r="B17" s="13" t="s">
        <v>97</v>
      </c>
      <c r="C17" s="13" t="s">
        <v>15</v>
      </c>
      <c r="D17" s="13" t="s">
        <v>12</v>
      </c>
      <c r="E17">
        <v>37</v>
      </c>
      <c r="F17" s="15">
        <v>44701</v>
      </c>
      <c r="G17" s="17">
        <v>69070</v>
      </c>
      <c r="H17" t="s">
        <v>16</v>
      </c>
      <c r="I17" s="23">
        <f ca="1" xml:space="preserve"> (TODAY()-STAFF[[#This Row],[Date Joined]])/365</f>
        <v>2.6575342465753424</v>
      </c>
      <c r="J17" t="s">
        <v>207</v>
      </c>
      <c r="K17">
        <f ca="1">ROUNDUP(IF(STAFF[[#This Row],[Tenure]]&gt;3,3%*STAFF[[#This Row],[Salary]],2%*STAFF[[#This Row],[Salary]]),0)</f>
        <v>1382</v>
      </c>
      <c r="N17" s="28" t="s">
        <v>4</v>
      </c>
      <c r="O17" s="21"/>
      <c r="P17" s="28">
        <f ca="1"/>
        <v>44779</v>
      </c>
    </row>
    <row r="18" spans="2:16" x14ac:dyDescent="0.25">
      <c r="B18" s="13" t="s">
        <v>22</v>
      </c>
      <c r="C18" s="13" t="s">
        <v>15</v>
      </c>
      <c r="D18" s="13" t="s">
        <v>12</v>
      </c>
      <c r="E18">
        <v>20</v>
      </c>
      <c r="F18" s="15">
        <v>44459</v>
      </c>
      <c r="G18" s="17">
        <v>107700</v>
      </c>
      <c r="H18" t="s">
        <v>16</v>
      </c>
      <c r="I18" s="23">
        <f ca="1" xml:space="preserve"> (TODAY()-STAFF[[#This Row],[Date Joined]])/365</f>
        <v>3.3205479452054796</v>
      </c>
      <c r="J18" t="s">
        <v>207</v>
      </c>
      <c r="K18">
        <f ca="1">ROUNDUP(IF(STAFF[[#This Row],[Tenure]]&gt;3,3%*STAFF[[#This Row],[Salary]],2%*STAFF[[#This Row],[Salary]]),0)</f>
        <v>3231</v>
      </c>
      <c r="N18" s="28" t="s">
        <v>5</v>
      </c>
      <c r="O18" s="21"/>
      <c r="P18" s="28">
        <f ca="1"/>
        <v>75000</v>
      </c>
    </row>
    <row r="19" spans="2:16" x14ac:dyDescent="0.25">
      <c r="B19" s="13" t="s">
        <v>84</v>
      </c>
      <c r="C19" s="13" t="s">
        <v>8</v>
      </c>
      <c r="D19" s="13" t="s">
        <v>12</v>
      </c>
      <c r="E19">
        <v>32</v>
      </c>
      <c r="F19" s="15">
        <v>44354</v>
      </c>
      <c r="G19" s="17">
        <v>43840</v>
      </c>
      <c r="H19" t="s">
        <v>13</v>
      </c>
      <c r="I19" s="23">
        <f ca="1" xml:space="preserve"> (TODAY()-STAFF[[#This Row],[Date Joined]])/365</f>
        <v>3.6082191780821917</v>
      </c>
      <c r="J19" t="s">
        <v>207</v>
      </c>
      <c r="K19">
        <f ca="1">ROUNDUP(IF(STAFF[[#This Row],[Tenure]]&gt;3,3%*STAFF[[#This Row],[Salary]],2%*STAFF[[#This Row],[Salary]]),0)</f>
        <v>1316</v>
      </c>
      <c r="N19" s="28" t="s">
        <v>6</v>
      </c>
      <c r="O19" s="21"/>
      <c r="P19" s="28" t="str">
        <f ca="1"/>
        <v>Exceptional</v>
      </c>
    </row>
    <row r="20" spans="2:16" x14ac:dyDescent="0.25">
      <c r="B20" s="13" t="s">
        <v>105</v>
      </c>
      <c r="C20" s="13" t="s">
        <v>15</v>
      </c>
      <c r="D20" s="13" t="s">
        <v>9</v>
      </c>
      <c r="E20">
        <v>40</v>
      </c>
      <c r="F20" s="15">
        <v>44263</v>
      </c>
      <c r="G20" s="17">
        <v>99750</v>
      </c>
      <c r="H20" t="s">
        <v>16</v>
      </c>
      <c r="I20" s="23">
        <f ca="1" xml:space="preserve"> (TODAY()-STAFF[[#This Row],[Date Joined]])/365</f>
        <v>3.8575342465753426</v>
      </c>
      <c r="J20" t="s">
        <v>207</v>
      </c>
      <c r="K20">
        <f ca="1">ROUNDUP(IF(STAFF[[#This Row],[Tenure]]&gt;3,3%*STAFF[[#This Row],[Salary]],2%*STAFF[[#This Row],[Salary]]),0)</f>
        <v>2993</v>
      </c>
      <c r="N20" s="28" t="s">
        <v>215</v>
      </c>
      <c r="O20" s="21"/>
      <c r="P20" s="28">
        <f ca="1"/>
        <v>2.4438356164383563</v>
      </c>
    </row>
    <row r="21" spans="2:16" x14ac:dyDescent="0.25">
      <c r="B21" s="13" t="s">
        <v>47</v>
      </c>
      <c r="C21" s="13" t="s">
        <v>15</v>
      </c>
      <c r="D21" s="13" t="s">
        <v>9</v>
      </c>
      <c r="E21">
        <v>21</v>
      </c>
      <c r="F21" s="15">
        <v>44104</v>
      </c>
      <c r="G21" s="17">
        <v>37920</v>
      </c>
      <c r="H21" t="s">
        <v>16</v>
      </c>
      <c r="I21" s="23">
        <f ca="1" xml:space="preserve"> (TODAY()-STAFF[[#This Row],[Date Joined]])/365</f>
        <v>4.2931506849315069</v>
      </c>
      <c r="J21" t="s">
        <v>207</v>
      </c>
      <c r="K21">
        <f ca="1">ROUNDUP(IF(STAFF[[#This Row],[Tenure]]&gt;3,3%*STAFF[[#This Row],[Salary]],2%*STAFF[[#This Row],[Salary]]),0)</f>
        <v>1138</v>
      </c>
      <c r="N21" s="28" t="s">
        <v>218</v>
      </c>
      <c r="O21" s="21"/>
      <c r="P21" s="28" t="str">
        <f ca="1"/>
        <v>NZ</v>
      </c>
    </row>
    <row r="22" spans="2:16" x14ac:dyDescent="0.25">
      <c r="B22" s="13" t="s">
        <v>31</v>
      </c>
      <c r="C22" s="13" t="s">
        <v>15</v>
      </c>
      <c r="D22" s="13" t="s">
        <v>9</v>
      </c>
      <c r="E22">
        <v>21</v>
      </c>
      <c r="F22" s="15">
        <v>44762</v>
      </c>
      <c r="G22" s="17">
        <v>57090</v>
      </c>
      <c r="H22" t="s">
        <v>16</v>
      </c>
      <c r="I22" s="23">
        <f ca="1" xml:space="preserve"> (TODAY()-STAFF[[#This Row],[Date Joined]])/365</f>
        <v>2.4904109589041097</v>
      </c>
      <c r="J22" t="s">
        <v>207</v>
      </c>
      <c r="K22">
        <f ca="1">ROUNDUP(IF(STAFF[[#This Row],[Tenure]]&gt;3,3%*STAFF[[#This Row],[Salary]],2%*STAFF[[#This Row],[Salary]]),0)</f>
        <v>1142</v>
      </c>
      <c r="N22" s="28" t="s">
        <v>230</v>
      </c>
      <c r="O22" s="21"/>
      <c r="P22" s="28">
        <f ca="1"/>
        <v>1500</v>
      </c>
    </row>
    <row r="23" spans="2:16" x14ac:dyDescent="0.25">
      <c r="B23" s="13" t="s">
        <v>30</v>
      </c>
      <c r="C23" s="13" t="s">
        <v>8</v>
      </c>
      <c r="D23" s="13" t="s">
        <v>12</v>
      </c>
      <c r="E23">
        <v>31</v>
      </c>
      <c r="F23" s="15">
        <v>44145</v>
      </c>
      <c r="G23" s="17">
        <v>41980</v>
      </c>
      <c r="H23" t="s">
        <v>16</v>
      </c>
      <c r="I23" s="23">
        <f ca="1" xml:space="preserve"> (TODAY()-STAFF[[#This Row],[Date Joined]])/365</f>
        <v>4.1808219178082195</v>
      </c>
      <c r="J23" t="s">
        <v>207</v>
      </c>
      <c r="K23">
        <f ca="1">ROUNDUP(IF(STAFF[[#This Row],[Tenure]]&gt;3,3%*STAFF[[#This Row],[Salary]],2%*STAFF[[#This Row],[Salary]]),0)</f>
        <v>1260</v>
      </c>
    </row>
    <row r="24" spans="2:16" x14ac:dyDescent="0.25">
      <c r="B24" s="13" t="s">
        <v>78</v>
      </c>
      <c r="C24" s="13" t="s">
        <v>15</v>
      </c>
      <c r="D24" s="13" t="s">
        <v>56</v>
      </c>
      <c r="E24">
        <v>21</v>
      </c>
      <c r="F24" s="15">
        <v>44242</v>
      </c>
      <c r="G24" s="17">
        <v>75880</v>
      </c>
      <c r="H24" t="s">
        <v>16</v>
      </c>
      <c r="I24" s="23">
        <f ca="1" xml:space="preserve"> (TODAY()-STAFF[[#This Row],[Date Joined]])/365</f>
        <v>3.9150684931506849</v>
      </c>
      <c r="J24" t="s">
        <v>207</v>
      </c>
      <c r="K24">
        <f ca="1">ROUNDUP(IF(STAFF[[#This Row],[Tenure]]&gt;3,3%*STAFF[[#This Row],[Salary]],2%*STAFF[[#This Row],[Salary]]),0)</f>
        <v>2277</v>
      </c>
    </row>
    <row r="25" spans="2:16" x14ac:dyDescent="0.25">
      <c r="B25" s="13" t="s">
        <v>36</v>
      </c>
      <c r="C25" s="13" t="s">
        <v>8</v>
      </c>
      <c r="D25" s="13" t="s">
        <v>21</v>
      </c>
      <c r="E25">
        <v>34</v>
      </c>
      <c r="F25" s="15">
        <v>44653</v>
      </c>
      <c r="G25" s="17">
        <v>58940</v>
      </c>
      <c r="H25" t="s">
        <v>16</v>
      </c>
      <c r="I25" s="23">
        <f ca="1" xml:space="preserve"> (TODAY()-STAFF[[#This Row],[Date Joined]])/365</f>
        <v>2.7890410958904108</v>
      </c>
      <c r="J25" t="s">
        <v>207</v>
      </c>
      <c r="K25">
        <f ca="1">ROUNDUP(IF(STAFF[[#This Row],[Tenure]]&gt;3,3%*STAFF[[#This Row],[Salary]],2%*STAFF[[#This Row],[Salary]]),0)</f>
        <v>1179</v>
      </c>
    </row>
    <row r="26" spans="2:16" x14ac:dyDescent="0.25">
      <c r="B26" s="13" t="s">
        <v>27</v>
      </c>
      <c r="C26" s="13" t="s">
        <v>8</v>
      </c>
      <c r="D26" s="13" t="s">
        <v>21</v>
      </c>
      <c r="E26">
        <v>30</v>
      </c>
      <c r="F26" s="15">
        <v>44389</v>
      </c>
      <c r="G26" s="17">
        <v>67910</v>
      </c>
      <c r="H26" t="s">
        <v>24</v>
      </c>
      <c r="I26" s="23">
        <f ca="1" xml:space="preserve"> (TODAY()-STAFF[[#This Row],[Date Joined]])/365</f>
        <v>3.5123287671232877</v>
      </c>
      <c r="J26" t="s">
        <v>207</v>
      </c>
      <c r="K26">
        <f ca="1">ROUNDUP(IF(STAFF[[#This Row],[Tenure]]&gt;3,3%*STAFF[[#This Row],[Salary]],2%*STAFF[[#This Row],[Salary]]),0)</f>
        <v>2038</v>
      </c>
    </row>
    <row r="27" spans="2:16" x14ac:dyDescent="0.25">
      <c r="B27" s="13" t="s">
        <v>26</v>
      </c>
      <c r="C27" s="13" t="s">
        <v>8</v>
      </c>
      <c r="D27" s="13" t="s">
        <v>12</v>
      </c>
      <c r="E27">
        <v>31</v>
      </c>
      <c r="F27" s="15">
        <v>44663</v>
      </c>
      <c r="G27" s="17">
        <v>58100</v>
      </c>
      <c r="H27" t="s">
        <v>16</v>
      </c>
      <c r="I27" s="23">
        <f ca="1" xml:space="preserve"> (TODAY()-STAFF[[#This Row],[Date Joined]])/365</f>
        <v>2.7616438356164386</v>
      </c>
      <c r="J27" t="s">
        <v>207</v>
      </c>
      <c r="K27">
        <f ca="1">ROUNDUP(IF(STAFF[[#This Row],[Tenure]]&gt;3,3%*STAFF[[#This Row],[Salary]],2%*STAFF[[#This Row],[Salary]]),0)</f>
        <v>1162</v>
      </c>
    </row>
    <row r="28" spans="2:16" x14ac:dyDescent="0.25">
      <c r="B28" s="13" t="s">
        <v>53</v>
      </c>
      <c r="C28" s="13" t="s">
        <v>15</v>
      </c>
      <c r="D28" s="13" t="s">
        <v>21</v>
      </c>
      <c r="E28">
        <v>27</v>
      </c>
      <c r="F28" s="15">
        <v>44567</v>
      </c>
      <c r="G28" s="17">
        <v>48980</v>
      </c>
      <c r="H28" t="s">
        <v>16</v>
      </c>
      <c r="I28" s="23">
        <f ca="1" xml:space="preserve"> (TODAY()-STAFF[[#This Row],[Date Joined]])/365</f>
        <v>3.0246575342465754</v>
      </c>
      <c r="J28" t="s">
        <v>207</v>
      </c>
      <c r="K28">
        <f ca="1">ROUNDUP(IF(STAFF[[#This Row],[Tenure]]&gt;3,3%*STAFF[[#This Row],[Salary]],2%*STAFF[[#This Row],[Salary]]),0)</f>
        <v>1470</v>
      </c>
    </row>
    <row r="29" spans="2:16" x14ac:dyDescent="0.25">
      <c r="B29" s="13" t="s">
        <v>7</v>
      </c>
      <c r="C29" s="13" t="s">
        <v>8</v>
      </c>
      <c r="D29" s="13" t="s">
        <v>9</v>
      </c>
      <c r="E29">
        <v>42</v>
      </c>
      <c r="F29" s="15">
        <v>44779</v>
      </c>
      <c r="G29" s="17">
        <v>75000</v>
      </c>
      <c r="H29" t="s">
        <v>10</v>
      </c>
      <c r="I29" s="23">
        <f ca="1" xml:space="preserve"> (TODAY()-STAFF[[#This Row],[Date Joined]])/365</f>
        <v>2.4438356164383563</v>
      </c>
      <c r="J29" t="s">
        <v>207</v>
      </c>
      <c r="K29">
        <f ca="1">ROUNDUP(IF(STAFF[[#This Row],[Tenure]]&gt;3,3%*STAFF[[#This Row],[Salary]],2%*STAFF[[#This Row],[Salary]]),0)</f>
        <v>1500</v>
      </c>
    </row>
    <row r="30" spans="2:16" x14ac:dyDescent="0.25">
      <c r="B30" s="13" t="s">
        <v>74</v>
      </c>
      <c r="C30" s="13" t="s">
        <v>8</v>
      </c>
      <c r="D30" s="13" t="s">
        <v>12</v>
      </c>
      <c r="E30">
        <v>40</v>
      </c>
      <c r="F30" s="15">
        <v>44337</v>
      </c>
      <c r="G30" s="17">
        <v>87620</v>
      </c>
      <c r="H30" t="s">
        <v>16</v>
      </c>
      <c r="I30" s="23">
        <f ca="1" xml:space="preserve"> (TODAY()-STAFF[[#This Row],[Date Joined]])/365</f>
        <v>3.6547945205479451</v>
      </c>
      <c r="J30" t="s">
        <v>207</v>
      </c>
      <c r="K30">
        <f ca="1">ROUNDUP(IF(STAFF[[#This Row],[Tenure]]&gt;3,3%*STAFF[[#This Row],[Salary]],2%*STAFF[[#This Row],[Salary]]),0)</f>
        <v>2629</v>
      </c>
    </row>
    <row r="31" spans="2:16" x14ac:dyDescent="0.25">
      <c r="B31" s="13" t="s">
        <v>44</v>
      </c>
      <c r="C31" s="13" t="s">
        <v>8</v>
      </c>
      <c r="D31" s="13" t="s">
        <v>12</v>
      </c>
      <c r="E31">
        <v>29</v>
      </c>
      <c r="F31" s="15">
        <v>44023</v>
      </c>
      <c r="G31" s="17">
        <v>34980</v>
      </c>
      <c r="H31" t="s">
        <v>16</v>
      </c>
      <c r="I31" s="23">
        <f ca="1" xml:space="preserve"> (TODAY()-STAFF[[#This Row],[Date Joined]])/365</f>
        <v>4.515068493150685</v>
      </c>
      <c r="J31" t="s">
        <v>207</v>
      </c>
      <c r="K31">
        <f ca="1">ROUNDUP(IF(STAFF[[#This Row],[Tenure]]&gt;3,3%*STAFF[[#This Row],[Salary]],2%*STAFF[[#This Row],[Salary]]),0)</f>
        <v>1050</v>
      </c>
    </row>
    <row r="32" spans="2:16" x14ac:dyDescent="0.25">
      <c r="B32" s="13" t="s">
        <v>35</v>
      </c>
      <c r="C32" s="13" t="s">
        <v>8</v>
      </c>
      <c r="D32" s="13" t="s">
        <v>21</v>
      </c>
      <c r="E32">
        <v>28</v>
      </c>
      <c r="F32" s="15">
        <v>44185</v>
      </c>
      <c r="G32" s="17">
        <v>75970</v>
      </c>
      <c r="H32" t="s">
        <v>16</v>
      </c>
      <c r="I32" s="23">
        <f ca="1" xml:space="preserve"> (TODAY()-STAFF[[#This Row],[Date Joined]])/365</f>
        <v>4.0712328767123287</v>
      </c>
      <c r="J32" t="s">
        <v>207</v>
      </c>
      <c r="K32">
        <f ca="1">ROUNDUP(IF(STAFF[[#This Row],[Tenure]]&gt;3,3%*STAFF[[#This Row],[Salary]],2%*STAFF[[#This Row],[Salary]]),0)</f>
        <v>2280</v>
      </c>
    </row>
    <row r="33" spans="2:11" x14ac:dyDescent="0.25">
      <c r="B33" s="13" t="s">
        <v>38</v>
      </c>
      <c r="C33" s="13" t="s">
        <v>8</v>
      </c>
      <c r="D33" s="13" t="s">
        <v>21</v>
      </c>
      <c r="E33">
        <v>34</v>
      </c>
      <c r="F33" s="15">
        <v>44612</v>
      </c>
      <c r="G33" s="17">
        <v>60130</v>
      </c>
      <c r="H33" t="s">
        <v>16</v>
      </c>
      <c r="I33" s="23">
        <f ca="1" xml:space="preserve"> (TODAY()-STAFF[[#This Row],[Date Joined]])/365</f>
        <v>2.9013698630136986</v>
      </c>
      <c r="J33" t="s">
        <v>207</v>
      </c>
      <c r="K33">
        <f ca="1">ROUNDUP(IF(STAFF[[#This Row],[Tenure]]&gt;3,3%*STAFF[[#This Row],[Salary]],2%*STAFF[[#This Row],[Salary]]),0)</f>
        <v>1203</v>
      </c>
    </row>
    <row r="34" spans="2:11" x14ac:dyDescent="0.25">
      <c r="B34" s="13" t="s">
        <v>41</v>
      </c>
      <c r="C34" s="13" t="s">
        <v>8</v>
      </c>
      <c r="D34" s="13" t="s">
        <v>12</v>
      </c>
      <c r="E34">
        <v>33</v>
      </c>
      <c r="F34" s="15">
        <v>44374</v>
      </c>
      <c r="G34" s="17">
        <v>75480</v>
      </c>
      <c r="H34" t="s">
        <v>42</v>
      </c>
      <c r="I34" s="23">
        <f ca="1" xml:space="preserve"> (TODAY()-STAFF[[#This Row],[Date Joined]])/365</f>
        <v>3.5534246575342467</v>
      </c>
      <c r="J34" t="s">
        <v>207</v>
      </c>
      <c r="K34">
        <f ca="1">ROUNDUP(IF(STAFF[[#This Row],[Tenure]]&gt;3,3%*STAFF[[#This Row],[Salary]],2%*STAFF[[#This Row],[Salary]]),0)</f>
        <v>2265</v>
      </c>
    </row>
    <row r="35" spans="2:11" x14ac:dyDescent="0.25">
      <c r="B35" s="13" t="s">
        <v>40</v>
      </c>
      <c r="C35" s="13" t="s">
        <v>15</v>
      </c>
      <c r="D35" s="13" t="s">
        <v>9</v>
      </c>
      <c r="E35">
        <v>33</v>
      </c>
      <c r="F35" s="15">
        <v>44164</v>
      </c>
      <c r="G35" s="17">
        <v>115920</v>
      </c>
      <c r="H35" t="s">
        <v>16</v>
      </c>
      <c r="I35" s="23">
        <f ca="1" xml:space="preserve"> (TODAY()-STAFF[[#This Row],[Date Joined]])/365</f>
        <v>4.1287671232876715</v>
      </c>
      <c r="J35" t="s">
        <v>207</v>
      </c>
      <c r="K35">
        <f ca="1">ROUNDUP(IF(STAFF[[#This Row],[Tenure]]&gt;3,3%*STAFF[[#This Row],[Salary]],2%*STAFF[[#This Row],[Salary]]),0)</f>
        <v>3478</v>
      </c>
    </row>
    <row r="36" spans="2:11" x14ac:dyDescent="0.25">
      <c r="B36" s="13" t="s">
        <v>48</v>
      </c>
      <c r="C36" s="13" t="s">
        <v>8</v>
      </c>
      <c r="D36" s="13" t="s">
        <v>19</v>
      </c>
      <c r="E36">
        <v>36</v>
      </c>
      <c r="F36" s="15">
        <v>44494</v>
      </c>
      <c r="G36" s="17">
        <v>78540</v>
      </c>
      <c r="H36" t="s">
        <v>16</v>
      </c>
      <c r="I36" s="23">
        <f ca="1" xml:space="preserve"> (TODAY()-STAFF[[#This Row],[Date Joined]])/365</f>
        <v>3.2246575342465755</v>
      </c>
      <c r="J36" t="s">
        <v>207</v>
      </c>
      <c r="K36">
        <f ca="1">ROUNDUP(IF(STAFF[[#This Row],[Tenure]]&gt;3,3%*STAFF[[#This Row],[Salary]],2%*STAFF[[#This Row],[Salary]]),0)</f>
        <v>2357</v>
      </c>
    </row>
    <row r="37" spans="2:11" x14ac:dyDescent="0.25">
      <c r="B37" s="13" t="s">
        <v>34</v>
      </c>
      <c r="C37" s="13" t="s">
        <v>15</v>
      </c>
      <c r="D37" s="13" t="s">
        <v>9</v>
      </c>
      <c r="E37">
        <v>25</v>
      </c>
      <c r="F37" s="15">
        <v>44726</v>
      </c>
      <c r="G37" s="17">
        <v>109190</v>
      </c>
      <c r="H37" t="s">
        <v>13</v>
      </c>
      <c r="I37" s="23">
        <f ca="1" xml:space="preserve"> (TODAY()-STAFF[[#This Row],[Date Joined]])/365</f>
        <v>2.5890410958904111</v>
      </c>
      <c r="J37" t="s">
        <v>207</v>
      </c>
      <c r="K37">
        <f ca="1">ROUNDUP(IF(STAFF[[#This Row],[Tenure]]&gt;3,3%*STAFF[[#This Row],[Salary]],2%*STAFF[[#This Row],[Salary]]),0)</f>
        <v>2184</v>
      </c>
    </row>
    <row r="38" spans="2:11" x14ac:dyDescent="0.25">
      <c r="B38" s="13" t="s">
        <v>73</v>
      </c>
      <c r="C38" s="13" t="s">
        <v>8</v>
      </c>
      <c r="D38" s="13" t="s">
        <v>19</v>
      </c>
      <c r="E38">
        <v>34</v>
      </c>
      <c r="F38" s="15">
        <v>44721</v>
      </c>
      <c r="G38" s="17">
        <v>49630</v>
      </c>
      <c r="H38" t="s">
        <v>24</v>
      </c>
      <c r="I38" s="23">
        <f ca="1" xml:space="preserve"> (TODAY()-STAFF[[#This Row],[Date Joined]])/365</f>
        <v>2.6027397260273974</v>
      </c>
      <c r="J38" t="s">
        <v>207</v>
      </c>
      <c r="K38">
        <f ca="1">ROUNDUP(IF(STAFF[[#This Row],[Tenure]]&gt;3,3%*STAFF[[#This Row],[Salary]],2%*STAFF[[#This Row],[Salary]]),0)</f>
        <v>993</v>
      </c>
    </row>
    <row r="39" spans="2:11" x14ac:dyDescent="0.25">
      <c r="B39" s="13" t="s">
        <v>107</v>
      </c>
      <c r="C39" s="13" t="s">
        <v>8</v>
      </c>
      <c r="D39" s="13" t="s">
        <v>9</v>
      </c>
      <c r="E39">
        <v>28</v>
      </c>
      <c r="F39" s="15">
        <v>44630</v>
      </c>
      <c r="G39" s="17">
        <v>99970</v>
      </c>
      <c r="H39" t="s">
        <v>16</v>
      </c>
      <c r="I39" s="23">
        <f ca="1" xml:space="preserve"> (TODAY()-STAFF[[#This Row],[Date Joined]])/365</f>
        <v>2.8520547945205479</v>
      </c>
      <c r="J39" t="s">
        <v>207</v>
      </c>
      <c r="K39">
        <f ca="1">ROUNDUP(IF(STAFF[[#This Row],[Tenure]]&gt;3,3%*STAFF[[#This Row],[Salary]],2%*STAFF[[#This Row],[Salary]]),0)</f>
        <v>2000</v>
      </c>
    </row>
    <row r="40" spans="2:11" x14ac:dyDescent="0.25">
      <c r="B40" s="13" t="s">
        <v>71</v>
      </c>
      <c r="C40" s="13" t="s">
        <v>8</v>
      </c>
      <c r="D40" s="13" t="s">
        <v>12</v>
      </c>
      <c r="E40">
        <v>33</v>
      </c>
      <c r="F40" s="15">
        <v>44190</v>
      </c>
      <c r="G40" s="17">
        <v>96140</v>
      </c>
      <c r="H40" t="s">
        <v>16</v>
      </c>
      <c r="I40" s="23">
        <f ca="1" xml:space="preserve"> (TODAY()-STAFF[[#This Row],[Date Joined]])/365</f>
        <v>4.0575342465753428</v>
      </c>
      <c r="J40" t="s">
        <v>207</v>
      </c>
      <c r="K40">
        <f ca="1">ROUNDUP(IF(STAFF[[#This Row],[Tenure]]&gt;3,3%*STAFF[[#This Row],[Salary]],2%*STAFF[[#This Row],[Salary]]),0)</f>
        <v>2885</v>
      </c>
    </row>
    <row r="41" spans="2:11" x14ac:dyDescent="0.25">
      <c r="B41" s="13" t="s">
        <v>50</v>
      </c>
      <c r="C41" s="13" t="s">
        <v>15</v>
      </c>
      <c r="D41" s="13" t="s">
        <v>9</v>
      </c>
      <c r="E41">
        <v>31</v>
      </c>
      <c r="F41" s="15">
        <v>44724</v>
      </c>
      <c r="G41" s="17">
        <v>103550</v>
      </c>
      <c r="H41" t="s">
        <v>16</v>
      </c>
      <c r="I41" s="23">
        <f ca="1" xml:space="preserve"> (TODAY()-STAFF[[#This Row],[Date Joined]])/365</f>
        <v>2.5945205479452054</v>
      </c>
      <c r="J41" t="s">
        <v>207</v>
      </c>
      <c r="K41">
        <f ca="1">ROUNDUP(IF(STAFF[[#This Row],[Tenure]]&gt;3,3%*STAFF[[#This Row],[Salary]],2%*STAFF[[#This Row],[Salary]]),0)</f>
        <v>2071</v>
      </c>
    </row>
    <row r="42" spans="2:11" x14ac:dyDescent="0.25">
      <c r="B42" s="13" t="s">
        <v>14</v>
      </c>
      <c r="C42" s="13" t="s">
        <v>15</v>
      </c>
      <c r="D42" s="13" t="s">
        <v>12</v>
      </c>
      <c r="E42">
        <v>31</v>
      </c>
      <c r="F42" s="15">
        <v>44511</v>
      </c>
      <c r="G42" s="17">
        <v>48950</v>
      </c>
      <c r="H42" t="s">
        <v>16</v>
      </c>
      <c r="I42" s="23">
        <f ca="1" xml:space="preserve"> (TODAY()-STAFF[[#This Row],[Date Joined]])/365</f>
        <v>3.1780821917808217</v>
      </c>
      <c r="J42" t="s">
        <v>207</v>
      </c>
      <c r="K42">
        <f ca="1">ROUNDUP(IF(STAFF[[#This Row],[Tenure]]&gt;3,3%*STAFF[[#This Row],[Salary]],2%*STAFF[[#This Row],[Salary]]),0)</f>
        <v>1469</v>
      </c>
    </row>
    <row r="43" spans="2:11" x14ac:dyDescent="0.25">
      <c r="B43" s="13" t="s">
        <v>63</v>
      </c>
      <c r="C43" s="13" t="s">
        <v>15</v>
      </c>
      <c r="D43" s="13" t="s">
        <v>21</v>
      </c>
      <c r="E43">
        <v>24</v>
      </c>
      <c r="F43" s="15">
        <v>44436</v>
      </c>
      <c r="G43" s="17">
        <v>52610</v>
      </c>
      <c r="H43" t="s">
        <v>24</v>
      </c>
      <c r="I43" s="23">
        <f ca="1" xml:space="preserve"> (TODAY()-STAFF[[#This Row],[Date Joined]])/365</f>
        <v>3.3835616438356166</v>
      </c>
      <c r="J43" t="s">
        <v>207</v>
      </c>
      <c r="K43">
        <f ca="1">ROUNDUP(IF(STAFF[[#This Row],[Tenure]]&gt;3,3%*STAFF[[#This Row],[Salary]],2%*STAFF[[#This Row],[Salary]]),0)</f>
        <v>1579</v>
      </c>
    </row>
    <row r="44" spans="2:11" x14ac:dyDescent="0.25">
      <c r="B44" s="13" t="s">
        <v>72</v>
      </c>
      <c r="C44" s="13" t="s">
        <v>8</v>
      </c>
      <c r="D44" s="13" t="s">
        <v>9</v>
      </c>
      <c r="E44">
        <v>36</v>
      </c>
      <c r="F44" s="15">
        <v>44529</v>
      </c>
      <c r="G44" s="17">
        <v>78390</v>
      </c>
      <c r="H44" t="s">
        <v>16</v>
      </c>
      <c r="I44" s="23">
        <f ca="1" xml:space="preserve"> (TODAY()-STAFF[[#This Row],[Date Joined]])/365</f>
        <v>3.128767123287671</v>
      </c>
      <c r="J44" t="s">
        <v>207</v>
      </c>
      <c r="K44">
        <f ca="1">ROUNDUP(IF(STAFF[[#This Row],[Tenure]]&gt;3,3%*STAFF[[#This Row],[Salary]],2%*STAFF[[#This Row],[Salary]]),0)</f>
        <v>2352</v>
      </c>
    </row>
    <row r="45" spans="2:11" x14ac:dyDescent="0.25">
      <c r="B45" s="13" t="s">
        <v>88</v>
      </c>
      <c r="C45" s="13" t="s">
        <v>8</v>
      </c>
      <c r="D45" s="13" t="s">
        <v>21</v>
      </c>
      <c r="E45">
        <v>33</v>
      </c>
      <c r="F45" s="15">
        <v>44809</v>
      </c>
      <c r="G45" s="17">
        <v>86570</v>
      </c>
      <c r="H45" t="s">
        <v>16</v>
      </c>
      <c r="I45" s="23">
        <f ca="1" xml:space="preserve"> (TODAY()-STAFF[[#This Row],[Date Joined]])/365</f>
        <v>2.3616438356164382</v>
      </c>
      <c r="J45" t="s">
        <v>207</v>
      </c>
      <c r="K45">
        <f ca="1">ROUNDUP(IF(STAFF[[#This Row],[Tenure]]&gt;3,3%*STAFF[[#This Row],[Salary]],2%*STAFF[[#This Row],[Salary]]),0)</f>
        <v>1732</v>
      </c>
    </row>
    <row r="46" spans="2:11" x14ac:dyDescent="0.25">
      <c r="B46" s="13" t="s">
        <v>92</v>
      </c>
      <c r="C46" s="13" t="s">
        <v>8</v>
      </c>
      <c r="D46" s="13" t="s">
        <v>12</v>
      </c>
      <c r="E46">
        <v>27</v>
      </c>
      <c r="F46" s="15">
        <v>44686</v>
      </c>
      <c r="G46" s="17">
        <v>83750</v>
      </c>
      <c r="H46" t="s">
        <v>16</v>
      </c>
      <c r="I46" s="23">
        <f ca="1" xml:space="preserve"> (TODAY()-STAFF[[#This Row],[Date Joined]])/365</f>
        <v>2.6986301369863015</v>
      </c>
      <c r="J46" t="s">
        <v>207</v>
      </c>
      <c r="K46">
        <f ca="1">ROUNDUP(IF(STAFF[[#This Row],[Tenure]]&gt;3,3%*STAFF[[#This Row],[Salary]],2%*STAFF[[#This Row],[Salary]]),0)</f>
        <v>1675</v>
      </c>
    </row>
    <row r="47" spans="2:11" x14ac:dyDescent="0.25">
      <c r="B47" s="13" t="s">
        <v>102</v>
      </c>
      <c r="C47" s="13" t="s">
        <v>8</v>
      </c>
      <c r="D47" s="13" t="s">
        <v>21</v>
      </c>
      <c r="E47">
        <v>34</v>
      </c>
      <c r="F47" s="15">
        <v>44445</v>
      </c>
      <c r="G47" s="17">
        <v>92450</v>
      </c>
      <c r="H47" t="s">
        <v>16</v>
      </c>
      <c r="I47" s="23">
        <f ca="1" xml:space="preserve"> (TODAY()-STAFF[[#This Row],[Date Joined]])/365</f>
        <v>3.3589041095890413</v>
      </c>
      <c r="J47" t="s">
        <v>207</v>
      </c>
      <c r="K47">
        <f ca="1">ROUNDUP(IF(STAFF[[#This Row],[Tenure]]&gt;3,3%*STAFF[[#This Row],[Salary]],2%*STAFF[[#This Row],[Salary]]),0)</f>
        <v>2774</v>
      </c>
    </row>
    <row r="48" spans="2:11" x14ac:dyDescent="0.25">
      <c r="B48" s="13" t="s">
        <v>64</v>
      </c>
      <c r="C48" s="13" t="s">
        <v>15</v>
      </c>
      <c r="D48" s="13" t="s">
        <v>12</v>
      </c>
      <c r="E48">
        <v>20</v>
      </c>
      <c r="F48" s="15">
        <v>44183</v>
      </c>
      <c r="G48" s="17">
        <v>112650</v>
      </c>
      <c r="H48" t="s">
        <v>16</v>
      </c>
      <c r="I48" s="23">
        <f ca="1" xml:space="preserve"> (TODAY()-STAFF[[#This Row],[Date Joined]])/365</f>
        <v>4.0767123287671234</v>
      </c>
      <c r="J48" t="s">
        <v>207</v>
      </c>
      <c r="K48">
        <f ca="1">ROUNDUP(IF(STAFF[[#This Row],[Tenure]]&gt;3,3%*STAFF[[#This Row],[Salary]],2%*STAFF[[#This Row],[Salary]]),0)</f>
        <v>3380</v>
      </c>
    </row>
    <row r="49" spans="2:11" x14ac:dyDescent="0.25">
      <c r="B49" s="13" t="s">
        <v>104</v>
      </c>
      <c r="C49" s="13" t="s">
        <v>15</v>
      </c>
      <c r="D49" s="13" t="s">
        <v>9</v>
      </c>
      <c r="E49">
        <v>20</v>
      </c>
      <c r="F49" s="15">
        <v>44744</v>
      </c>
      <c r="G49" s="17">
        <v>79570</v>
      </c>
      <c r="H49" t="s">
        <v>16</v>
      </c>
      <c r="I49" s="23">
        <f ca="1" xml:space="preserve"> (TODAY()-STAFF[[#This Row],[Date Joined]])/365</f>
        <v>2.5397260273972604</v>
      </c>
      <c r="J49" t="s">
        <v>207</v>
      </c>
      <c r="K49">
        <f ca="1">ROUNDUP(IF(STAFF[[#This Row],[Tenure]]&gt;3,3%*STAFF[[#This Row],[Salary]],2%*STAFF[[#This Row],[Salary]]),0)</f>
        <v>1592</v>
      </c>
    </row>
    <row r="50" spans="2:11" x14ac:dyDescent="0.25">
      <c r="B50" s="13" t="s">
        <v>91</v>
      </c>
      <c r="C50" s="13" t="s">
        <v>8</v>
      </c>
      <c r="D50" s="13" t="s">
        <v>19</v>
      </c>
      <c r="E50">
        <v>20</v>
      </c>
      <c r="F50" s="15">
        <v>44537</v>
      </c>
      <c r="G50" s="17">
        <v>68900</v>
      </c>
      <c r="H50" t="s">
        <v>24</v>
      </c>
      <c r="I50" s="23">
        <f ca="1" xml:space="preserve"> (TODAY()-STAFF[[#This Row],[Date Joined]])/365</f>
        <v>3.106849315068493</v>
      </c>
      <c r="J50" t="s">
        <v>207</v>
      </c>
      <c r="K50">
        <f ca="1">ROUNDUP(IF(STAFF[[#This Row],[Tenure]]&gt;3,3%*STAFF[[#This Row],[Salary]],2%*STAFF[[#This Row],[Salary]]),0)</f>
        <v>2067</v>
      </c>
    </row>
    <row r="51" spans="2:11" x14ac:dyDescent="0.25">
      <c r="B51" s="13" t="s">
        <v>39</v>
      </c>
      <c r="C51" s="13" t="s">
        <v>8</v>
      </c>
      <c r="D51" s="13" t="s">
        <v>12</v>
      </c>
      <c r="E51">
        <v>25</v>
      </c>
      <c r="F51" s="15">
        <v>44694</v>
      </c>
      <c r="G51" s="17">
        <v>80700</v>
      </c>
      <c r="H51" t="s">
        <v>13</v>
      </c>
      <c r="I51" s="23">
        <f ca="1" xml:space="preserve"> (TODAY()-STAFF[[#This Row],[Date Joined]])/365</f>
        <v>2.6767123287671235</v>
      </c>
      <c r="J51" t="s">
        <v>207</v>
      </c>
      <c r="K51">
        <f ca="1">ROUNDUP(IF(STAFF[[#This Row],[Tenure]]&gt;3,3%*STAFF[[#This Row],[Salary]],2%*STAFF[[#This Row],[Salary]]),0)</f>
        <v>1614</v>
      </c>
    </row>
    <row r="52" spans="2:11" x14ac:dyDescent="0.25">
      <c r="B52" s="13" t="s">
        <v>100</v>
      </c>
      <c r="C52" s="13" t="s">
        <v>15</v>
      </c>
      <c r="D52" s="13" t="s">
        <v>9</v>
      </c>
      <c r="E52">
        <v>19</v>
      </c>
      <c r="F52" s="15">
        <v>44277</v>
      </c>
      <c r="G52" s="17">
        <v>58960</v>
      </c>
      <c r="H52" t="s">
        <v>16</v>
      </c>
      <c r="I52" s="23">
        <f ca="1" xml:space="preserve"> (TODAY()-STAFF[[#This Row],[Date Joined]])/365</f>
        <v>3.8191780821917809</v>
      </c>
      <c r="J52" t="s">
        <v>207</v>
      </c>
      <c r="K52">
        <f ca="1">ROUNDUP(IF(STAFF[[#This Row],[Tenure]]&gt;3,3%*STAFF[[#This Row],[Salary]],2%*STAFF[[#This Row],[Salary]]),0)</f>
        <v>1769</v>
      </c>
    </row>
    <row r="53" spans="2:11" x14ac:dyDescent="0.25">
      <c r="B53" s="13" t="s">
        <v>106</v>
      </c>
      <c r="C53" s="13" t="s">
        <v>15</v>
      </c>
      <c r="D53" s="13" t="s">
        <v>12</v>
      </c>
      <c r="E53">
        <v>36</v>
      </c>
      <c r="F53" s="15">
        <v>44019</v>
      </c>
      <c r="G53" s="17">
        <v>118840</v>
      </c>
      <c r="H53" t="s">
        <v>16</v>
      </c>
      <c r="I53" s="23">
        <f ca="1" xml:space="preserve"> (TODAY()-STAFF[[#This Row],[Date Joined]])/365</f>
        <v>4.5260273972602736</v>
      </c>
      <c r="J53" t="s">
        <v>207</v>
      </c>
      <c r="K53">
        <f ca="1">ROUNDUP(IF(STAFF[[#This Row],[Tenure]]&gt;3,3%*STAFF[[#This Row],[Salary]],2%*STAFF[[#This Row],[Salary]]),0)</f>
        <v>3566</v>
      </c>
    </row>
    <row r="54" spans="2:11" x14ac:dyDescent="0.25">
      <c r="B54" s="13" t="s">
        <v>29</v>
      </c>
      <c r="C54" s="13" t="s">
        <v>15</v>
      </c>
      <c r="D54" s="13" t="s">
        <v>21</v>
      </c>
      <c r="E54">
        <v>28</v>
      </c>
      <c r="F54" s="15">
        <v>44041</v>
      </c>
      <c r="G54" s="17">
        <v>48170</v>
      </c>
      <c r="H54" t="s">
        <v>13</v>
      </c>
      <c r="I54" s="23">
        <f ca="1" xml:space="preserve"> (TODAY()-STAFF[[#This Row],[Date Joined]])/365</f>
        <v>4.4657534246575343</v>
      </c>
      <c r="J54" t="s">
        <v>207</v>
      </c>
      <c r="K54">
        <f ca="1">ROUNDUP(IF(STAFF[[#This Row],[Tenure]]&gt;3,3%*STAFF[[#This Row],[Salary]],2%*STAFF[[#This Row],[Salary]]),0)</f>
        <v>1446</v>
      </c>
    </row>
    <row r="55" spans="2:11" x14ac:dyDescent="0.25">
      <c r="B55" s="13" t="s">
        <v>108</v>
      </c>
      <c r="C55" s="13" t="s">
        <v>8</v>
      </c>
      <c r="D55" s="13" t="s">
        <v>56</v>
      </c>
      <c r="E55">
        <v>32</v>
      </c>
      <c r="F55" s="15">
        <v>44400</v>
      </c>
      <c r="G55" s="17">
        <v>45510</v>
      </c>
      <c r="H55" t="s">
        <v>16</v>
      </c>
      <c r="I55" s="23">
        <f ca="1" xml:space="preserve"> (TODAY()-STAFF[[#This Row],[Date Joined]])/365</f>
        <v>3.4821917808219176</v>
      </c>
      <c r="J55" t="s">
        <v>207</v>
      </c>
      <c r="K55">
        <f ca="1">ROUNDUP(IF(STAFF[[#This Row],[Tenure]]&gt;3,3%*STAFF[[#This Row],[Salary]],2%*STAFF[[#This Row],[Salary]]),0)</f>
        <v>1366</v>
      </c>
    </row>
    <row r="56" spans="2:11" x14ac:dyDescent="0.25">
      <c r="B56" s="13" t="s">
        <v>83</v>
      </c>
      <c r="C56" s="13" t="s">
        <v>8</v>
      </c>
      <c r="D56" s="13" t="s">
        <v>9</v>
      </c>
      <c r="E56">
        <v>36</v>
      </c>
      <c r="F56" s="15">
        <v>44085</v>
      </c>
      <c r="G56" s="17">
        <v>114890</v>
      </c>
      <c r="H56" t="s">
        <v>16</v>
      </c>
      <c r="I56" s="23">
        <f ca="1" xml:space="preserve"> (TODAY()-STAFF[[#This Row],[Date Joined]])/365</f>
        <v>4.3452054794520549</v>
      </c>
      <c r="J56" t="s">
        <v>207</v>
      </c>
      <c r="K56">
        <f ca="1">ROUNDUP(IF(STAFF[[#This Row],[Tenure]]&gt;3,3%*STAFF[[#This Row],[Salary]],2%*STAFF[[#This Row],[Salary]]),0)</f>
        <v>3447</v>
      </c>
    </row>
    <row r="57" spans="2:11" x14ac:dyDescent="0.25">
      <c r="B57" s="13" t="s">
        <v>67</v>
      </c>
      <c r="C57" s="13" t="s">
        <v>15</v>
      </c>
      <c r="D57" s="13" t="s">
        <v>12</v>
      </c>
      <c r="E57">
        <v>30</v>
      </c>
      <c r="F57" s="15">
        <v>44850</v>
      </c>
      <c r="G57" s="17">
        <v>69710</v>
      </c>
      <c r="H57" t="s">
        <v>16</v>
      </c>
      <c r="I57" s="23">
        <f ca="1" xml:space="preserve"> (TODAY()-STAFF[[#This Row],[Date Joined]])/365</f>
        <v>2.2493150684931509</v>
      </c>
      <c r="J57" t="s">
        <v>207</v>
      </c>
      <c r="K57">
        <f ca="1">ROUNDUP(IF(STAFF[[#This Row],[Tenure]]&gt;3,3%*STAFF[[#This Row],[Salary]],2%*STAFF[[#This Row],[Salary]]),0)</f>
        <v>1395</v>
      </c>
    </row>
    <row r="58" spans="2:11" x14ac:dyDescent="0.25">
      <c r="B58" s="13" t="s">
        <v>94</v>
      </c>
      <c r="C58" s="13" t="s">
        <v>15</v>
      </c>
      <c r="D58" s="13" t="s">
        <v>21</v>
      </c>
      <c r="E58">
        <v>36</v>
      </c>
      <c r="F58" s="15">
        <v>44333</v>
      </c>
      <c r="G58" s="17">
        <v>71380</v>
      </c>
      <c r="H58" t="s">
        <v>16</v>
      </c>
      <c r="I58" s="23">
        <f ca="1" xml:space="preserve"> (TODAY()-STAFF[[#This Row],[Date Joined]])/365</f>
        <v>3.6657534246575341</v>
      </c>
      <c r="J58" t="s">
        <v>207</v>
      </c>
      <c r="K58">
        <f ca="1">ROUNDUP(IF(STAFF[[#This Row],[Tenure]]&gt;3,3%*STAFF[[#This Row],[Salary]],2%*STAFF[[#This Row],[Salary]]),0)</f>
        <v>2142</v>
      </c>
    </row>
    <row r="59" spans="2:11" x14ac:dyDescent="0.25">
      <c r="B59" s="13" t="s">
        <v>33</v>
      </c>
      <c r="C59" s="13" t="s">
        <v>8</v>
      </c>
      <c r="D59" s="13" t="s">
        <v>19</v>
      </c>
      <c r="E59">
        <v>38</v>
      </c>
      <c r="F59" s="15">
        <v>44377</v>
      </c>
      <c r="G59" s="17">
        <v>109160</v>
      </c>
      <c r="H59" t="s">
        <v>10</v>
      </c>
      <c r="I59" s="23">
        <f ca="1" xml:space="preserve"> (TODAY()-STAFF[[#This Row],[Date Joined]])/365</f>
        <v>3.5452054794520547</v>
      </c>
      <c r="J59" t="s">
        <v>207</v>
      </c>
      <c r="K59">
        <f ca="1">ROUNDUP(IF(STAFF[[#This Row],[Tenure]]&gt;3,3%*STAFF[[#This Row],[Salary]],2%*STAFF[[#This Row],[Salary]]),0)</f>
        <v>3275</v>
      </c>
    </row>
    <row r="60" spans="2:11" x14ac:dyDescent="0.25">
      <c r="B60" s="13" t="s">
        <v>98</v>
      </c>
      <c r="C60" s="13" t="s">
        <v>15</v>
      </c>
      <c r="D60" s="13" t="s">
        <v>9</v>
      </c>
      <c r="E60">
        <v>27</v>
      </c>
      <c r="F60" s="15">
        <v>44609</v>
      </c>
      <c r="G60" s="17">
        <v>113280</v>
      </c>
      <c r="H60" t="s">
        <v>42</v>
      </c>
      <c r="I60" s="23">
        <f ca="1" xml:space="preserve"> (TODAY()-STAFF[[#This Row],[Date Joined]])/365</f>
        <v>2.9095890410958902</v>
      </c>
      <c r="J60" t="s">
        <v>207</v>
      </c>
      <c r="K60">
        <f ca="1">ROUNDUP(IF(STAFF[[#This Row],[Tenure]]&gt;3,3%*STAFF[[#This Row],[Salary]],2%*STAFF[[#This Row],[Salary]]),0)</f>
        <v>2266</v>
      </c>
    </row>
    <row r="61" spans="2:11" x14ac:dyDescent="0.25">
      <c r="B61" s="13" t="s">
        <v>25</v>
      </c>
      <c r="C61" s="13" t="s">
        <v>15</v>
      </c>
      <c r="D61" s="13" t="s">
        <v>12</v>
      </c>
      <c r="E61">
        <v>30</v>
      </c>
      <c r="F61" s="15">
        <v>44273</v>
      </c>
      <c r="G61" s="17">
        <v>69120</v>
      </c>
      <c r="H61" t="s">
        <v>16</v>
      </c>
      <c r="I61" s="23">
        <f ca="1" xml:space="preserve"> (TODAY()-STAFF[[#This Row],[Date Joined]])/365</f>
        <v>3.8301369863013699</v>
      </c>
      <c r="J61" t="s">
        <v>207</v>
      </c>
      <c r="K61">
        <f ca="1">ROUNDUP(IF(STAFF[[#This Row],[Tenure]]&gt;3,3%*STAFF[[#This Row],[Salary]],2%*STAFF[[#This Row],[Salary]]),0)</f>
        <v>2074</v>
      </c>
    </row>
    <row r="62" spans="2:11" x14ac:dyDescent="0.25">
      <c r="B62" s="13" t="s">
        <v>55</v>
      </c>
      <c r="C62" s="13" t="s">
        <v>8</v>
      </c>
      <c r="D62" s="13" t="s">
        <v>56</v>
      </c>
      <c r="E62">
        <v>37</v>
      </c>
      <c r="F62" s="15">
        <v>44451</v>
      </c>
      <c r="G62" s="17">
        <v>118100</v>
      </c>
      <c r="H62" t="s">
        <v>16</v>
      </c>
      <c r="I62" s="23">
        <f ca="1" xml:space="preserve"> (TODAY()-STAFF[[#This Row],[Date Joined]])/365</f>
        <v>3.3424657534246576</v>
      </c>
      <c r="J62" t="s">
        <v>207</v>
      </c>
      <c r="K62">
        <f ca="1">ROUNDUP(IF(STAFF[[#This Row],[Tenure]]&gt;3,3%*STAFF[[#This Row],[Salary]],2%*STAFF[[#This Row],[Salary]]),0)</f>
        <v>3543</v>
      </c>
    </row>
    <row r="63" spans="2:11" x14ac:dyDescent="0.25">
      <c r="B63" s="13" t="s">
        <v>62</v>
      </c>
      <c r="C63" s="13" t="s">
        <v>8</v>
      </c>
      <c r="D63" s="13" t="s">
        <v>9</v>
      </c>
      <c r="E63">
        <v>22</v>
      </c>
      <c r="F63" s="15">
        <v>44450</v>
      </c>
      <c r="G63" s="17">
        <v>76900</v>
      </c>
      <c r="H63" t="s">
        <v>13</v>
      </c>
      <c r="I63" s="23">
        <f ca="1" xml:space="preserve"> (TODAY()-STAFF[[#This Row],[Date Joined]])/365</f>
        <v>3.3452054794520549</v>
      </c>
      <c r="J63" t="s">
        <v>207</v>
      </c>
      <c r="K63">
        <f ca="1">ROUNDUP(IF(STAFF[[#This Row],[Tenure]]&gt;3,3%*STAFF[[#This Row],[Salary]],2%*STAFF[[#This Row],[Salary]]),0)</f>
        <v>2307</v>
      </c>
    </row>
    <row r="64" spans="2:11" x14ac:dyDescent="0.25">
      <c r="B64" s="13" t="s">
        <v>17</v>
      </c>
      <c r="C64" s="13" t="s">
        <v>8</v>
      </c>
      <c r="D64" s="13" t="s">
        <v>12</v>
      </c>
      <c r="E64">
        <v>43</v>
      </c>
      <c r="F64" s="15">
        <v>45045</v>
      </c>
      <c r="G64" s="17">
        <v>114870</v>
      </c>
      <c r="H64" t="s">
        <v>16</v>
      </c>
      <c r="I64" s="23">
        <f ca="1" xml:space="preserve"> (TODAY()-STAFF[[#This Row],[Date Joined]])/365</f>
        <v>1.715068493150685</v>
      </c>
      <c r="J64" t="s">
        <v>207</v>
      </c>
      <c r="K64">
        <f ca="1">ROUNDUP(IF(STAFF[[#This Row],[Tenure]]&gt;3,3%*STAFF[[#This Row],[Salary]],2%*STAFF[[#This Row],[Salary]]),0)</f>
        <v>2298</v>
      </c>
    </row>
    <row r="65" spans="2:11" x14ac:dyDescent="0.25">
      <c r="B65" s="13" t="s">
        <v>43</v>
      </c>
      <c r="C65" s="13" t="s">
        <v>8</v>
      </c>
      <c r="D65" s="13" t="s">
        <v>9</v>
      </c>
      <c r="E65">
        <v>28</v>
      </c>
      <c r="F65" s="15">
        <v>44486</v>
      </c>
      <c r="G65" s="17">
        <v>104770</v>
      </c>
      <c r="H65" t="s">
        <v>16</v>
      </c>
      <c r="I65" s="23">
        <f ca="1" xml:space="preserve"> (TODAY()-STAFF[[#This Row],[Date Joined]])/365</f>
        <v>3.2465753424657535</v>
      </c>
      <c r="J65" t="s">
        <v>207</v>
      </c>
      <c r="K65">
        <f ca="1">ROUNDUP(IF(STAFF[[#This Row],[Tenure]]&gt;3,3%*STAFF[[#This Row],[Salary]],2%*STAFF[[#This Row],[Salary]]),0)</f>
        <v>3144</v>
      </c>
    </row>
    <row r="66" spans="2:11" x14ac:dyDescent="0.25">
      <c r="B66" s="13" t="s">
        <v>89</v>
      </c>
      <c r="C66" s="13" t="s">
        <v>15</v>
      </c>
      <c r="D66" s="13" t="s">
        <v>19</v>
      </c>
      <c r="E66">
        <v>27</v>
      </c>
      <c r="F66" s="15">
        <v>44134</v>
      </c>
      <c r="G66" s="17">
        <v>54970</v>
      </c>
      <c r="H66" t="s">
        <v>16</v>
      </c>
      <c r="I66" s="23">
        <f ca="1" xml:space="preserve"> (TODAY()-STAFF[[#This Row],[Date Joined]])/365</f>
        <v>4.2109589041095887</v>
      </c>
      <c r="J66" t="s">
        <v>207</v>
      </c>
      <c r="K66">
        <f ca="1">ROUNDUP(IF(STAFF[[#This Row],[Tenure]]&gt;3,3%*STAFF[[#This Row],[Salary]],2%*STAFF[[#This Row],[Salary]]),0)</f>
        <v>1650</v>
      </c>
    </row>
    <row r="67" spans="2:11" x14ac:dyDescent="0.25">
      <c r="B67" s="13" t="s">
        <v>109</v>
      </c>
      <c r="C67" s="13" t="s">
        <v>8</v>
      </c>
      <c r="D67" s="13" t="s">
        <v>19</v>
      </c>
      <c r="E67">
        <v>38</v>
      </c>
      <c r="F67" s="15">
        <v>44329</v>
      </c>
      <c r="G67" s="17">
        <v>56870</v>
      </c>
      <c r="H67" t="s">
        <v>13</v>
      </c>
      <c r="I67" s="23">
        <f ca="1" xml:space="preserve"> (TODAY()-STAFF[[#This Row],[Date Joined]])/365</f>
        <v>3.6767123287671235</v>
      </c>
      <c r="J67" t="s">
        <v>207</v>
      </c>
      <c r="K67">
        <f ca="1">ROUNDUP(IF(STAFF[[#This Row],[Tenure]]&gt;3,3%*STAFF[[#This Row],[Salary]],2%*STAFF[[#This Row],[Salary]]),0)</f>
        <v>1707</v>
      </c>
    </row>
    <row r="68" spans="2:11" x14ac:dyDescent="0.25">
      <c r="B68" s="13" t="s">
        <v>77</v>
      </c>
      <c r="C68" s="13" t="s">
        <v>8</v>
      </c>
      <c r="D68" s="13" t="s">
        <v>19</v>
      </c>
      <c r="E68">
        <v>25</v>
      </c>
      <c r="F68" s="15">
        <v>44205</v>
      </c>
      <c r="G68" s="17">
        <v>92700</v>
      </c>
      <c r="H68" t="s">
        <v>16</v>
      </c>
      <c r="I68" s="23">
        <f ca="1" xml:space="preserve"> (TODAY()-STAFF[[#This Row],[Date Joined]])/365</f>
        <v>4.0164383561643833</v>
      </c>
      <c r="J68" t="s">
        <v>207</v>
      </c>
      <c r="K68">
        <f ca="1">ROUNDUP(IF(STAFF[[#This Row],[Tenure]]&gt;3,3%*STAFF[[#This Row],[Salary]],2%*STAFF[[#This Row],[Salary]]),0)</f>
        <v>2781</v>
      </c>
    </row>
    <row r="69" spans="2:11" x14ac:dyDescent="0.25">
      <c r="B69" s="13" t="s">
        <v>32</v>
      </c>
      <c r="C69" s="13" t="s">
        <v>8</v>
      </c>
      <c r="D69" s="13" t="s">
        <v>21</v>
      </c>
      <c r="E69">
        <v>21</v>
      </c>
      <c r="F69" s="15">
        <v>44317</v>
      </c>
      <c r="G69" s="17">
        <v>65920</v>
      </c>
      <c r="H69" t="s">
        <v>16</v>
      </c>
      <c r="I69" s="23">
        <f ca="1" xml:space="preserve"> (TODAY()-STAFF[[#This Row],[Date Joined]])/365</f>
        <v>3.7095890410958905</v>
      </c>
      <c r="J69" t="s">
        <v>207</v>
      </c>
      <c r="K69">
        <f ca="1">ROUNDUP(IF(STAFF[[#This Row],[Tenure]]&gt;3,3%*STAFF[[#This Row],[Salary]],2%*STAFF[[#This Row],[Salary]]),0)</f>
        <v>1978</v>
      </c>
    </row>
    <row r="70" spans="2:11" x14ac:dyDescent="0.25">
      <c r="B70" s="13" t="s">
        <v>59</v>
      </c>
      <c r="C70" s="13" t="s">
        <v>15</v>
      </c>
      <c r="D70" s="13" t="s">
        <v>9</v>
      </c>
      <c r="E70">
        <v>26</v>
      </c>
      <c r="F70" s="15">
        <v>44225</v>
      </c>
      <c r="G70" s="17">
        <v>47360</v>
      </c>
      <c r="H70" t="s">
        <v>16</v>
      </c>
      <c r="I70" s="23">
        <f ca="1" xml:space="preserve"> (TODAY()-STAFF[[#This Row],[Date Joined]])/365</f>
        <v>3.9616438356164383</v>
      </c>
      <c r="J70" t="s">
        <v>207</v>
      </c>
      <c r="K70">
        <f ca="1">ROUNDUP(IF(STAFF[[#This Row],[Tenure]]&gt;3,3%*STAFF[[#This Row],[Salary]],2%*STAFF[[#This Row],[Salary]]),0)</f>
        <v>1421</v>
      </c>
    </row>
    <row r="71" spans="2:11" x14ac:dyDescent="0.25">
      <c r="B71" s="13" t="s">
        <v>37</v>
      </c>
      <c r="C71" s="13" t="s">
        <v>15</v>
      </c>
      <c r="D71" s="13" t="s">
        <v>9</v>
      </c>
      <c r="E71">
        <v>30</v>
      </c>
      <c r="F71" s="15">
        <v>44666</v>
      </c>
      <c r="G71" s="17">
        <v>60570</v>
      </c>
      <c r="H71" t="s">
        <v>16</v>
      </c>
      <c r="I71" s="23">
        <f ca="1" xml:space="preserve"> (TODAY()-STAFF[[#This Row],[Date Joined]])/365</f>
        <v>2.7534246575342465</v>
      </c>
      <c r="J71" t="s">
        <v>207</v>
      </c>
      <c r="K71">
        <f ca="1">ROUNDUP(IF(STAFF[[#This Row],[Tenure]]&gt;3,3%*STAFF[[#This Row],[Salary]],2%*STAFF[[#This Row],[Salary]]),0)</f>
        <v>1212</v>
      </c>
    </row>
    <row r="72" spans="2:11" x14ac:dyDescent="0.25">
      <c r="B72" s="13" t="s">
        <v>96</v>
      </c>
      <c r="C72" s="13" t="s">
        <v>8</v>
      </c>
      <c r="D72" s="13" t="s">
        <v>9</v>
      </c>
      <c r="E72">
        <v>28</v>
      </c>
      <c r="F72" s="15">
        <v>44649</v>
      </c>
      <c r="G72" s="17">
        <v>104120</v>
      </c>
      <c r="H72" t="s">
        <v>16</v>
      </c>
      <c r="I72" s="23">
        <f ca="1" xml:space="preserve"> (TODAY()-STAFF[[#This Row],[Date Joined]])/365</f>
        <v>2.8</v>
      </c>
      <c r="J72" t="s">
        <v>207</v>
      </c>
      <c r="K72">
        <f ca="1">ROUNDUP(IF(STAFF[[#This Row],[Tenure]]&gt;3,3%*STAFF[[#This Row],[Salary]],2%*STAFF[[#This Row],[Salary]]),0)</f>
        <v>2083</v>
      </c>
    </row>
    <row r="73" spans="2:11" x14ac:dyDescent="0.25">
      <c r="B73" s="13" t="s">
        <v>23</v>
      </c>
      <c r="C73" s="13" t="s">
        <v>15</v>
      </c>
      <c r="D73" s="13" t="s">
        <v>12</v>
      </c>
      <c r="E73">
        <v>37</v>
      </c>
      <c r="F73" s="15">
        <v>44338</v>
      </c>
      <c r="G73" s="17">
        <v>88050</v>
      </c>
      <c r="H73" t="s">
        <v>24</v>
      </c>
      <c r="I73" s="23">
        <f ca="1" xml:space="preserve"> (TODAY()-STAFF[[#This Row],[Date Joined]])/365</f>
        <v>3.6520547945205482</v>
      </c>
      <c r="J73" t="s">
        <v>207</v>
      </c>
      <c r="K73">
        <f ca="1">ROUNDUP(IF(STAFF[[#This Row],[Tenure]]&gt;3,3%*STAFF[[#This Row],[Salary]],2%*STAFF[[#This Row],[Salary]]),0)</f>
        <v>2642</v>
      </c>
    </row>
    <row r="74" spans="2:11" x14ac:dyDescent="0.25">
      <c r="B74" s="13" t="s">
        <v>103</v>
      </c>
      <c r="C74" s="13" t="s">
        <v>15</v>
      </c>
      <c r="D74" s="13" t="s">
        <v>12</v>
      </c>
      <c r="E74">
        <v>24</v>
      </c>
      <c r="F74" s="15">
        <v>44686</v>
      </c>
      <c r="G74" s="17">
        <v>100420</v>
      </c>
      <c r="H74" t="s">
        <v>16</v>
      </c>
      <c r="I74" s="23">
        <f ca="1" xml:space="preserve"> (TODAY()-STAFF[[#This Row],[Date Joined]])/365</f>
        <v>2.6986301369863015</v>
      </c>
      <c r="J74" t="s">
        <v>207</v>
      </c>
      <c r="K74">
        <f ca="1">ROUNDUP(IF(STAFF[[#This Row],[Tenure]]&gt;3,3%*STAFF[[#This Row],[Salary]],2%*STAFF[[#This Row],[Salary]]),0)</f>
        <v>2009</v>
      </c>
    </row>
    <row r="75" spans="2:11" x14ac:dyDescent="0.25">
      <c r="B75" s="13" t="s">
        <v>54</v>
      </c>
      <c r="C75" s="13" t="s">
        <v>8</v>
      </c>
      <c r="D75" s="13" t="s">
        <v>9</v>
      </c>
      <c r="E75">
        <v>30</v>
      </c>
      <c r="F75" s="15">
        <v>44850</v>
      </c>
      <c r="G75" s="17">
        <v>114180</v>
      </c>
      <c r="H75" t="s">
        <v>16</v>
      </c>
      <c r="I75" s="23">
        <f ca="1" xml:space="preserve"> (TODAY()-STAFF[[#This Row],[Date Joined]])/365</f>
        <v>2.2493150684931509</v>
      </c>
      <c r="J75" t="s">
        <v>207</v>
      </c>
      <c r="K75">
        <f ca="1">ROUNDUP(IF(STAFF[[#This Row],[Tenure]]&gt;3,3%*STAFF[[#This Row],[Salary]],2%*STAFF[[#This Row],[Salary]]),0)</f>
        <v>2284</v>
      </c>
    </row>
    <row r="76" spans="2:11" x14ac:dyDescent="0.25">
      <c r="B76" s="13" t="s">
        <v>86</v>
      </c>
      <c r="C76" s="13" t="s">
        <v>8</v>
      </c>
      <c r="D76" s="13" t="s">
        <v>12</v>
      </c>
      <c r="E76">
        <v>21</v>
      </c>
      <c r="F76" s="15">
        <v>44678</v>
      </c>
      <c r="G76" s="17">
        <v>33920</v>
      </c>
      <c r="H76" t="s">
        <v>16</v>
      </c>
      <c r="I76" s="23">
        <f ca="1" xml:space="preserve"> (TODAY()-STAFF[[#This Row],[Date Joined]])/365</f>
        <v>2.7205479452054795</v>
      </c>
      <c r="J76" t="s">
        <v>207</v>
      </c>
      <c r="K76">
        <f ca="1">ROUNDUP(IF(STAFF[[#This Row],[Tenure]]&gt;3,3%*STAFF[[#This Row],[Salary]],2%*STAFF[[#This Row],[Salary]]),0)</f>
        <v>679</v>
      </c>
    </row>
    <row r="77" spans="2:11" x14ac:dyDescent="0.25">
      <c r="B77" s="13" t="s">
        <v>69</v>
      </c>
      <c r="C77" s="13" t="s">
        <v>15</v>
      </c>
      <c r="D77" s="13" t="s">
        <v>9</v>
      </c>
      <c r="E77">
        <v>23</v>
      </c>
      <c r="F77" s="15">
        <v>44440</v>
      </c>
      <c r="G77" s="17">
        <v>106460</v>
      </c>
      <c r="H77" t="s">
        <v>16</v>
      </c>
      <c r="I77" s="23">
        <f ca="1" xml:space="preserve"> (TODAY()-STAFF[[#This Row],[Date Joined]])/365</f>
        <v>3.3726027397260272</v>
      </c>
      <c r="J77" t="s">
        <v>207</v>
      </c>
      <c r="K77">
        <f ca="1">ROUNDUP(IF(STAFF[[#This Row],[Tenure]]&gt;3,3%*STAFF[[#This Row],[Salary]],2%*STAFF[[#This Row],[Salary]]),0)</f>
        <v>3194</v>
      </c>
    </row>
    <row r="78" spans="2:11" x14ac:dyDescent="0.25">
      <c r="B78" s="13" t="s">
        <v>57</v>
      </c>
      <c r="C78" s="13" t="s">
        <v>15</v>
      </c>
      <c r="D78" s="13" t="s">
        <v>9</v>
      </c>
      <c r="E78">
        <v>35</v>
      </c>
      <c r="F78" s="15">
        <v>44727</v>
      </c>
      <c r="G78" s="17">
        <v>40400</v>
      </c>
      <c r="H78" t="s">
        <v>16</v>
      </c>
      <c r="I78" s="23">
        <f ca="1" xml:space="preserve"> (TODAY()-STAFF[[#This Row],[Date Joined]])/365</f>
        <v>2.5863013698630137</v>
      </c>
      <c r="J78" t="s">
        <v>207</v>
      </c>
      <c r="K78">
        <f ca="1">ROUNDUP(IF(STAFF[[#This Row],[Tenure]]&gt;3,3%*STAFF[[#This Row],[Salary]],2%*STAFF[[#This Row],[Salary]]),0)</f>
        <v>808</v>
      </c>
    </row>
    <row r="79" spans="2:11" x14ac:dyDescent="0.25">
      <c r="B79" s="13" t="s">
        <v>68</v>
      </c>
      <c r="C79" s="13" t="s">
        <v>15</v>
      </c>
      <c r="D79" s="13" t="s">
        <v>21</v>
      </c>
      <c r="E79">
        <v>27</v>
      </c>
      <c r="F79" s="15">
        <v>44236</v>
      </c>
      <c r="G79" s="17">
        <v>91650</v>
      </c>
      <c r="H79" t="s">
        <v>13</v>
      </c>
      <c r="I79" s="23">
        <f ca="1" xml:space="preserve"> (TODAY()-STAFF[[#This Row],[Date Joined]])/365</f>
        <v>3.9315068493150687</v>
      </c>
      <c r="J79" t="s">
        <v>207</v>
      </c>
      <c r="K79">
        <f ca="1">ROUNDUP(IF(STAFF[[#This Row],[Tenure]]&gt;3,3%*STAFF[[#This Row],[Salary]],2%*STAFF[[#This Row],[Salary]]),0)</f>
        <v>2750</v>
      </c>
    </row>
    <row r="80" spans="2:11" x14ac:dyDescent="0.25">
      <c r="B80" s="13" t="s">
        <v>99</v>
      </c>
      <c r="C80" s="13" t="s">
        <v>15</v>
      </c>
      <c r="D80" s="13" t="s">
        <v>19</v>
      </c>
      <c r="E80">
        <v>43</v>
      </c>
      <c r="F80" s="15">
        <v>44620</v>
      </c>
      <c r="G80" s="17">
        <v>36040</v>
      </c>
      <c r="H80" t="s">
        <v>16</v>
      </c>
      <c r="I80" s="23">
        <f ca="1" xml:space="preserve"> (TODAY()-STAFF[[#This Row],[Date Joined]])/365</f>
        <v>2.8794520547945206</v>
      </c>
      <c r="J80" t="s">
        <v>207</v>
      </c>
      <c r="K80">
        <f ca="1">ROUNDUP(IF(STAFF[[#This Row],[Tenure]]&gt;3,3%*STAFF[[#This Row],[Salary]],2%*STAFF[[#This Row],[Salary]]),0)</f>
        <v>721</v>
      </c>
    </row>
    <row r="81" spans="2:11" x14ac:dyDescent="0.25">
      <c r="B81" s="13" t="s">
        <v>101</v>
      </c>
      <c r="C81" s="13" t="s">
        <v>8</v>
      </c>
      <c r="D81" s="13" t="s">
        <v>12</v>
      </c>
      <c r="E81">
        <v>40</v>
      </c>
      <c r="F81" s="15">
        <v>44381</v>
      </c>
      <c r="G81" s="17">
        <v>104410</v>
      </c>
      <c r="H81" t="s">
        <v>16</v>
      </c>
      <c r="I81" s="23">
        <f ca="1" xml:space="preserve"> (TODAY()-STAFF[[#This Row],[Date Joined]])/365</f>
        <v>3.5342465753424657</v>
      </c>
      <c r="J81" t="s">
        <v>207</v>
      </c>
      <c r="K81">
        <f ca="1">ROUNDUP(IF(STAFF[[#This Row],[Tenure]]&gt;3,3%*STAFF[[#This Row],[Salary]],2%*STAFF[[#This Row],[Salary]]),0)</f>
        <v>3133</v>
      </c>
    </row>
    <row r="82" spans="2:11" x14ac:dyDescent="0.25">
      <c r="B82" s="13" t="s">
        <v>85</v>
      </c>
      <c r="C82" s="13" t="s">
        <v>15</v>
      </c>
      <c r="D82" s="13" t="s">
        <v>21</v>
      </c>
      <c r="E82">
        <v>30</v>
      </c>
      <c r="F82" s="15">
        <v>44606</v>
      </c>
      <c r="G82" s="17">
        <v>96800</v>
      </c>
      <c r="H82" t="s">
        <v>16</v>
      </c>
      <c r="I82" s="23">
        <f ca="1" xml:space="preserve"> (TODAY()-STAFF[[#This Row],[Date Joined]])/365</f>
        <v>2.9178082191780823</v>
      </c>
      <c r="J82" t="s">
        <v>207</v>
      </c>
      <c r="K82">
        <f ca="1">ROUNDUP(IF(STAFF[[#This Row],[Tenure]]&gt;3,3%*STAFF[[#This Row],[Salary]],2%*STAFF[[#This Row],[Salary]]),0)</f>
        <v>1936</v>
      </c>
    </row>
    <row r="83" spans="2:11" x14ac:dyDescent="0.25">
      <c r="B83" s="13" t="s">
        <v>28</v>
      </c>
      <c r="C83" s="13" t="s">
        <v>8</v>
      </c>
      <c r="D83" s="13" t="s">
        <v>21</v>
      </c>
      <c r="E83">
        <v>34</v>
      </c>
      <c r="F83" s="15">
        <v>44459</v>
      </c>
      <c r="G83" s="17">
        <v>85000</v>
      </c>
      <c r="H83" t="s">
        <v>16</v>
      </c>
      <c r="I83" s="23">
        <f ca="1" xml:space="preserve"> (TODAY()-STAFF[[#This Row],[Date Joined]])/365</f>
        <v>3.3205479452054796</v>
      </c>
      <c r="J83" t="s">
        <v>207</v>
      </c>
      <c r="K83">
        <f ca="1">ROUNDUP(IF(STAFF[[#This Row],[Tenure]]&gt;3,3%*STAFF[[#This Row],[Salary]],2%*STAFF[[#This Row],[Salary]]),0)</f>
        <v>2550</v>
      </c>
    </row>
    <row r="84" spans="2:11" x14ac:dyDescent="0.25">
      <c r="B84" s="13" t="s">
        <v>80</v>
      </c>
      <c r="C84" s="13" t="s">
        <v>15</v>
      </c>
      <c r="D84" s="13" t="s">
        <v>19</v>
      </c>
      <c r="E84">
        <v>28</v>
      </c>
      <c r="F84" s="15">
        <v>44820</v>
      </c>
      <c r="G84" s="17">
        <v>43510</v>
      </c>
      <c r="H84" t="s">
        <v>42</v>
      </c>
      <c r="I84" s="23">
        <f ca="1" xml:space="preserve"> (TODAY()-STAFF[[#This Row],[Date Joined]])/365</f>
        <v>2.3315068493150686</v>
      </c>
      <c r="J84" t="s">
        <v>207</v>
      </c>
      <c r="K84">
        <f ca="1">ROUNDUP(IF(STAFF[[#This Row],[Tenure]]&gt;3,3%*STAFF[[#This Row],[Salary]],2%*STAFF[[#This Row],[Salary]]),0)</f>
        <v>871</v>
      </c>
    </row>
    <row r="85" spans="2:11" x14ac:dyDescent="0.25">
      <c r="B85" s="13" t="s">
        <v>79</v>
      </c>
      <c r="C85" s="13" t="s">
        <v>15</v>
      </c>
      <c r="D85" s="13" t="s">
        <v>21</v>
      </c>
      <c r="E85">
        <v>33</v>
      </c>
      <c r="F85" s="15">
        <v>44243</v>
      </c>
      <c r="G85" s="17">
        <v>59430</v>
      </c>
      <c r="H85" t="s">
        <v>16</v>
      </c>
      <c r="I85" s="23">
        <f ca="1" xml:space="preserve"> (TODAY()-STAFF[[#This Row],[Date Joined]])/365</f>
        <v>3.9123287671232876</v>
      </c>
      <c r="J85" t="s">
        <v>207</v>
      </c>
      <c r="K85">
        <f ca="1">ROUNDUP(IF(STAFF[[#This Row],[Tenure]]&gt;3,3%*STAFF[[#This Row],[Salary]],2%*STAFF[[#This Row],[Salary]]),0)</f>
        <v>1783</v>
      </c>
    </row>
    <row r="86" spans="2:11" x14ac:dyDescent="0.25">
      <c r="B86" s="13" t="s">
        <v>93</v>
      </c>
      <c r="C86" s="13" t="s">
        <v>8</v>
      </c>
      <c r="D86" s="13" t="s">
        <v>21</v>
      </c>
      <c r="E86">
        <v>33</v>
      </c>
      <c r="F86" s="15">
        <v>44067</v>
      </c>
      <c r="G86" s="17">
        <v>65360</v>
      </c>
      <c r="H86" t="s">
        <v>16</v>
      </c>
      <c r="I86" s="23">
        <f ca="1" xml:space="preserve"> (TODAY()-STAFF[[#This Row],[Date Joined]])/365</f>
        <v>4.3945205479452056</v>
      </c>
      <c r="J86" t="s">
        <v>207</v>
      </c>
      <c r="K86">
        <f ca="1">ROUNDUP(IF(STAFF[[#This Row],[Tenure]]&gt;3,3%*STAFF[[#This Row],[Salary]],2%*STAFF[[#This Row],[Salary]]),0)</f>
        <v>1961</v>
      </c>
    </row>
    <row r="87" spans="2:11" x14ac:dyDescent="0.25">
      <c r="B87" s="13" t="s">
        <v>66</v>
      </c>
      <c r="C87" s="13" t="s">
        <v>8</v>
      </c>
      <c r="D87" s="13" t="s">
        <v>9</v>
      </c>
      <c r="E87">
        <v>32</v>
      </c>
      <c r="F87" s="15">
        <v>44611</v>
      </c>
      <c r="G87" s="17">
        <v>41570</v>
      </c>
      <c r="H87" t="s">
        <v>16</v>
      </c>
      <c r="I87" s="23">
        <f ca="1" xml:space="preserve"> (TODAY()-STAFF[[#This Row],[Date Joined]])/365</f>
        <v>2.904109589041096</v>
      </c>
      <c r="J87" t="s">
        <v>207</v>
      </c>
      <c r="K87">
        <f ca="1">ROUNDUP(IF(STAFF[[#This Row],[Tenure]]&gt;3,3%*STAFF[[#This Row],[Salary]],2%*STAFF[[#This Row],[Salary]]),0)</f>
        <v>832</v>
      </c>
    </row>
    <row r="88" spans="2:11" x14ac:dyDescent="0.25">
      <c r="B88" s="13" t="s">
        <v>95</v>
      </c>
      <c r="C88" s="13" t="s">
        <v>8</v>
      </c>
      <c r="D88" s="13" t="s">
        <v>12</v>
      </c>
      <c r="E88">
        <v>33</v>
      </c>
      <c r="F88" s="15">
        <v>44312</v>
      </c>
      <c r="G88" s="17">
        <v>75280</v>
      </c>
      <c r="H88" t="s">
        <v>16</v>
      </c>
      <c r="I88" s="23">
        <f ca="1" xml:space="preserve"> (TODAY()-STAFF[[#This Row],[Date Joined]])/365</f>
        <v>3.7232876712328768</v>
      </c>
      <c r="J88" t="s">
        <v>207</v>
      </c>
      <c r="K88">
        <f ca="1">ROUNDUP(IF(STAFF[[#This Row],[Tenure]]&gt;3,3%*STAFF[[#This Row],[Salary]],2%*STAFF[[#This Row],[Salary]]),0)</f>
        <v>2259</v>
      </c>
    </row>
    <row r="89" spans="2:11" x14ac:dyDescent="0.25">
      <c r="B89" s="13" t="s">
        <v>18</v>
      </c>
      <c r="C89" s="13" t="s">
        <v>15</v>
      </c>
      <c r="D89" s="13" t="s">
        <v>19</v>
      </c>
      <c r="E89">
        <v>33</v>
      </c>
      <c r="F89" s="15">
        <v>44385</v>
      </c>
      <c r="G89" s="17">
        <v>74550</v>
      </c>
      <c r="H89" t="s">
        <v>16</v>
      </c>
      <c r="I89" s="23">
        <f ca="1" xml:space="preserve"> (TODAY()-STAFF[[#This Row],[Date Joined]])/365</f>
        <v>3.5232876712328767</v>
      </c>
      <c r="J89" t="s">
        <v>207</v>
      </c>
      <c r="K89">
        <f ca="1">ROUNDUP(IF(STAFF[[#This Row],[Tenure]]&gt;3,3%*STAFF[[#This Row],[Salary]],2%*STAFF[[#This Row],[Salary]]),0)</f>
        <v>2237</v>
      </c>
    </row>
    <row r="90" spans="2:11" x14ac:dyDescent="0.25">
      <c r="B90" s="13" t="s">
        <v>45</v>
      </c>
      <c r="C90" s="13" t="s">
        <v>15</v>
      </c>
      <c r="D90" s="13" t="s">
        <v>9</v>
      </c>
      <c r="E90">
        <v>30</v>
      </c>
      <c r="F90" s="15">
        <v>44701</v>
      </c>
      <c r="G90" s="17">
        <v>67950</v>
      </c>
      <c r="H90" t="s">
        <v>16</v>
      </c>
      <c r="I90" s="23">
        <f ca="1" xml:space="preserve"> (TODAY()-STAFF[[#This Row],[Date Joined]])/365</f>
        <v>2.6575342465753424</v>
      </c>
      <c r="J90" t="s">
        <v>207</v>
      </c>
      <c r="K90">
        <f ca="1">ROUNDUP(IF(STAFF[[#This Row],[Tenure]]&gt;3,3%*STAFF[[#This Row],[Salary]],2%*STAFF[[#This Row],[Salary]]),0)</f>
        <v>1359</v>
      </c>
    </row>
    <row r="91" spans="2:11" x14ac:dyDescent="0.25">
      <c r="B91" s="13" t="s">
        <v>90</v>
      </c>
      <c r="C91" s="13" t="s">
        <v>15</v>
      </c>
      <c r="D91" s="13" t="s">
        <v>21</v>
      </c>
      <c r="E91">
        <v>42</v>
      </c>
      <c r="F91" s="15">
        <v>44731</v>
      </c>
      <c r="G91" s="17">
        <v>70270</v>
      </c>
      <c r="H91" t="s">
        <v>24</v>
      </c>
      <c r="I91" s="23">
        <f ca="1" xml:space="preserve"> (TODAY()-STAFF[[#This Row],[Date Joined]])/365</f>
        <v>2.5753424657534247</v>
      </c>
      <c r="J91" t="s">
        <v>207</v>
      </c>
      <c r="K91">
        <f ca="1">ROUNDUP(IF(STAFF[[#This Row],[Tenure]]&gt;3,3%*STAFF[[#This Row],[Salary]],2%*STAFF[[#This Row],[Salary]]),0)</f>
        <v>1406</v>
      </c>
    </row>
    <row r="92" spans="2:11" x14ac:dyDescent="0.25">
      <c r="B92" s="13" t="s">
        <v>46</v>
      </c>
      <c r="C92" s="13" t="s">
        <v>15</v>
      </c>
      <c r="D92" s="13" t="s">
        <v>9</v>
      </c>
      <c r="E92">
        <v>26</v>
      </c>
      <c r="F92" s="15">
        <v>44411</v>
      </c>
      <c r="G92" s="17">
        <v>53540</v>
      </c>
      <c r="H92" t="s">
        <v>16</v>
      </c>
      <c r="I92" s="23">
        <f ca="1" xml:space="preserve"> (TODAY()-STAFF[[#This Row],[Date Joined]])/365</f>
        <v>3.452054794520548</v>
      </c>
      <c r="J92" t="s">
        <v>207</v>
      </c>
      <c r="K92">
        <f ca="1">ROUNDUP(IF(STAFF[[#This Row],[Tenure]]&gt;3,3%*STAFF[[#This Row],[Salary]],2%*STAFF[[#This Row],[Salary]]),0)</f>
        <v>1607</v>
      </c>
    </row>
    <row r="93" spans="2:11" x14ac:dyDescent="0.25">
      <c r="B93" s="13" t="s">
        <v>155</v>
      </c>
      <c r="C93" s="13" t="s">
        <v>15</v>
      </c>
      <c r="D93" s="13" t="s">
        <v>12</v>
      </c>
      <c r="E93">
        <v>20</v>
      </c>
      <c r="F93" s="15">
        <v>44122</v>
      </c>
      <c r="G93" s="17">
        <v>112650</v>
      </c>
      <c r="H93" t="s">
        <v>16</v>
      </c>
      <c r="I93" s="23">
        <f ca="1" xml:space="preserve"> (TODAY()-STAFF[[#This Row],[Date Joined]])/365</f>
        <v>4.2438356164383562</v>
      </c>
      <c r="J93" t="s">
        <v>208</v>
      </c>
      <c r="K93">
        <f ca="1">ROUNDUP(IF(STAFF[[#This Row],[Tenure]]&gt;3,3%*STAFF[[#This Row],[Salary]],2%*STAFF[[#This Row],[Salary]]),0)</f>
        <v>3380</v>
      </c>
    </row>
    <row r="94" spans="2:11" x14ac:dyDescent="0.25">
      <c r="B94" s="13" t="s">
        <v>175</v>
      </c>
      <c r="C94" s="13" t="s">
        <v>8</v>
      </c>
      <c r="D94" s="13" t="s">
        <v>12</v>
      </c>
      <c r="E94">
        <v>32</v>
      </c>
      <c r="F94" s="15">
        <v>44293</v>
      </c>
      <c r="G94" s="17">
        <v>43840</v>
      </c>
      <c r="H94" t="s">
        <v>13</v>
      </c>
      <c r="I94" s="23">
        <f ca="1" xml:space="preserve"> (TODAY()-STAFF[[#This Row],[Date Joined]])/365</f>
        <v>3.7753424657534245</v>
      </c>
      <c r="J94" t="s">
        <v>208</v>
      </c>
      <c r="K94">
        <f ca="1">ROUNDUP(IF(STAFF[[#This Row],[Tenure]]&gt;3,3%*STAFF[[#This Row],[Salary]],2%*STAFF[[#This Row],[Salary]]),0)</f>
        <v>1316</v>
      </c>
    </row>
    <row r="95" spans="2:11" x14ac:dyDescent="0.25">
      <c r="B95" s="13" t="s">
        <v>142</v>
      </c>
      <c r="C95" s="13" t="s">
        <v>15</v>
      </c>
      <c r="D95" s="13" t="s">
        <v>9</v>
      </c>
      <c r="E95">
        <v>31</v>
      </c>
      <c r="F95" s="15">
        <v>44663</v>
      </c>
      <c r="G95" s="17">
        <v>103550</v>
      </c>
      <c r="H95" t="s">
        <v>16</v>
      </c>
      <c r="I95" s="23">
        <f ca="1" xml:space="preserve"> (TODAY()-STAFF[[#This Row],[Date Joined]])/365</f>
        <v>2.7616438356164386</v>
      </c>
      <c r="J95" t="s">
        <v>208</v>
      </c>
      <c r="K95">
        <f ca="1">ROUNDUP(IF(STAFF[[#This Row],[Tenure]]&gt;3,3%*STAFF[[#This Row],[Salary]],2%*STAFF[[#This Row],[Salary]]),0)</f>
        <v>2071</v>
      </c>
    </row>
    <row r="96" spans="2:11" x14ac:dyDescent="0.25">
      <c r="B96" s="13" t="s">
        <v>200</v>
      </c>
      <c r="C96" s="13" t="s">
        <v>8</v>
      </c>
      <c r="D96" s="13" t="s">
        <v>56</v>
      </c>
      <c r="E96">
        <v>32</v>
      </c>
      <c r="F96" s="15">
        <v>44339</v>
      </c>
      <c r="G96" s="17">
        <v>45510</v>
      </c>
      <c r="H96" t="s">
        <v>16</v>
      </c>
      <c r="I96" s="23">
        <f ca="1" xml:space="preserve"> (TODAY()-STAFF[[#This Row],[Date Joined]])/365</f>
        <v>3.6493150684931508</v>
      </c>
      <c r="J96" t="s">
        <v>208</v>
      </c>
      <c r="K96">
        <f ca="1">ROUNDUP(IF(STAFF[[#This Row],[Tenure]]&gt;3,3%*STAFF[[#This Row],[Salary]],2%*STAFF[[#This Row],[Salary]]),0)</f>
        <v>1366</v>
      </c>
    </row>
    <row r="97" spans="2:11" x14ac:dyDescent="0.25">
      <c r="B97" s="13" t="s">
        <v>201</v>
      </c>
      <c r="C97" s="13" t="s">
        <v>8</v>
      </c>
      <c r="D97" s="13" t="s">
        <v>19</v>
      </c>
      <c r="E97">
        <v>38</v>
      </c>
      <c r="F97" s="15">
        <v>44268</v>
      </c>
      <c r="G97" s="17">
        <v>56870</v>
      </c>
      <c r="H97" t="s">
        <v>13</v>
      </c>
      <c r="I97" s="23">
        <f ca="1" xml:space="preserve"> (TODAY()-STAFF[[#This Row],[Date Joined]])/365</f>
        <v>3.8438356164383563</v>
      </c>
      <c r="J97" t="s">
        <v>208</v>
      </c>
      <c r="K97">
        <f ca="1">ROUNDUP(IF(STAFF[[#This Row],[Tenure]]&gt;3,3%*STAFF[[#This Row],[Salary]],2%*STAFF[[#This Row],[Salary]]),0)</f>
        <v>1707</v>
      </c>
    </row>
    <row r="98" spans="2:11" x14ac:dyDescent="0.25">
      <c r="B98" s="13" t="s">
        <v>168</v>
      </c>
      <c r="C98" s="13" t="s">
        <v>8</v>
      </c>
      <c r="D98" s="13" t="s">
        <v>19</v>
      </c>
      <c r="E98">
        <v>25</v>
      </c>
      <c r="F98" s="15">
        <v>44144</v>
      </c>
      <c r="G98" s="17">
        <v>92700</v>
      </c>
      <c r="H98" t="s">
        <v>16</v>
      </c>
      <c r="I98" s="23">
        <f ca="1" xml:space="preserve"> (TODAY()-STAFF[[#This Row],[Date Joined]])/365</f>
        <v>4.183561643835616</v>
      </c>
      <c r="J98" t="s">
        <v>208</v>
      </c>
      <c r="K98">
        <f ca="1">ROUNDUP(IF(STAFF[[#This Row],[Tenure]]&gt;3,3%*STAFF[[#This Row],[Salary]],2%*STAFF[[#This Row],[Salary]]),0)</f>
        <v>2781</v>
      </c>
    </row>
    <row r="99" spans="2:11" x14ac:dyDescent="0.25">
      <c r="B99" s="13" t="s">
        <v>114</v>
      </c>
      <c r="C99" s="13" t="s">
        <v>15</v>
      </c>
      <c r="D99" s="13" t="s">
        <v>19</v>
      </c>
      <c r="E99">
        <v>33</v>
      </c>
      <c r="F99" s="15">
        <v>44324</v>
      </c>
      <c r="G99" s="17">
        <v>74550</v>
      </c>
      <c r="H99" t="s">
        <v>16</v>
      </c>
      <c r="I99" s="23">
        <f ca="1" xml:space="preserve"> (TODAY()-STAFF[[#This Row],[Date Joined]])/365</f>
        <v>3.6904109589041094</v>
      </c>
      <c r="J99" t="s">
        <v>208</v>
      </c>
      <c r="K99">
        <f ca="1">ROUNDUP(IF(STAFF[[#This Row],[Tenure]]&gt;3,3%*STAFF[[#This Row],[Salary]],2%*STAFF[[#This Row],[Salary]]),0)</f>
        <v>2237</v>
      </c>
    </row>
    <row r="100" spans="2:11" x14ac:dyDescent="0.25">
      <c r="B100" s="13" t="s">
        <v>127</v>
      </c>
      <c r="C100" s="13" t="s">
        <v>15</v>
      </c>
      <c r="D100" s="13" t="s">
        <v>9</v>
      </c>
      <c r="E100">
        <v>25</v>
      </c>
      <c r="F100" s="15">
        <v>44665</v>
      </c>
      <c r="G100" s="17">
        <v>109190</v>
      </c>
      <c r="H100" t="s">
        <v>13</v>
      </c>
      <c r="I100" s="23">
        <f ca="1" xml:space="preserve"> (TODAY()-STAFF[[#This Row],[Date Joined]])/365</f>
        <v>2.7561643835616438</v>
      </c>
      <c r="J100" t="s">
        <v>208</v>
      </c>
      <c r="K100">
        <f ca="1">ROUNDUP(IF(STAFF[[#This Row],[Tenure]]&gt;3,3%*STAFF[[#This Row],[Salary]],2%*STAFF[[#This Row],[Salary]]),0)</f>
        <v>2184</v>
      </c>
    </row>
    <row r="101" spans="2:11" x14ac:dyDescent="0.25">
      <c r="B101" s="13" t="s">
        <v>193</v>
      </c>
      <c r="C101" s="13" t="s">
        <v>8</v>
      </c>
      <c r="D101" s="13" t="s">
        <v>12</v>
      </c>
      <c r="E101">
        <v>40</v>
      </c>
      <c r="F101" s="15">
        <v>44320</v>
      </c>
      <c r="G101" s="17">
        <v>104410</v>
      </c>
      <c r="H101" t="s">
        <v>16</v>
      </c>
      <c r="I101" s="23">
        <f ca="1" xml:space="preserve"> (TODAY()-STAFF[[#This Row],[Date Joined]])/365</f>
        <v>3.7013698630136984</v>
      </c>
      <c r="J101" t="s">
        <v>208</v>
      </c>
      <c r="K101">
        <f ca="1">ROUNDUP(IF(STAFF[[#This Row],[Tenure]]&gt;3,3%*STAFF[[#This Row],[Salary]],2%*STAFF[[#This Row],[Salary]]),0)</f>
        <v>3133</v>
      </c>
    </row>
    <row r="102" spans="2:11" x14ac:dyDescent="0.25">
      <c r="B102" s="13" t="s">
        <v>176</v>
      </c>
      <c r="C102" s="13" t="s">
        <v>15</v>
      </c>
      <c r="D102" s="13" t="s">
        <v>21</v>
      </c>
      <c r="E102">
        <v>30</v>
      </c>
      <c r="F102" s="15">
        <v>44544</v>
      </c>
      <c r="G102" s="17">
        <v>96800</v>
      </c>
      <c r="H102" t="s">
        <v>16</v>
      </c>
      <c r="I102" s="23">
        <f ca="1" xml:space="preserve"> (TODAY()-STAFF[[#This Row],[Date Joined]])/365</f>
        <v>3.0876712328767124</v>
      </c>
      <c r="J102" t="s">
        <v>208</v>
      </c>
      <c r="K102">
        <f ca="1">ROUNDUP(IF(STAFF[[#This Row],[Tenure]]&gt;3,3%*STAFF[[#This Row],[Salary]],2%*STAFF[[#This Row],[Salary]]),0)</f>
        <v>2904</v>
      </c>
    </row>
    <row r="103" spans="2:11" x14ac:dyDescent="0.25">
      <c r="B103" s="13" t="s">
        <v>122</v>
      </c>
      <c r="C103" s="13" t="s">
        <v>15</v>
      </c>
      <c r="D103" s="13" t="s">
        <v>21</v>
      </c>
      <c r="E103">
        <v>28</v>
      </c>
      <c r="F103" s="15">
        <v>43980</v>
      </c>
      <c r="G103" s="17">
        <v>48170</v>
      </c>
      <c r="H103" t="s">
        <v>13</v>
      </c>
      <c r="I103" s="23">
        <f ca="1" xml:space="preserve"> (TODAY()-STAFF[[#This Row],[Date Joined]])/365</f>
        <v>4.6328767123287671</v>
      </c>
      <c r="J103" t="s">
        <v>208</v>
      </c>
      <c r="K103">
        <f ca="1">ROUNDUP(IF(STAFF[[#This Row],[Tenure]]&gt;3,3%*STAFF[[#This Row],[Salary]],2%*STAFF[[#This Row],[Salary]]),0)</f>
        <v>1446</v>
      </c>
    </row>
    <row r="104" spans="2:11" x14ac:dyDescent="0.25">
      <c r="B104" s="13" t="s">
        <v>139</v>
      </c>
      <c r="C104" s="13" t="s">
        <v>15</v>
      </c>
      <c r="D104" s="13" t="s">
        <v>9</v>
      </c>
      <c r="E104">
        <v>21</v>
      </c>
      <c r="F104" s="15">
        <v>44042</v>
      </c>
      <c r="G104" s="17">
        <v>37920</v>
      </c>
      <c r="H104" t="s">
        <v>16</v>
      </c>
      <c r="I104" s="23">
        <f ca="1" xml:space="preserve"> (TODAY()-STAFF[[#This Row],[Date Joined]])/365</f>
        <v>4.463013698630137</v>
      </c>
      <c r="J104" t="s">
        <v>208</v>
      </c>
      <c r="K104">
        <f ca="1">ROUNDUP(IF(STAFF[[#This Row],[Tenure]]&gt;3,3%*STAFF[[#This Row],[Salary]],2%*STAFF[[#This Row],[Salary]]),0)</f>
        <v>1138</v>
      </c>
    </row>
    <row r="105" spans="2:11" x14ac:dyDescent="0.25">
      <c r="B105" s="13" t="s">
        <v>177</v>
      </c>
      <c r="C105" s="13" t="s">
        <v>15</v>
      </c>
      <c r="D105" s="13" t="s">
        <v>9</v>
      </c>
      <c r="E105">
        <v>34</v>
      </c>
      <c r="F105" s="15">
        <v>44642</v>
      </c>
      <c r="G105" s="17">
        <v>112650</v>
      </c>
      <c r="H105" t="s">
        <v>16</v>
      </c>
      <c r="I105" s="23">
        <f ca="1" xml:space="preserve"> (TODAY()-STAFF[[#This Row],[Date Joined]])/365</f>
        <v>2.8191780821917809</v>
      </c>
      <c r="J105" t="s">
        <v>208</v>
      </c>
      <c r="K105">
        <f ca="1">ROUNDUP(IF(STAFF[[#This Row],[Tenure]]&gt;3,3%*STAFF[[#This Row],[Salary]],2%*STAFF[[#This Row],[Salary]]),0)</f>
        <v>2253</v>
      </c>
    </row>
    <row r="106" spans="2:11" x14ac:dyDescent="0.25">
      <c r="B106" s="13" t="s">
        <v>164</v>
      </c>
      <c r="C106" s="13" t="s">
        <v>8</v>
      </c>
      <c r="D106" s="13" t="s">
        <v>19</v>
      </c>
      <c r="E106">
        <v>34</v>
      </c>
      <c r="F106" s="15">
        <v>44660</v>
      </c>
      <c r="G106" s="17">
        <v>49630</v>
      </c>
      <c r="H106" t="s">
        <v>24</v>
      </c>
      <c r="I106" s="23">
        <f ca="1" xml:space="preserve"> (TODAY()-STAFF[[#This Row],[Date Joined]])/365</f>
        <v>2.7698630136986302</v>
      </c>
      <c r="J106" t="s">
        <v>208</v>
      </c>
      <c r="K106">
        <f ca="1">ROUNDUP(IF(STAFF[[#This Row],[Tenure]]&gt;3,3%*STAFF[[#This Row],[Salary]],2%*STAFF[[#This Row],[Salary]]),0)</f>
        <v>993</v>
      </c>
    </row>
    <row r="107" spans="2:11" x14ac:dyDescent="0.25">
      <c r="B107" s="13" t="s">
        <v>198</v>
      </c>
      <c r="C107" s="13" t="s">
        <v>15</v>
      </c>
      <c r="D107" s="13" t="s">
        <v>12</v>
      </c>
      <c r="E107">
        <v>36</v>
      </c>
      <c r="F107" s="15">
        <v>43958</v>
      </c>
      <c r="G107" s="17">
        <v>118840</v>
      </c>
      <c r="H107" t="s">
        <v>16</v>
      </c>
      <c r="I107" s="23">
        <f ca="1" xml:space="preserve"> (TODAY()-STAFF[[#This Row],[Date Joined]])/365</f>
        <v>4.6931506849315072</v>
      </c>
      <c r="J107" t="s">
        <v>208</v>
      </c>
      <c r="K107">
        <f ca="1">ROUNDUP(IF(STAFF[[#This Row],[Tenure]]&gt;3,3%*STAFF[[#This Row],[Salary]],2%*STAFF[[#This Row],[Salary]]),0)</f>
        <v>3566</v>
      </c>
    </row>
    <row r="108" spans="2:11" x14ac:dyDescent="0.25">
      <c r="B108" s="13" t="s">
        <v>158</v>
      </c>
      <c r="C108" s="13" t="s">
        <v>15</v>
      </c>
      <c r="D108" s="13" t="s">
        <v>12</v>
      </c>
      <c r="E108">
        <v>30</v>
      </c>
      <c r="F108" s="15">
        <v>44789</v>
      </c>
      <c r="G108" s="17">
        <v>69710</v>
      </c>
      <c r="H108" t="s">
        <v>16</v>
      </c>
      <c r="I108" s="23">
        <f ca="1" xml:space="preserve"> (TODAY()-STAFF[[#This Row],[Date Joined]])/365</f>
        <v>2.4164383561643836</v>
      </c>
      <c r="J108" t="s">
        <v>208</v>
      </c>
      <c r="K108">
        <f ca="1">ROUNDUP(IF(STAFF[[#This Row],[Tenure]]&gt;3,3%*STAFF[[#This Row],[Salary]],2%*STAFF[[#This Row],[Salary]]),0)</f>
        <v>1395</v>
      </c>
    </row>
    <row r="109" spans="2:11" x14ac:dyDescent="0.25">
      <c r="B109" s="13" t="s">
        <v>196</v>
      </c>
      <c r="C109" s="13" t="s">
        <v>15</v>
      </c>
      <c r="D109" s="13" t="s">
        <v>9</v>
      </c>
      <c r="E109">
        <v>20</v>
      </c>
      <c r="F109" s="15">
        <v>44683</v>
      </c>
      <c r="G109" s="17">
        <v>79570</v>
      </c>
      <c r="H109" t="s">
        <v>16</v>
      </c>
      <c r="I109" s="23">
        <f ca="1" xml:space="preserve"> (TODAY()-STAFF[[#This Row],[Date Joined]])/365</f>
        <v>2.7068493150684931</v>
      </c>
      <c r="J109" t="s">
        <v>208</v>
      </c>
      <c r="K109">
        <f ca="1">ROUNDUP(IF(STAFF[[#This Row],[Tenure]]&gt;3,3%*STAFF[[#This Row],[Salary]],2%*STAFF[[#This Row],[Salary]]),0)</f>
        <v>1592</v>
      </c>
    </row>
    <row r="110" spans="2:11" x14ac:dyDescent="0.25">
      <c r="B110" s="13" t="s">
        <v>153</v>
      </c>
      <c r="C110" s="13" t="s">
        <v>8</v>
      </c>
      <c r="D110" s="13" t="s">
        <v>9</v>
      </c>
      <c r="E110">
        <v>22</v>
      </c>
      <c r="F110" s="15">
        <v>44388</v>
      </c>
      <c r="G110" s="17">
        <v>76900</v>
      </c>
      <c r="H110" t="s">
        <v>13</v>
      </c>
      <c r="I110" s="23">
        <f ca="1" xml:space="preserve"> (TODAY()-STAFF[[#This Row],[Date Joined]])/365</f>
        <v>3.515068493150685</v>
      </c>
      <c r="J110" t="s">
        <v>208</v>
      </c>
      <c r="K110">
        <f ca="1">ROUNDUP(IF(STAFF[[#This Row],[Tenure]]&gt;3,3%*STAFF[[#This Row],[Salary]],2%*STAFF[[#This Row],[Salary]]),0)</f>
        <v>2307</v>
      </c>
    </row>
    <row r="111" spans="2:11" x14ac:dyDescent="0.25">
      <c r="B111" s="13" t="s">
        <v>181</v>
      </c>
      <c r="C111" s="13" t="s">
        <v>15</v>
      </c>
      <c r="D111" s="13" t="s">
        <v>19</v>
      </c>
      <c r="E111">
        <v>27</v>
      </c>
      <c r="F111" s="15">
        <v>44073</v>
      </c>
      <c r="G111" s="17">
        <v>54970</v>
      </c>
      <c r="H111" t="s">
        <v>16</v>
      </c>
      <c r="I111" s="23">
        <f ca="1" xml:space="preserve"> (TODAY()-STAFF[[#This Row],[Date Joined]])/365</f>
        <v>4.3780821917808215</v>
      </c>
      <c r="J111" t="s">
        <v>208</v>
      </c>
      <c r="K111">
        <f ca="1">ROUNDUP(IF(STAFF[[#This Row],[Tenure]]&gt;3,3%*STAFF[[#This Row],[Salary]],2%*STAFF[[#This Row],[Salary]]),0)</f>
        <v>1650</v>
      </c>
    </row>
    <row r="112" spans="2:11" x14ac:dyDescent="0.25">
      <c r="B112" s="13" t="s">
        <v>117</v>
      </c>
      <c r="C112" s="13" t="s">
        <v>15</v>
      </c>
      <c r="D112" s="13" t="s">
        <v>12</v>
      </c>
      <c r="E112">
        <v>37</v>
      </c>
      <c r="F112" s="15">
        <v>44277</v>
      </c>
      <c r="G112" s="17">
        <v>88050</v>
      </c>
      <c r="H112" t="s">
        <v>24</v>
      </c>
      <c r="I112" s="23">
        <f ca="1" xml:space="preserve"> (TODAY()-STAFF[[#This Row],[Date Joined]])/365</f>
        <v>3.8191780821917809</v>
      </c>
      <c r="J112" t="s">
        <v>208</v>
      </c>
      <c r="K112">
        <f ca="1">ROUNDUP(IF(STAFF[[#This Row],[Tenure]]&gt;3,3%*STAFF[[#This Row],[Salary]],2%*STAFF[[#This Row],[Salary]]),0)</f>
        <v>2642</v>
      </c>
    </row>
    <row r="113" spans="2:11" x14ac:dyDescent="0.25">
      <c r="B113" s="13" t="s">
        <v>191</v>
      </c>
      <c r="C113" s="13" t="s">
        <v>15</v>
      </c>
      <c r="D113" s="13" t="s">
        <v>19</v>
      </c>
      <c r="E113">
        <v>43</v>
      </c>
      <c r="F113" s="15">
        <v>44558</v>
      </c>
      <c r="G113" s="17">
        <v>36040</v>
      </c>
      <c r="H113" t="s">
        <v>16</v>
      </c>
      <c r="I113" s="23">
        <f ca="1" xml:space="preserve"> (TODAY()-STAFF[[#This Row],[Date Joined]])/365</f>
        <v>3.0493150684931507</v>
      </c>
      <c r="J113" t="s">
        <v>208</v>
      </c>
      <c r="K113">
        <f ca="1">ROUNDUP(IF(STAFF[[#This Row],[Tenure]]&gt;3,3%*STAFF[[#This Row],[Salary]],2%*STAFF[[#This Row],[Salary]]),0)</f>
        <v>1082</v>
      </c>
    </row>
    <row r="114" spans="2:11" x14ac:dyDescent="0.25">
      <c r="B114" s="13" t="s">
        <v>110</v>
      </c>
      <c r="C114" s="13" t="s">
        <v>8</v>
      </c>
      <c r="D114" s="13" t="s">
        <v>9</v>
      </c>
      <c r="E114">
        <v>42</v>
      </c>
      <c r="F114" s="15">
        <v>44718</v>
      </c>
      <c r="G114" s="17">
        <v>75000</v>
      </c>
      <c r="H114" t="s">
        <v>10</v>
      </c>
      <c r="I114" s="23">
        <f ca="1" xml:space="preserve"> (TODAY()-STAFF[[#This Row],[Date Joined]])/365</f>
        <v>2.6109589041095891</v>
      </c>
      <c r="J114" t="s">
        <v>208</v>
      </c>
      <c r="K114">
        <f ca="1">ROUNDUP(IF(STAFF[[#This Row],[Tenure]]&gt;3,3%*STAFF[[#This Row],[Salary]],2%*STAFF[[#This Row],[Salary]]),0)</f>
        <v>1500</v>
      </c>
    </row>
    <row r="115" spans="2:11" x14ac:dyDescent="0.25">
      <c r="B115" s="13" t="s">
        <v>148</v>
      </c>
      <c r="C115" s="13" t="s">
        <v>15</v>
      </c>
      <c r="D115" s="13" t="s">
        <v>9</v>
      </c>
      <c r="E115">
        <v>35</v>
      </c>
      <c r="F115" s="15">
        <v>44666</v>
      </c>
      <c r="G115" s="17">
        <v>40400</v>
      </c>
      <c r="H115" t="s">
        <v>16</v>
      </c>
      <c r="I115" s="23">
        <f ca="1" xml:space="preserve"> (TODAY()-STAFF[[#This Row],[Date Joined]])/365</f>
        <v>2.7534246575342465</v>
      </c>
      <c r="J115" t="s">
        <v>208</v>
      </c>
      <c r="K115">
        <f ca="1">ROUNDUP(IF(STAFF[[#This Row],[Tenure]]&gt;3,3%*STAFF[[#This Row],[Salary]],2%*STAFF[[#This Row],[Salary]]),0)</f>
        <v>808</v>
      </c>
    </row>
    <row r="116" spans="2:11" x14ac:dyDescent="0.25">
      <c r="B116" s="13" t="s">
        <v>195</v>
      </c>
      <c r="C116" s="13" t="s">
        <v>15</v>
      </c>
      <c r="D116" s="13" t="s">
        <v>12</v>
      </c>
      <c r="E116">
        <v>24</v>
      </c>
      <c r="F116" s="15">
        <v>44625</v>
      </c>
      <c r="G116" s="17">
        <v>100420</v>
      </c>
      <c r="H116" t="s">
        <v>16</v>
      </c>
      <c r="I116" s="23">
        <f ca="1" xml:space="preserve"> (TODAY()-STAFF[[#This Row],[Date Joined]])/365</f>
        <v>2.8657534246575342</v>
      </c>
      <c r="J116" t="s">
        <v>208</v>
      </c>
      <c r="K116">
        <f ca="1">ROUNDUP(IF(STAFF[[#This Row],[Tenure]]&gt;3,3%*STAFF[[#This Row],[Salary]],2%*STAFF[[#This Row],[Salary]]),0)</f>
        <v>2009</v>
      </c>
    </row>
    <row r="117" spans="2:11" x14ac:dyDescent="0.25">
      <c r="B117" s="13" t="s">
        <v>119</v>
      </c>
      <c r="C117" s="13" t="s">
        <v>8</v>
      </c>
      <c r="D117" s="13" t="s">
        <v>12</v>
      </c>
      <c r="E117">
        <v>31</v>
      </c>
      <c r="F117" s="15">
        <v>44604</v>
      </c>
      <c r="G117" s="17">
        <v>58100</v>
      </c>
      <c r="H117" t="s">
        <v>16</v>
      </c>
      <c r="I117" s="23">
        <f ca="1" xml:space="preserve"> (TODAY()-STAFF[[#This Row],[Date Joined]])/365</f>
        <v>2.9232876712328766</v>
      </c>
      <c r="J117" t="s">
        <v>208</v>
      </c>
      <c r="K117">
        <f ca="1">ROUNDUP(IF(STAFF[[#This Row],[Tenure]]&gt;3,3%*STAFF[[#This Row],[Salary]],2%*STAFF[[#This Row],[Salary]]),0)</f>
        <v>1162</v>
      </c>
    </row>
    <row r="118" spans="2:11" x14ac:dyDescent="0.25">
      <c r="B118" s="13" t="s">
        <v>113</v>
      </c>
      <c r="C118" s="13" t="s">
        <v>8</v>
      </c>
      <c r="D118" s="13" t="s">
        <v>12</v>
      </c>
      <c r="E118">
        <v>44</v>
      </c>
      <c r="F118" s="15">
        <v>44985</v>
      </c>
      <c r="G118" s="17">
        <v>114870</v>
      </c>
      <c r="H118" t="s">
        <v>16</v>
      </c>
      <c r="I118" s="23">
        <f ca="1" xml:space="preserve"> (TODAY()-STAFF[[#This Row],[Date Joined]])/365</f>
        <v>1.8794520547945206</v>
      </c>
      <c r="J118" t="s">
        <v>208</v>
      </c>
      <c r="K118">
        <f ca="1">ROUNDUP(IF(STAFF[[#This Row],[Tenure]]&gt;3,3%*STAFF[[#This Row],[Salary]],2%*STAFF[[#This Row],[Salary]]),0)</f>
        <v>2298</v>
      </c>
    </row>
    <row r="119" spans="2:11" x14ac:dyDescent="0.25">
      <c r="B119" s="13" t="s">
        <v>157</v>
      </c>
      <c r="C119" s="13" t="s">
        <v>8</v>
      </c>
      <c r="D119" s="13" t="s">
        <v>9</v>
      </c>
      <c r="E119">
        <v>32</v>
      </c>
      <c r="F119" s="15">
        <v>44549</v>
      </c>
      <c r="G119" s="17">
        <v>41570</v>
      </c>
      <c r="H119" t="s">
        <v>16</v>
      </c>
      <c r="I119" s="23">
        <f ca="1" xml:space="preserve"> (TODAY()-STAFF[[#This Row],[Date Joined]])/365</f>
        <v>3.0739726027397261</v>
      </c>
      <c r="J119" t="s">
        <v>208</v>
      </c>
      <c r="K119">
        <f ca="1">ROUNDUP(IF(STAFF[[#This Row],[Tenure]]&gt;3,3%*STAFF[[#This Row],[Salary]],2%*STAFF[[#This Row],[Salary]]),0)</f>
        <v>1248</v>
      </c>
    </row>
    <row r="120" spans="2:11" x14ac:dyDescent="0.25">
      <c r="B120" s="13" t="s">
        <v>172</v>
      </c>
      <c r="C120" s="13" t="s">
        <v>8</v>
      </c>
      <c r="D120" s="13" t="s">
        <v>9</v>
      </c>
      <c r="E120">
        <v>30</v>
      </c>
      <c r="F120" s="15">
        <v>44800</v>
      </c>
      <c r="G120" s="17">
        <v>112570</v>
      </c>
      <c r="H120" t="s">
        <v>16</v>
      </c>
      <c r="I120" s="23">
        <f ca="1" xml:space="preserve"> (TODAY()-STAFF[[#This Row],[Date Joined]])/365</f>
        <v>2.3863013698630136</v>
      </c>
      <c r="J120" t="s">
        <v>208</v>
      </c>
      <c r="K120">
        <f ca="1">ROUNDUP(IF(STAFF[[#This Row],[Tenure]]&gt;3,3%*STAFF[[#This Row],[Salary]],2%*STAFF[[#This Row],[Salary]]),0)</f>
        <v>2252</v>
      </c>
    </row>
    <row r="121" spans="2:11" x14ac:dyDescent="0.25">
      <c r="B121" s="13" t="s">
        <v>150</v>
      </c>
      <c r="C121" s="13" t="s">
        <v>15</v>
      </c>
      <c r="D121" s="13" t="s">
        <v>9</v>
      </c>
      <c r="E121">
        <v>26</v>
      </c>
      <c r="F121" s="15">
        <v>44164</v>
      </c>
      <c r="G121" s="17">
        <v>47360</v>
      </c>
      <c r="H121" t="s">
        <v>16</v>
      </c>
      <c r="I121" s="23">
        <f ca="1" xml:space="preserve"> (TODAY()-STAFF[[#This Row],[Date Joined]])/365</f>
        <v>4.1287671232876715</v>
      </c>
      <c r="J121" t="s">
        <v>208</v>
      </c>
      <c r="K121">
        <f ca="1">ROUNDUP(IF(STAFF[[#This Row],[Tenure]]&gt;3,3%*STAFF[[#This Row],[Salary]],2%*STAFF[[#This Row],[Salary]]),0)</f>
        <v>1421</v>
      </c>
    </row>
    <row r="122" spans="2:11" x14ac:dyDescent="0.25">
      <c r="B122" s="13" t="s">
        <v>125</v>
      </c>
      <c r="C122" s="13" t="s">
        <v>8</v>
      </c>
      <c r="D122" s="13" t="s">
        <v>21</v>
      </c>
      <c r="E122">
        <v>21</v>
      </c>
      <c r="F122" s="15">
        <v>44256</v>
      </c>
      <c r="G122" s="17">
        <v>65920</v>
      </c>
      <c r="H122" t="s">
        <v>16</v>
      </c>
      <c r="I122" s="23">
        <f ca="1" xml:space="preserve"> (TODAY()-STAFF[[#This Row],[Date Joined]])/365</f>
        <v>3.8767123287671232</v>
      </c>
      <c r="J122" t="s">
        <v>208</v>
      </c>
      <c r="K122">
        <f ca="1">ROUNDUP(IF(STAFF[[#This Row],[Tenure]]&gt;3,3%*STAFF[[#This Row],[Salary]],2%*STAFF[[#This Row],[Salary]]),0)</f>
        <v>1978</v>
      </c>
    </row>
    <row r="123" spans="2:11" x14ac:dyDescent="0.25">
      <c r="B123" s="13" t="s">
        <v>199</v>
      </c>
      <c r="C123" s="13" t="s">
        <v>8</v>
      </c>
      <c r="D123" s="13" t="s">
        <v>9</v>
      </c>
      <c r="E123">
        <v>28</v>
      </c>
      <c r="F123" s="15">
        <v>44571</v>
      </c>
      <c r="G123" s="17">
        <v>99970</v>
      </c>
      <c r="H123" t="s">
        <v>16</v>
      </c>
      <c r="I123" s="23">
        <f ca="1" xml:space="preserve"> (TODAY()-STAFF[[#This Row],[Date Joined]])/365</f>
        <v>3.0136986301369864</v>
      </c>
      <c r="J123" t="s">
        <v>208</v>
      </c>
      <c r="K123">
        <f ca="1">ROUNDUP(IF(STAFF[[#This Row],[Tenure]]&gt;3,3%*STAFF[[#This Row],[Salary]],2%*STAFF[[#This Row],[Salary]]),0)</f>
        <v>3000</v>
      </c>
    </row>
    <row r="124" spans="2:11" x14ac:dyDescent="0.25">
      <c r="B124" s="13" t="s">
        <v>132</v>
      </c>
      <c r="C124" s="13" t="s">
        <v>8</v>
      </c>
      <c r="D124" s="13" t="s">
        <v>12</v>
      </c>
      <c r="E124">
        <v>25</v>
      </c>
      <c r="F124" s="15">
        <v>44633</v>
      </c>
      <c r="G124" s="17">
        <v>80700</v>
      </c>
      <c r="H124" t="s">
        <v>13</v>
      </c>
      <c r="I124" s="23">
        <f ca="1" xml:space="preserve"> (TODAY()-STAFF[[#This Row],[Date Joined]])/365</f>
        <v>2.8438356164383563</v>
      </c>
      <c r="J124" t="s">
        <v>208</v>
      </c>
      <c r="K124">
        <f ca="1">ROUNDUP(IF(STAFF[[#This Row],[Tenure]]&gt;3,3%*STAFF[[#This Row],[Salary]],2%*STAFF[[#This Row],[Salary]]),0)</f>
        <v>1614</v>
      </c>
    </row>
    <row r="125" spans="2:11" x14ac:dyDescent="0.25">
      <c r="B125" s="13" t="s">
        <v>154</v>
      </c>
      <c r="C125" s="13" t="s">
        <v>15</v>
      </c>
      <c r="D125" s="13" t="s">
        <v>21</v>
      </c>
      <c r="E125">
        <v>24</v>
      </c>
      <c r="F125" s="15">
        <v>44375</v>
      </c>
      <c r="G125" s="17">
        <v>52610</v>
      </c>
      <c r="H125" t="s">
        <v>24</v>
      </c>
      <c r="I125" s="23">
        <f ca="1" xml:space="preserve"> (TODAY()-STAFF[[#This Row],[Date Joined]])/365</f>
        <v>3.5506849315068494</v>
      </c>
      <c r="J125" t="s">
        <v>208</v>
      </c>
      <c r="K125">
        <f ca="1">ROUNDUP(IF(STAFF[[#This Row],[Tenure]]&gt;3,3%*STAFF[[#This Row],[Salary]],2%*STAFF[[#This Row],[Salary]]),0)</f>
        <v>1579</v>
      </c>
    </row>
    <row r="126" spans="2:11" x14ac:dyDescent="0.25">
      <c r="B126" s="13" t="s">
        <v>179</v>
      </c>
      <c r="C126" s="13" t="s">
        <v>15</v>
      </c>
      <c r="D126" s="13" t="s">
        <v>12</v>
      </c>
      <c r="E126">
        <v>29</v>
      </c>
      <c r="F126" s="15">
        <v>44119</v>
      </c>
      <c r="G126" s="17">
        <v>112110</v>
      </c>
      <c r="H126" t="s">
        <v>24</v>
      </c>
      <c r="I126" s="23">
        <f ca="1" xml:space="preserve"> (TODAY()-STAFF[[#This Row],[Date Joined]])/365</f>
        <v>4.2520547945205482</v>
      </c>
      <c r="J126" t="s">
        <v>208</v>
      </c>
      <c r="K126">
        <f ca="1">ROUNDUP(IF(STAFF[[#This Row],[Tenure]]&gt;3,3%*STAFF[[#This Row],[Salary]],2%*STAFF[[#This Row],[Salary]]),0)</f>
        <v>3364</v>
      </c>
    </row>
    <row r="127" spans="2:11" x14ac:dyDescent="0.25">
      <c r="B127" s="13" t="s">
        <v>151</v>
      </c>
      <c r="C127" s="13" t="s">
        <v>8</v>
      </c>
      <c r="D127" s="13" t="s">
        <v>56</v>
      </c>
      <c r="E127">
        <v>27</v>
      </c>
      <c r="F127" s="15">
        <v>44061</v>
      </c>
      <c r="G127" s="17">
        <v>119110</v>
      </c>
      <c r="H127" t="s">
        <v>16</v>
      </c>
      <c r="I127" s="23">
        <f ca="1" xml:space="preserve"> (TODAY()-STAFF[[#This Row],[Date Joined]])/365</f>
        <v>4.4109589041095889</v>
      </c>
      <c r="J127" t="s">
        <v>208</v>
      </c>
      <c r="K127">
        <f ca="1">ROUNDUP(IF(STAFF[[#This Row],[Tenure]]&gt;3,3%*STAFF[[#This Row],[Salary]],2%*STAFF[[#This Row],[Salary]]),0)</f>
        <v>3574</v>
      </c>
    </row>
    <row r="128" spans="2:11" x14ac:dyDescent="0.25">
      <c r="B128" s="13" t="s">
        <v>149</v>
      </c>
      <c r="C128" s="13" t="s">
        <v>15</v>
      </c>
      <c r="D128" s="13" t="s">
        <v>19</v>
      </c>
      <c r="E128">
        <v>22</v>
      </c>
      <c r="F128" s="15">
        <v>44384</v>
      </c>
      <c r="G128" s="17">
        <v>112780</v>
      </c>
      <c r="H128" t="s">
        <v>13</v>
      </c>
      <c r="I128" s="23">
        <f ca="1" xml:space="preserve"> (TODAY()-STAFF[[#This Row],[Date Joined]])/365</f>
        <v>3.526027397260274</v>
      </c>
      <c r="J128" t="s">
        <v>208</v>
      </c>
      <c r="K128">
        <f ca="1">ROUNDUP(IF(STAFF[[#This Row],[Tenure]]&gt;3,3%*STAFF[[#This Row],[Salary]],2%*STAFF[[#This Row],[Salary]]),0)</f>
        <v>3384</v>
      </c>
    </row>
    <row r="129" spans="2:11" x14ac:dyDescent="0.25">
      <c r="B129" s="13" t="s">
        <v>174</v>
      </c>
      <c r="C129" s="13" t="s">
        <v>8</v>
      </c>
      <c r="D129" s="13" t="s">
        <v>9</v>
      </c>
      <c r="E129">
        <v>36</v>
      </c>
      <c r="F129" s="15">
        <v>44023</v>
      </c>
      <c r="G129" s="17">
        <v>114890</v>
      </c>
      <c r="H129" t="s">
        <v>16</v>
      </c>
      <c r="I129" s="23">
        <f ca="1" xml:space="preserve"> (TODAY()-STAFF[[#This Row],[Date Joined]])/365</f>
        <v>4.515068493150685</v>
      </c>
      <c r="J129" t="s">
        <v>208</v>
      </c>
      <c r="K129">
        <f ca="1">ROUNDUP(IF(STAFF[[#This Row],[Tenure]]&gt;3,3%*STAFF[[#This Row],[Salary]],2%*STAFF[[#This Row],[Salary]]),0)</f>
        <v>3447</v>
      </c>
    </row>
    <row r="130" spans="2:11" x14ac:dyDescent="0.25">
      <c r="B130" s="13" t="s">
        <v>145</v>
      </c>
      <c r="C130" s="13" t="s">
        <v>15</v>
      </c>
      <c r="D130" s="13" t="s">
        <v>21</v>
      </c>
      <c r="E130">
        <v>27</v>
      </c>
      <c r="F130" s="15">
        <v>44506</v>
      </c>
      <c r="G130" s="17">
        <v>48980</v>
      </c>
      <c r="H130" t="s">
        <v>16</v>
      </c>
      <c r="I130" s="23">
        <f ca="1" xml:space="preserve"> (TODAY()-STAFF[[#This Row],[Date Joined]])/365</f>
        <v>3.1917808219178081</v>
      </c>
      <c r="J130" t="s">
        <v>208</v>
      </c>
      <c r="K130">
        <f ca="1">ROUNDUP(IF(STAFF[[#This Row],[Tenure]]&gt;3,3%*STAFF[[#This Row],[Salary]],2%*STAFF[[#This Row],[Salary]]),0)</f>
        <v>1470</v>
      </c>
    </row>
    <row r="131" spans="2:11" x14ac:dyDescent="0.25">
      <c r="B131" s="13" t="s">
        <v>169</v>
      </c>
      <c r="C131" s="13" t="s">
        <v>15</v>
      </c>
      <c r="D131" s="13" t="s">
        <v>56</v>
      </c>
      <c r="E131">
        <v>21</v>
      </c>
      <c r="F131" s="15">
        <v>44180</v>
      </c>
      <c r="G131" s="17">
        <v>75880</v>
      </c>
      <c r="H131" t="s">
        <v>16</v>
      </c>
      <c r="I131" s="23">
        <f ca="1" xml:space="preserve"> (TODAY()-STAFF[[#This Row],[Date Joined]])/365</f>
        <v>4.0849315068493155</v>
      </c>
      <c r="J131" t="s">
        <v>208</v>
      </c>
      <c r="K131">
        <f ca="1">ROUNDUP(IF(STAFF[[#This Row],[Tenure]]&gt;3,3%*STAFF[[#This Row],[Salary]],2%*STAFF[[#This Row],[Salary]]),0)</f>
        <v>2277</v>
      </c>
    </row>
    <row r="132" spans="2:11" x14ac:dyDescent="0.25">
      <c r="B132" s="13" t="s">
        <v>166</v>
      </c>
      <c r="C132" s="13" t="s">
        <v>8</v>
      </c>
      <c r="D132" s="13" t="s">
        <v>19</v>
      </c>
      <c r="E132">
        <v>28</v>
      </c>
      <c r="F132" s="15">
        <v>44296</v>
      </c>
      <c r="G132" s="17">
        <v>53240</v>
      </c>
      <c r="H132" t="s">
        <v>16</v>
      </c>
      <c r="I132" s="23">
        <f ca="1" xml:space="preserve"> (TODAY()-STAFF[[#This Row],[Date Joined]])/365</f>
        <v>3.7671232876712328</v>
      </c>
      <c r="J132" t="s">
        <v>208</v>
      </c>
      <c r="K132">
        <f ca="1">ROUNDUP(IF(STAFF[[#This Row],[Tenure]]&gt;3,3%*STAFF[[#This Row],[Salary]],2%*STAFF[[#This Row],[Salary]]),0)</f>
        <v>1598</v>
      </c>
    </row>
    <row r="133" spans="2:11" x14ac:dyDescent="0.25">
      <c r="B133" s="13" t="s">
        <v>121</v>
      </c>
      <c r="C133" s="13" t="s">
        <v>8</v>
      </c>
      <c r="D133" s="13" t="s">
        <v>21</v>
      </c>
      <c r="E133">
        <v>34</v>
      </c>
      <c r="F133" s="15">
        <v>44397</v>
      </c>
      <c r="G133" s="17">
        <v>85000</v>
      </c>
      <c r="H133" t="s">
        <v>16</v>
      </c>
      <c r="I133" s="23">
        <f ca="1" xml:space="preserve"> (TODAY()-STAFF[[#This Row],[Date Joined]])/365</f>
        <v>3.4904109589041097</v>
      </c>
      <c r="J133" t="s">
        <v>208</v>
      </c>
      <c r="K133">
        <f ca="1">ROUNDUP(IF(STAFF[[#This Row],[Tenure]]&gt;3,3%*STAFF[[#This Row],[Salary]],2%*STAFF[[#This Row],[Salary]]),0)</f>
        <v>2550</v>
      </c>
    </row>
    <row r="134" spans="2:11" x14ac:dyDescent="0.25">
      <c r="B134" s="13" t="s">
        <v>178</v>
      </c>
      <c r="C134" s="13" t="s">
        <v>8</v>
      </c>
      <c r="D134" s="13" t="s">
        <v>12</v>
      </c>
      <c r="E134">
        <v>21</v>
      </c>
      <c r="F134" s="15">
        <v>44619</v>
      </c>
      <c r="G134" s="17">
        <v>33920</v>
      </c>
      <c r="H134" t="s">
        <v>16</v>
      </c>
      <c r="I134" s="23">
        <f ca="1" xml:space="preserve"> (TODAY()-STAFF[[#This Row],[Date Joined]])/365</f>
        <v>2.882191780821918</v>
      </c>
      <c r="J134" t="s">
        <v>208</v>
      </c>
      <c r="K134">
        <f ca="1">ROUNDUP(IF(STAFF[[#This Row],[Tenure]]&gt;3,3%*STAFF[[#This Row],[Salary]],2%*STAFF[[#This Row],[Salary]]),0)</f>
        <v>679</v>
      </c>
    </row>
    <row r="135" spans="2:11" x14ac:dyDescent="0.25">
      <c r="B135" s="13" t="s">
        <v>187</v>
      </c>
      <c r="C135" s="13" t="s">
        <v>8</v>
      </c>
      <c r="D135" s="13" t="s">
        <v>12</v>
      </c>
      <c r="E135">
        <v>33</v>
      </c>
      <c r="F135" s="15">
        <v>44253</v>
      </c>
      <c r="G135" s="17">
        <v>75280</v>
      </c>
      <c r="H135" t="s">
        <v>16</v>
      </c>
      <c r="I135" s="23">
        <f ca="1" xml:space="preserve"> (TODAY()-STAFF[[#This Row],[Date Joined]])/365</f>
        <v>3.8849315068493149</v>
      </c>
      <c r="J135" t="s">
        <v>208</v>
      </c>
      <c r="K135">
        <f ca="1">ROUNDUP(IF(STAFF[[#This Row],[Tenure]]&gt;3,3%*STAFF[[#This Row],[Salary]],2%*STAFF[[#This Row],[Salary]]),0)</f>
        <v>2259</v>
      </c>
    </row>
    <row r="136" spans="2:11" x14ac:dyDescent="0.25">
      <c r="B136" s="13" t="s">
        <v>129</v>
      </c>
      <c r="C136" s="13" t="s">
        <v>8</v>
      </c>
      <c r="D136" s="13" t="s">
        <v>21</v>
      </c>
      <c r="E136">
        <v>34</v>
      </c>
      <c r="F136" s="15">
        <v>44594</v>
      </c>
      <c r="G136" s="17">
        <v>58940</v>
      </c>
      <c r="H136" t="s">
        <v>16</v>
      </c>
      <c r="I136" s="23">
        <f ca="1" xml:space="preserve"> (TODAY()-STAFF[[#This Row],[Date Joined]])/365</f>
        <v>2.9506849315068493</v>
      </c>
      <c r="J136" t="s">
        <v>208</v>
      </c>
      <c r="K136">
        <f ca="1">ROUNDUP(IF(STAFF[[#This Row],[Tenure]]&gt;3,3%*STAFF[[#This Row],[Salary]],2%*STAFF[[#This Row],[Salary]]),0)</f>
        <v>1179</v>
      </c>
    </row>
    <row r="137" spans="2:11" x14ac:dyDescent="0.25">
      <c r="B137" s="13" t="s">
        <v>135</v>
      </c>
      <c r="C137" s="13" t="s">
        <v>8</v>
      </c>
      <c r="D137" s="13" t="s">
        <v>9</v>
      </c>
      <c r="E137">
        <v>28</v>
      </c>
      <c r="F137" s="15">
        <v>44425</v>
      </c>
      <c r="G137" s="17">
        <v>104770</v>
      </c>
      <c r="H137" t="s">
        <v>16</v>
      </c>
      <c r="I137" s="23">
        <f ca="1" xml:space="preserve"> (TODAY()-STAFF[[#This Row],[Date Joined]])/365</f>
        <v>3.4136986301369863</v>
      </c>
      <c r="J137" t="s">
        <v>208</v>
      </c>
      <c r="K137">
        <f ca="1">ROUNDUP(IF(STAFF[[#This Row],[Tenure]]&gt;3,3%*STAFF[[#This Row],[Salary]],2%*STAFF[[#This Row],[Salary]]),0)</f>
        <v>3144</v>
      </c>
    </row>
    <row r="138" spans="2:11" x14ac:dyDescent="0.25">
      <c r="B138" s="13" t="s">
        <v>124</v>
      </c>
      <c r="C138" s="13" t="s">
        <v>15</v>
      </c>
      <c r="D138" s="13" t="s">
        <v>9</v>
      </c>
      <c r="E138">
        <v>21</v>
      </c>
      <c r="F138" s="15">
        <v>44701</v>
      </c>
      <c r="G138" s="17">
        <v>57090</v>
      </c>
      <c r="H138" t="s">
        <v>16</v>
      </c>
      <c r="I138" s="23">
        <f ca="1" xml:space="preserve"> (TODAY()-STAFF[[#This Row],[Date Joined]])/365</f>
        <v>2.6575342465753424</v>
      </c>
      <c r="J138" t="s">
        <v>208</v>
      </c>
      <c r="K138">
        <f ca="1">ROUNDUP(IF(STAFF[[#This Row],[Tenure]]&gt;3,3%*STAFF[[#This Row],[Salary]],2%*STAFF[[#This Row],[Salary]]),0)</f>
        <v>1142</v>
      </c>
    </row>
    <row r="139" spans="2:11" x14ac:dyDescent="0.25">
      <c r="B139" s="13" t="s">
        <v>159</v>
      </c>
      <c r="C139" s="13" t="s">
        <v>15</v>
      </c>
      <c r="D139" s="13" t="s">
        <v>21</v>
      </c>
      <c r="E139">
        <v>27</v>
      </c>
      <c r="F139" s="15">
        <v>44174</v>
      </c>
      <c r="G139" s="17">
        <v>91650</v>
      </c>
      <c r="H139" t="s">
        <v>13</v>
      </c>
      <c r="I139" s="23">
        <f ca="1" xml:space="preserve"> (TODAY()-STAFF[[#This Row],[Date Joined]])/365</f>
        <v>4.1013698630136988</v>
      </c>
      <c r="J139" t="s">
        <v>208</v>
      </c>
      <c r="K139">
        <f ca="1">ROUNDUP(IF(STAFF[[#This Row],[Tenure]]&gt;3,3%*STAFF[[#This Row],[Salary]],2%*STAFF[[#This Row],[Salary]]),0)</f>
        <v>2750</v>
      </c>
    </row>
    <row r="140" spans="2:11" x14ac:dyDescent="0.25">
      <c r="B140" s="13" t="s">
        <v>182</v>
      </c>
      <c r="C140" s="13" t="s">
        <v>15</v>
      </c>
      <c r="D140" s="13" t="s">
        <v>21</v>
      </c>
      <c r="E140">
        <v>42</v>
      </c>
      <c r="F140" s="15">
        <v>44670</v>
      </c>
      <c r="G140" s="17">
        <v>70270</v>
      </c>
      <c r="H140" t="s">
        <v>24</v>
      </c>
      <c r="I140" s="23">
        <f ca="1" xml:space="preserve"> (TODAY()-STAFF[[#This Row],[Date Joined]])/365</f>
        <v>2.7424657534246575</v>
      </c>
      <c r="J140" t="s">
        <v>208</v>
      </c>
      <c r="K140">
        <f ca="1">ROUNDUP(IF(STAFF[[#This Row],[Tenure]]&gt;3,3%*STAFF[[#This Row],[Salary]],2%*STAFF[[#This Row],[Salary]]),0)</f>
        <v>1406</v>
      </c>
    </row>
    <row r="141" spans="2:11" x14ac:dyDescent="0.25">
      <c r="B141" s="13" t="s">
        <v>128</v>
      </c>
      <c r="C141" s="13" t="s">
        <v>8</v>
      </c>
      <c r="D141" s="13" t="s">
        <v>21</v>
      </c>
      <c r="E141">
        <v>28</v>
      </c>
      <c r="F141" s="15">
        <v>44124</v>
      </c>
      <c r="G141" s="17">
        <v>75970</v>
      </c>
      <c r="H141" t="s">
        <v>16</v>
      </c>
      <c r="I141" s="23">
        <f ca="1" xml:space="preserve"> (TODAY()-STAFF[[#This Row],[Date Joined]])/365</f>
        <v>4.2383561643835614</v>
      </c>
      <c r="J141" t="s">
        <v>208</v>
      </c>
      <c r="K141">
        <f ca="1">ROUNDUP(IF(STAFF[[#This Row],[Tenure]]&gt;3,3%*STAFF[[#This Row],[Salary]],2%*STAFF[[#This Row],[Salary]]),0)</f>
        <v>2280</v>
      </c>
    </row>
    <row r="142" spans="2:11" x14ac:dyDescent="0.25">
      <c r="B142" s="13" t="s">
        <v>130</v>
      </c>
      <c r="C142" s="13" t="s">
        <v>15</v>
      </c>
      <c r="D142" s="13" t="s">
        <v>9</v>
      </c>
      <c r="E142">
        <v>30</v>
      </c>
      <c r="F142" s="15">
        <v>44607</v>
      </c>
      <c r="G142" s="17">
        <v>60570</v>
      </c>
      <c r="H142" t="s">
        <v>16</v>
      </c>
      <c r="I142" s="23">
        <f ca="1" xml:space="preserve"> (TODAY()-STAFF[[#This Row],[Date Joined]])/365</f>
        <v>2.9150684931506849</v>
      </c>
      <c r="J142" t="s">
        <v>208</v>
      </c>
      <c r="K142">
        <f ca="1">ROUNDUP(IF(STAFF[[#This Row],[Tenure]]&gt;3,3%*STAFF[[#This Row],[Salary]],2%*STAFF[[#This Row],[Salary]]),0)</f>
        <v>1212</v>
      </c>
    </row>
    <row r="143" spans="2:11" x14ac:dyDescent="0.25">
      <c r="B143" s="13" t="s">
        <v>133</v>
      </c>
      <c r="C143" s="13" t="s">
        <v>15</v>
      </c>
      <c r="D143" s="13" t="s">
        <v>9</v>
      </c>
      <c r="E143">
        <v>33</v>
      </c>
      <c r="F143" s="15">
        <v>44103</v>
      </c>
      <c r="G143" s="17">
        <v>115920</v>
      </c>
      <c r="H143" t="s">
        <v>16</v>
      </c>
      <c r="I143" s="23">
        <f ca="1" xml:space="preserve"> (TODAY()-STAFF[[#This Row],[Date Joined]])/365</f>
        <v>4.2958904109589042</v>
      </c>
      <c r="J143" t="s">
        <v>208</v>
      </c>
      <c r="K143">
        <f ca="1">ROUNDUP(IF(STAFF[[#This Row],[Tenure]]&gt;3,3%*STAFF[[#This Row],[Salary]],2%*STAFF[[#This Row],[Salary]]),0)</f>
        <v>3478</v>
      </c>
    </row>
    <row r="144" spans="2:11" x14ac:dyDescent="0.25">
      <c r="B144" s="13" t="s">
        <v>185</v>
      </c>
      <c r="C144" s="13" t="s">
        <v>8</v>
      </c>
      <c r="D144" s="13" t="s">
        <v>21</v>
      </c>
      <c r="E144">
        <v>33</v>
      </c>
      <c r="F144" s="15">
        <v>44006</v>
      </c>
      <c r="G144" s="17">
        <v>65360</v>
      </c>
      <c r="H144" t="s">
        <v>16</v>
      </c>
      <c r="I144" s="23">
        <f ca="1" xml:space="preserve"> (TODAY()-STAFF[[#This Row],[Date Joined]])/365</f>
        <v>4.5616438356164384</v>
      </c>
      <c r="J144" t="s">
        <v>208</v>
      </c>
      <c r="K144">
        <f ca="1">ROUNDUP(IF(STAFF[[#This Row],[Tenure]]&gt;3,3%*STAFF[[#This Row],[Salary]],2%*STAFF[[#This Row],[Salary]]),0)</f>
        <v>1961</v>
      </c>
    </row>
    <row r="145" spans="2:11" x14ac:dyDescent="0.25">
      <c r="B145" s="13" t="s">
        <v>194</v>
      </c>
      <c r="C145" s="13" t="s">
        <v>8</v>
      </c>
      <c r="D145" s="13" t="s">
        <v>21</v>
      </c>
      <c r="E145">
        <v>34</v>
      </c>
      <c r="F145" s="15">
        <v>44383</v>
      </c>
      <c r="G145" s="17">
        <v>92450</v>
      </c>
      <c r="H145" t="s">
        <v>16</v>
      </c>
      <c r="I145" s="23">
        <f ca="1" xml:space="preserve"> (TODAY()-STAFF[[#This Row],[Date Joined]])/365</f>
        <v>3.5287671232876714</v>
      </c>
      <c r="J145" t="s">
        <v>208</v>
      </c>
      <c r="K145">
        <f ca="1">ROUNDUP(IF(STAFF[[#This Row],[Tenure]]&gt;3,3%*STAFF[[#This Row],[Salary]],2%*STAFF[[#This Row],[Salary]]),0)</f>
        <v>2774</v>
      </c>
    </row>
    <row r="146" spans="2:11" x14ac:dyDescent="0.25">
      <c r="B146" s="13" t="s">
        <v>112</v>
      </c>
      <c r="C146" s="13" t="s">
        <v>15</v>
      </c>
      <c r="D146" s="13" t="s">
        <v>12</v>
      </c>
      <c r="E146">
        <v>31</v>
      </c>
      <c r="F146" s="15">
        <v>44450</v>
      </c>
      <c r="G146" s="17">
        <v>48950</v>
      </c>
      <c r="H146" t="s">
        <v>16</v>
      </c>
      <c r="I146" s="23">
        <f ca="1" xml:space="preserve"> (TODAY()-STAFF[[#This Row],[Date Joined]])/365</f>
        <v>3.3452054794520549</v>
      </c>
      <c r="J146" t="s">
        <v>208</v>
      </c>
      <c r="K146">
        <f ca="1">ROUNDUP(IF(STAFF[[#This Row],[Tenure]]&gt;3,3%*STAFF[[#This Row],[Salary]],2%*STAFF[[#This Row],[Salary]]),0)</f>
        <v>1469</v>
      </c>
    </row>
    <row r="147" spans="2:11" x14ac:dyDescent="0.25">
      <c r="B147" s="13" t="s">
        <v>184</v>
      </c>
      <c r="C147" s="13" t="s">
        <v>8</v>
      </c>
      <c r="D147" s="13" t="s">
        <v>12</v>
      </c>
      <c r="E147">
        <v>27</v>
      </c>
      <c r="F147" s="15">
        <v>44625</v>
      </c>
      <c r="G147" s="17">
        <v>83750</v>
      </c>
      <c r="H147" t="s">
        <v>16</v>
      </c>
      <c r="I147" s="23">
        <f ca="1" xml:space="preserve"> (TODAY()-STAFF[[#This Row],[Date Joined]])/365</f>
        <v>2.8657534246575342</v>
      </c>
      <c r="J147" t="s">
        <v>208</v>
      </c>
      <c r="K147">
        <f ca="1">ROUNDUP(IF(STAFF[[#This Row],[Tenure]]&gt;3,3%*STAFF[[#This Row],[Salary]],2%*STAFF[[#This Row],[Salary]]),0)</f>
        <v>1675</v>
      </c>
    </row>
    <row r="148" spans="2:11" x14ac:dyDescent="0.25">
      <c r="B148" s="13" t="s">
        <v>165</v>
      </c>
      <c r="C148" s="13" t="s">
        <v>8</v>
      </c>
      <c r="D148" s="13" t="s">
        <v>12</v>
      </c>
      <c r="E148">
        <v>40</v>
      </c>
      <c r="F148" s="15">
        <v>44276</v>
      </c>
      <c r="G148" s="17">
        <v>87620</v>
      </c>
      <c r="H148" t="s">
        <v>16</v>
      </c>
      <c r="I148" s="23">
        <f ca="1" xml:space="preserve"> (TODAY()-STAFF[[#This Row],[Date Joined]])/365</f>
        <v>3.8219178082191783</v>
      </c>
      <c r="J148" t="s">
        <v>208</v>
      </c>
      <c r="K148">
        <f ca="1">ROUNDUP(IF(STAFF[[#This Row],[Tenure]]&gt;3,3%*STAFF[[#This Row],[Salary]],2%*STAFF[[#This Row],[Salary]]),0)</f>
        <v>2629</v>
      </c>
    </row>
    <row r="149" spans="2:11" x14ac:dyDescent="0.25">
      <c r="B149" s="13" t="s">
        <v>183</v>
      </c>
      <c r="C149" s="13" t="s">
        <v>8</v>
      </c>
      <c r="D149" s="13" t="s">
        <v>19</v>
      </c>
      <c r="E149">
        <v>20</v>
      </c>
      <c r="F149" s="15">
        <v>44476</v>
      </c>
      <c r="G149" s="17">
        <v>68900</v>
      </c>
      <c r="H149" t="s">
        <v>24</v>
      </c>
      <c r="I149" s="23">
        <f ca="1" xml:space="preserve"> (TODAY()-STAFF[[#This Row],[Date Joined]])/365</f>
        <v>3.2739726027397262</v>
      </c>
      <c r="J149" t="s">
        <v>208</v>
      </c>
      <c r="K149">
        <f ca="1">ROUNDUP(IF(STAFF[[#This Row],[Tenure]]&gt;3,3%*STAFF[[#This Row],[Salary]],2%*STAFF[[#This Row],[Salary]]),0)</f>
        <v>2067</v>
      </c>
    </row>
    <row r="150" spans="2:11" x14ac:dyDescent="0.25">
      <c r="B150" s="13" t="s">
        <v>156</v>
      </c>
      <c r="C150" s="13" t="s">
        <v>15</v>
      </c>
      <c r="D150" s="13" t="s">
        <v>19</v>
      </c>
      <c r="E150">
        <v>32</v>
      </c>
      <c r="F150" s="15">
        <v>44403</v>
      </c>
      <c r="G150" s="17">
        <v>53540</v>
      </c>
      <c r="H150" t="s">
        <v>16</v>
      </c>
      <c r="I150" s="23">
        <f ca="1" xml:space="preserve"> (TODAY()-STAFF[[#This Row],[Date Joined]])/365</f>
        <v>3.473972602739726</v>
      </c>
      <c r="J150" t="s">
        <v>208</v>
      </c>
      <c r="K150">
        <f ca="1">ROUNDUP(IF(STAFF[[#This Row],[Tenure]]&gt;3,3%*STAFF[[#This Row],[Salary]],2%*STAFF[[#This Row],[Salary]]),0)</f>
        <v>1607</v>
      </c>
    </row>
    <row r="151" spans="2:11" x14ac:dyDescent="0.25">
      <c r="B151" s="13" t="s">
        <v>171</v>
      </c>
      <c r="C151" s="13" t="s">
        <v>15</v>
      </c>
      <c r="D151" s="13" t="s">
        <v>19</v>
      </c>
      <c r="E151">
        <v>28</v>
      </c>
      <c r="F151" s="15">
        <v>44758</v>
      </c>
      <c r="G151" s="17">
        <v>43510</v>
      </c>
      <c r="H151" t="s">
        <v>42</v>
      </c>
      <c r="I151" s="23">
        <f ca="1" xml:space="preserve"> (TODAY()-STAFF[[#This Row],[Date Joined]])/365</f>
        <v>2.5013698630136987</v>
      </c>
      <c r="J151" t="s">
        <v>208</v>
      </c>
      <c r="K151">
        <f ca="1">ROUNDUP(IF(STAFF[[#This Row],[Tenure]]&gt;3,3%*STAFF[[#This Row],[Salary]],2%*STAFF[[#This Row],[Salary]]),0)</f>
        <v>871</v>
      </c>
    </row>
    <row r="152" spans="2:11" x14ac:dyDescent="0.25">
      <c r="B152" s="13" t="s">
        <v>126</v>
      </c>
      <c r="C152" s="13" t="s">
        <v>8</v>
      </c>
      <c r="D152" s="13" t="s">
        <v>19</v>
      </c>
      <c r="E152">
        <v>38</v>
      </c>
      <c r="F152" s="15">
        <v>44316</v>
      </c>
      <c r="G152" s="17">
        <v>109160</v>
      </c>
      <c r="H152" t="s">
        <v>10</v>
      </c>
      <c r="I152" s="23">
        <f ca="1" xml:space="preserve"> (TODAY()-STAFF[[#This Row],[Date Joined]])/365</f>
        <v>3.7123287671232879</v>
      </c>
      <c r="J152" t="s">
        <v>208</v>
      </c>
      <c r="K152">
        <f ca="1">ROUNDUP(IF(STAFF[[#This Row],[Tenure]]&gt;3,3%*STAFF[[#This Row],[Salary]],2%*STAFF[[#This Row],[Salary]]),0)</f>
        <v>3275</v>
      </c>
    </row>
    <row r="153" spans="2:11" x14ac:dyDescent="0.25">
      <c r="B153" s="13" t="s">
        <v>197</v>
      </c>
      <c r="C153" s="13" t="s">
        <v>15</v>
      </c>
      <c r="D153" s="13" t="s">
        <v>9</v>
      </c>
      <c r="E153">
        <v>40</v>
      </c>
      <c r="F153" s="15">
        <v>44204</v>
      </c>
      <c r="G153" s="17">
        <v>99750</v>
      </c>
      <c r="H153" t="s">
        <v>16</v>
      </c>
      <c r="I153" s="23">
        <f ca="1" xml:space="preserve"> (TODAY()-STAFF[[#This Row],[Date Joined]])/365</f>
        <v>4.0191780821917806</v>
      </c>
      <c r="J153" t="s">
        <v>208</v>
      </c>
      <c r="K153">
        <f ca="1">ROUNDUP(IF(STAFF[[#This Row],[Tenure]]&gt;3,3%*STAFF[[#This Row],[Salary]],2%*STAFF[[#This Row],[Salary]]),0)</f>
        <v>2993</v>
      </c>
    </row>
    <row r="154" spans="2:11" x14ac:dyDescent="0.25">
      <c r="B154" s="13" t="s">
        <v>123</v>
      </c>
      <c r="C154" s="13" t="s">
        <v>8</v>
      </c>
      <c r="D154" s="13" t="s">
        <v>12</v>
      </c>
      <c r="E154">
        <v>31</v>
      </c>
      <c r="F154" s="15">
        <v>44084</v>
      </c>
      <c r="G154" s="17">
        <v>41980</v>
      </c>
      <c r="H154" t="s">
        <v>16</v>
      </c>
      <c r="I154" s="23">
        <f ca="1" xml:space="preserve"> (TODAY()-STAFF[[#This Row],[Date Joined]])/365</f>
        <v>4.3479452054794523</v>
      </c>
      <c r="J154" t="s">
        <v>208</v>
      </c>
      <c r="K154">
        <f ca="1">ROUNDUP(IF(STAFF[[#This Row],[Tenure]]&gt;3,3%*STAFF[[#This Row],[Salary]],2%*STAFF[[#This Row],[Salary]]),0)</f>
        <v>1260</v>
      </c>
    </row>
    <row r="155" spans="2:11" x14ac:dyDescent="0.25">
      <c r="B155" s="13" t="s">
        <v>186</v>
      </c>
      <c r="C155" s="13" t="s">
        <v>15</v>
      </c>
      <c r="D155" s="13" t="s">
        <v>21</v>
      </c>
      <c r="E155">
        <v>36</v>
      </c>
      <c r="F155" s="15">
        <v>44272</v>
      </c>
      <c r="G155" s="17">
        <v>71380</v>
      </c>
      <c r="H155" t="s">
        <v>16</v>
      </c>
      <c r="I155" s="23">
        <f ca="1" xml:space="preserve"> (TODAY()-STAFF[[#This Row],[Date Joined]])/365</f>
        <v>3.8328767123287673</v>
      </c>
      <c r="J155" t="s">
        <v>208</v>
      </c>
      <c r="K155">
        <f ca="1">ROUNDUP(IF(STAFF[[#This Row],[Tenure]]&gt;3,3%*STAFF[[#This Row],[Salary]],2%*STAFF[[#This Row],[Salary]]),0)</f>
        <v>2142</v>
      </c>
    </row>
    <row r="156" spans="2:11" x14ac:dyDescent="0.25">
      <c r="B156" s="13" t="s">
        <v>190</v>
      </c>
      <c r="C156" s="13" t="s">
        <v>15</v>
      </c>
      <c r="D156" s="13" t="s">
        <v>9</v>
      </c>
      <c r="E156">
        <v>27</v>
      </c>
      <c r="F156" s="15">
        <v>44547</v>
      </c>
      <c r="G156" s="17">
        <v>113280</v>
      </c>
      <c r="H156" t="s">
        <v>42</v>
      </c>
      <c r="I156" s="23">
        <f ca="1" xml:space="preserve"> (TODAY()-STAFF[[#This Row],[Date Joined]])/365</f>
        <v>3.0794520547945203</v>
      </c>
      <c r="J156" t="s">
        <v>208</v>
      </c>
      <c r="K156">
        <f ca="1">ROUNDUP(IF(STAFF[[#This Row],[Tenure]]&gt;3,3%*STAFF[[#This Row],[Salary]],2%*STAFF[[#This Row],[Salary]]),0)</f>
        <v>3399</v>
      </c>
    </row>
    <row r="157" spans="2:11" x14ac:dyDescent="0.25">
      <c r="B157" s="13" t="s">
        <v>180</v>
      </c>
      <c r="C157" s="13" t="s">
        <v>8</v>
      </c>
      <c r="D157" s="13" t="s">
        <v>21</v>
      </c>
      <c r="E157">
        <v>33</v>
      </c>
      <c r="F157" s="15">
        <v>44747</v>
      </c>
      <c r="G157" s="17">
        <v>86570</v>
      </c>
      <c r="H157" t="s">
        <v>16</v>
      </c>
      <c r="I157" s="23">
        <f ca="1" xml:space="preserve"> (TODAY()-STAFF[[#This Row],[Date Joined]])/365</f>
        <v>2.5315068493150683</v>
      </c>
      <c r="J157" t="s">
        <v>208</v>
      </c>
      <c r="K157">
        <f ca="1">ROUNDUP(IF(STAFF[[#This Row],[Tenure]]&gt;3,3%*STAFF[[#This Row],[Salary]],2%*STAFF[[#This Row],[Salary]]),0)</f>
        <v>1732</v>
      </c>
    </row>
    <row r="158" spans="2:11" x14ac:dyDescent="0.25">
      <c r="B158" s="13" t="s">
        <v>138</v>
      </c>
      <c r="C158" s="13" t="s">
        <v>15</v>
      </c>
      <c r="D158" s="13" t="s">
        <v>9</v>
      </c>
      <c r="E158">
        <v>26</v>
      </c>
      <c r="F158" s="15">
        <v>44350</v>
      </c>
      <c r="G158" s="17">
        <v>53540</v>
      </c>
      <c r="H158" t="s">
        <v>16</v>
      </c>
      <c r="I158" s="23">
        <f ca="1" xml:space="preserve"> (TODAY()-STAFF[[#This Row],[Date Joined]])/365</f>
        <v>3.6191780821917807</v>
      </c>
      <c r="J158" t="s">
        <v>208</v>
      </c>
      <c r="K158">
        <f ca="1">ROUNDUP(IF(STAFF[[#This Row],[Tenure]]&gt;3,3%*STAFF[[#This Row],[Salary]],2%*STAFF[[#This Row],[Salary]]),0)</f>
        <v>1607</v>
      </c>
    </row>
    <row r="159" spans="2:11" x14ac:dyDescent="0.25">
      <c r="B159" s="13" t="s">
        <v>189</v>
      </c>
      <c r="C159" s="13" t="s">
        <v>15</v>
      </c>
      <c r="D159" s="13" t="s">
        <v>12</v>
      </c>
      <c r="E159">
        <v>37</v>
      </c>
      <c r="F159" s="15">
        <v>44640</v>
      </c>
      <c r="G159" s="17">
        <v>69070</v>
      </c>
      <c r="H159" t="s">
        <v>16</v>
      </c>
      <c r="I159" s="23">
        <f ca="1" xml:space="preserve"> (TODAY()-STAFF[[#This Row],[Date Joined]])/365</f>
        <v>2.8246575342465752</v>
      </c>
      <c r="J159" t="s">
        <v>208</v>
      </c>
      <c r="K159">
        <f ca="1">ROUNDUP(IF(STAFF[[#This Row],[Tenure]]&gt;3,3%*STAFF[[#This Row],[Salary]],2%*STAFF[[#This Row],[Salary]]),0)</f>
        <v>1382</v>
      </c>
    </row>
    <row r="160" spans="2:11" x14ac:dyDescent="0.25">
      <c r="B160" s="13" t="s">
        <v>120</v>
      </c>
      <c r="C160" s="13" t="s">
        <v>8</v>
      </c>
      <c r="D160" s="13" t="s">
        <v>21</v>
      </c>
      <c r="E160">
        <v>30</v>
      </c>
      <c r="F160" s="15">
        <v>44328</v>
      </c>
      <c r="G160" s="17">
        <v>67910</v>
      </c>
      <c r="H160" t="s">
        <v>24</v>
      </c>
      <c r="I160" s="23">
        <f ca="1" xml:space="preserve"> (TODAY()-STAFF[[#This Row],[Date Joined]])/365</f>
        <v>3.6794520547945204</v>
      </c>
      <c r="J160" t="s">
        <v>208</v>
      </c>
      <c r="K160">
        <f ca="1">ROUNDUP(IF(STAFF[[#This Row],[Tenure]]&gt;3,3%*STAFF[[#This Row],[Salary]],2%*STAFF[[#This Row],[Salary]]),0)</f>
        <v>2038</v>
      </c>
    </row>
    <row r="161" spans="2:11" x14ac:dyDescent="0.25">
      <c r="B161" s="13" t="s">
        <v>118</v>
      </c>
      <c r="C161" s="13" t="s">
        <v>15</v>
      </c>
      <c r="D161" s="13" t="s">
        <v>12</v>
      </c>
      <c r="E161">
        <v>30</v>
      </c>
      <c r="F161" s="15">
        <v>44214</v>
      </c>
      <c r="G161" s="17">
        <v>69120</v>
      </c>
      <c r="H161" t="s">
        <v>16</v>
      </c>
      <c r="I161" s="23">
        <f ca="1" xml:space="preserve"> (TODAY()-STAFF[[#This Row],[Date Joined]])/365</f>
        <v>3.9917808219178084</v>
      </c>
      <c r="J161" t="s">
        <v>208</v>
      </c>
      <c r="K161">
        <f ca="1">ROUNDUP(IF(STAFF[[#This Row],[Tenure]]&gt;3,3%*STAFF[[#This Row],[Salary]],2%*STAFF[[#This Row],[Salary]]),0)</f>
        <v>2074</v>
      </c>
    </row>
    <row r="162" spans="2:11" x14ac:dyDescent="0.25">
      <c r="B162" s="13" t="s">
        <v>131</v>
      </c>
      <c r="C162" s="13" t="s">
        <v>8</v>
      </c>
      <c r="D162" s="13" t="s">
        <v>21</v>
      </c>
      <c r="E162">
        <v>34</v>
      </c>
      <c r="F162" s="15">
        <v>44550</v>
      </c>
      <c r="G162" s="17">
        <v>60130</v>
      </c>
      <c r="H162" t="s">
        <v>16</v>
      </c>
      <c r="I162" s="23">
        <f ca="1" xml:space="preserve"> (TODAY()-STAFF[[#This Row],[Date Joined]])/365</f>
        <v>3.0712328767123287</v>
      </c>
      <c r="J162" t="s">
        <v>208</v>
      </c>
      <c r="K162">
        <f ca="1">ROUNDUP(IF(STAFF[[#This Row],[Tenure]]&gt;3,3%*STAFF[[#This Row],[Salary]],2%*STAFF[[#This Row],[Salary]]),0)</f>
        <v>1804</v>
      </c>
    </row>
    <row r="163" spans="2:11" x14ac:dyDescent="0.25">
      <c r="B163" s="13" t="s">
        <v>160</v>
      </c>
      <c r="C163" s="13" t="s">
        <v>15</v>
      </c>
      <c r="D163" s="13" t="s">
        <v>9</v>
      </c>
      <c r="E163">
        <v>23</v>
      </c>
      <c r="F163" s="15">
        <v>44378</v>
      </c>
      <c r="G163" s="17">
        <v>106460</v>
      </c>
      <c r="H163" t="s">
        <v>16</v>
      </c>
      <c r="I163" s="23">
        <f ca="1" xml:space="preserve"> (TODAY()-STAFF[[#This Row],[Date Joined]])/365</f>
        <v>3.5424657534246577</v>
      </c>
      <c r="J163" t="s">
        <v>208</v>
      </c>
      <c r="K163">
        <f ca="1">ROUNDUP(IF(STAFF[[#This Row],[Tenure]]&gt;3,3%*STAFF[[#This Row],[Salary]],2%*STAFF[[#This Row],[Salary]]),0)</f>
        <v>3194</v>
      </c>
    </row>
    <row r="164" spans="2:11" x14ac:dyDescent="0.25">
      <c r="B164" s="13" t="s">
        <v>147</v>
      </c>
      <c r="C164" s="13" t="s">
        <v>8</v>
      </c>
      <c r="D164" s="13" t="s">
        <v>56</v>
      </c>
      <c r="E164">
        <v>37</v>
      </c>
      <c r="F164" s="15">
        <v>44389</v>
      </c>
      <c r="G164" s="17">
        <v>118100</v>
      </c>
      <c r="H164" t="s">
        <v>16</v>
      </c>
      <c r="I164" s="23">
        <f ca="1" xml:space="preserve"> (TODAY()-STAFF[[#This Row],[Date Joined]])/365</f>
        <v>3.5123287671232877</v>
      </c>
      <c r="J164" t="s">
        <v>208</v>
      </c>
      <c r="K164">
        <f ca="1">ROUNDUP(IF(STAFF[[#This Row],[Tenure]]&gt;3,3%*STAFF[[#This Row],[Salary]],2%*STAFF[[#This Row],[Salary]]),0)</f>
        <v>3543</v>
      </c>
    </row>
    <row r="165" spans="2:11" x14ac:dyDescent="0.25">
      <c r="B165" s="13" t="s">
        <v>163</v>
      </c>
      <c r="C165" s="13" t="s">
        <v>8</v>
      </c>
      <c r="D165" s="13" t="s">
        <v>9</v>
      </c>
      <c r="E165">
        <v>36</v>
      </c>
      <c r="F165" s="15">
        <v>44468</v>
      </c>
      <c r="G165" s="17">
        <v>78390</v>
      </c>
      <c r="H165" t="s">
        <v>16</v>
      </c>
      <c r="I165" s="23">
        <f ca="1" xml:space="preserve"> (TODAY()-STAFF[[#This Row],[Date Joined]])/365</f>
        <v>3.2958904109589042</v>
      </c>
      <c r="J165" t="s">
        <v>208</v>
      </c>
      <c r="K165">
        <f ca="1">ROUNDUP(IF(STAFF[[#This Row],[Tenure]]&gt;3,3%*STAFF[[#This Row],[Salary]],2%*STAFF[[#This Row],[Salary]]),0)</f>
        <v>2352</v>
      </c>
    </row>
    <row r="166" spans="2:11" x14ac:dyDescent="0.25">
      <c r="B166" s="13" t="s">
        <v>146</v>
      </c>
      <c r="C166" s="13" t="s">
        <v>8</v>
      </c>
      <c r="D166" s="13" t="s">
        <v>9</v>
      </c>
      <c r="E166">
        <v>30</v>
      </c>
      <c r="F166" s="15">
        <v>44789</v>
      </c>
      <c r="G166" s="17">
        <v>114180</v>
      </c>
      <c r="H166" t="s">
        <v>16</v>
      </c>
      <c r="I166" s="23">
        <f ca="1" xml:space="preserve"> (TODAY()-STAFF[[#This Row],[Date Joined]])/365</f>
        <v>2.4164383561643836</v>
      </c>
      <c r="J166" t="s">
        <v>208</v>
      </c>
      <c r="K166">
        <f ca="1">ROUNDUP(IF(STAFF[[#This Row],[Tenure]]&gt;3,3%*STAFF[[#This Row],[Salary]],2%*STAFF[[#This Row],[Salary]]),0)</f>
        <v>2284</v>
      </c>
    </row>
    <row r="167" spans="2:11" x14ac:dyDescent="0.25">
      <c r="B167" s="13" t="s">
        <v>188</v>
      </c>
      <c r="C167" s="13" t="s">
        <v>8</v>
      </c>
      <c r="D167" s="13" t="s">
        <v>9</v>
      </c>
      <c r="E167">
        <v>28</v>
      </c>
      <c r="F167" s="15">
        <v>44590</v>
      </c>
      <c r="G167" s="17">
        <v>104120</v>
      </c>
      <c r="H167" t="s">
        <v>16</v>
      </c>
      <c r="I167" s="23">
        <f ca="1" xml:space="preserve"> (TODAY()-STAFF[[#This Row],[Date Joined]])/365</f>
        <v>2.9616438356164383</v>
      </c>
      <c r="J167" t="s">
        <v>208</v>
      </c>
      <c r="K167">
        <f ca="1">ROUNDUP(IF(STAFF[[#This Row],[Tenure]]&gt;3,3%*STAFF[[#This Row],[Salary]],2%*STAFF[[#This Row],[Salary]]),0)</f>
        <v>2083</v>
      </c>
    </row>
    <row r="168" spans="2:11" x14ac:dyDescent="0.25">
      <c r="B168" s="13" t="s">
        <v>137</v>
      </c>
      <c r="C168" s="13" t="s">
        <v>15</v>
      </c>
      <c r="D168" s="13" t="s">
        <v>9</v>
      </c>
      <c r="E168">
        <v>30</v>
      </c>
      <c r="F168" s="15">
        <v>44640</v>
      </c>
      <c r="G168" s="17">
        <v>67950</v>
      </c>
      <c r="H168" t="s">
        <v>16</v>
      </c>
      <c r="I168" s="23">
        <f ca="1" xml:space="preserve"> (TODAY()-STAFF[[#This Row],[Date Joined]])/365</f>
        <v>2.8246575342465752</v>
      </c>
      <c r="J168" t="s">
        <v>208</v>
      </c>
      <c r="K168">
        <f ca="1">ROUNDUP(IF(STAFF[[#This Row],[Tenure]]&gt;3,3%*STAFF[[#This Row],[Salary]],2%*STAFF[[#This Row],[Salary]]),0)</f>
        <v>1359</v>
      </c>
    </row>
    <row r="169" spans="2:11" x14ac:dyDescent="0.25">
      <c r="B169" s="13" t="s">
        <v>136</v>
      </c>
      <c r="C169" s="13" t="s">
        <v>8</v>
      </c>
      <c r="D169" s="13" t="s">
        <v>12</v>
      </c>
      <c r="E169">
        <v>29</v>
      </c>
      <c r="F169" s="15">
        <v>43962</v>
      </c>
      <c r="G169" s="17">
        <v>34980</v>
      </c>
      <c r="H169" t="s">
        <v>16</v>
      </c>
      <c r="I169" s="23">
        <f ca="1" xml:space="preserve"> (TODAY()-STAFF[[#This Row],[Date Joined]])/365</f>
        <v>4.6821917808219178</v>
      </c>
      <c r="J169" t="s">
        <v>208</v>
      </c>
      <c r="K169">
        <f ca="1">ROUNDUP(IF(STAFF[[#This Row],[Tenure]]&gt;3,3%*STAFF[[#This Row],[Salary]],2%*STAFF[[#This Row],[Salary]]),0)</f>
        <v>1050</v>
      </c>
    </row>
    <row r="170" spans="2:11" x14ac:dyDescent="0.25">
      <c r="B170" s="13" t="s">
        <v>152</v>
      </c>
      <c r="C170" s="13" t="s">
        <v>8</v>
      </c>
      <c r="D170" s="13" t="s">
        <v>12</v>
      </c>
      <c r="E170">
        <v>24</v>
      </c>
      <c r="F170" s="15">
        <v>44087</v>
      </c>
      <c r="G170" s="17">
        <v>62780</v>
      </c>
      <c r="H170" t="s">
        <v>16</v>
      </c>
      <c r="I170" s="23">
        <f ca="1" xml:space="preserve"> (TODAY()-STAFF[[#This Row],[Date Joined]])/365</f>
        <v>4.3397260273972602</v>
      </c>
      <c r="J170" t="s">
        <v>208</v>
      </c>
      <c r="K170">
        <f ca="1">ROUNDUP(IF(STAFF[[#This Row],[Tenure]]&gt;3,3%*STAFF[[#This Row],[Salary]],2%*STAFF[[#This Row],[Salary]]),0)</f>
        <v>1884</v>
      </c>
    </row>
    <row r="171" spans="2:11" x14ac:dyDescent="0.25">
      <c r="B171" s="13" t="s">
        <v>116</v>
      </c>
      <c r="C171" s="13" t="s">
        <v>15</v>
      </c>
      <c r="D171" s="13" t="s">
        <v>12</v>
      </c>
      <c r="E171">
        <v>20</v>
      </c>
      <c r="F171" s="15">
        <v>44397</v>
      </c>
      <c r="G171" s="17">
        <v>107700</v>
      </c>
      <c r="H171" t="s">
        <v>16</v>
      </c>
      <c r="I171" s="23">
        <f ca="1" xml:space="preserve"> (TODAY()-STAFF[[#This Row],[Date Joined]])/365</f>
        <v>3.4904109589041097</v>
      </c>
      <c r="J171" t="s">
        <v>208</v>
      </c>
      <c r="K171">
        <f ca="1">ROUNDUP(IF(STAFF[[#This Row],[Tenure]]&gt;3,3%*STAFF[[#This Row],[Salary]],2%*STAFF[[#This Row],[Salary]]),0)</f>
        <v>3231</v>
      </c>
    </row>
    <row r="172" spans="2:11" x14ac:dyDescent="0.25">
      <c r="B172" s="13" t="s">
        <v>167</v>
      </c>
      <c r="C172" s="13" t="s">
        <v>15</v>
      </c>
      <c r="D172" s="13" t="s">
        <v>19</v>
      </c>
      <c r="E172">
        <v>25</v>
      </c>
      <c r="F172" s="15">
        <v>44322</v>
      </c>
      <c r="G172" s="17">
        <v>65700</v>
      </c>
      <c r="H172" t="s">
        <v>16</v>
      </c>
      <c r="I172" s="23">
        <f ca="1" xml:space="preserve"> (TODAY()-STAFF[[#This Row],[Date Joined]])/365</f>
        <v>3.6958904109589041</v>
      </c>
      <c r="J172" t="s">
        <v>208</v>
      </c>
      <c r="K172">
        <f ca="1">ROUNDUP(IF(STAFF[[#This Row],[Tenure]]&gt;3,3%*STAFF[[#This Row],[Salary]],2%*STAFF[[#This Row],[Salary]]),0)</f>
        <v>1971</v>
      </c>
    </row>
    <row r="173" spans="2:11" x14ac:dyDescent="0.25">
      <c r="B173" s="13" t="s">
        <v>134</v>
      </c>
      <c r="C173" s="13" t="s">
        <v>8</v>
      </c>
      <c r="D173" s="13" t="s">
        <v>12</v>
      </c>
      <c r="E173">
        <v>33</v>
      </c>
      <c r="F173" s="15">
        <v>44313</v>
      </c>
      <c r="G173" s="17">
        <v>75480</v>
      </c>
      <c r="H173" t="s">
        <v>42</v>
      </c>
      <c r="I173" s="23">
        <f ca="1" xml:space="preserve"> (TODAY()-STAFF[[#This Row],[Date Joined]])/365</f>
        <v>3.7205479452054795</v>
      </c>
      <c r="J173" t="s">
        <v>208</v>
      </c>
      <c r="K173">
        <f ca="1">ROUNDUP(IF(STAFF[[#This Row],[Tenure]]&gt;3,3%*STAFF[[#This Row],[Salary]],2%*STAFF[[#This Row],[Salary]]),0)</f>
        <v>2265</v>
      </c>
    </row>
    <row r="174" spans="2:11" x14ac:dyDescent="0.25">
      <c r="B174" s="13" t="s">
        <v>173</v>
      </c>
      <c r="C174" s="13" t="s">
        <v>15</v>
      </c>
      <c r="D174" s="13" t="s">
        <v>12</v>
      </c>
      <c r="E174">
        <v>33</v>
      </c>
      <c r="F174" s="15">
        <v>44448</v>
      </c>
      <c r="G174" s="17">
        <v>53870</v>
      </c>
      <c r="H174" t="s">
        <v>16</v>
      </c>
      <c r="I174" s="23">
        <f ca="1" xml:space="preserve"> (TODAY()-STAFF[[#This Row],[Date Joined]])/365</f>
        <v>3.3506849315068492</v>
      </c>
      <c r="J174" t="s">
        <v>208</v>
      </c>
      <c r="K174">
        <f ca="1">ROUNDUP(IF(STAFF[[#This Row],[Tenure]]&gt;3,3%*STAFF[[#This Row],[Salary]],2%*STAFF[[#This Row],[Salary]]),0)</f>
        <v>1617</v>
      </c>
    </row>
    <row r="175" spans="2:11" x14ac:dyDescent="0.25">
      <c r="B175" s="13" t="s">
        <v>140</v>
      </c>
      <c r="C175" s="13" t="s">
        <v>8</v>
      </c>
      <c r="D175" s="13" t="s">
        <v>19</v>
      </c>
      <c r="E175">
        <v>36</v>
      </c>
      <c r="F175" s="15">
        <v>44433</v>
      </c>
      <c r="G175" s="17">
        <v>78540</v>
      </c>
      <c r="H175" t="s">
        <v>16</v>
      </c>
      <c r="I175" s="23">
        <f ca="1" xml:space="preserve"> (TODAY()-STAFF[[#This Row],[Date Joined]])/365</f>
        <v>3.3917808219178083</v>
      </c>
      <c r="J175" t="s">
        <v>208</v>
      </c>
      <c r="K175">
        <f ca="1">ROUNDUP(IF(STAFF[[#This Row],[Tenure]]&gt;3,3%*STAFF[[#This Row],[Salary]],2%*STAFF[[#This Row],[Salary]]),0)</f>
        <v>2357</v>
      </c>
    </row>
    <row r="176" spans="2:11" x14ac:dyDescent="0.25">
      <c r="B176" s="13" t="s">
        <v>192</v>
      </c>
      <c r="C176" s="13" t="s">
        <v>15</v>
      </c>
      <c r="D176" s="13" t="s">
        <v>9</v>
      </c>
      <c r="E176">
        <v>19</v>
      </c>
      <c r="F176" s="15">
        <v>44218</v>
      </c>
      <c r="G176" s="17">
        <v>58960</v>
      </c>
      <c r="H176" t="s">
        <v>16</v>
      </c>
      <c r="I176" s="23">
        <f ca="1" xml:space="preserve"> (TODAY()-STAFF[[#This Row],[Date Joined]])/365</f>
        <v>3.9808219178082194</v>
      </c>
      <c r="J176" t="s">
        <v>208</v>
      </c>
      <c r="K176">
        <f ca="1">ROUNDUP(IF(STAFF[[#This Row],[Tenure]]&gt;3,3%*STAFF[[#This Row],[Salary]],2%*STAFF[[#This Row],[Salary]]),0)</f>
        <v>1769</v>
      </c>
    </row>
    <row r="177" spans="2:11" x14ac:dyDescent="0.25">
      <c r="B177" s="13" t="s">
        <v>161</v>
      </c>
      <c r="C177" s="13" t="s">
        <v>15</v>
      </c>
      <c r="D177" s="13" t="s">
        <v>9</v>
      </c>
      <c r="E177">
        <v>46</v>
      </c>
      <c r="F177" s="15">
        <v>44697</v>
      </c>
      <c r="G177" s="17">
        <v>70610</v>
      </c>
      <c r="H177" t="s">
        <v>16</v>
      </c>
      <c r="I177" s="23">
        <f ca="1" xml:space="preserve"> (TODAY()-STAFF[[#This Row],[Date Joined]])/365</f>
        <v>2.6684931506849314</v>
      </c>
      <c r="J177" t="s">
        <v>208</v>
      </c>
      <c r="K177">
        <f ca="1">ROUNDUP(IF(STAFF[[#This Row],[Tenure]]&gt;3,3%*STAFF[[#This Row],[Salary]],2%*STAFF[[#This Row],[Salary]]),0)</f>
        <v>1413</v>
      </c>
    </row>
    <row r="178" spans="2:11" x14ac:dyDescent="0.25">
      <c r="B178" s="13" t="s">
        <v>170</v>
      </c>
      <c r="C178" s="13" t="s">
        <v>15</v>
      </c>
      <c r="D178" s="13" t="s">
        <v>21</v>
      </c>
      <c r="E178">
        <v>33</v>
      </c>
      <c r="F178" s="15">
        <v>44181</v>
      </c>
      <c r="G178" s="17">
        <v>59430</v>
      </c>
      <c r="H178" t="s">
        <v>16</v>
      </c>
      <c r="I178" s="23">
        <f ca="1" xml:space="preserve"> (TODAY()-STAFF[[#This Row],[Date Joined]])/365</f>
        <v>4.0821917808219181</v>
      </c>
      <c r="J178" t="s">
        <v>208</v>
      </c>
      <c r="K178">
        <f ca="1">ROUNDUP(IF(STAFF[[#This Row],[Tenure]]&gt;3,3%*STAFF[[#This Row],[Salary]],2%*STAFF[[#This Row],[Salary]]),0)</f>
        <v>1783</v>
      </c>
    </row>
    <row r="179" spans="2:11" x14ac:dyDescent="0.25">
      <c r="B179" s="13" t="s">
        <v>143</v>
      </c>
      <c r="C179" s="13" t="s">
        <v>15</v>
      </c>
      <c r="D179" s="13" t="s">
        <v>9</v>
      </c>
      <c r="E179">
        <v>33</v>
      </c>
      <c r="F179" s="15">
        <v>44640</v>
      </c>
      <c r="G179" s="17">
        <v>48530</v>
      </c>
      <c r="H179" t="s">
        <v>13</v>
      </c>
      <c r="I179" s="23">
        <f ca="1" xml:space="preserve"> (TODAY()-STAFF[[#This Row],[Date Joined]])/365</f>
        <v>2.8246575342465752</v>
      </c>
      <c r="J179" t="s">
        <v>208</v>
      </c>
      <c r="K179">
        <f ca="1">ROUNDUP(IF(STAFF[[#This Row],[Tenure]]&gt;3,3%*STAFF[[#This Row],[Salary]],2%*STAFF[[#This Row],[Salary]]),0)</f>
        <v>971</v>
      </c>
    </row>
    <row r="180" spans="2:11" x14ac:dyDescent="0.25">
      <c r="B180" s="13" t="s">
        <v>162</v>
      </c>
      <c r="C180" s="13" t="s">
        <v>8</v>
      </c>
      <c r="D180" s="13" t="s">
        <v>12</v>
      </c>
      <c r="E180">
        <v>33</v>
      </c>
      <c r="F180" s="15">
        <v>44129</v>
      </c>
      <c r="G180" s="17">
        <v>96140</v>
      </c>
      <c r="H180" t="s">
        <v>16</v>
      </c>
      <c r="I180" s="23">
        <f ca="1" xml:space="preserve"> (TODAY()-STAFF[[#This Row],[Date Joined]])/365</f>
        <v>4.2246575342465755</v>
      </c>
      <c r="J180" t="s">
        <v>208</v>
      </c>
      <c r="K180">
        <f ca="1">ROUNDUP(IF(STAFF[[#This Row],[Tenure]]&gt;3,3%*STAFF[[#This Row],[Salary]],2%*STAFF[[#This Row],[Salary]]),0)</f>
        <v>2885</v>
      </c>
    </row>
  </sheetData>
  <dataValidations count="1">
    <dataValidation type="list" allowBlank="1" showInputMessage="1" showErrorMessage="1" sqref="P13" xr:uid="{1F7C94CE-B968-44D1-A415-4A4F1B30A90F}">
      <formula1>$B$6:$B$180</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FDA67-05C3-4D50-A96B-EE28E4FE6103}">
  <dimension ref="A1:U42"/>
  <sheetViews>
    <sheetView showGridLines="0" workbookViewId="0">
      <selection activeCell="B1" sqref="B1"/>
    </sheetView>
  </sheetViews>
  <sheetFormatPr defaultRowHeight="15" x14ac:dyDescent="0.25"/>
  <cols>
    <col min="1" max="1" width="2.28515625" customWidth="1"/>
    <col min="4" max="4" width="36.28515625" bestFit="1" customWidth="1"/>
    <col min="8" max="8" width="10.140625" style="4" bestFit="1" customWidth="1"/>
  </cols>
  <sheetData>
    <row r="1" spans="1:21" s="33" customFormat="1" ht="37.5" customHeight="1" x14ac:dyDescent="0.25">
      <c r="A1" s="1"/>
      <c r="B1" s="34" t="s">
        <v>219</v>
      </c>
      <c r="H1" s="37"/>
    </row>
    <row r="4" spans="1:21" x14ac:dyDescent="0.25">
      <c r="D4" s="35" t="s">
        <v>220</v>
      </c>
      <c r="E4" s="35"/>
      <c r="F4" s="35" t="s">
        <v>21</v>
      </c>
    </row>
    <row r="6" spans="1:21" x14ac:dyDescent="0.25">
      <c r="D6" t="str">
        <f>"Number of people in"&amp;" "&amp;$F$4&amp;" "&amp;"department"</f>
        <v>Number of people in Finance department</v>
      </c>
      <c r="F6">
        <f>COUNTIFS(STAFF[Department],$F$4)</f>
        <v>34</v>
      </c>
      <c r="H6" s="13"/>
    </row>
    <row r="7" spans="1:21" x14ac:dyDescent="0.25">
      <c r="U7" s="36"/>
    </row>
    <row r="8" spans="1:21" x14ac:dyDescent="0.25">
      <c r="D8" s="24" t="str" cm="1">
        <f t="array" ref="D8:M8">STAFF[#Headers]</f>
        <v>Name</v>
      </c>
      <c r="E8" s="24" t="str">
        <v>Gender</v>
      </c>
      <c r="F8" s="24" t="str">
        <v>Department</v>
      </c>
      <c r="G8" s="24" t="str">
        <v>Age</v>
      </c>
      <c r="H8" s="38" t="str">
        <v>Date Joined</v>
      </c>
      <c r="I8" s="24" t="str">
        <v>Salary</v>
      </c>
      <c r="J8" s="24" t="str">
        <v>Rating</v>
      </c>
      <c r="K8" s="24" t="str">
        <v>Tenure</v>
      </c>
      <c r="L8" s="24" t="str">
        <v>Country</v>
      </c>
      <c r="M8" t="str">
        <v>Bonus</v>
      </c>
      <c r="U8" s="36" t="str" cm="1">
        <f t="array" ref="U8:U12">_xlfn.UNIQUE(STAFF[Department])</f>
        <v>Sales</v>
      </c>
    </row>
    <row r="9" spans="1:21" x14ac:dyDescent="0.25">
      <c r="D9" t="str" cm="1">
        <f t="array" aca="1" ref="D9:M42" ca="1">_xlfn._xlws.FILTER(STAFF[],STAFF[Department]=$F$4)</f>
        <v>Oby Sorrel</v>
      </c>
      <c r="E9" t="str">
        <f ca="1"/>
        <v>Female</v>
      </c>
      <c r="F9" t="str">
        <f ca="1"/>
        <v>Finance</v>
      </c>
      <c r="G9">
        <f ca="1"/>
        <v>34</v>
      </c>
      <c r="H9" s="4">
        <f ca="1"/>
        <v>44653</v>
      </c>
      <c r="I9">
        <f ca="1"/>
        <v>58940</v>
      </c>
      <c r="J9" t="str">
        <f ca="1"/>
        <v>Average</v>
      </c>
      <c r="K9">
        <f ca="1"/>
        <v>2.7890410958904108</v>
      </c>
      <c r="L9" t="str">
        <f ca="1"/>
        <v>NZ</v>
      </c>
      <c r="M9">
        <f ca="1"/>
        <v>1179</v>
      </c>
      <c r="U9" s="36" t="str">
        <v>Procurement</v>
      </c>
    </row>
    <row r="10" spans="1:21" x14ac:dyDescent="0.25">
      <c r="D10" t="str">
        <f ca="1"/>
        <v>Husein Augar</v>
      </c>
      <c r="E10" t="str">
        <f ca="1"/>
        <v>Female</v>
      </c>
      <c r="F10" t="str">
        <f ca="1"/>
        <v>Finance</v>
      </c>
      <c r="G10">
        <f ca="1"/>
        <v>30</v>
      </c>
      <c r="H10" s="4">
        <f ca="1"/>
        <v>44389</v>
      </c>
      <c r="I10">
        <f ca="1"/>
        <v>67910</v>
      </c>
      <c r="J10" t="str">
        <f ca="1"/>
        <v>Poor</v>
      </c>
      <c r="K10">
        <f ca="1"/>
        <v>3.5123287671232877</v>
      </c>
      <c r="L10" t="str">
        <f ca="1"/>
        <v>NZ</v>
      </c>
      <c r="M10">
        <f ca="1"/>
        <v>2038</v>
      </c>
      <c r="U10" s="36" t="str">
        <v>Website</v>
      </c>
    </row>
    <row r="11" spans="1:21" x14ac:dyDescent="0.25">
      <c r="D11" t="str">
        <f ca="1"/>
        <v>Esmaria Denecamp</v>
      </c>
      <c r="E11" t="str">
        <f ca="1"/>
        <v>Male</v>
      </c>
      <c r="F11" t="str">
        <f ca="1"/>
        <v>Finance</v>
      </c>
      <c r="G11">
        <f ca="1"/>
        <v>27</v>
      </c>
      <c r="H11" s="4">
        <f ca="1"/>
        <v>44567</v>
      </c>
      <c r="I11">
        <f ca="1"/>
        <v>48980</v>
      </c>
      <c r="J11" t="str">
        <f ca="1"/>
        <v>Average</v>
      </c>
      <c r="K11">
        <f ca="1"/>
        <v>3.0246575342465754</v>
      </c>
      <c r="L11" t="str">
        <f ca="1"/>
        <v>NZ</v>
      </c>
      <c r="M11">
        <f ca="1"/>
        <v>1470</v>
      </c>
      <c r="U11" s="36" t="str">
        <v>HR</v>
      </c>
    </row>
    <row r="12" spans="1:21" x14ac:dyDescent="0.25">
      <c r="D12" t="str">
        <f ca="1"/>
        <v>Beverie Moffet</v>
      </c>
      <c r="E12" t="str">
        <f ca="1"/>
        <v>Female</v>
      </c>
      <c r="F12" t="str">
        <f ca="1"/>
        <v>Finance</v>
      </c>
      <c r="G12">
        <f ca="1"/>
        <v>28</v>
      </c>
      <c r="H12" s="4">
        <f ca="1"/>
        <v>44185</v>
      </c>
      <c r="I12">
        <f ca="1"/>
        <v>75970</v>
      </c>
      <c r="J12" t="str">
        <f ca="1"/>
        <v>Average</v>
      </c>
      <c r="K12">
        <f ca="1"/>
        <v>4.0712328767123287</v>
      </c>
      <c r="L12" t="str">
        <f ca="1"/>
        <v>NZ</v>
      </c>
      <c r="M12">
        <f ca="1"/>
        <v>2280</v>
      </c>
      <c r="U12" s="36" t="str">
        <v>Finance</v>
      </c>
    </row>
    <row r="13" spans="1:21" x14ac:dyDescent="0.25">
      <c r="D13" t="str">
        <f ca="1"/>
        <v>Jehu Rudeforth</v>
      </c>
      <c r="E13" t="str">
        <f ca="1"/>
        <v>Female</v>
      </c>
      <c r="F13" t="str">
        <f ca="1"/>
        <v>Finance</v>
      </c>
      <c r="G13">
        <f ca="1"/>
        <v>34</v>
      </c>
      <c r="H13" s="4">
        <f ca="1"/>
        <v>44612</v>
      </c>
      <c r="I13">
        <f ca="1"/>
        <v>60130</v>
      </c>
      <c r="J13" t="str">
        <f ca="1"/>
        <v>Average</v>
      </c>
      <c r="K13">
        <f ca="1"/>
        <v>2.9013698630136986</v>
      </c>
      <c r="L13" t="str">
        <f ca="1"/>
        <v>NZ</v>
      </c>
      <c r="M13">
        <f ca="1"/>
        <v>1203</v>
      </c>
      <c r="U13" s="36"/>
    </row>
    <row r="14" spans="1:21" x14ac:dyDescent="0.25">
      <c r="D14" t="str">
        <f ca="1"/>
        <v>Kaye Crocroft</v>
      </c>
      <c r="E14" t="str">
        <f ca="1"/>
        <v>Male</v>
      </c>
      <c r="F14" t="str">
        <f ca="1"/>
        <v>Finance</v>
      </c>
      <c r="G14">
        <f ca="1"/>
        <v>24</v>
      </c>
      <c r="H14" s="4">
        <f ca="1"/>
        <v>44436</v>
      </c>
      <c r="I14">
        <f ca="1"/>
        <v>52610</v>
      </c>
      <c r="J14" t="str">
        <f ca="1"/>
        <v>Poor</v>
      </c>
      <c r="K14">
        <f ca="1"/>
        <v>3.3835616438356166</v>
      </c>
      <c r="L14" t="str">
        <f ca="1"/>
        <v>NZ</v>
      </c>
      <c r="M14">
        <f ca="1"/>
        <v>1579</v>
      </c>
      <c r="U14" s="36"/>
    </row>
    <row r="15" spans="1:21" x14ac:dyDescent="0.25">
      <c r="D15" t="str">
        <f ca="1"/>
        <v>Sibyl Dunkirk</v>
      </c>
      <c r="E15" t="str">
        <f ca="1"/>
        <v>Female</v>
      </c>
      <c r="F15" t="str">
        <f ca="1"/>
        <v>Finance</v>
      </c>
      <c r="G15">
        <f ca="1"/>
        <v>33</v>
      </c>
      <c r="H15" s="4">
        <f ca="1"/>
        <v>44809</v>
      </c>
      <c r="I15">
        <f ca="1"/>
        <v>86570</v>
      </c>
      <c r="J15" t="str">
        <f ca="1"/>
        <v>Average</v>
      </c>
      <c r="K15">
        <f ca="1"/>
        <v>2.3616438356164382</v>
      </c>
      <c r="L15" t="str">
        <f ca="1"/>
        <v>NZ</v>
      </c>
      <c r="M15">
        <f ca="1"/>
        <v>1732</v>
      </c>
    </row>
    <row r="16" spans="1:21" x14ac:dyDescent="0.25">
      <c r="D16" t="str">
        <f ca="1"/>
        <v>Leilah Yesinin</v>
      </c>
      <c r="E16" t="str">
        <f ca="1"/>
        <v>Female</v>
      </c>
      <c r="F16" t="str">
        <f ca="1"/>
        <v>Finance</v>
      </c>
      <c r="G16">
        <f ca="1"/>
        <v>34</v>
      </c>
      <c r="H16" s="4">
        <f ca="1"/>
        <v>44445</v>
      </c>
      <c r="I16">
        <f ca="1"/>
        <v>92450</v>
      </c>
      <c r="J16" t="str">
        <f ca="1"/>
        <v>Average</v>
      </c>
      <c r="K16">
        <f ca="1"/>
        <v>3.3589041095890413</v>
      </c>
      <c r="L16" t="str">
        <f ca="1"/>
        <v>NZ</v>
      </c>
      <c r="M16">
        <f ca="1"/>
        <v>2774</v>
      </c>
    </row>
    <row r="17" spans="4:13" x14ac:dyDescent="0.25">
      <c r="D17" t="str">
        <f ca="1"/>
        <v>Jan Morforth</v>
      </c>
      <c r="E17" t="str">
        <f ca="1"/>
        <v>Male</v>
      </c>
      <c r="F17" t="str">
        <f ca="1"/>
        <v>Finance</v>
      </c>
      <c r="G17">
        <f ca="1"/>
        <v>28</v>
      </c>
      <c r="H17" s="4">
        <f ca="1"/>
        <v>44041</v>
      </c>
      <c r="I17">
        <f ca="1"/>
        <v>48170</v>
      </c>
      <c r="J17" t="str">
        <f ca="1"/>
        <v>Above average</v>
      </c>
      <c r="K17">
        <f ca="1"/>
        <v>4.4657534246575343</v>
      </c>
      <c r="L17" t="str">
        <f ca="1"/>
        <v>NZ</v>
      </c>
      <c r="M17">
        <f ca="1"/>
        <v>1446</v>
      </c>
    </row>
    <row r="18" spans="4:13" x14ac:dyDescent="0.25">
      <c r="D18" t="str">
        <f ca="1"/>
        <v>Bennie Pepis</v>
      </c>
      <c r="E18" t="str">
        <f ca="1"/>
        <v>Male</v>
      </c>
      <c r="F18" t="str">
        <f ca="1"/>
        <v>Finance</v>
      </c>
      <c r="G18">
        <f ca="1"/>
        <v>36</v>
      </c>
      <c r="H18" s="4">
        <f ca="1"/>
        <v>44333</v>
      </c>
      <c r="I18">
        <f ca="1"/>
        <v>71380</v>
      </c>
      <c r="J18" t="str">
        <f ca="1"/>
        <v>Average</v>
      </c>
      <c r="K18">
        <f ca="1"/>
        <v>3.6657534246575341</v>
      </c>
      <c r="L18" t="str">
        <f ca="1"/>
        <v>NZ</v>
      </c>
      <c r="M18">
        <f ca="1"/>
        <v>2142</v>
      </c>
    </row>
    <row r="19" spans="4:13" x14ac:dyDescent="0.25">
      <c r="D19" t="str">
        <f ca="1"/>
        <v>Marney O'Breen</v>
      </c>
      <c r="E19" t="str">
        <f ca="1"/>
        <v>Female</v>
      </c>
      <c r="F19" t="str">
        <f ca="1"/>
        <v>Finance</v>
      </c>
      <c r="G19">
        <f ca="1"/>
        <v>21</v>
      </c>
      <c r="H19" s="4">
        <f ca="1"/>
        <v>44317</v>
      </c>
      <c r="I19">
        <f ca="1"/>
        <v>65920</v>
      </c>
      <c r="J19" t="str">
        <f ca="1"/>
        <v>Average</v>
      </c>
      <c r="K19">
        <f ca="1"/>
        <v>3.7095890410958905</v>
      </c>
      <c r="L19" t="str">
        <f ca="1"/>
        <v>NZ</v>
      </c>
      <c r="M19">
        <f ca="1"/>
        <v>1978</v>
      </c>
    </row>
    <row r="20" spans="4:13" x14ac:dyDescent="0.25">
      <c r="D20" t="str">
        <f ca="1"/>
        <v>Enoch Dowrey</v>
      </c>
      <c r="E20" t="str">
        <f ca="1"/>
        <v>Male</v>
      </c>
      <c r="F20" t="str">
        <f ca="1"/>
        <v>Finance</v>
      </c>
      <c r="G20">
        <f ca="1"/>
        <v>27</v>
      </c>
      <c r="H20" s="4">
        <f ca="1"/>
        <v>44236</v>
      </c>
      <c r="I20">
        <f ca="1"/>
        <v>91650</v>
      </c>
      <c r="J20" t="str">
        <f ca="1"/>
        <v>Above average</v>
      </c>
      <c r="K20">
        <f ca="1"/>
        <v>3.9315068493150687</v>
      </c>
      <c r="L20" t="str">
        <f ca="1"/>
        <v>NZ</v>
      </c>
      <c r="M20">
        <f ca="1"/>
        <v>2750</v>
      </c>
    </row>
    <row r="21" spans="4:13" x14ac:dyDescent="0.25">
      <c r="D21" t="str">
        <f ca="1"/>
        <v>Constantino Espley</v>
      </c>
      <c r="E21" t="str">
        <f ca="1"/>
        <v>Male</v>
      </c>
      <c r="F21" t="str">
        <f ca="1"/>
        <v>Finance</v>
      </c>
      <c r="G21">
        <f ca="1"/>
        <v>30</v>
      </c>
      <c r="H21" s="4">
        <f ca="1"/>
        <v>44606</v>
      </c>
      <c r="I21">
        <f ca="1"/>
        <v>96800</v>
      </c>
      <c r="J21" t="str">
        <f ca="1"/>
        <v>Average</v>
      </c>
      <c r="K21">
        <f ca="1"/>
        <v>2.9178082191780823</v>
      </c>
      <c r="L21" t="str">
        <f ca="1"/>
        <v>NZ</v>
      </c>
      <c r="M21">
        <f ca="1"/>
        <v>1936</v>
      </c>
    </row>
    <row r="22" spans="4:13" x14ac:dyDescent="0.25">
      <c r="D22" t="str">
        <f ca="1"/>
        <v>Karlen McCaffrey</v>
      </c>
      <c r="E22" t="str">
        <f ca="1"/>
        <v>Female</v>
      </c>
      <c r="F22" t="str">
        <f ca="1"/>
        <v>Finance</v>
      </c>
      <c r="G22">
        <f ca="1"/>
        <v>34</v>
      </c>
      <c r="H22" s="4">
        <f ca="1"/>
        <v>44459</v>
      </c>
      <c r="I22">
        <f ca="1"/>
        <v>85000</v>
      </c>
      <c r="J22" t="str">
        <f ca="1"/>
        <v>Average</v>
      </c>
      <c r="K22">
        <f ca="1"/>
        <v>3.3205479452054796</v>
      </c>
      <c r="L22" t="str">
        <f ca="1"/>
        <v>NZ</v>
      </c>
      <c r="M22">
        <f ca="1"/>
        <v>2550</v>
      </c>
    </row>
    <row r="23" spans="4:13" x14ac:dyDescent="0.25">
      <c r="D23" t="str">
        <f ca="1"/>
        <v>My Hanscome</v>
      </c>
      <c r="E23" t="str">
        <f ca="1"/>
        <v>Male</v>
      </c>
      <c r="F23" t="str">
        <f ca="1"/>
        <v>Finance</v>
      </c>
      <c r="G23">
        <f ca="1"/>
        <v>33</v>
      </c>
      <c r="H23" s="4">
        <f ca="1"/>
        <v>44243</v>
      </c>
      <c r="I23">
        <f ca="1"/>
        <v>59430</v>
      </c>
      <c r="J23" t="str">
        <f ca="1"/>
        <v>Average</v>
      </c>
      <c r="K23">
        <f ca="1"/>
        <v>3.9123287671232876</v>
      </c>
      <c r="L23" t="str">
        <f ca="1"/>
        <v>NZ</v>
      </c>
      <c r="M23">
        <f ca="1"/>
        <v>1783</v>
      </c>
    </row>
    <row r="24" spans="4:13" x14ac:dyDescent="0.25">
      <c r="D24" t="str">
        <f ca="1"/>
        <v>Teressa Udden</v>
      </c>
      <c r="E24" t="str">
        <f ca="1"/>
        <v>Female</v>
      </c>
      <c r="F24" t="str">
        <f ca="1"/>
        <v>Finance</v>
      </c>
      <c r="G24">
        <f ca="1"/>
        <v>33</v>
      </c>
      <c r="H24" s="4">
        <f ca="1"/>
        <v>44067</v>
      </c>
      <c r="I24">
        <f ca="1"/>
        <v>65360</v>
      </c>
      <c r="J24" t="str">
        <f ca="1"/>
        <v>Average</v>
      </c>
      <c r="K24">
        <f ca="1"/>
        <v>4.3945205479452056</v>
      </c>
      <c r="L24" t="str">
        <f ca="1"/>
        <v>NZ</v>
      </c>
      <c r="M24">
        <f ca="1"/>
        <v>1961</v>
      </c>
    </row>
    <row r="25" spans="4:13" x14ac:dyDescent="0.25">
      <c r="D25" t="str">
        <f ca="1"/>
        <v>Shayne Stegel</v>
      </c>
      <c r="E25" t="str">
        <f ca="1"/>
        <v>Male</v>
      </c>
      <c r="F25" t="str">
        <f ca="1"/>
        <v>Finance</v>
      </c>
      <c r="G25">
        <f ca="1"/>
        <v>42</v>
      </c>
      <c r="H25" s="4">
        <f ca="1"/>
        <v>44731</v>
      </c>
      <c r="I25">
        <f ca="1"/>
        <v>70270</v>
      </c>
      <c r="J25" t="str">
        <f ca="1"/>
        <v>Poor</v>
      </c>
      <c r="K25">
        <f ca="1"/>
        <v>2.5753424657534247</v>
      </c>
      <c r="L25" t="str">
        <f ca="1"/>
        <v>NZ</v>
      </c>
      <c r="M25">
        <f ca="1"/>
        <v>1406</v>
      </c>
    </row>
    <row r="26" spans="4:13" x14ac:dyDescent="0.25">
      <c r="D26" t="str">
        <f ca="1"/>
        <v>Mithil Nadkarni</v>
      </c>
      <c r="E26" t="str">
        <f ca="1"/>
        <v>Male</v>
      </c>
      <c r="F26" t="str">
        <f ca="1"/>
        <v>Finance</v>
      </c>
      <c r="G26">
        <f ca="1"/>
        <v>30</v>
      </c>
      <c r="H26" s="4">
        <f ca="1"/>
        <v>44544</v>
      </c>
      <c r="I26">
        <f ca="1"/>
        <v>96800</v>
      </c>
      <c r="J26" t="str">
        <f ca="1"/>
        <v>Average</v>
      </c>
      <c r="K26">
        <f ca="1"/>
        <v>3.0876712328767124</v>
      </c>
      <c r="L26" t="str">
        <f ca="1"/>
        <v>IND</v>
      </c>
      <c r="M26">
        <f ca="1"/>
        <v>2904</v>
      </c>
    </row>
    <row r="27" spans="4:13" x14ac:dyDescent="0.25">
      <c r="D27" t="str">
        <f ca="1"/>
        <v>Ardhendu Abhichandra Jayakar</v>
      </c>
      <c r="E27" t="str">
        <f ca="1"/>
        <v>Male</v>
      </c>
      <c r="F27" t="str">
        <f ca="1"/>
        <v>Finance</v>
      </c>
      <c r="G27">
        <f ca="1"/>
        <v>28</v>
      </c>
      <c r="H27" s="4">
        <f ca="1"/>
        <v>43980</v>
      </c>
      <c r="I27">
        <f ca="1"/>
        <v>48170</v>
      </c>
      <c r="J27" t="str">
        <f ca="1"/>
        <v>Above average</v>
      </c>
      <c r="K27">
        <f ca="1"/>
        <v>4.6328767123287671</v>
      </c>
      <c r="L27" t="str">
        <f ca="1"/>
        <v>IND</v>
      </c>
      <c r="M27">
        <f ca="1"/>
        <v>1446</v>
      </c>
    </row>
    <row r="28" spans="4:13" x14ac:dyDescent="0.25">
      <c r="D28" t="str">
        <f ca="1"/>
        <v>Agrata Rajarama</v>
      </c>
      <c r="E28" t="str">
        <f ca="1"/>
        <v>Female</v>
      </c>
      <c r="F28" t="str">
        <f ca="1"/>
        <v>Finance</v>
      </c>
      <c r="G28">
        <f ca="1"/>
        <v>21</v>
      </c>
      <c r="H28" s="4">
        <f ca="1"/>
        <v>44256</v>
      </c>
      <c r="I28">
        <f ca="1"/>
        <v>65920</v>
      </c>
      <c r="J28" t="str">
        <f ca="1"/>
        <v>Average</v>
      </c>
      <c r="K28">
        <f ca="1"/>
        <v>3.8767123287671232</v>
      </c>
      <c r="L28" t="str">
        <f ca="1"/>
        <v>IND</v>
      </c>
      <c r="M28">
        <f ca="1"/>
        <v>1978</v>
      </c>
    </row>
    <row r="29" spans="4:13" x14ac:dyDescent="0.25">
      <c r="D29" t="str">
        <f ca="1"/>
        <v>Gumwant Veera</v>
      </c>
      <c r="E29" t="str">
        <f ca="1"/>
        <v>Male</v>
      </c>
      <c r="F29" t="str">
        <f ca="1"/>
        <v>Finance</v>
      </c>
      <c r="G29">
        <f ca="1"/>
        <v>24</v>
      </c>
      <c r="H29" s="4">
        <f ca="1"/>
        <v>44375</v>
      </c>
      <c r="I29">
        <f ca="1"/>
        <v>52610</v>
      </c>
      <c r="J29" t="str">
        <f ca="1"/>
        <v>Poor</v>
      </c>
      <c r="K29">
        <f ca="1"/>
        <v>3.5506849315068494</v>
      </c>
      <c r="L29" t="str">
        <f ca="1"/>
        <v>IND</v>
      </c>
      <c r="M29">
        <f ca="1"/>
        <v>1579</v>
      </c>
    </row>
    <row r="30" spans="4:13" x14ac:dyDescent="0.25">
      <c r="D30" t="str">
        <f ca="1"/>
        <v>Vanmala Shriharsha</v>
      </c>
      <c r="E30" t="str">
        <f ca="1"/>
        <v>Male</v>
      </c>
      <c r="F30" t="str">
        <f ca="1"/>
        <v>Finance</v>
      </c>
      <c r="G30">
        <f ca="1"/>
        <v>27</v>
      </c>
      <c r="H30" s="4">
        <f ca="1"/>
        <v>44506</v>
      </c>
      <c r="I30">
        <f ca="1"/>
        <v>48980</v>
      </c>
      <c r="J30" t="str">
        <f ca="1"/>
        <v>Average</v>
      </c>
      <c r="K30">
        <f ca="1"/>
        <v>3.1917808219178081</v>
      </c>
      <c r="L30" t="str">
        <f ca="1"/>
        <v>IND</v>
      </c>
      <c r="M30">
        <f ca="1"/>
        <v>1470</v>
      </c>
    </row>
    <row r="31" spans="4:13" x14ac:dyDescent="0.25">
      <c r="D31" t="str">
        <f ca="1"/>
        <v>Tarala Vishaal</v>
      </c>
      <c r="E31" t="str">
        <f ca="1"/>
        <v>Female</v>
      </c>
      <c r="F31" t="str">
        <f ca="1"/>
        <v>Finance</v>
      </c>
      <c r="G31">
        <f ca="1"/>
        <v>34</v>
      </c>
      <c r="H31" s="4">
        <f ca="1"/>
        <v>44397</v>
      </c>
      <c r="I31">
        <f ca="1"/>
        <v>85000</v>
      </c>
      <c r="J31" t="str">
        <f ca="1"/>
        <v>Average</v>
      </c>
      <c r="K31">
        <f ca="1"/>
        <v>3.4904109589041097</v>
      </c>
      <c r="L31" t="str">
        <f ca="1"/>
        <v>IND</v>
      </c>
      <c r="M31">
        <f ca="1"/>
        <v>2550</v>
      </c>
    </row>
    <row r="32" spans="4:13" x14ac:dyDescent="0.25">
      <c r="D32" t="str">
        <f ca="1"/>
        <v>Krittika Gaekwad</v>
      </c>
      <c r="E32" t="str">
        <f ca="1"/>
        <v>Female</v>
      </c>
      <c r="F32" t="str">
        <f ca="1"/>
        <v>Finance</v>
      </c>
      <c r="G32">
        <f ca="1"/>
        <v>34</v>
      </c>
      <c r="H32" s="4">
        <f ca="1"/>
        <v>44594</v>
      </c>
      <c r="I32">
        <f ca="1"/>
        <v>58940</v>
      </c>
      <c r="J32" t="str">
        <f ca="1"/>
        <v>Average</v>
      </c>
      <c r="K32">
        <f ca="1"/>
        <v>2.9506849315068493</v>
      </c>
      <c r="L32" t="str">
        <f ca="1"/>
        <v>IND</v>
      </c>
      <c r="M32">
        <f ca="1"/>
        <v>1179</v>
      </c>
    </row>
    <row r="33" spans="4:13" x14ac:dyDescent="0.25">
      <c r="D33" t="str">
        <f ca="1"/>
        <v>Kamalakshi Mukundan</v>
      </c>
      <c r="E33" t="str">
        <f ca="1"/>
        <v>Male</v>
      </c>
      <c r="F33" t="str">
        <f ca="1"/>
        <v>Finance</v>
      </c>
      <c r="G33">
        <f ca="1"/>
        <v>27</v>
      </c>
      <c r="H33" s="4">
        <f ca="1"/>
        <v>44174</v>
      </c>
      <c r="I33">
        <f ca="1"/>
        <v>91650</v>
      </c>
      <c r="J33" t="str">
        <f ca="1"/>
        <v>Above average</v>
      </c>
      <c r="K33">
        <f ca="1"/>
        <v>4.1013698630136988</v>
      </c>
      <c r="L33" t="str">
        <f ca="1"/>
        <v>IND</v>
      </c>
      <c r="M33">
        <f ca="1"/>
        <v>2750</v>
      </c>
    </row>
    <row r="34" spans="4:13" x14ac:dyDescent="0.25">
      <c r="D34" t="str">
        <f ca="1"/>
        <v>Chandana Sannidhi Surnilla</v>
      </c>
      <c r="E34" t="str">
        <f ca="1"/>
        <v>Male</v>
      </c>
      <c r="F34" t="str">
        <f ca="1"/>
        <v>Finance</v>
      </c>
      <c r="G34">
        <f ca="1"/>
        <v>42</v>
      </c>
      <c r="H34" s="4">
        <f ca="1"/>
        <v>44670</v>
      </c>
      <c r="I34">
        <f ca="1"/>
        <v>70270</v>
      </c>
      <c r="J34" t="str">
        <f ca="1"/>
        <v>Poor</v>
      </c>
      <c r="K34">
        <f ca="1"/>
        <v>2.7424657534246575</v>
      </c>
      <c r="L34" t="str">
        <f ca="1"/>
        <v>IND</v>
      </c>
      <c r="M34">
        <f ca="1"/>
        <v>1406</v>
      </c>
    </row>
    <row r="35" spans="4:13" x14ac:dyDescent="0.25">
      <c r="D35" t="str">
        <f ca="1"/>
        <v>Indu Varada Sumedh</v>
      </c>
      <c r="E35" t="str">
        <f ca="1"/>
        <v>Female</v>
      </c>
      <c r="F35" t="str">
        <f ca="1"/>
        <v>Finance</v>
      </c>
      <c r="G35">
        <f ca="1"/>
        <v>28</v>
      </c>
      <c r="H35" s="4">
        <f ca="1"/>
        <v>44124</v>
      </c>
      <c r="I35">
        <f ca="1"/>
        <v>75970</v>
      </c>
      <c r="J35" t="str">
        <f ca="1"/>
        <v>Average</v>
      </c>
      <c r="K35">
        <f ca="1"/>
        <v>4.2383561643835614</v>
      </c>
      <c r="L35" t="str">
        <f ca="1"/>
        <v>IND</v>
      </c>
      <c r="M35">
        <f ca="1"/>
        <v>2280</v>
      </c>
    </row>
    <row r="36" spans="4:13" x14ac:dyDescent="0.25">
      <c r="D36" t="str">
        <f ca="1"/>
        <v>Kevalkumar Solanki</v>
      </c>
      <c r="E36" t="str">
        <f ca="1"/>
        <v>Female</v>
      </c>
      <c r="F36" t="str">
        <f ca="1"/>
        <v>Finance</v>
      </c>
      <c r="G36">
        <f ca="1"/>
        <v>33</v>
      </c>
      <c r="H36" s="4">
        <f ca="1"/>
        <v>44006</v>
      </c>
      <c r="I36">
        <f ca="1"/>
        <v>65360</v>
      </c>
      <c r="J36" t="str">
        <f ca="1"/>
        <v>Average</v>
      </c>
      <c r="K36">
        <f ca="1"/>
        <v>4.5616438356164384</v>
      </c>
      <c r="L36" t="str">
        <f ca="1"/>
        <v>IND</v>
      </c>
      <c r="M36">
        <f ca="1"/>
        <v>1961</v>
      </c>
    </row>
    <row r="37" spans="4:13" x14ac:dyDescent="0.25">
      <c r="D37" t="str">
        <f ca="1"/>
        <v>Deepit Ranjana</v>
      </c>
      <c r="E37" t="str">
        <f ca="1"/>
        <v>Female</v>
      </c>
      <c r="F37" t="str">
        <f ca="1"/>
        <v>Finance</v>
      </c>
      <c r="G37">
        <f ca="1"/>
        <v>34</v>
      </c>
      <c r="H37" s="4">
        <f ca="1"/>
        <v>44383</v>
      </c>
      <c r="I37">
        <f ca="1"/>
        <v>92450</v>
      </c>
      <c r="J37" t="str">
        <f ca="1"/>
        <v>Average</v>
      </c>
      <c r="K37">
        <f ca="1"/>
        <v>3.5287671232876714</v>
      </c>
      <c r="L37" t="str">
        <f ca="1"/>
        <v>IND</v>
      </c>
      <c r="M37">
        <f ca="1"/>
        <v>2774</v>
      </c>
    </row>
    <row r="38" spans="4:13" x14ac:dyDescent="0.25">
      <c r="D38" t="str">
        <f ca="1"/>
        <v>Kulbhushan Moorthy</v>
      </c>
      <c r="E38" t="str">
        <f ca="1"/>
        <v>Male</v>
      </c>
      <c r="F38" t="str">
        <f ca="1"/>
        <v>Finance</v>
      </c>
      <c r="G38">
        <f ca="1"/>
        <v>36</v>
      </c>
      <c r="H38" s="4">
        <f ca="1"/>
        <v>44272</v>
      </c>
      <c r="I38">
        <f ca="1"/>
        <v>71380</v>
      </c>
      <c r="J38" t="str">
        <f ca="1"/>
        <v>Average</v>
      </c>
      <c r="K38">
        <f ca="1"/>
        <v>3.8328767123287673</v>
      </c>
      <c r="L38" t="str">
        <f ca="1"/>
        <v>IND</v>
      </c>
      <c r="M38">
        <f ca="1"/>
        <v>2142</v>
      </c>
    </row>
    <row r="39" spans="4:13" x14ac:dyDescent="0.25">
      <c r="D39" t="str">
        <f ca="1"/>
        <v>Madhumati Gazala Soumitra</v>
      </c>
      <c r="E39" t="str">
        <f ca="1"/>
        <v>Female</v>
      </c>
      <c r="F39" t="str">
        <f ca="1"/>
        <v>Finance</v>
      </c>
      <c r="G39">
        <f ca="1"/>
        <v>33</v>
      </c>
      <c r="H39" s="4">
        <f ca="1"/>
        <v>44747</v>
      </c>
      <c r="I39">
        <f ca="1"/>
        <v>86570</v>
      </c>
      <c r="J39" t="str">
        <f ca="1"/>
        <v>Average</v>
      </c>
      <c r="K39">
        <f ca="1"/>
        <v>2.5315068493150683</v>
      </c>
      <c r="L39" t="str">
        <f ca="1"/>
        <v>IND</v>
      </c>
      <c r="M39">
        <f ca="1"/>
        <v>1732</v>
      </c>
    </row>
    <row r="40" spans="4:13" x14ac:dyDescent="0.25">
      <c r="D40" t="str">
        <f ca="1"/>
        <v>Kantimoy Pritish</v>
      </c>
      <c r="E40" t="str">
        <f ca="1"/>
        <v>Female</v>
      </c>
      <c r="F40" t="str">
        <f ca="1"/>
        <v>Finance</v>
      </c>
      <c r="G40">
        <f ca="1"/>
        <v>30</v>
      </c>
      <c r="H40" s="4">
        <f ca="1"/>
        <v>44328</v>
      </c>
      <c r="I40">
        <f ca="1"/>
        <v>67910</v>
      </c>
      <c r="J40" t="str">
        <f ca="1"/>
        <v>Poor</v>
      </c>
      <c r="K40">
        <f ca="1"/>
        <v>3.6794520547945204</v>
      </c>
      <c r="L40" t="str">
        <f ca="1"/>
        <v>IND</v>
      </c>
      <c r="M40">
        <f ca="1"/>
        <v>2038</v>
      </c>
    </row>
    <row r="41" spans="4:13" x14ac:dyDescent="0.25">
      <c r="D41" t="str">
        <f ca="1"/>
        <v>Lalit Kothari</v>
      </c>
      <c r="E41" t="str">
        <f ca="1"/>
        <v>Female</v>
      </c>
      <c r="F41" t="str">
        <f ca="1"/>
        <v>Finance</v>
      </c>
      <c r="G41">
        <f ca="1"/>
        <v>34</v>
      </c>
      <c r="H41" s="4">
        <f ca="1"/>
        <v>44550</v>
      </c>
      <c r="I41">
        <f ca="1"/>
        <v>60130</v>
      </c>
      <c r="J41" t="str">
        <f ca="1"/>
        <v>Average</v>
      </c>
      <c r="K41">
        <f ca="1"/>
        <v>3.0712328767123287</v>
      </c>
      <c r="L41" t="str">
        <f ca="1"/>
        <v>IND</v>
      </c>
      <c r="M41">
        <f ca="1"/>
        <v>1804</v>
      </c>
    </row>
    <row r="42" spans="4:13" x14ac:dyDescent="0.25">
      <c r="D42" t="str">
        <f ca="1"/>
        <v>Asija Pothireddy</v>
      </c>
      <c r="E42" t="str">
        <f ca="1"/>
        <v>Male</v>
      </c>
      <c r="F42" t="str">
        <f ca="1"/>
        <v>Finance</v>
      </c>
      <c r="G42">
        <f ca="1"/>
        <v>33</v>
      </c>
      <c r="H42" s="4">
        <f ca="1"/>
        <v>44181</v>
      </c>
      <c r="I42">
        <f ca="1"/>
        <v>59430</v>
      </c>
      <c r="J42" t="str">
        <f ca="1"/>
        <v>Average</v>
      </c>
      <c r="K42">
        <f ca="1"/>
        <v>4.0821917808219181</v>
      </c>
      <c r="L42" t="str">
        <f ca="1"/>
        <v>IND</v>
      </c>
      <c r="M42">
        <f ca="1"/>
        <v>1783</v>
      </c>
    </row>
  </sheetData>
  <dataValidations count="1">
    <dataValidation type="list" allowBlank="1" showInputMessage="1" showErrorMessage="1" sqref="F4" xr:uid="{406C2247-A3AD-43CE-BE97-245CD0F45DB6}">
      <formula1>$U$8:$U$12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DD1DA-47D8-4F05-92E6-400B431E1DF5}">
  <dimension ref="A1:J359"/>
  <sheetViews>
    <sheetView showGridLines="0" workbookViewId="0">
      <selection activeCell="G36" sqref="G36"/>
    </sheetView>
  </sheetViews>
  <sheetFormatPr defaultRowHeight="15" x14ac:dyDescent="0.25"/>
  <cols>
    <col min="1" max="1" width="2" customWidth="1"/>
    <col min="2" max="2" width="17.5703125" style="17" bestFit="1" customWidth="1"/>
    <col min="3" max="3" width="16.28515625" style="13" bestFit="1" customWidth="1"/>
    <col min="4" max="4" width="13.5703125" bestFit="1" customWidth="1"/>
    <col min="5" max="5" width="14.5703125" bestFit="1" customWidth="1"/>
    <col min="6" max="6" width="18" bestFit="1" customWidth="1"/>
    <col min="7" max="7" width="17.5703125" bestFit="1" customWidth="1"/>
    <col min="8" max="8" width="16.28515625" bestFit="1" customWidth="1"/>
    <col min="9" max="9" width="13.5703125" bestFit="1" customWidth="1"/>
    <col min="10" max="10" width="14.5703125" bestFit="1" customWidth="1"/>
  </cols>
  <sheetData>
    <row r="1" spans="1:10" s="33" customFormat="1" ht="32.25" customHeight="1" x14ac:dyDescent="0.25">
      <c r="A1" s="1"/>
      <c r="B1" s="34" t="s">
        <v>225</v>
      </c>
      <c r="C1" s="40"/>
    </row>
    <row r="9" spans="1:10" x14ac:dyDescent="0.25">
      <c r="H9" s="39" t="s">
        <v>226</v>
      </c>
    </row>
    <row r="10" spans="1:10" x14ac:dyDescent="0.25">
      <c r="G10" s="39" t="s">
        <v>227</v>
      </c>
      <c r="H10" t="s">
        <v>8</v>
      </c>
      <c r="I10" t="s">
        <v>15</v>
      </c>
      <c r="J10" t="s">
        <v>222</v>
      </c>
    </row>
    <row r="11" spans="1:10" x14ac:dyDescent="0.25">
      <c r="G11" s="42" t="s">
        <v>223</v>
      </c>
      <c r="H11" s="17">
        <v>6732440</v>
      </c>
      <c r="I11" s="17">
        <v>6667450</v>
      </c>
      <c r="J11" s="17">
        <v>13399890</v>
      </c>
    </row>
    <row r="12" spans="1:10" x14ac:dyDescent="0.25">
      <c r="G12" s="41" t="s">
        <v>224</v>
      </c>
      <c r="H12" s="22">
        <v>31.406976744186046</v>
      </c>
      <c r="I12" s="22">
        <v>29.393258426966291</v>
      </c>
      <c r="J12" s="13">
        <v>30.382857142857144</v>
      </c>
    </row>
    <row r="13" spans="1:10" x14ac:dyDescent="0.25">
      <c r="B13"/>
      <c r="C13"/>
      <c r="G13" s="7" t="s">
        <v>228</v>
      </c>
      <c r="H13" s="13">
        <v>86</v>
      </c>
      <c r="I13" s="13">
        <v>89</v>
      </c>
      <c r="J13" s="13">
        <v>175</v>
      </c>
    </row>
    <row r="14" spans="1:10" x14ac:dyDescent="0.25">
      <c r="B14"/>
      <c r="C14"/>
      <c r="G14" s="7" t="s">
        <v>229</v>
      </c>
      <c r="H14" s="23">
        <v>3.3942656897100987</v>
      </c>
      <c r="I14" s="23">
        <v>3.3851623826381414</v>
      </c>
      <c r="J14" s="23">
        <v>3.3896360078277894</v>
      </c>
    </row>
    <row r="15" spans="1:10" x14ac:dyDescent="0.25">
      <c r="B15"/>
      <c r="C15"/>
    </row>
    <row r="16" spans="1:10"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row r="44" spans="2:3" x14ac:dyDescent="0.25">
      <c r="B44"/>
      <c r="C44"/>
    </row>
    <row r="45" spans="2:3" x14ac:dyDescent="0.25">
      <c r="B45"/>
      <c r="C45"/>
    </row>
    <row r="46" spans="2:3" x14ac:dyDescent="0.25">
      <c r="B46"/>
      <c r="C46"/>
    </row>
    <row r="47" spans="2:3" x14ac:dyDescent="0.25">
      <c r="B47"/>
      <c r="C47"/>
    </row>
    <row r="48" spans="2:3" x14ac:dyDescent="0.25">
      <c r="B48"/>
      <c r="C48"/>
    </row>
    <row r="49" spans="2:3" x14ac:dyDescent="0.25">
      <c r="B49"/>
      <c r="C49"/>
    </row>
    <row r="50" spans="2:3" x14ac:dyDescent="0.25">
      <c r="B50"/>
      <c r="C50"/>
    </row>
    <row r="51" spans="2:3" x14ac:dyDescent="0.25">
      <c r="B51"/>
      <c r="C51"/>
    </row>
    <row r="52" spans="2:3" x14ac:dyDescent="0.25">
      <c r="B52"/>
      <c r="C52"/>
    </row>
    <row r="53" spans="2:3" x14ac:dyDescent="0.25">
      <c r="B53"/>
      <c r="C53"/>
    </row>
    <row r="54" spans="2:3" x14ac:dyDescent="0.25">
      <c r="B54"/>
      <c r="C54"/>
    </row>
    <row r="55" spans="2:3" x14ac:dyDescent="0.25">
      <c r="B55"/>
      <c r="C55"/>
    </row>
    <row r="56" spans="2:3" x14ac:dyDescent="0.25">
      <c r="B56"/>
      <c r="C56"/>
    </row>
    <row r="57" spans="2:3" x14ac:dyDescent="0.25">
      <c r="B57"/>
      <c r="C57"/>
    </row>
    <row r="58" spans="2:3" x14ac:dyDescent="0.25">
      <c r="B58"/>
      <c r="C58"/>
    </row>
    <row r="59" spans="2:3" x14ac:dyDescent="0.25">
      <c r="B59"/>
      <c r="C59"/>
    </row>
    <row r="60" spans="2:3" x14ac:dyDescent="0.25">
      <c r="B60"/>
      <c r="C60"/>
    </row>
    <row r="61" spans="2:3" x14ac:dyDescent="0.25">
      <c r="B61"/>
      <c r="C61"/>
    </row>
    <row r="62" spans="2:3" x14ac:dyDescent="0.25">
      <c r="B62"/>
      <c r="C62"/>
    </row>
    <row r="63" spans="2:3" x14ac:dyDescent="0.25">
      <c r="B63"/>
      <c r="C63"/>
    </row>
    <row r="64" spans="2:3" x14ac:dyDescent="0.25">
      <c r="B64"/>
      <c r="C64"/>
    </row>
    <row r="65" spans="2:3" x14ac:dyDescent="0.25">
      <c r="B65"/>
      <c r="C65"/>
    </row>
    <row r="66" spans="2:3" x14ac:dyDescent="0.25">
      <c r="B66"/>
      <c r="C66"/>
    </row>
    <row r="67" spans="2:3" x14ac:dyDescent="0.25">
      <c r="B67"/>
      <c r="C67"/>
    </row>
    <row r="68" spans="2:3" x14ac:dyDescent="0.25">
      <c r="B68"/>
      <c r="C68"/>
    </row>
    <row r="69" spans="2:3" x14ac:dyDescent="0.25">
      <c r="B69"/>
      <c r="C69"/>
    </row>
    <row r="70" spans="2:3" x14ac:dyDescent="0.25">
      <c r="B70"/>
      <c r="C70"/>
    </row>
    <row r="71" spans="2:3" x14ac:dyDescent="0.25">
      <c r="B71"/>
      <c r="C71"/>
    </row>
    <row r="72" spans="2:3" x14ac:dyDescent="0.25">
      <c r="B72"/>
      <c r="C72"/>
    </row>
    <row r="73" spans="2:3" x14ac:dyDescent="0.25">
      <c r="B73"/>
      <c r="C73"/>
    </row>
    <row r="74" spans="2:3" x14ac:dyDescent="0.25">
      <c r="B74"/>
      <c r="C74"/>
    </row>
    <row r="75" spans="2:3" x14ac:dyDescent="0.25">
      <c r="B75"/>
      <c r="C75"/>
    </row>
    <row r="76" spans="2:3" x14ac:dyDescent="0.25">
      <c r="B76"/>
      <c r="C76"/>
    </row>
    <row r="77" spans="2:3" x14ac:dyDescent="0.25">
      <c r="B77"/>
      <c r="C77"/>
    </row>
    <row r="78" spans="2:3" x14ac:dyDescent="0.25">
      <c r="B78"/>
      <c r="C78"/>
    </row>
    <row r="79" spans="2:3" x14ac:dyDescent="0.25">
      <c r="B79"/>
      <c r="C79"/>
    </row>
    <row r="80" spans="2:3" x14ac:dyDescent="0.25">
      <c r="B80"/>
      <c r="C80"/>
    </row>
    <row r="81" spans="2:3" x14ac:dyDescent="0.25">
      <c r="B81"/>
      <c r="C81"/>
    </row>
    <row r="82" spans="2:3" x14ac:dyDescent="0.25">
      <c r="B82"/>
      <c r="C82"/>
    </row>
    <row r="83" spans="2:3" x14ac:dyDescent="0.25">
      <c r="B83"/>
      <c r="C83"/>
    </row>
    <row r="84" spans="2:3" x14ac:dyDescent="0.25">
      <c r="B84"/>
      <c r="C84"/>
    </row>
    <row r="85" spans="2:3" x14ac:dyDescent="0.25">
      <c r="B85"/>
      <c r="C85"/>
    </row>
    <row r="86" spans="2:3" x14ac:dyDescent="0.25">
      <c r="B86"/>
      <c r="C86"/>
    </row>
    <row r="87" spans="2:3" x14ac:dyDescent="0.25">
      <c r="B87"/>
      <c r="C87"/>
    </row>
    <row r="88" spans="2:3" x14ac:dyDescent="0.25">
      <c r="B88"/>
      <c r="C88"/>
    </row>
    <row r="89" spans="2:3" x14ac:dyDescent="0.25">
      <c r="B89"/>
      <c r="C89"/>
    </row>
    <row r="90" spans="2:3" x14ac:dyDescent="0.25">
      <c r="B90"/>
      <c r="C90"/>
    </row>
    <row r="91" spans="2:3" x14ac:dyDescent="0.25">
      <c r="B91"/>
      <c r="C91"/>
    </row>
    <row r="92" spans="2:3" x14ac:dyDescent="0.25">
      <c r="B92"/>
      <c r="C92"/>
    </row>
    <row r="93" spans="2:3" x14ac:dyDescent="0.25">
      <c r="B93"/>
      <c r="C93"/>
    </row>
    <row r="94" spans="2:3" x14ac:dyDescent="0.25">
      <c r="B94"/>
      <c r="C94"/>
    </row>
    <row r="95" spans="2:3" x14ac:dyDescent="0.25">
      <c r="B95"/>
      <c r="C95"/>
    </row>
    <row r="96" spans="2:3" x14ac:dyDescent="0.25">
      <c r="B96"/>
      <c r="C96"/>
    </row>
    <row r="97" spans="2:3" x14ac:dyDescent="0.25">
      <c r="B97"/>
      <c r="C97"/>
    </row>
    <row r="98" spans="2:3" x14ac:dyDescent="0.25">
      <c r="B98"/>
      <c r="C98"/>
    </row>
    <row r="99" spans="2:3" x14ac:dyDescent="0.25">
      <c r="B99"/>
      <c r="C99"/>
    </row>
    <row r="100" spans="2:3" x14ac:dyDescent="0.25">
      <c r="B100"/>
      <c r="C100"/>
    </row>
    <row r="101" spans="2:3" x14ac:dyDescent="0.25">
      <c r="B101"/>
      <c r="C101"/>
    </row>
    <row r="102" spans="2:3" x14ac:dyDescent="0.25">
      <c r="B102"/>
      <c r="C102"/>
    </row>
    <row r="103" spans="2:3" x14ac:dyDescent="0.25">
      <c r="B103"/>
      <c r="C103"/>
    </row>
    <row r="104" spans="2:3" x14ac:dyDescent="0.25">
      <c r="B104"/>
      <c r="C104"/>
    </row>
    <row r="105" spans="2:3" x14ac:dyDescent="0.25">
      <c r="B105"/>
      <c r="C105"/>
    </row>
    <row r="106" spans="2:3" x14ac:dyDescent="0.25">
      <c r="B106"/>
      <c r="C106"/>
    </row>
    <row r="107" spans="2:3" x14ac:dyDescent="0.25">
      <c r="B107"/>
      <c r="C107"/>
    </row>
    <row r="108" spans="2:3" x14ac:dyDescent="0.25">
      <c r="B108"/>
      <c r="C108"/>
    </row>
    <row r="109" spans="2:3" x14ac:dyDescent="0.25">
      <c r="B109"/>
      <c r="C109"/>
    </row>
    <row r="110" spans="2:3" x14ac:dyDescent="0.25">
      <c r="B110"/>
      <c r="C110"/>
    </row>
    <row r="111" spans="2:3" x14ac:dyDescent="0.25">
      <c r="B111"/>
      <c r="C111"/>
    </row>
    <row r="112" spans="2:3" x14ac:dyDescent="0.25">
      <c r="B112"/>
      <c r="C112"/>
    </row>
    <row r="113" spans="2:3" x14ac:dyDescent="0.25">
      <c r="B113"/>
      <c r="C113"/>
    </row>
    <row r="114" spans="2:3" x14ac:dyDescent="0.25">
      <c r="B114"/>
      <c r="C114"/>
    </row>
    <row r="115" spans="2:3" x14ac:dyDescent="0.25">
      <c r="B115"/>
      <c r="C115"/>
    </row>
    <row r="116" spans="2:3" x14ac:dyDescent="0.25">
      <c r="B116"/>
      <c r="C116"/>
    </row>
    <row r="117" spans="2:3" x14ac:dyDescent="0.25">
      <c r="B117"/>
      <c r="C117"/>
    </row>
    <row r="118" spans="2:3" x14ac:dyDescent="0.25">
      <c r="B118"/>
      <c r="C118"/>
    </row>
    <row r="119" spans="2:3" x14ac:dyDescent="0.25">
      <c r="B119"/>
      <c r="C119"/>
    </row>
    <row r="120" spans="2:3" x14ac:dyDescent="0.25">
      <c r="B120"/>
      <c r="C120"/>
    </row>
    <row r="121" spans="2:3" x14ac:dyDescent="0.25">
      <c r="B121"/>
      <c r="C121"/>
    </row>
    <row r="122" spans="2:3" x14ac:dyDescent="0.25">
      <c r="B122"/>
      <c r="C122"/>
    </row>
    <row r="123" spans="2:3" x14ac:dyDescent="0.25">
      <c r="B123"/>
      <c r="C123"/>
    </row>
    <row r="124" spans="2:3" x14ac:dyDescent="0.25">
      <c r="B124"/>
      <c r="C124"/>
    </row>
    <row r="125" spans="2:3" x14ac:dyDescent="0.25">
      <c r="B125"/>
      <c r="C125"/>
    </row>
    <row r="126" spans="2:3" x14ac:dyDescent="0.25">
      <c r="B126"/>
      <c r="C126"/>
    </row>
    <row r="127" spans="2:3" x14ac:dyDescent="0.25">
      <c r="B127"/>
      <c r="C127"/>
    </row>
    <row r="128" spans="2:3" x14ac:dyDescent="0.25">
      <c r="B128"/>
      <c r="C128"/>
    </row>
    <row r="129" spans="2:3" x14ac:dyDescent="0.25">
      <c r="B129"/>
      <c r="C129"/>
    </row>
    <row r="130" spans="2:3" x14ac:dyDescent="0.25">
      <c r="B130"/>
      <c r="C130"/>
    </row>
    <row r="131" spans="2:3" x14ac:dyDescent="0.25">
      <c r="B131"/>
      <c r="C131"/>
    </row>
    <row r="132" spans="2:3" x14ac:dyDescent="0.25">
      <c r="B132"/>
      <c r="C132"/>
    </row>
    <row r="133" spans="2:3" x14ac:dyDescent="0.25">
      <c r="B133"/>
      <c r="C133"/>
    </row>
    <row r="134" spans="2:3" x14ac:dyDescent="0.25">
      <c r="B134"/>
      <c r="C134"/>
    </row>
    <row r="135" spans="2:3" x14ac:dyDescent="0.25">
      <c r="B135"/>
      <c r="C135"/>
    </row>
    <row r="136" spans="2:3" x14ac:dyDescent="0.25">
      <c r="B136"/>
      <c r="C136"/>
    </row>
    <row r="137" spans="2:3" x14ac:dyDescent="0.25">
      <c r="B137"/>
      <c r="C137"/>
    </row>
    <row r="138" spans="2:3" x14ac:dyDescent="0.25">
      <c r="B138"/>
      <c r="C138"/>
    </row>
    <row r="139" spans="2:3" x14ac:dyDescent="0.25">
      <c r="B139"/>
      <c r="C139"/>
    </row>
    <row r="140" spans="2:3" x14ac:dyDescent="0.25">
      <c r="B140"/>
      <c r="C140"/>
    </row>
    <row r="141" spans="2:3" x14ac:dyDescent="0.25">
      <c r="B141"/>
      <c r="C141"/>
    </row>
    <row r="142" spans="2:3" x14ac:dyDescent="0.25">
      <c r="B142"/>
      <c r="C142"/>
    </row>
    <row r="143" spans="2:3" x14ac:dyDescent="0.25">
      <c r="B143"/>
      <c r="C143"/>
    </row>
    <row r="144" spans="2:3" x14ac:dyDescent="0.25">
      <c r="B144"/>
      <c r="C144"/>
    </row>
    <row r="145" spans="2:3" x14ac:dyDescent="0.25">
      <c r="B145"/>
      <c r="C145"/>
    </row>
    <row r="146" spans="2:3" x14ac:dyDescent="0.25">
      <c r="B146"/>
      <c r="C146"/>
    </row>
    <row r="147" spans="2:3" x14ac:dyDescent="0.25">
      <c r="B147"/>
      <c r="C147"/>
    </row>
    <row r="148" spans="2:3" x14ac:dyDescent="0.25">
      <c r="B148"/>
      <c r="C148"/>
    </row>
    <row r="149" spans="2:3" x14ac:dyDescent="0.25">
      <c r="B149"/>
      <c r="C149"/>
    </row>
    <row r="150" spans="2:3" x14ac:dyDescent="0.25">
      <c r="B150"/>
      <c r="C150"/>
    </row>
    <row r="151" spans="2:3" x14ac:dyDescent="0.25">
      <c r="B151"/>
      <c r="C151"/>
    </row>
    <row r="152" spans="2:3" x14ac:dyDescent="0.25">
      <c r="B152"/>
      <c r="C152"/>
    </row>
    <row r="153" spans="2:3" x14ac:dyDescent="0.25">
      <c r="B153"/>
      <c r="C153"/>
    </row>
    <row r="154" spans="2:3" x14ac:dyDescent="0.25">
      <c r="B154"/>
      <c r="C154"/>
    </row>
    <row r="155" spans="2:3" x14ac:dyDescent="0.25">
      <c r="B155"/>
      <c r="C155"/>
    </row>
    <row r="156" spans="2:3" x14ac:dyDescent="0.25">
      <c r="B156"/>
      <c r="C156"/>
    </row>
    <row r="157" spans="2:3" x14ac:dyDescent="0.25">
      <c r="B157"/>
      <c r="C157"/>
    </row>
    <row r="158" spans="2:3" x14ac:dyDescent="0.25">
      <c r="B158"/>
      <c r="C158"/>
    </row>
    <row r="159" spans="2:3" x14ac:dyDescent="0.25">
      <c r="B159"/>
      <c r="C159"/>
    </row>
    <row r="160" spans="2:3" x14ac:dyDescent="0.25">
      <c r="B160"/>
      <c r="C160"/>
    </row>
    <row r="161" spans="2:3" x14ac:dyDescent="0.25">
      <c r="B161"/>
      <c r="C161"/>
    </row>
    <row r="162" spans="2:3" x14ac:dyDescent="0.25">
      <c r="B162"/>
      <c r="C162"/>
    </row>
    <row r="163" spans="2:3" x14ac:dyDescent="0.25">
      <c r="B163"/>
      <c r="C163"/>
    </row>
    <row r="164" spans="2:3" x14ac:dyDescent="0.25">
      <c r="B164"/>
      <c r="C164"/>
    </row>
    <row r="165" spans="2:3" x14ac:dyDescent="0.25">
      <c r="B165"/>
      <c r="C165"/>
    </row>
    <row r="166" spans="2:3" x14ac:dyDescent="0.25">
      <c r="B166"/>
      <c r="C166"/>
    </row>
    <row r="167" spans="2:3" x14ac:dyDescent="0.25">
      <c r="B167"/>
      <c r="C167"/>
    </row>
    <row r="168" spans="2:3" x14ac:dyDescent="0.25">
      <c r="B168"/>
      <c r="C168"/>
    </row>
    <row r="169" spans="2:3" x14ac:dyDescent="0.25">
      <c r="B169"/>
      <c r="C169"/>
    </row>
    <row r="170" spans="2:3" x14ac:dyDescent="0.25">
      <c r="B170"/>
      <c r="C170"/>
    </row>
    <row r="171" spans="2:3" x14ac:dyDescent="0.25">
      <c r="B171"/>
      <c r="C171"/>
    </row>
    <row r="172" spans="2:3" x14ac:dyDescent="0.25">
      <c r="B172"/>
      <c r="C172"/>
    </row>
    <row r="173" spans="2:3" x14ac:dyDescent="0.25">
      <c r="B173"/>
      <c r="C173"/>
    </row>
    <row r="174" spans="2:3" x14ac:dyDescent="0.25">
      <c r="B174"/>
      <c r="C174"/>
    </row>
    <row r="175" spans="2:3" x14ac:dyDescent="0.25">
      <c r="B175"/>
      <c r="C175"/>
    </row>
    <row r="176" spans="2:3" x14ac:dyDescent="0.25">
      <c r="B176"/>
      <c r="C176"/>
    </row>
    <row r="177" spans="2:3" x14ac:dyDescent="0.25">
      <c r="B177"/>
      <c r="C177"/>
    </row>
    <row r="178" spans="2:3" x14ac:dyDescent="0.25">
      <c r="B178"/>
      <c r="C178"/>
    </row>
    <row r="179" spans="2:3" x14ac:dyDescent="0.25">
      <c r="B179"/>
      <c r="C179"/>
    </row>
    <row r="180" spans="2:3" x14ac:dyDescent="0.25">
      <c r="B180"/>
      <c r="C180"/>
    </row>
    <row r="181" spans="2:3" x14ac:dyDescent="0.25">
      <c r="B181"/>
      <c r="C181"/>
    </row>
    <row r="182" spans="2:3" x14ac:dyDescent="0.25">
      <c r="B182"/>
      <c r="C182"/>
    </row>
    <row r="183" spans="2:3" x14ac:dyDescent="0.25">
      <c r="B183"/>
      <c r="C183"/>
    </row>
    <row r="184" spans="2:3" x14ac:dyDescent="0.25">
      <c r="B184"/>
      <c r="C184"/>
    </row>
    <row r="185" spans="2:3" x14ac:dyDescent="0.25">
      <c r="B185"/>
      <c r="C185"/>
    </row>
    <row r="186" spans="2:3" x14ac:dyDescent="0.25">
      <c r="B186"/>
      <c r="C186"/>
    </row>
    <row r="187" spans="2:3" x14ac:dyDescent="0.25">
      <c r="B187"/>
      <c r="C187"/>
    </row>
    <row r="188" spans="2:3" x14ac:dyDescent="0.25">
      <c r="B188"/>
      <c r="C188"/>
    </row>
    <row r="189" spans="2:3" x14ac:dyDescent="0.25">
      <c r="B189"/>
      <c r="C189"/>
    </row>
    <row r="190" spans="2:3" x14ac:dyDescent="0.25">
      <c r="B190"/>
      <c r="C190"/>
    </row>
    <row r="191" spans="2:3" x14ac:dyDescent="0.25">
      <c r="B191"/>
      <c r="C191"/>
    </row>
    <row r="192" spans="2:3" x14ac:dyDescent="0.25">
      <c r="B192"/>
      <c r="C192"/>
    </row>
    <row r="193" spans="2:3" x14ac:dyDescent="0.25">
      <c r="B193"/>
      <c r="C193"/>
    </row>
    <row r="194" spans="2:3" x14ac:dyDescent="0.25">
      <c r="B194"/>
      <c r="C194"/>
    </row>
    <row r="195" spans="2:3" x14ac:dyDescent="0.25">
      <c r="B195"/>
      <c r="C195"/>
    </row>
    <row r="196" spans="2:3" x14ac:dyDescent="0.25">
      <c r="B196"/>
      <c r="C196"/>
    </row>
    <row r="197" spans="2:3" x14ac:dyDescent="0.25">
      <c r="B197"/>
      <c r="C197"/>
    </row>
    <row r="198" spans="2:3" x14ac:dyDescent="0.25">
      <c r="B198"/>
      <c r="C198"/>
    </row>
    <row r="199" spans="2:3" x14ac:dyDescent="0.25">
      <c r="B199"/>
      <c r="C199"/>
    </row>
    <row r="200" spans="2:3" x14ac:dyDescent="0.25">
      <c r="B200"/>
      <c r="C200"/>
    </row>
    <row r="201" spans="2:3" x14ac:dyDescent="0.25">
      <c r="B201"/>
      <c r="C201"/>
    </row>
    <row r="202" spans="2:3" x14ac:dyDescent="0.25">
      <c r="B202"/>
      <c r="C202"/>
    </row>
    <row r="203" spans="2:3" x14ac:dyDescent="0.25">
      <c r="B203"/>
      <c r="C203"/>
    </row>
    <row r="204" spans="2:3" x14ac:dyDescent="0.25">
      <c r="B204"/>
      <c r="C204"/>
    </row>
    <row r="205" spans="2:3" x14ac:dyDescent="0.25">
      <c r="B205"/>
      <c r="C205"/>
    </row>
    <row r="206" spans="2:3" x14ac:dyDescent="0.25">
      <c r="B206"/>
      <c r="C206"/>
    </row>
    <row r="207" spans="2:3" x14ac:dyDescent="0.25">
      <c r="B207"/>
      <c r="C207"/>
    </row>
    <row r="208" spans="2:3" x14ac:dyDescent="0.25">
      <c r="B208"/>
      <c r="C208"/>
    </row>
    <row r="209" spans="2:3" x14ac:dyDescent="0.25">
      <c r="B209"/>
      <c r="C209"/>
    </row>
    <row r="210" spans="2:3" x14ac:dyDescent="0.25">
      <c r="B210"/>
      <c r="C210"/>
    </row>
    <row r="211" spans="2:3" x14ac:dyDescent="0.25">
      <c r="B211"/>
      <c r="C211"/>
    </row>
    <row r="212" spans="2:3" x14ac:dyDescent="0.25">
      <c r="B212"/>
      <c r="C212"/>
    </row>
    <row r="213" spans="2:3" x14ac:dyDescent="0.25">
      <c r="B213"/>
      <c r="C213"/>
    </row>
    <row r="214" spans="2:3" x14ac:dyDescent="0.25">
      <c r="B214"/>
      <c r="C214"/>
    </row>
    <row r="215" spans="2:3" x14ac:dyDescent="0.25">
      <c r="B215"/>
      <c r="C215"/>
    </row>
    <row r="216" spans="2:3" x14ac:dyDescent="0.25">
      <c r="B216"/>
      <c r="C216"/>
    </row>
    <row r="217" spans="2:3" x14ac:dyDescent="0.25">
      <c r="B217"/>
      <c r="C217"/>
    </row>
    <row r="218" spans="2:3" x14ac:dyDescent="0.25">
      <c r="B218"/>
      <c r="C218"/>
    </row>
    <row r="219" spans="2:3" x14ac:dyDescent="0.25">
      <c r="B219"/>
      <c r="C219"/>
    </row>
    <row r="220" spans="2:3" x14ac:dyDescent="0.25">
      <c r="B220"/>
      <c r="C220"/>
    </row>
    <row r="221" spans="2:3" x14ac:dyDescent="0.25">
      <c r="B221"/>
      <c r="C221"/>
    </row>
    <row r="222" spans="2:3" x14ac:dyDescent="0.25">
      <c r="B222"/>
      <c r="C222"/>
    </row>
    <row r="223" spans="2:3" x14ac:dyDescent="0.25">
      <c r="B223"/>
      <c r="C223"/>
    </row>
    <row r="224" spans="2:3" x14ac:dyDescent="0.25">
      <c r="B224"/>
      <c r="C224"/>
    </row>
    <row r="225" spans="2:3" x14ac:dyDescent="0.25">
      <c r="B225"/>
      <c r="C225"/>
    </row>
    <row r="226" spans="2:3" x14ac:dyDescent="0.25">
      <c r="B226"/>
      <c r="C226"/>
    </row>
    <row r="227" spans="2:3" x14ac:dyDescent="0.25">
      <c r="B227"/>
      <c r="C227"/>
    </row>
    <row r="228" spans="2:3" x14ac:dyDescent="0.25">
      <c r="B228"/>
      <c r="C228"/>
    </row>
    <row r="229" spans="2:3" x14ac:dyDescent="0.25">
      <c r="B229"/>
      <c r="C229"/>
    </row>
    <row r="230" spans="2:3" x14ac:dyDescent="0.25">
      <c r="B230"/>
      <c r="C230"/>
    </row>
    <row r="231" spans="2:3" x14ac:dyDescent="0.25">
      <c r="B231"/>
      <c r="C231"/>
    </row>
    <row r="232" spans="2:3" x14ac:dyDescent="0.25">
      <c r="B232"/>
      <c r="C232"/>
    </row>
    <row r="233" spans="2:3" x14ac:dyDescent="0.25">
      <c r="B233"/>
      <c r="C233"/>
    </row>
    <row r="234" spans="2:3" x14ac:dyDescent="0.25">
      <c r="B234"/>
      <c r="C234"/>
    </row>
    <row r="235" spans="2:3" x14ac:dyDescent="0.25">
      <c r="B235"/>
      <c r="C235"/>
    </row>
    <row r="236" spans="2:3" x14ac:dyDescent="0.25">
      <c r="B236"/>
      <c r="C236"/>
    </row>
    <row r="237" spans="2:3" x14ac:dyDescent="0.25">
      <c r="B237"/>
      <c r="C237"/>
    </row>
    <row r="238" spans="2:3" x14ac:dyDescent="0.25">
      <c r="B238"/>
      <c r="C238"/>
    </row>
    <row r="239" spans="2:3" x14ac:dyDescent="0.25">
      <c r="B239"/>
      <c r="C239"/>
    </row>
    <row r="240" spans="2:3" x14ac:dyDescent="0.25">
      <c r="B240"/>
      <c r="C240"/>
    </row>
    <row r="241" spans="2:3" x14ac:dyDescent="0.25">
      <c r="B241"/>
      <c r="C241"/>
    </row>
    <row r="242" spans="2:3" x14ac:dyDescent="0.25">
      <c r="B242"/>
      <c r="C242"/>
    </row>
    <row r="243" spans="2:3" x14ac:dyDescent="0.25">
      <c r="B243"/>
      <c r="C243"/>
    </row>
    <row r="244" spans="2:3" x14ac:dyDescent="0.25">
      <c r="B244"/>
      <c r="C244"/>
    </row>
    <row r="245" spans="2:3" x14ac:dyDescent="0.25">
      <c r="B245"/>
      <c r="C245"/>
    </row>
    <row r="246" spans="2:3" x14ac:dyDescent="0.25">
      <c r="B246"/>
      <c r="C246"/>
    </row>
    <row r="247" spans="2:3" x14ac:dyDescent="0.25">
      <c r="B247"/>
      <c r="C247"/>
    </row>
    <row r="248" spans="2:3" x14ac:dyDescent="0.25">
      <c r="B248"/>
      <c r="C248"/>
    </row>
    <row r="249" spans="2:3" x14ac:dyDescent="0.25">
      <c r="B249"/>
      <c r="C249"/>
    </row>
    <row r="250" spans="2:3" x14ac:dyDescent="0.25">
      <c r="B250"/>
      <c r="C250"/>
    </row>
    <row r="251" spans="2:3" x14ac:dyDescent="0.25">
      <c r="B251"/>
      <c r="C251"/>
    </row>
    <row r="252" spans="2:3" x14ac:dyDescent="0.25">
      <c r="B252"/>
      <c r="C252"/>
    </row>
    <row r="253" spans="2:3" x14ac:dyDescent="0.25">
      <c r="B253"/>
      <c r="C253"/>
    </row>
    <row r="254" spans="2:3" x14ac:dyDescent="0.25">
      <c r="B254"/>
      <c r="C254"/>
    </row>
    <row r="255" spans="2:3" x14ac:dyDescent="0.25">
      <c r="B255"/>
      <c r="C255"/>
    </row>
    <row r="256" spans="2:3" x14ac:dyDescent="0.25">
      <c r="B256"/>
      <c r="C256"/>
    </row>
    <row r="257" spans="2:3" x14ac:dyDescent="0.25">
      <c r="B257"/>
      <c r="C257"/>
    </row>
    <row r="258" spans="2:3" x14ac:dyDescent="0.25">
      <c r="B258"/>
      <c r="C258"/>
    </row>
    <row r="259" spans="2:3" x14ac:dyDescent="0.25">
      <c r="B259"/>
      <c r="C259"/>
    </row>
    <row r="260" spans="2:3" x14ac:dyDescent="0.25">
      <c r="B260"/>
      <c r="C260"/>
    </row>
    <row r="261" spans="2:3" x14ac:dyDescent="0.25">
      <c r="B261"/>
      <c r="C261"/>
    </row>
    <row r="262" spans="2:3" x14ac:dyDescent="0.25">
      <c r="B262"/>
      <c r="C262"/>
    </row>
    <row r="263" spans="2:3" x14ac:dyDescent="0.25">
      <c r="B263"/>
      <c r="C263"/>
    </row>
    <row r="264" spans="2:3" x14ac:dyDescent="0.25">
      <c r="B264"/>
      <c r="C264"/>
    </row>
    <row r="265" spans="2:3" x14ac:dyDescent="0.25">
      <c r="B265"/>
      <c r="C265"/>
    </row>
    <row r="266" spans="2:3" x14ac:dyDescent="0.25">
      <c r="B266"/>
      <c r="C266"/>
    </row>
    <row r="267" spans="2:3" x14ac:dyDescent="0.25">
      <c r="B267"/>
      <c r="C267"/>
    </row>
    <row r="268" spans="2:3" x14ac:dyDescent="0.25">
      <c r="B268"/>
      <c r="C268"/>
    </row>
    <row r="269" spans="2:3" x14ac:dyDescent="0.25">
      <c r="B269"/>
      <c r="C269"/>
    </row>
    <row r="270" spans="2:3" x14ac:dyDescent="0.25">
      <c r="B270"/>
      <c r="C270"/>
    </row>
    <row r="271" spans="2:3" x14ac:dyDescent="0.25">
      <c r="B271"/>
      <c r="C271"/>
    </row>
    <row r="272" spans="2:3" x14ac:dyDescent="0.25">
      <c r="B272"/>
      <c r="C272"/>
    </row>
    <row r="273" spans="2:3" x14ac:dyDescent="0.25">
      <c r="B273"/>
      <c r="C273"/>
    </row>
    <row r="274" spans="2:3" x14ac:dyDescent="0.25">
      <c r="B274"/>
      <c r="C274"/>
    </row>
    <row r="275" spans="2:3" x14ac:dyDescent="0.25">
      <c r="B275"/>
      <c r="C275"/>
    </row>
    <row r="276" spans="2:3" x14ac:dyDescent="0.25">
      <c r="B276"/>
      <c r="C276"/>
    </row>
    <row r="277" spans="2:3" x14ac:dyDescent="0.25">
      <c r="B277"/>
      <c r="C277"/>
    </row>
    <row r="278" spans="2:3" x14ac:dyDescent="0.25">
      <c r="B278"/>
      <c r="C278"/>
    </row>
    <row r="279" spans="2:3" x14ac:dyDescent="0.25">
      <c r="B279"/>
      <c r="C279"/>
    </row>
    <row r="280" spans="2:3" x14ac:dyDescent="0.25">
      <c r="B280"/>
      <c r="C280"/>
    </row>
    <row r="281" spans="2:3" x14ac:dyDescent="0.25">
      <c r="B281"/>
      <c r="C281"/>
    </row>
    <row r="282" spans="2:3" x14ac:dyDescent="0.25">
      <c r="B282"/>
      <c r="C282"/>
    </row>
    <row r="283" spans="2:3" x14ac:dyDescent="0.25">
      <c r="B283"/>
      <c r="C283"/>
    </row>
    <row r="284" spans="2:3" x14ac:dyDescent="0.25">
      <c r="B284"/>
      <c r="C284"/>
    </row>
    <row r="285" spans="2:3" x14ac:dyDescent="0.25">
      <c r="B285"/>
      <c r="C285"/>
    </row>
    <row r="286" spans="2:3" x14ac:dyDescent="0.25">
      <c r="B286"/>
      <c r="C286"/>
    </row>
    <row r="287" spans="2:3" x14ac:dyDescent="0.25">
      <c r="B287"/>
      <c r="C287"/>
    </row>
    <row r="288" spans="2:3" x14ac:dyDescent="0.25">
      <c r="B288"/>
      <c r="C288"/>
    </row>
    <row r="289" spans="2:3" x14ac:dyDescent="0.25">
      <c r="B289"/>
      <c r="C289"/>
    </row>
    <row r="290" spans="2:3" x14ac:dyDescent="0.25">
      <c r="B290"/>
      <c r="C290"/>
    </row>
    <row r="291" spans="2:3" x14ac:dyDescent="0.25">
      <c r="B291"/>
      <c r="C291"/>
    </row>
    <row r="292" spans="2:3" x14ac:dyDescent="0.25">
      <c r="B292"/>
      <c r="C292"/>
    </row>
    <row r="293" spans="2:3" x14ac:dyDescent="0.25">
      <c r="B293"/>
      <c r="C293"/>
    </row>
    <row r="294" spans="2:3" x14ac:dyDescent="0.25">
      <c r="B294"/>
      <c r="C294"/>
    </row>
    <row r="295" spans="2:3" x14ac:dyDescent="0.25">
      <c r="B295"/>
      <c r="C295"/>
    </row>
    <row r="296" spans="2:3" x14ac:dyDescent="0.25">
      <c r="B296"/>
      <c r="C296"/>
    </row>
    <row r="297" spans="2:3" x14ac:dyDescent="0.25">
      <c r="B297"/>
      <c r="C297"/>
    </row>
    <row r="298" spans="2:3" x14ac:dyDescent="0.25">
      <c r="B298"/>
      <c r="C298"/>
    </row>
    <row r="299" spans="2:3" x14ac:dyDescent="0.25">
      <c r="B299"/>
      <c r="C299"/>
    </row>
    <row r="300" spans="2:3" x14ac:dyDescent="0.25">
      <c r="B300"/>
      <c r="C300"/>
    </row>
    <row r="301" spans="2:3" x14ac:dyDescent="0.25">
      <c r="B301"/>
      <c r="C301"/>
    </row>
    <row r="302" spans="2:3" x14ac:dyDescent="0.25">
      <c r="B302"/>
      <c r="C302"/>
    </row>
    <row r="303" spans="2:3" x14ac:dyDescent="0.25">
      <c r="B303"/>
      <c r="C303"/>
    </row>
    <row r="304" spans="2:3" x14ac:dyDescent="0.25">
      <c r="B304"/>
      <c r="C304"/>
    </row>
    <row r="305" spans="2:3" x14ac:dyDescent="0.25">
      <c r="B305"/>
      <c r="C305"/>
    </row>
    <row r="306" spans="2:3" x14ac:dyDescent="0.25">
      <c r="B306"/>
      <c r="C306"/>
    </row>
    <row r="307" spans="2:3" x14ac:dyDescent="0.25">
      <c r="B307"/>
      <c r="C307"/>
    </row>
    <row r="308" spans="2:3" x14ac:dyDescent="0.25">
      <c r="B308"/>
      <c r="C308"/>
    </row>
    <row r="309" spans="2:3" x14ac:dyDescent="0.25">
      <c r="B309"/>
      <c r="C309"/>
    </row>
    <row r="310" spans="2:3" x14ac:dyDescent="0.25">
      <c r="B310"/>
      <c r="C310"/>
    </row>
    <row r="311" spans="2:3" x14ac:dyDescent="0.25">
      <c r="B311"/>
      <c r="C311"/>
    </row>
    <row r="312" spans="2:3" x14ac:dyDescent="0.25">
      <c r="B312"/>
      <c r="C312"/>
    </row>
    <row r="313" spans="2:3" x14ac:dyDescent="0.25">
      <c r="B313"/>
      <c r="C313"/>
    </row>
    <row r="314" spans="2:3" x14ac:dyDescent="0.25">
      <c r="B314"/>
      <c r="C314"/>
    </row>
    <row r="315" spans="2:3" x14ac:dyDescent="0.25">
      <c r="B315"/>
      <c r="C315"/>
    </row>
    <row r="316" spans="2:3" x14ac:dyDescent="0.25">
      <c r="B316"/>
      <c r="C316"/>
    </row>
    <row r="317" spans="2:3" x14ac:dyDescent="0.25">
      <c r="B317"/>
      <c r="C317"/>
    </row>
    <row r="318" spans="2:3" x14ac:dyDescent="0.25">
      <c r="B318"/>
      <c r="C318"/>
    </row>
    <row r="319" spans="2:3" x14ac:dyDescent="0.25">
      <c r="B319"/>
      <c r="C319"/>
    </row>
    <row r="320" spans="2:3" x14ac:dyDescent="0.25">
      <c r="B320"/>
      <c r="C320"/>
    </row>
    <row r="321" spans="2:3" x14ac:dyDescent="0.25">
      <c r="B321"/>
      <c r="C321"/>
    </row>
    <row r="322" spans="2:3" x14ac:dyDescent="0.25">
      <c r="B322"/>
      <c r="C322"/>
    </row>
    <row r="323" spans="2:3" x14ac:dyDescent="0.25">
      <c r="B323"/>
      <c r="C323"/>
    </row>
    <row r="324" spans="2:3" x14ac:dyDescent="0.25">
      <c r="B324"/>
      <c r="C324"/>
    </row>
    <row r="325" spans="2:3" x14ac:dyDescent="0.25">
      <c r="B325"/>
      <c r="C325"/>
    </row>
    <row r="326" spans="2:3" x14ac:dyDescent="0.25">
      <c r="B326"/>
      <c r="C326"/>
    </row>
    <row r="327" spans="2:3" x14ac:dyDescent="0.25">
      <c r="B327"/>
      <c r="C327"/>
    </row>
    <row r="328" spans="2:3" x14ac:dyDescent="0.25">
      <c r="B328"/>
      <c r="C328"/>
    </row>
    <row r="329" spans="2:3" x14ac:dyDescent="0.25">
      <c r="B329"/>
      <c r="C329"/>
    </row>
    <row r="330" spans="2:3" x14ac:dyDescent="0.25">
      <c r="B330"/>
      <c r="C330"/>
    </row>
    <row r="331" spans="2:3" x14ac:dyDescent="0.25">
      <c r="B331"/>
      <c r="C331"/>
    </row>
    <row r="332" spans="2:3" x14ac:dyDescent="0.25">
      <c r="B332"/>
      <c r="C332"/>
    </row>
    <row r="333" spans="2:3" x14ac:dyDescent="0.25">
      <c r="B333"/>
      <c r="C333"/>
    </row>
    <row r="334" spans="2:3" x14ac:dyDescent="0.25">
      <c r="B334"/>
      <c r="C334"/>
    </row>
    <row r="335" spans="2:3" x14ac:dyDescent="0.25">
      <c r="B335"/>
      <c r="C335"/>
    </row>
    <row r="336" spans="2:3" x14ac:dyDescent="0.25">
      <c r="B336"/>
      <c r="C336"/>
    </row>
    <row r="337" spans="2:3" x14ac:dyDescent="0.25">
      <c r="B337"/>
      <c r="C337"/>
    </row>
    <row r="338" spans="2:3" x14ac:dyDescent="0.25">
      <c r="B338"/>
      <c r="C338"/>
    </row>
    <row r="339" spans="2:3" x14ac:dyDescent="0.25">
      <c r="B339"/>
      <c r="C339"/>
    </row>
    <row r="340" spans="2:3" x14ac:dyDescent="0.25">
      <c r="B340"/>
      <c r="C340"/>
    </row>
    <row r="341" spans="2:3" x14ac:dyDescent="0.25">
      <c r="B341"/>
      <c r="C341"/>
    </row>
    <row r="342" spans="2:3" x14ac:dyDescent="0.25">
      <c r="B342"/>
      <c r="C342"/>
    </row>
    <row r="343" spans="2:3" x14ac:dyDescent="0.25">
      <c r="B343"/>
      <c r="C343"/>
    </row>
    <row r="344" spans="2:3" x14ac:dyDescent="0.25">
      <c r="B344"/>
      <c r="C344"/>
    </row>
    <row r="345" spans="2:3" x14ac:dyDescent="0.25">
      <c r="B345"/>
      <c r="C345"/>
    </row>
    <row r="346" spans="2:3" x14ac:dyDescent="0.25">
      <c r="B346"/>
      <c r="C346"/>
    </row>
    <row r="347" spans="2:3" x14ac:dyDescent="0.25">
      <c r="B347"/>
      <c r="C347"/>
    </row>
    <row r="348" spans="2:3" x14ac:dyDescent="0.25">
      <c r="B348"/>
      <c r="C348"/>
    </row>
    <row r="349" spans="2:3" x14ac:dyDescent="0.25">
      <c r="B349"/>
      <c r="C349"/>
    </row>
    <row r="350" spans="2:3" x14ac:dyDescent="0.25">
      <c r="B350"/>
      <c r="C350"/>
    </row>
    <row r="351" spans="2:3" x14ac:dyDescent="0.25">
      <c r="B351"/>
      <c r="C351"/>
    </row>
    <row r="352" spans="2:3" x14ac:dyDescent="0.25">
      <c r="B352"/>
      <c r="C352"/>
    </row>
    <row r="353" spans="2:3" x14ac:dyDescent="0.25">
      <c r="B353"/>
      <c r="C353"/>
    </row>
    <row r="354" spans="2:3" x14ac:dyDescent="0.25">
      <c r="B354"/>
      <c r="C354"/>
    </row>
    <row r="355" spans="2:3" x14ac:dyDescent="0.25">
      <c r="B355"/>
      <c r="C355"/>
    </row>
    <row r="356" spans="2:3" x14ac:dyDescent="0.25">
      <c r="B356"/>
      <c r="C356"/>
    </row>
    <row r="357" spans="2:3" x14ac:dyDescent="0.25">
      <c r="B357"/>
      <c r="C357"/>
    </row>
    <row r="358" spans="2:3" x14ac:dyDescent="0.25">
      <c r="B358"/>
      <c r="C358"/>
    </row>
    <row r="359" spans="2:3" x14ac:dyDescent="0.25">
      <c r="B359"/>
      <c r="C359"/>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22B26-5D72-45D7-AF9C-66D7084EFDE1}">
  <dimension ref="A1:C25"/>
  <sheetViews>
    <sheetView showGridLines="0" workbookViewId="0">
      <selection activeCell="X19" sqref="X19"/>
    </sheetView>
  </sheetViews>
  <sheetFormatPr defaultRowHeight="15" x14ac:dyDescent="0.25"/>
  <cols>
    <col min="1" max="1" width="1.85546875" customWidth="1"/>
  </cols>
  <sheetData>
    <row r="1" spans="1:2" s="33" customFormat="1" ht="35.25" customHeight="1" x14ac:dyDescent="0.25">
      <c r="A1" s="1"/>
      <c r="B1" s="34" t="s">
        <v>231</v>
      </c>
    </row>
    <row r="25" spans="3:3" x14ac:dyDescent="0.25">
      <c r="C25" t="s">
        <v>232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AD828-CDAA-451A-8F01-B9E1E126F950}">
  <dimension ref="A1:J17"/>
  <sheetViews>
    <sheetView showGridLines="0" workbookViewId="0">
      <selection activeCell="N10" sqref="N10"/>
    </sheetView>
  </sheetViews>
  <sheetFormatPr defaultRowHeight="15" x14ac:dyDescent="0.25"/>
  <cols>
    <col min="1" max="1" width="1.5703125" customWidth="1"/>
    <col min="5" max="5" width="14.28515625" bestFit="1" customWidth="1"/>
    <col min="6" max="6" width="14.7109375" bestFit="1" customWidth="1"/>
    <col min="7" max="7" width="16.42578125" bestFit="1" customWidth="1"/>
    <col min="8" max="8" width="14.28515625" bestFit="1" customWidth="1"/>
    <col min="9" max="9" width="14.7109375" bestFit="1" customWidth="1"/>
    <col min="10" max="10" width="9.140625" bestFit="1" customWidth="1"/>
    <col min="11" max="11" width="16.42578125" bestFit="1" customWidth="1"/>
  </cols>
  <sheetData>
    <row r="1" spans="1:10" s="33" customFormat="1" ht="40.5" customHeight="1" x14ac:dyDescent="0.25">
      <c r="A1" s="1"/>
      <c r="B1" s="34" t="s">
        <v>233</v>
      </c>
    </row>
    <row r="8" spans="1:10" x14ac:dyDescent="0.25">
      <c r="H8" s="39" t="s">
        <v>221</v>
      </c>
      <c r="I8" t="s">
        <v>234</v>
      </c>
      <c r="J8" t="s">
        <v>236</v>
      </c>
    </row>
    <row r="9" spans="1:10" x14ac:dyDescent="0.25">
      <c r="H9" s="7" t="s">
        <v>13</v>
      </c>
      <c r="I9" s="13">
        <v>18</v>
      </c>
      <c r="J9" s="43">
        <v>74292.222222222219</v>
      </c>
    </row>
    <row r="10" spans="1:10" x14ac:dyDescent="0.25">
      <c r="H10" s="7" t="s">
        <v>16</v>
      </c>
      <c r="I10" s="13">
        <v>133</v>
      </c>
      <c r="J10" s="43">
        <v>76773.007518796992</v>
      </c>
    </row>
    <row r="11" spans="1:10" x14ac:dyDescent="0.25">
      <c r="H11" s="7" t="s">
        <v>10</v>
      </c>
      <c r="I11" s="13">
        <v>4</v>
      </c>
      <c r="J11" s="43">
        <v>92080</v>
      </c>
    </row>
    <row r="12" spans="1:10" x14ac:dyDescent="0.25">
      <c r="H12" s="7" t="s">
        <v>24</v>
      </c>
      <c r="I12" s="13">
        <v>14</v>
      </c>
      <c r="J12" s="43">
        <v>72782.857142857145</v>
      </c>
    </row>
    <row r="13" spans="1:10" x14ac:dyDescent="0.25">
      <c r="H13" s="7" t="s">
        <v>42</v>
      </c>
      <c r="I13" s="13">
        <v>6</v>
      </c>
      <c r="J13" s="43">
        <v>77423.333333333328</v>
      </c>
    </row>
    <row r="14" spans="1:10" x14ac:dyDescent="0.25">
      <c r="H14" s="7" t="s">
        <v>222</v>
      </c>
      <c r="I14" s="13">
        <v>175</v>
      </c>
      <c r="J14" s="43">
        <v>76570.8</v>
      </c>
    </row>
    <row r="17" spans="8:8" x14ac:dyDescent="0.25">
      <c r="H17" s="7" t="s">
        <v>235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E90C6-42F3-43B8-B16C-D61465E88BA9}">
  <dimension ref="A1:C8"/>
  <sheetViews>
    <sheetView showGridLines="0" workbookViewId="0">
      <selection activeCell="Q8" sqref="Q8"/>
    </sheetView>
  </sheetViews>
  <sheetFormatPr defaultRowHeight="15" x14ac:dyDescent="0.25"/>
  <cols>
    <col min="1" max="1" width="1.140625" customWidth="1"/>
    <col min="2" max="2" width="13.140625" bestFit="1" customWidth="1"/>
    <col min="3" max="3" width="15.42578125" bestFit="1" customWidth="1"/>
  </cols>
  <sheetData>
    <row r="1" spans="1:3" s="33" customFormat="1" ht="30" customHeight="1" x14ac:dyDescent="0.25">
      <c r="A1" s="1"/>
    </row>
    <row r="3" spans="1:3" x14ac:dyDescent="0.25">
      <c r="B3" s="39" t="s">
        <v>221</v>
      </c>
      <c r="C3" t="s">
        <v>241</v>
      </c>
    </row>
    <row r="4" spans="1:3" x14ac:dyDescent="0.25">
      <c r="B4" s="7" t="s">
        <v>237</v>
      </c>
      <c r="C4" s="13">
        <v>35</v>
      </c>
    </row>
    <row r="5" spans="1:3" x14ac:dyDescent="0.25">
      <c r="B5" s="7" t="s">
        <v>238</v>
      </c>
      <c r="C5" s="13">
        <v>114</v>
      </c>
    </row>
    <row r="6" spans="1:3" x14ac:dyDescent="0.25">
      <c r="B6" s="7" t="s">
        <v>239</v>
      </c>
      <c r="C6" s="13">
        <v>173</v>
      </c>
    </row>
    <row r="7" spans="1:3" x14ac:dyDescent="0.25">
      <c r="B7" s="7" t="s">
        <v>240</v>
      </c>
      <c r="C7" s="13">
        <v>175</v>
      </c>
    </row>
    <row r="8" spans="1:3" x14ac:dyDescent="0.25">
      <c r="B8" s="7" t="s">
        <v>222</v>
      </c>
      <c r="C8" s="13"/>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CCCCC-2993-4323-9DAE-BA6311B2DCE8}">
  <dimension ref="C1:N22"/>
  <sheetViews>
    <sheetView showGridLines="0" workbookViewId="0">
      <selection activeCell="Q24" sqref="Q24"/>
    </sheetView>
  </sheetViews>
  <sheetFormatPr defaultRowHeight="15" x14ac:dyDescent="0.25"/>
  <cols>
    <col min="3" max="3" width="16.5703125" customWidth="1"/>
    <col min="4" max="4" width="3.140625" customWidth="1"/>
    <col min="5" max="5" width="16.5703125" customWidth="1"/>
    <col min="6" max="6" width="3.140625" customWidth="1"/>
    <col min="7" max="7" width="16.5703125" customWidth="1"/>
    <col min="10" max="10" width="16.5703125" customWidth="1"/>
    <col min="11" max="11" width="3.140625" customWidth="1"/>
    <col min="12" max="12" width="16.5703125" customWidth="1"/>
    <col min="13" max="13" width="3.140625" customWidth="1"/>
    <col min="14" max="14" width="16.5703125" customWidth="1"/>
  </cols>
  <sheetData>
    <row r="1" spans="3:14" ht="28.5" x14ac:dyDescent="0.45">
      <c r="C1" s="44" t="s">
        <v>242</v>
      </c>
      <c r="D1" s="44"/>
      <c r="E1" s="44"/>
      <c r="F1" s="44"/>
      <c r="G1" s="44"/>
      <c r="J1" s="45" t="s">
        <v>243</v>
      </c>
      <c r="K1" s="45"/>
      <c r="L1" s="45"/>
      <c r="M1" s="45"/>
      <c r="N1" s="45"/>
    </row>
    <row r="2" spans="3:14" ht="93.75" customHeight="1" x14ac:dyDescent="0.25">
      <c r="C2" s="46">
        <f>COUNTIFS(STAFF[Country],"nz")</f>
        <v>87</v>
      </c>
      <c r="E2" s="47">
        <f>COUNTIFS(STAFF[Gender],"female",STAFF[Country],"nz")/C2</f>
        <v>0.4942528735632184</v>
      </c>
      <c r="G2" s="46">
        <f>AVERAGEIFS([1]!staff[Salary],[1]!staff[country],"nz")</f>
        <v>76978.791208791212</v>
      </c>
      <c r="J2" s="48">
        <f>COUNTIFS(STAFF[Country],"ind")</f>
        <v>88</v>
      </c>
      <c r="K2" s="49"/>
      <c r="L2" s="50">
        <f>COUNTIFS(STAFF[Country],"ind",STAFF[Gender],"female")/J2</f>
        <v>0.48863636363636365</v>
      </c>
      <c r="M2" s="49"/>
      <c r="N2" s="48">
        <f>AVERAGEIFS(STAFF[Salary],STAFF[Country],"ind")</f>
        <v>76775.795454545456</v>
      </c>
    </row>
    <row r="3" spans="3:14" ht="16.5" customHeight="1" thickBot="1" x14ac:dyDescent="0.3">
      <c r="C3" s="59" t="s">
        <v>244</v>
      </c>
      <c r="D3" s="59"/>
      <c r="E3" s="59" t="s">
        <v>245</v>
      </c>
      <c r="F3" s="59"/>
      <c r="G3" s="59" t="s">
        <v>246</v>
      </c>
      <c r="J3" s="59" t="s">
        <v>247</v>
      </c>
      <c r="K3" s="59"/>
      <c r="L3" s="59" t="s">
        <v>245</v>
      </c>
      <c r="M3" s="59"/>
      <c r="N3" s="59" t="s">
        <v>246</v>
      </c>
    </row>
    <row r="4" spans="3:14" ht="16.5" customHeight="1" x14ac:dyDescent="0.25"/>
    <row r="5" spans="3:14" ht="15.75" thickBot="1" x14ac:dyDescent="0.3"/>
    <row r="6" spans="3:14" x14ac:dyDescent="0.25">
      <c r="C6" s="51"/>
      <c r="D6" s="52"/>
      <c r="E6" s="52"/>
      <c r="F6" s="52"/>
      <c r="G6" s="53"/>
      <c r="J6" s="51"/>
      <c r="K6" s="52"/>
      <c r="L6" s="52"/>
      <c r="M6" s="52"/>
      <c r="N6" s="53"/>
    </row>
    <row r="7" spans="3:14" x14ac:dyDescent="0.25">
      <c r="C7" s="54"/>
      <c r="G7" s="55"/>
      <c r="J7" s="54"/>
      <c r="N7" s="55"/>
    </row>
    <row r="8" spans="3:14" x14ac:dyDescent="0.25">
      <c r="C8" s="54"/>
      <c r="G8" s="55"/>
      <c r="J8" s="54"/>
      <c r="N8" s="55"/>
    </row>
    <row r="9" spans="3:14" x14ac:dyDescent="0.25">
      <c r="C9" s="54"/>
      <c r="G9" s="55"/>
      <c r="J9" s="54"/>
      <c r="N9" s="55"/>
    </row>
    <row r="10" spans="3:14" x14ac:dyDescent="0.25">
      <c r="C10" s="54"/>
      <c r="G10" s="55"/>
      <c r="J10" s="54"/>
      <c r="N10" s="55"/>
    </row>
    <row r="11" spans="3:14" x14ac:dyDescent="0.25">
      <c r="C11" s="54"/>
      <c r="G11" s="55"/>
      <c r="J11" s="54"/>
      <c r="N11" s="55"/>
    </row>
    <row r="12" spans="3:14" x14ac:dyDescent="0.25">
      <c r="C12" s="54"/>
      <c r="G12" s="55"/>
      <c r="J12" s="54"/>
      <c r="N12" s="55"/>
    </row>
    <row r="13" spans="3:14" x14ac:dyDescent="0.25">
      <c r="C13" s="54"/>
      <c r="G13" s="55"/>
      <c r="J13" s="54"/>
      <c r="N13" s="55"/>
    </row>
    <row r="14" spans="3:14" x14ac:dyDescent="0.25">
      <c r="C14" s="54"/>
      <c r="G14" s="55"/>
      <c r="J14" s="54"/>
      <c r="N14" s="55"/>
    </row>
    <row r="15" spans="3:14" x14ac:dyDescent="0.25">
      <c r="C15" s="54"/>
      <c r="G15" s="55"/>
      <c r="J15" s="54"/>
      <c r="N15" s="55"/>
    </row>
    <row r="16" spans="3:14" x14ac:dyDescent="0.25">
      <c r="C16" s="54"/>
      <c r="G16" s="55"/>
      <c r="J16" s="54"/>
      <c r="N16" s="55"/>
    </row>
    <row r="17" spans="3:14" x14ac:dyDescent="0.25">
      <c r="C17" s="54"/>
      <c r="G17" s="55"/>
      <c r="J17" s="54"/>
      <c r="N17" s="55"/>
    </row>
    <row r="18" spans="3:14" x14ac:dyDescent="0.25">
      <c r="C18" s="54"/>
      <c r="G18" s="55"/>
      <c r="J18" s="54"/>
      <c r="N18" s="55"/>
    </row>
    <row r="19" spans="3:14" x14ac:dyDescent="0.25">
      <c r="C19" s="54"/>
      <c r="G19" s="55"/>
      <c r="J19" s="54"/>
      <c r="N19" s="55"/>
    </row>
    <row r="20" spans="3:14" x14ac:dyDescent="0.25">
      <c r="C20" s="54"/>
      <c r="G20" s="55"/>
      <c r="J20" s="54"/>
      <c r="N20" s="55"/>
    </row>
    <row r="21" spans="3:14" x14ac:dyDescent="0.25">
      <c r="C21" s="54"/>
      <c r="G21" s="55"/>
      <c r="J21" s="54"/>
      <c r="N21" s="55"/>
    </row>
    <row r="22" spans="3:14" ht="15.75" thickBot="1" x14ac:dyDescent="0.3">
      <c r="C22" s="56"/>
      <c r="D22" s="57"/>
      <c r="E22" s="57"/>
      <c r="F22" s="57"/>
      <c r="G22" s="58"/>
      <c r="J22" s="56"/>
      <c r="K22" s="57"/>
      <c r="L22" s="57"/>
      <c r="M22" s="57"/>
      <c r="N22" s="58"/>
    </row>
  </sheetData>
  <mergeCells count="2">
    <mergeCell ref="C1:G1"/>
    <mergeCell ref="J1:N1"/>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
</file>

<file path=customXml/item4.xml>��
</file>

<file path=customXml/item5.xml>��
</file>

<file path=customXml/item6.xml>��
</file>

<file path=customXml/itemProps1.xml><?xml version="1.0" encoding="utf-8"?>
<ds:datastoreItem xmlns:ds="http://schemas.openxmlformats.org/officeDocument/2006/customXml" ds:itemID="{FE52F374-7F05-44EF-818D-C753B1CBF937}">
  <ds:schemaRefs>
    <ds:schemaRef ds:uri="http://schemas.microsoft.com/DataMashup"/>
  </ds:schemaRefs>
</ds:datastoreItem>
</file>

<file path=customXml/itemProps2.xml><?xml version="1.0" encoding="utf-8"?>
<ds:datastoreItem xmlns:ds="http://schemas.openxmlformats.org/officeDocument/2006/customXml" ds:itemID="{D90168A7-19B2-4DCA-B64C-C0C417D4C56C}">
  <ds:schemaRefs/>
</ds:datastoreItem>
</file>

<file path=customXml/itemProps3.xml><?xml version="1.0" encoding="utf-8"?>
<ds:datastoreItem xmlns:ds="http://schemas.openxmlformats.org/officeDocument/2006/customXml" ds:itemID="{5C23C55F-B97A-4296-AB59-CE69A5F47E66}">
  <ds:schemaRefs/>
</ds:datastoreItem>
</file>

<file path=customXml/itemProps4.xml><?xml version="1.0" encoding="utf-8"?>
<ds:datastoreItem xmlns:ds="http://schemas.openxmlformats.org/officeDocument/2006/customXml" ds:itemID="{9FAB7F9A-8EAB-49CB-988F-BCB080ED7FD4}">
  <ds:schemaRefs/>
</ds:datastoreItem>
</file>

<file path=customXml/itemProps5.xml><?xml version="1.0" encoding="utf-8"?>
<ds:datastoreItem xmlns:ds="http://schemas.openxmlformats.org/officeDocument/2006/customXml" ds:itemID="{E80A978C-A3D2-4B36-A550-02B183B3ECF3}">
  <ds:schemaRefs/>
</ds:datastoreItem>
</file>

<file path=customXml/itemProps6.xml><?xml version="1.0" encoding="utf-8"?>
<ds:datastoreItem xmlns:ds="http://schemas.openxmlformats.org/officeDocument/2006/customXml" ds:itemID="{D76898AF-166A-49D4-B02E-645F8434BB7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NZ staff</vt:lpstr>
      <vt:lpstr>INDIA staff</vt:lpstr>
      <vt:lpstr>ALL staff</vt:lpstr>
      <vt:lpstr>Info Finder 2.0</vt:lpstr>
      <vt:lpstr>Male vs Female</vt:lpstr>
      <vt:lpstr>Salary Spread</vt:lpstr>
      <vt:lpstr>Ratings vs Salary</vt:lpstr>
      <vt:lpstr>Date of Joining</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gopi waghmare</cp:lastModifiedBy>
  <dcterms:created xsi:type="dcterms:W3CDTF">2021-03-14T20:21:32Z</dcterms:created>
  <dcterms:modified xsi:type="dcterms:W3CDTF">2025-01-14T08:48:59Z</dcterms:modified>
</cp:coreProperties>
</file>