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Учёба\НГТУ\Численные методы\Лаба 3\Эксель\"/>
    </mc:Choice>
  </mc:AlternateContent>
  <xr:revisionPtr revIDLastSave="0" documentId="13_ncr:1_{1F321116-F956-45A1-B8CF-3ACCA8F16568}" xr6:coauthVersionLast="36" xr6:coauthVersionMax="36" xr10:uidLastSave="{00000000-0000-0000-0000-000000000000}"/>
  <bookViews>
    <workbookView xWindow="0" yWindow="0" windowWidth="13896" windowHeight="5952" activeTab="2" xr2:uid="{9B447FB7-A63D-4C2B-BC07-BF34BFCC890A}"/>
  </bookViews>
  <sheets>
    <sheet name="Рунге-Кутта" sheetId="1" r:id="rId1"/>
    <sheet name="Метод прогонки" sheetId="2" r:id="rId2"/>
    <sheet name="Проекционный метод" sheetId="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'Проекционный метод'!$J$22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3" l="1"/>
  <c r="G25" i="3"/>
  <c r="F8" i="3" l="1"/>
  <c r="G9" i="3"/>
  <c r="F9" i="3"/>
  <c r="K7" i="3"/>
  <c r="G23" i="2"/>
  <c r="K8" i="3"/>
  <c r="F23" i="3"/>
  <c r="D7" i="3"/>
  <c r="D8" i="3"/>
  <c r="D9" i="3"/>
  <c r="D10" i="3"/>
  <c r="D11" i="3"/>
  <c r="D12" i="3"/>
  <c r="D13" i="3"/>
  <c r="D14" i="3"/>
  <c r="D15" i="3"/>
  <c r="D16" i="3"/>
  <c r="D17" i="3"/>
  <c r="D18" i="3"/>
  <c r="B32" i="1" l="1"/>
  <c r="B37" i="1"/>
  <c r="H8" i="2" l="1"/>
  <c r="H17" i="2"/>
  <c r="D17" i="2"/>
  <c r="G8" i="2"/>
  <c r="B3" i="2"/>
  <c r="B36" i="1"/>
  <c r="B33" i="1"/>
  <c r="B34" i="1"/>
  <c r="C12" i="1"/>
  <c r="C13" i="1" s="1"/>
  <c r="C11" i="1"/>
  <c r="M7" i="3" l="1"/>
  <c r="G9" i="2"/>
  <c r="H9" i="2"/>
  <c r="H7" i="2"/>
  <c r="D23" i="3"/>
  <c r="G23" i="3" l="1"/>
  <c r="A33" i="3"/>
  <c r="B23" i="3"/>
  <c r="B8" i="3"/>
  <c r="B7" i="3"/>
  <c r="H3" i="3"/>
  <c r="H7" i="3" l="1"/>
  <c r="A23" i="3"/>
  <c r="D25" i="3"/>
  <c r="D26" i="3"/>
  <c r="D27" i="3"/>
  <c r="D28" i="3"/>
  <c r="D29" i="3"/>
  <c r="D30" i="3"/>
  <c r="D31" i="3"/>
  <c r="D32" i="3"/>
  <c r="D33" i="3"/>
  <c r="D34" i="3"/>
  <c r="G8" i="3"/>
  <c r="G10" i="3" s="1"/>
  <c r="G11" i="3" s="1"/>
  <c r="G12" i="3" s="1"/>
  <c r="G13" i="3" s="1"/>
  <c r="G14" i="3" s="1"/>
  <c r="G15" i="3" s="1"/>
  <c r="G16" i="3" s="1"/>
  <c r="G17" i="3" s="1"/>
  <c r="C17" i="3" s="1"/>
  <c r="C24" i="3"/>
  <c r="C25" i="3"/>
  <c r="C26" i="3"/>
  <c r="C27" i="3"/>
  <c r="C28" i="3"/>
  <c r="C29" i="3"/>
  <c r="C30" i="3"/>
  <c r="C31" i="3"/>
  <c r="C32" i="3"/>
  <c r="C33" i="3"/>
  <c r="C34" i="3"/>
  <c r="C23" i="3"/>
  <c r="J7" i="3"/>
  <c r="B24" i="3"/>
  <c r="B25" i="3"/>
  <c r="B26" i="3"/>
  <c r="B27" i="3"/>
  <c r="B28" i="3"/>
  <c r="B29" i="3"/>
  <c r="B30" i="3"/>
  <c r="B31" i="3"/>
  <c r="B32" i="3"/>
  <c r="B33" i="3"/>
  <c r="F33" i="3" s="1"/>
  <c r="G33" i="3" s="1"/>
  <c r="B34" i="3"/>
  <c r="I7" i="3"/>
  <c r="A34" i="3"/>
  <c r="F34" i="3" s="1"/>
  <c r="G34" i="3" s="1"/>
  <c r="A24" i="3"/>
  <c r="A25" i="3"/>
  <c r="F25" i="3" s="1"/>
  <c r="A26" i="3"/>
  <c r="F26" i="3" s="1"/>
  <c r="G26" i="3" s="1"/>
  <c r="A27" i="3"/>
  <c r="F27" i="3" s="1"/>
  <c r="G27" i="3" s="1"/>
  <c r="A28" i="3"/>
  <c r="F28" i="3" s="1"/>
  <c r="G28" i="3" s="1"/>
  <c r="A29" i="3"/>
  <c r="A30" i="3"/>
  <c r="A31" i="3"/>
  <c r="A32" i="3"/>
  <c r="F10" i="3"/>
  <c r="F11" i="3" s="1"/>
  <c r="F12" i="3" s="1"/>
  <c r="F13" i="3" s="1"/>
  <c r="F14" i="3" s="1"/>
  <c r="F15" i="3" s="1"/>
  <c r="F16" i="3" s="1"/>
  <c r="F17" i="3" s="1"/>
  <c r="G7" i="3"/>
  <c r="F29" i="3" l="1"/>
  <c r="G29" i="3" s="1"/>
  <c r="F32" i="3"/>
  <c r="G32" i="3" s="1"/>
  <c r="F31" i="3"/>
  <c r="G31" i="3" s="1"/>
  <c r="F30" i="3"/>
  <c r="G30" i="3" s="1"/>
  <c r="F24" i="3"/>
  <c r="G24" i="3" s="1"/>
  <c r="G35" i="3" s="1"/>
  <c r="C16" i="3"/>
  <c r="C7" i="3"/>
  <c r="E8" i="2"/>
  <c r="D22" i="2"/>
  <c r="I18" i="2"/>
  <c r="B9" i="2"/>
  <c r="B8" i="2"/>
  <c r="D21" i="2"/>
  <c r="F7" i="2"/>
  <c r="E7" i="2"/>
  <c r="D7" i="2"/>
  <c r="H3" i="2"/>
  <c r="C15" i="3" l="1"/>
  <c r="D30" i="2"/>
  <c r="B21" i="2"/>
  <c r="C21" i="2"/>
  <c r="A21" i="2"/>
  <c r="B31" i="1"/>
  <c r="C14" i="1"/>
  <c r="F5" i="1" s="1"/>
  <c r="C14" i="3" l="1"/>
  <c r="S1" i="3" a="1"/>
  <c r="S1" i="3" s="1"/>
  <c r="J2" i="3"/>
  <c r="J1" i="3"/>
  <c r="M2" i="3"/>
  <c r="M1" i="3"/>
  <c r="O1" i="3" a="1"/>
  <c r="O1" i="3" s="1"/>
  <c r="O8" i="3"/>
  <c r="O9" i="3"/>
  <c r="O10" i="3"/>
  <c r="O11" i="3"/>
  <c r="O12" i="3"/>
  <c r="O13" i="3"/>
  <c r="O14" i="3"/>
  <c r="O15" i="3"/>
  <c r="O16" i="3"/>
  <c r="O17" i="3"/>
  <c r="O18" i="3"/>
  <c r="O7" i="3"/>
  <c r="N8" i="3"/>
  <c r="N9" i="3"/>
  <c r="N10" i="3"/>
  <c r="N11" i="3"/>
  <c r="N12" i="3"/>
  <c r="N13" i="3"/>
  <c r="N14" i="3"/>
  <c r="N15" i="3"/>
  <c r="N16" i="3"/>
  <c r="N17" i="3"/>
  <c r="N18" i="3"/>
  <c r="N7" i="3"/>
  <c r="M8" i="3"/>
  <c r="M9" i="3"/>
  <c r="M10" i="3"/>
  <c r="M11" i="3"/>
  <c r="M12" i="3"/>
  <c r="M13" i="3"/>
  <c r="M14" i="3"/>
  <c r="M15" i="3"/>
  <c r="M16" i="3"/>
  <c r="M17" i="3"/>
  <c r="M18" i="3"/>
  <c r="K18" i="3"/>
  <c r="J18" i="3"/>
  <c r="I18" i="3"/>
  <c r="H18" i="3"/>
  <c r="K17" i="3"/>
  <c r="J17" i="3"/>
  <c r="I17" i="3"/>
  <c r="H17" i="3"/>
  <c r="K16" i="3"/>
  <c r="J16" i="3"/>
  <c r="I16" i="3"/>
  <c r="H16" i="3"/>
  <c r="J15" i="3"/>
  <c r="K14" i="3"/>
  <c r="J14" i="3"/>
  <c r="I14" i="3"/>
  <c r="H14" i="3"/>
  <c r="K13" i="3"/>
  <c r="J13" i="3"/>
  <c r="I13" i="3"/>
  <c r="H13" i="3"/>
  <c r="K12" i="3"/>
  <c r="J12" i="3"/>
  <c r="I12" i="3"/>
  <c r="H12" i="3"/>
  <c r="J11" i="3"/>
  <c r="K10" i="3"/>
  <c r="J10" i="3"/>
  <c r="I10" i="3"/>
  <c r="H10" i="3"/>
  <c r="K9" i="3"/>
  <c r="J9" i="3"/>
  <c r="I9" i="3"/>
  <c r="H9" i="3"/>
  <c r="J8" i="3"/>
  <c r="I8" i="3"/>
  <c r="B18" i="3"/>
  <c r="B17" i="3"/>
  <c r="B16" i="3"/>
  <c r="B15" i="3"/>
  <c r="K15" i="3" s="1"/>
  <c r="B14" i="3"/>
  <c r="B13" i="3"/>
  <c r="B12" i="3"/>
  <c r="B11" i="3"/>
  <c r="K11" i="3" s="1"/>
  <c r="B10" i="3"/>
  <c r="B9" i="3"/>
  <c r="C13" i="3" l="1"/>
  <c r="S2" i="3"/>
  <c r="P2" i="3"/>
  <c r="O2" i="3"/>
  <c r="P1" i="3"/>
  <c r="H8" i="3"/>
  <c r="H11" i="3"/>
  <c r="H15" i="3"/>
  <c r="I11" i="3"/>
  <c r="I15" i="3"/>
  <c r="E9" i="2"/>
  <c r="E10" i="2"/>
  <c r="E11" i="2"/>
  <c r="E12" i="2"/>
  <c r="E13" i="2"/>
  <c r="E14" i="2"/>
  <c r="E15" i="2"/>
  <c r="E16" i="2"/>
  <c r="E17" i="2"/>
  <c r="E18" i="2"/>
  <c r="F8" i="2"/>
  <c r="F9" i="2"/>
  <c r="F10" i="2"/>
  <c r="F11" i="2"/>
  <c r="F12" i="2"/>
  <c r="F13" i="2"/>
  <c r="F14" i="2"/>
  <c r="F15" i="2"/>
  <c r="F16" i="2"/>
  <c r="F17" i="2"/>
  <c r="F18" i="2"/>
  <c r="B22" i="2"/>
  <c r="B23" i="2"/>
  <c r="B24" i="2"/>
  <c r="B25" i="2"/>
  <c r="B26" i="2"/>
  <c r="B27" i="2"/>
  <c r="B28" i="2"/>
  <c r="B29" i="2"/>
  <c r="B30" i="2"/>
  <c r="B31" i="2"/>
  <c r="B32" i="2"/>
  <c r="C12" i="3" l="1"/>
  <c r="B11" i="2"/>
  <c r="B12" i="2"/>
  <c r="B13" i="2"/>
  <c r="B14" i="2"/>
  <c r="B15" i="2"/>
  <c r="B16" i="2"/>
  <c r="B17" i="2"/>
  <c r="B18" i="2"/>
  <c r="C22" i="2"/>
  <c r="C11" i="3" l="1"/>
  <c r="B10" i="2"/>
  <c r="B7" i="2"/>
  <c r="A22" i="2"/>
  <c r="D8" i="2" s="1"/>
  <c r="D23" i="2"/>
  <c r="G4" i="1"/>
  <c r="C10" i="3" l="1"/>
  <c r="C23" i="2"/>
  <c r="A23" i="2"/>
  <c r="D9" i="2" s="1"/>
  <c r="C9" i="3" l="1"/>
  <c r="C8" i="3" s="1"/>
  <c r="F11" i="1"/>
  <c r="F12" i="1" s="1"/>
  <c r="F13" i="1" s="1"/>
  <c r="F14" i="1" s="1"/>
  <c r="H10" i="2"/>
  <c r="C24" i="2"/>
  <c r="D24" i="2"/>
  <c r="A24" i="2"/>
  <c r="D10" i="2" s="1"/>
  <c r="G5" i="1"/>
  <c r="G10" i="2" l="1"/>
  <c r="D25" i="2"/>
  <c r="A25" i="2"/>
  <c r="D11" i="2" s="1"/>
  <c r="C25" i="2"/>
  <c r="F6" i="1"/>
  <c r="I11" i="1" l="1"/>
  <c r="I12" i="1" s="1"/>
  <c r="I13" i="1" s="1"/>
  <c r="I14" i="1" s="1"/>
  <c r="G11" i="2"/>
  <c r="H11" i="2"/>
  <c r="D26" i="2"/>
  <c r="A26" i="2"/>
  <c r="D12" i="2" s="1"/>
  <c r="C26" i="2"/>
  <c r="G6" i="1"/>
  <c r="F7" i="1" l="1"/>
  <c r="H12" i="2"/>
  <c r="G12" i="2"/>
  <c r="D27" i="2"/>
  <c r="A27" i="2"/>
  <c r="D13" i="2" s="1"/>
  <c r="C27" i="2"/>
  <c r="L6" i="1" l="1"/>
  <c r="G13" i="2"/>
  <c r="H13" i="2"/>
  <c r="D28" i="2"/>
  <c r="A28" i="2"/>
  <c r="D14" i="2" s="1"/>
  <c r="C28" i="2"/>
  <c r="G7" i="1"/>
  <c r="D19" i="1" l="1"/>
  <c r="E19" i="1" s="1"/>
  <c r="D24" i="1" s="1"/>
  <c r="L7" i="1"/>
  <c r="L8" i="1" s="1"/>
  <c r="L9" i="1" s="1"/>
  <c r="H14" i="2"/>
  <c r="G14" i="2"/>
  <c r="G15" i="2" s="1"/>
  <c r="A29" i="2"/>
  <c r="D15" i="2" s="1"/>
  <c r="C29" i="2"/>
  <c r="D29" i="2"/>
  <c r="E24" i="1" l="1"/>
  <c r="M2" i="1"/>
  <c r="N2" i="1" s="1"/>
  <c r="H15" i="2"/>
  <c r="A30" i="2"/>
  <c r="D16" i="2" s="1"/>
  <c r="C30" i="2"/>
  <c r="D20" i="1"/>
  <c r="O6" i="1" l="1"/>
  <c r="O7" i="1" s="1"/>
  <c r="O8" i="1" s="1"/>
  <c r="O9" i="1" s="1"/>
  <c r="H16" i="2"/>
  <c r="G16" i="2"/>
  <c r="G17" i="2" s="1"/>
  <c r="D31" i="2"/>
  <c r="A31" i="2"/>
  <c r="C31" i="2"/>
  <c r="E20" i="1"/>
  <c r="M3" i="1"/>
  <c r="N3" i="1" s="1"/>
  <c r="D25" i="1" l="1"/>
  <c r="C32" i="2"/>
  <c r="D32" i="2"/>
  <c r="A32" i="2"/>
  <c r="D18" i="2" s="1"/>
  <c r="G32" i="2" l="1"/>
  <c r="I17" i="2" s="1"/>
  <c r="E25" i="1"/>
  <c r="J18" i="2"/>
  <c r="G31" i="2"/>
  <c r="I16" i="2" s="1"/>
  <c r="G30" i="2" l="1"/>
  <c r="I15" i="2" s="1"/>
  <c r="J17" i="2"/>
  <c r="J16" i="2"/>
  <c r="G29" i="2"/>
  <c r="I14" i="2" s="1"/>
  <c r="J15" i="2" l="1"/>
  <c r="G28" i="2"/>
  <c r="I13" i="2" s="1"/>
  <c r="J14" i="2" l="1"/>
  <c r="G27" i="2"/>
  <c r="I12" i="2" s="1"/>
  <c r="J13" i="2" l="1"/>
  <c r="G26" i="2"/>
  <c r="I11" i="2" s="1"/>
  <c r="J12" i="2" l="1"/>
  <c r="G25" i="2"/>
  <c r="I10" i="2" l="1"/>
  <c r="J11" i="2"/>
  <c r="G24" i="2"/>
  <c r="I7" i="2" l="1"/>
  <c r="J8" i="2"/>
  <c r="J9" i="2"/>
  <c r="I8" i="2"/>
  <c r="I9" i="2"/>
  <c r="J10" i="2"/>
  <c r="J7" i="2" l="1"/>
</calcChain>
</file>

<file path=xl/sharedStrings.xml><?xml version="1.0" encoding="utf-8"?>
<sst xmlns="http://schemas.openxmlformats.org/spreadsheetml/2006/main" count="112" uniqueCount="75">
  <si>
    <t>x</t>
  </si>
  <si>
    <t>y</t>
  </si>
  <si>
    <t>i</t>
  </si>
  <si>
    <t>k</t>
  </si>
  <si>
    <t>y'=</t>
  </si>
  <si>
    <t>h=</t>
  </si>
  <si>
    <t>i=1</t>
  </si>
  <si>
    <t>i=2</t>
  </si>
  <si>
    <t>i=3</t>
  </si>
  <si>
    <t>y'</t>
  </si>
  <si>
    <t>Метод Адамса</t>
  </si>
  <si>
    <t>i=4</t>
  </si>
  <si>
    <t>i=5</t>
  </si>
  <si>
    <t>th(x+y)</t>
  </si>
  <si>
    <t>Интерполяционная формула</t>
  </si>
  <si>
    <t>Экстраполяционная формула</t>
  </si>
  <si>
    <t>Проверка правилом Рунге</t>
  </si>
  <si>
    <t>E1(x)=</t>
  </si>
  <si>
    <t>E2(x)=</t>
  </si>
  <si>
    <t>E3(x)=</t>
  </si>
  <si>
    <t>E4(x)=</t>
  </si>
  <si>
    <t>Продолжение Рунге-Кутты  для проверки Адамса</t>
  </si>
  <si>
    <t>Для метода Адамса</t>
  </si>
  <si>
    <t>E5(x)=</t>
  </si>
  <si>
    <t>E6(x)=</t>
  </si>
  <si>
    <t>A(x)</t>
  </si>
  <si>
    <t>B(x)</t>
  </si>
  <si>
    <t>C(x)</t>
  </si>
  <si>
    <t>f(x)</t>
  </si>
  <si>
    <t>(1+x)^0,7</t>
  </si>
  <si>
    <t>1,1+cos(0,5x)</t>
  </si>
  <si>
    <t>(-x^2)</t>
  </si>
  <si>
    <t>sqrt((1+x))^3+ln3x</t>
  </si>
  <si>
    <t>a=</t>
  </si>
  <si>
    <t>b=</t>
  </si>
  <si>
    <t>y(a)=</t>
  </si>
  <si>
    <t>y(b)=</t>
  </si>
  <si>
    <t>n=</t>
  </si>
  <si>
    <t>A(x)=</t>
  </si>
  <si>
    <t>B(x)=</t>
  </si>
  <si>
    <t>C(x)=</t>
  </si>
  <si>
    <t>f(x)=</t>
  </si>
  <si>
    <t>y''</t>
  </si>
  <si>
    <t>L</t>
  </si>
  <si>
    <t>K</t>
  </si>
  <si>
    <t>a</t>
  </si>
  <si>
    <t>b</t>
  </si>
  <si>
    <t>c</t>
  </si>
  <si>
    <t>ai</t>
  </si>
  <si>
    <t>bi</t>
  </si>
  <si>
    <t>ci</t>
  </si>
  <si>
    <t>d=</t>
  </si>
  <si>
    <t>c=</t>
  </si>
  <si>
    <t>d</t>
  </si>
  <si>
    <t>ca+</t>
  </si>
  <si>
    <t>cb+</t>
  </si>
  <si>
    <t>y(a)</t>
  </si>
  <si>
    <t>y(b)</t>
  </si>
  <si>
    <t>Обратная матрица</t>
  </si>
  <si>
    <t>y(x)</t>
  </si>
  <si>
    <t>u(x)</t>
  </si>
  <si>
    <t>Au(x)</t>
  </si>
  <si>
    <t>Bu(x)</t>
  </si>
  <si>
    <t>Cu(x)</t>
  </si>
  <si>
    <t>fu(x)</t>
  </si>
  <si>
    <t>a1</t>
  </si>
  <si>
    <t>b1</t>
  </si>
  <si>
    <t>c1</t>
  </si>
  <si>
    <t>sqrt((1+x)^3)+ln3x</t>
  </si>
  <si>
    <t>L(u)</t>
  </si>
  <si>
    <t>L(u)-f(x)</t>
  </si>
  <si>
    <t>сумма погрешностей=</t>
  </si>
  <si>
    <t>Коэффициенты для нахождения L</t>
  </si>
  <si>
    <t>Ответ</t>
  </si>
  <si>
    <t>Невязка 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</si>
</sst>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0C0-E9F1-4221-84FB-D1C41A3EA7DB}">
  <dimension ref="A1:O37"/>
  <sheetViews>
    <sheetView zoomScaleNormal="100" workbookViewId="0">
      <selection activeCell="B33" sqref="B33"/>
    </sheetView>
  </sheetViews>
  <sheetFormatPr defaultRowHeight="14.4" x14ac:dyDescent="0.3"/>
  <cols>
    <col min="1" max="1" width="6.33203125" customWidth="1"/>
    <col min="2" max="2" width="17.109375" customWidth="1"/>
    <col min="3" max="3" width="18.6640625" customWidth="1"/>
    <col min="5" max="5" width="11.44140625" customWidth="1"/>
    <col min="6" max="6" width="15.33203125" customWidth="1"/>
    <col min="7" max="7" width="10.33203125" customWidth="1"/>
    <col min="8" max="8" width="2.6640625" customWidth="1"/>
    <col min="10" max="10" width="0.109375" customWidth="1"/>
  </cols>
  <sheetData>
    <row r="1" spans="2:15" x14ac:dyDescent="0.3">
      <c r="K1" s="13" t="s">
        <v>21</v>
      </c>
      <c r="L1" s="13"/>
      <c r="M1" s="13"/>
      <c r="N1" s="13"/>
      <c r="O1" s="13"/>
    </row>
    <row r="2" spans="2:15" x14ac:dyDescent="0.3">
      <c r="B2" s="1"/>
      <c r="C2" s="1"/>
      <c r="D2" s="1"/>
      <c r="E2" s="1"/>
      <c r="F2" s="1"/>
      <c r="K2" s="4">
        <v>5</v>
      </c>
      <c r="L2" s="2">
        <v>0.4</v>
      </c>
      <c r="M2" s="2">
        <f>F7+(1/6)*(L6+2*L7+2*L8+L9)</f>
        <v>8.8295461528985583E-2</v>
      </c>
      <c r="N2" s="2">
        <f>TANH(L2+M2)</f>
        <v>0.45286251498836017</v>
      </c>
    </row>
    <row r="3" spans="2:15" x14ac:dyDescent="0.3">
      <c r="B3" s="1" t="s">
        <v>4</v>
      </c>
      <c r="C3" s="1" t="s">
        <v>13</v>
      </c>
      <c r="D3" s="2" t="s">
        <v>2</v>
      </c>
      <c r="E3" s="2" t="s">
        <v>0</v>
      </c>
      <c r="F3" s="2" t="s">
        <v>1</v>
      </c>
      <c r="G3" s="3" t="s">
        <v>9</v>
      </c>
      <c r="K3" s="4">
        <v>6</v>
      </c>
      <c r="L3" s="2">
        <v>0.5</v>
      </c>
      <c r="M3" s="2">
        <f>M2+(1/6)*(O6+2*O7+2*O8+O9)</f>
        <v>0.13923142188625254</v>
      </c>
      <c r="N3" s="2">
        <f>TANH(L3+M3)</f>
        <v>0.56437600964755053</v>
      </c>
    </row>
    <row r="4" spans="2:15" x14ac:dyDescent="0.3">
      <c r="B4" s="1"/>
      <c r="C4" s="1"/>
      <c r="D4" s="4">
        <v>1</v>
      </c>
      <c r="E4" s="2">
        <v>0</v>
      </c>
      <c r="F4" s="2">
        <v>0</v>
      </c>
      <c r="G4" s="2">
        <f>TANH(E4+F4)</f>
        <v>0</v>
      </c>
    </row>
    <row r="5" spans="2:15" x14ac:dyDescent="0.3">
      <c r="B5" s="1" t="s">
        <v>5</v>
      </c>
      <c r="C5" s="1">
        <v>0.1</v>
      </c>
      <c r="D5" s="4">
        <v>2</v>
      </c>
      <c r="E5" s="2">
        <v>0.1</v>
      </c>
      <c r="F5" s="2">
        <f>F4+(1/6)*(C11+2*C12+2*C13+C14)</f>
        <v>5.1612390415567014E-3</v>
      </c>
      <c r="G5" s="2">
        <f t="shared" ref="G5:G7" si="0">TANH(E5+F5)</f>
        <v>0.10477529082304118</v>
      </c>
      <c r="K5" s="2" t="s">
        <v>11</v>
      </c>
      <c r="L5" s="2" t="s">
        <v>3</v>
      </c>
      <c r="N5" s="2" t="s">
        <v>12</v>
      </c>
      <c r="O5" s="2" t="s">
        <v>3</v>
      </c>
    </row>
    <row r="6" spans="2:15" x14ac:dyDescent="0.3">
      <c r="B6" s="1"/>
      <c r="C6" s="1"/>
      <c r="D6" s="4">
        <v>3</v>
      </c>
      <c r="E6" s="2">
        <v>0.2</v>
      </c>
      <c r="F6" s="2">
        <f>F5+(1/6)*(F11+2*F12+2*F13+F14)</f>
        <v>2.1227914262007493E-2</v>
      </c>
      <c r="G6" s="2">
        <f t="shared" si="0"/>
        <v>0.21768809938641404</v>
      </c>
      <c r="K6" s="4">
        <v>1</v>
      </c>
      <c r="L6" s="2">
        <f>TANH(E7+F7)*$C$5</f>
        <v>3.353633846680442E-2</v>
      </c>
      <c r="N6" s="4">
        <v>1</v>
      </c>
      <c r="O6" s="2">
        <f>TANH(L2+M2)*$C$5</f>
        <v>4.5286251498836021E-2</v>
      </c>
    </row>
    <row r="7" spans="2:15" x14ac:dyDescent="0.3">
      <c r="B7" s="1"/>
      <c r="C7" s="1"/>
      <c r="D7" s="4">
        <v>4</v>
      </c>
      <c r="E7" s="2">
        <v>0.3</v>
      </c>
      <c r="F7" s="2">
        <f>F6+(1/6)*(I11+2*I12+2*I13+I14)</f>
        <v>4.8859141928388888E-2</v>
      </c>
      <c r="G7" s="2">
        <f t="shared" si="0"/>
        <v>0.33536338466804416</v>
      </c>
      <c r="K7" s="4">
        <v>2</v>
      </c>
      <c r="L7" s="2">
        <f>TANH(($E$7+$C$5/2)+($F$7+L6/2))*$C$5</f>
        <v>3.9324029549040636E-2</v>
      </c>
      <c r="N7" s="4">
        <v>2</v>
      </c>
      <c r="O7" s="2">
        <f>TANH(($L$2+$C$5/2)+($M$2+O6/2))*$C$5</f>
        <v>5.0867349403527051E-2</v>
      </c>
    </row>
    <row r="8" spans="2:15" x14ac:dyDescent="0.3">
      <c r="B8" s="1"/>
      <c r="C8" s="1"/>
      <c r="D8" s="1"/>
      <c r="E8" s="1"/>
      <c r="F8" s="1"/>
      <c r="K8" s="4">
        <v>3</v>
      </c>
      <c r="L8" s="2">
        <f>TANH(($E$7+$C$5/2)+($F$7+L7/2))*$C$5</f>
        <v>3.9568385521228017E-2</v>
      </c>
      <c r="N8" s="4">
        <v>3</v>
      </c>
      <c r="O8" s="2">
        <f>TANH(($L$2+$C$5/2)+($M$2+O7/2))*$C$5</f>
        <v>5.1073905462821118E-2</v>
      </c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4">
        <v>4</v>
      </c>
      <c r="L9" s="2">
        <f>TANH(($E$7+$C$5)+($F$7+L8))*$C$5</f>
        <v>4.5296748996238451E-2</v>
      </c>
      <c r="N9" s="4">
        <v>4</v>
      </c>
      <c r="O9" s="2">
        <f>TANH(($L$2+$C$5)+($M$2+O8))*$C$5</f>
        <v>5.6447000912069382E-2</v>
      </c>
    </row>
    <row r="10" spans="2:15" x14ac:dyDescent="0.3">
      <c r="B10" s="2" t="s">
        <v>6</v>
      </c>
      <c r="C10" s="2" t="s">
        <v>3</v>
      </c>
      <c r="D10" s="1"/>
      <c r="E10" s="2" t="s">
        <v>7</v>
      </c>
      <c r="F10" s="2" t="s">
        <v>3</v>
      </c>
      <c r="G10" s="1"/>
      <c r="H10" s="2" t="s">
        <v>8</v>
      </c>
      <c r="I10" s="2" t="s">
        <v>3</v>
      </c>
      <c r="J10" s="1"/>
    </row>
    <row r="11" spans="2:15" x14ac:dyDescent="0.3">
      <c r="B11" s="4">
        <v>1</v>
      </c>
      <c r="C11" s="2">
        <f>TANH(E4+F4)*$C$5</f>
        <v>0</v>
      </c>
      <c r="D11" s="1"/>
      <c r="E11" s="4">
        <v>1</v>
      </c>
      <c r="F11" s="2">
        <f>TANH(E5+F5)*$C$5</f>
        <v>1.0477529082304119E-2</v>
      </c>
      <c r="G11" s="1"/>
      <c r="H11" s="4">
        <v>1</v>
      </c>
      <c r="I11" s="2">
        <f>TANH(E6+F6)*$C$5</f>
        <v>2.1768809938641404E-2</v>
      </c>
      <c r="J11" s="1"/>
    </row>
    <row r="12" spans="2:15" x14ac:dyDescent="0.3">
      <c r="B12" s="4">
        <v>2</v>
      </c>
      <c r="C12" s="2">
        <f>TANH(($E$4+$C$5/2)+($F$4+C11/2))*$C$5</f>
        <v>4.9958374957879978E-3</v>
      </c>
      <c r="D12" s="1"/>
      <c r="E12" s="4">
        <v>2</v>
      </c>
      <c r="F12" s="2">
        <f>TANH(($E$5+$C$5/2)+($F$5+F11/2))*$C$5</f>
        <v>1.5903841528633157E-2</v>
      </c>
      <c r="G12" s="1"/>
      <c r="H12" s="4">
        <v>2</v>
      </c>
      <c r="I12" s="2">
        <f>TANH(($E$6+$C$5/2)+($F$6+I11/2))*$C$5</f>
        <v>2.7485895096922303E-2</v>
      </c>
      <c r="J12" s="1"/>
    </row>
    <row r="13" spans="2:15" x14ac:dyDescent="0.3">
      <c r="B13" s="4">
        <v>3</v>
      </c>
      <c r="C13" s="2">
        <f>TANH(($E$4+$C$5/2)+($F$4+C12/2))*$C$5</f>
        <v>5.2449743217731744E-3</v>
      </c>
      <c r="D13" s="1"/>
      <c r="E13" s="4">
        <v>3</v>
      </c>
      <c r="F13" s="2">
        <f>TANH(($E$5+$C$5/2)+($F$5+F12/2))*$C$5</f>
        <v>1.6168179996267056E-2</v>
      </c>
      <c r="G13" s="1"/>
      <c r="H13" s="4">
        <v>3</v>
      </c>
      <c r="I13" s="2">
        <f>TANH(($E$6+$C$5/2)+($F$6+I12/2))*$C$5</f>
        <v>2.7749945613953428E-2</v>
      </c>
      <c r="J13" s="1"/>
    </row>
    <row r="14" spans="2:15" x14ac:dyDescent="0.3">
      <c r="B14" s="4">
        <v>4</v>
      </c>
      <c r="C14" s="2">
        <f>TANH(($E$4+$C$5)+($F$4+C13))*$C$5</f>
        <v>1.0485810614217866E-2</v>
      </c>
      <c r="D14" s="1"/>
      <c r="E14" s="4">
        <v>4</v>
      </c>
      <c r="F14" s="2">
        <f>TANH(($E$5+$C$5)+($F$5+F13))*$C$5</f>
        <v>2.177847919060022E-2</v>
      </c>
      <c r="G14" s="1"/>
      <c r="H14" s="4">
        <v>4</v>
      </c>
      <c r="I14" s="2">
        <f>TANH(($E$6+$C$5)+($F$6+I13))*$C$5</f>
        <v>3.3546874637895512E-2</v>
      </c>
      <c r="J14" s="1"/>
    </row>
    <row r="16" spans="2:15" x14ac:dyDescent="0.3">
      <c r="B16" t="s">
        <v>10</v>
      </c>
    </row>
    <row r="17" spans="1:5" x14ac:dyDescent="0.3">
      <c r="B17" t="s">
        <v>15</v>
      </c>
    </row>
    <row r="18" spans="1:5" x14ac:dyDescent="0.3">
      <c r="B18" s="2" t="s">
        <v>2</v>
      </c>
      <c r="C18" s="2" t="s">
        <v>0</v>
      </c>
      <c r="D18" s="2" t="s">
        <v>1</v>
      </c>
      <c r="E18" s="3" t="s">
        <v>9</v>
      </c>
    </row>
    <row r="19" spans="1:5" x14ac:dyDescent="0.3">
      <c r="B19" s="4">
        <v>1</v>
      </c>
      <c r="C19" s="2">
        <v>0.4</v>
      </c>
      <c r="D19" s="2">
        <f>F7+($C$5/24)*(55*G7-59*G6+37*G5-9*G4)</f>
        <v>8.8351117150874417E-2</v>
      </c>
      <c r="E19" s="2">
        <f>TANH(C19+D19)</f>
        <v>0.45290675539213204</v>
      </c>
    </row>
    <row r="20" spans="1:5" x14ac:dyDescent="0.3">
      <c r="B20" s="4">
        <v>2</v>
      </c>
      <c r="C20" s="2">
        <v>0.5</v>
      </c>
      <c r="D20" s="2">
        <f>D19+($C$5/24)*(55*E19-59*G7+37*G6-9*G5)</f>
        <v>0.13932992511355194</v>
      </c>
      <c r="E20" s="2">
        <f>TANH(C20+D20)</f>
        <v>0.56444313386743905</v>
      </c>
    </row>
    <row r="22" spans="1:5" x14ac:dyDescent="0.3">
      <c r="B22" t="s">
        <v>14</v>
      </c>
    </row>
    <row r="23" spans="1:5" x14ac:dyDescent="0.3">
      <c r="B23" s="2" t="s">
        <v>2</v>
      </c>
      <c r="C23" s="2" t="s">
        <v>0</v>
      </c>
      <c r="D23" s="2" t="s">
        <v>1</v>
      </c>
      <c r="E23" s="3" t="s">
        <v>9</v>
      </c>
    </row>
    <row r="24" spans="1:5" x14ac:dyDescent="0.3">
      <c r="B24" s="4">
        <v>1</v>
      </c>
      <c r="C24" s="2">
        <v>0.4</v>
      </c>
      <c r="D24" s="2">
        <f>F7+($C$5/24)*(9*E19+19*G7-5*G6+G5)</f>
        <v>8.8294141516359712E-2</v>
      </c>
      <c r="E24" s="2">
        <f>TANH(C24+D24)</f>
        <v>0.45286146568918029</v>
      </c>
    </row>
    <row r="25" spans="1:5" x14ac:dyDescent="0.3">
      <c r="B25" s="4">
        <v>2</v>
      </c>
      <c r="C25" s="2">
        <v>0.5</v>
      </c>
      <c r="D25" s="2">
        <f>D24+($C$5/24)*(9*E20+19*E19-5*G7+G6)</f>
        <v>0.13923617373845826</v>
      </c>
      <c r="E25" s="2">
        <f>TANH(C25+D25)</f>
        <v>0.56437924792977534</v>
      </c>
    </row>
    <row r="30" spans="1:5" x14ac:dyDescent="0.3">
      <c r="A30" s="12" t="s">
        <v>16</v>
      </c>
      <c r="B30" s="12"/>
      <c r="C30" s="12"/>
    </row>
    <row r="31" spans="1:5" x14ac:dyDescent="0.3">
      <c r="A31" t="s">
        <v>17</v>
      </c>
      <c r="B31">
        <f>(F4^$C$5-F4^($C$5*2))/(2^4-1)</f>
        <v>0</v>
      </c>
    </row>
    <row r="32" spans="1:5" x14ac:dyDescent="0.3">
      <c r="A32" t="s">
        <v>18</v>
      </c>
      <c r="B32">
        <f>ABS(F5^$C$5-F5^($C$5*2))/(2^4-1)</f>
        <v>1.6119739061855383E-2</v>
      </c>
    </row>
    <row r="33" spans="1:3" x14ac:dyDescent="0.3">
      <c r="A33" t="s">
        <v>19</v>
      </c>
      <c r="B33">
        <f t="shared" ref="B33:B34" si="1">ABS(F6^$C$5-F6^($C$5*2))/(2^4-1)</f>
        <v>1.4499827372854761E-2</v>
      </c>
    </row>
    <row r="34" spans="1:3" x14ac:dyDescent="0.3">
      <c r="A34" t="s">
        <v>20</v>
      </c>
      <c r="B34">
        <f t="shared" si="1"/>
        <v>1.2845019973441518E-2</v>
      </c>
    </row>
    <row r="35" spans="1:3" x14ac:dyDescent="0.3">
      <c r="A35" s="13" t="s">
        <v>22</v>
      </c>
      <c r="B35" s="13"/>
      <c r="C35" s="13"/>
    </row>
    <row r="36" spans="1:3" x14ac:dyDescent="0.3">
      <c r="A36" t="s">
        <v>23</v>
      </c>
      <c r="B36">
        <f>ABS((D24^$C$5-D24^($C$5*2))/(2^4-1))</f>
        <v>1.1270633492760222E-2</v>
      </c>
    </row>
    <row r="37" spans="1:3" x14ac:dyDescent="0.3">
      <c r="A37" t="s">
        <v>24</v>
      </c>
      <c r="B37">
        <f>ABS((D25^$C$5-D25^($C$5*2))/(2^4-1))</f>
        <v>9.794673085353903E-3</v>
      </c>
    </row>
  </sheetData>
  <mergeCells count="3">
    <mergeCell ref="A30:C30"/>
    <mergeCell ref="A35:C35"/>
    <mergeCell ref="K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BA50-9D93-41F4-BAFF-16E8B45F4464}">
  <dimension ref="A1:J33"/>
  <sheetViews>
    <sheetView workbookViewId="0">
      <selection activeCell="G36" sqref="G36"/>
    </sheetView>
  </sheetViews>
  <sheetFormatPr defaultRowHeight="14.4" x14ac:dyDescent="0.3"/>
  <cols>
    <col min="2" max="2" width="17" customWidth="1"/>
    <col min="3" max="3" width="9.33203125" bestFit="1" customWidth="1"/>
    <col min="4" max="4" width="10.5546875" bestFit="1" customWidth="1"/>
    <col min="5" max="6" width="11.33203125" bestFit="1" customWidth="1"/>
    <col min="7" max="7" width="11.44140625" customWidth="1"/>
    <col min="8" max="8" width="10.5546875" customWidth="1"/>
    <col min="9" max="9" width="10.33203125" bestFit="1" customWidth="1"/>
    <col min="10" max="10" width="9.33203125" bestFit="1" customWidth="1"/>
  </cols>
  <sheetData>
    <row r="1" spans="1:10" x14ac:dyDescent="0.3">
      <c r="A1" t="s">
        <v>38</v>
      </c>
      <c r="B1" t="s">
        <v>29</v>
      </c>
      <c r="D1" t="s">
        <v>33</v>
      </c>
      <c r="E1">
        <v>0.31</v>
      </c>
      <c r="F1" t="s">
        <v>34</v>
      </c>
      <c r="G1">
        <v>1.45</v>
      </c>
    </row>
    <row r="2" spans="1:10" x14ac:dyDescent="0.3">
      <c r="A2" t="s">
        <v>39</v>
      </c>
      <c r="B2" t="s">
        <v>30</v>
      </c>
      <c r="D2" t="s">
        <v>35</v>
      </c>
      <c r="E2">
        <v>1.3</v>
      </c>
    </row>
    <row r="3" spans="1:10" x14ac:dyDescent="0.3">
      <c r="A3" t="s">
        <v>40</v>
      </c>
      <c r="B3" t="str">
        <f>"-(x^2)"</f>
        <v>-(x^2)</v>
      </c>
      <c r="D3" t="s">
        <v>36</v>
      </c>
      <c r="E3">
        <v>0.4</v>
      </c>
      <c r="G3" t="s">
        <v>5</v>
      </c>
      <c r="H3">
        <f>(G1-E1)/E4</f>
        <v>0.10363636363636362</v>
      </c>
    </row>
    <row r="4" spans="1:10" x14ac:dyDescent="0.3">
      <c r="A4" t="s">
        <v>41</v>
      </c>
      <c r="B4" t="s">
        <v>32</v>
      </c>
      <c r="D4" t="s">
        <v>37</v>
      </c>
      <c r="E4">
        <v>11</v>
      </c>
    </row>
    <row r="6" spans="1:10" x14ac:dyDescent="0.3">
      <c r="A6" s="5"/>
      <c r="B6" s="5" t="s">
        <v>0</v>
      </c>
      <c r="D6" s="6" t="s">
        <v>45</v>
      </c>
      <c r="E6" s="6" t="s">
        <v>46</v>
      </c>
      <c r="F6" s="6" t="s">
        <v>47</v>
      </c>
      <c r="G6" s="6" t="s">
        <v>43</v>
      </c>
      <c r="H6" s="6" t="s">
        <v>44</v>
      </c>
      <c r="I6" s="6" t="s">
        <v>9</v>
      </c>
      <c r="J6" s="6" t="s">
        <v>42</v>
      </c>
    </row>
    <row r="7" spans="1:10" x14ac:dyDescent="0.3">
      <c r="A7" s="5">
        <v>0</v>
      </c>
      <c r="B7" s="2">
        <f>$E$1+A7*$H$3</f>
        <v>0.31</v>
      </c>
      <c r="D7" s="2">
        <f>A21/($H$3*$H$3)</f>
        <v>112.4774792131777</v>
      </c>
      <c r="E7" s="2">
        <f>C21-(2*A21)/($H$3*$H$3)-B21/$H$3</f>
        <v>-245.19853810926475</v>
      </c>
      <c r="F7" s="2">
        <f>A21/($H$3*$H$3)+B21/$H$3</f>
        <v>132.62495889608704</v>
      </c>
      <c r="G7" s="2">
        <v>0</v>
      </c>
      <c r="H7" s="2">
        <f>E2</f>
        <v>1.3</v>
      </c>
      <c r="I7" s="2">
        <f t="shared" ref="I7:I17" si="0">(G23-G22)/$H$3</f>
        <v>-2.6267609193695867</v>
      </c>
      <c r="J7" s="2">
        <f>(G23-2*G22)/$H$3*$H$3</f>
        <v>-1.5722279498255753</v>
      </c>
    </row>
    <row r="8" spans="1:10" x14ac:dyDescent="0.3">
      <c r="A8" s="5">
        <v>1</v>
      </c>
      <c r="B8" s="2">
        <f>$E$1+A8*$H$3</f>
        <v>0.41363636363636364</v>
      </c>
      <c r="D8" s="2">
        <f t="shared" ref="D8:D18" si="1">A22/($H$3*$H$3)</f>
        <v>118.63478933091275</v>
      </c>
      <c r="E8" s="2">
        <f>C22-(2*A22)/($H$3*$H$3)-B22/$H$3</f>
        <v>-257.49820149933703</v>
      </c>
      <c r="F8" s="2">
        <f t="shared" ref="F8:F18" si="2">A22/($H$3*$H$3)+B22/$H$3</f>
        <v>138.69231712710197</v>
      </c>
      <c r="G8" s="2">
        <f>(-F8)/(D8*G7 + E8)</f>
        <v>0.53861470223689722</v>
      </c>
      <c r="H8" s="2">
        <f>(D21-D8*H7)/(D8*G7+E8)</f>
        <v>0.59339611850368135</v>
      </c>
      <c r="I8" s="2">
        <f t="shared" si="0"/>
        <v>-2.135382613024948</v>
      </c>
      <c r="J8" s="2">
        <f t="shared" ref="J8:J17" si="3">(G24-2*G23+G22)/$H$3*$H$3</f>
        <v>5.0924660839353431E-2</v>
      </c>
    </row>
    <row r="9" spans="1:10" x14ac:dyDescent="0.3">
      <c r="A9" s="5">
        <v>2</v>
      </c>
      <c r="B9" s="2">
        <f>$E$1+A9*$H$3</f>
        <v>0.51727272727272722</v>
      </c>
      <c r="D9" s="2">
        <f t="shared" si="1"/>
        <v>124.6580197686895</v>
      </c>
      <c r="E9" s="2">
        <f t="shared" ref="E9:E18" si="4">C23-(2*A23)/($H$3*$H$3)-B23/$H$3</f>
        <v>-269.52583524599652</v>
      </c>
      <c r="F9" s="2">
        <f t="shared" si="2"/>
        <v>144.60024440292685</v>
      </c>
      <c r="G9" s="2">
        <f>(-F9)/(D9*G8+E9)</f>
        <v>0.71448741481936406</v>
      </c>
      <c r="H9" s="2">
        <f>(D22-D9*H8)/(D9*G8+E9)</f>
        <v>0.35613124002483798</v>
      </c>
      <c r="I9" s="2">
        <f t="shared" si="0"/>
        <v>-1.6999266321482549</v>
      </c>
      <c r="J9" s="2">
        <f t="shared" si="3"/>
        <v>4.5129074381766388E-2</v>
      </c>
    </row>
    <row r="10" spans="1:10" x14ac:dyDescent="0.3">
      <c r="A10" s="5">
        <v>3</v>
      </c>
      <c r="B10" s="2">
        <f t="shared" ref="B10:B18" si="5">$E$1+A10*$H$3</f>
        <v>0.62090909090909085</v>
      </c>
      <c r="D10" s="2">
        <f t="shared" si="1"/>
        <v>130.55897392278368</v>
      </c>
      <c r="E10" s="2">
        <f t="shared" si="4"/>
        <v>-281.3053556758075</v>
      </c>
      <c r="F10" s="2">
        <f t="shared" si="2"/>
        <v>150.36085365385028</v>
      </c>
      <c r="G10" s="2">
        <f t="shared" ref="G10:G16" si="6">(-F10)/(D10*G9+E10)</f>
        <v>0.79969559044752314</v>
      </c>
      <c r="H10" s="2">
        <f>(D23-D10*H9)/(D10*G9+E10)</f>
        <v>0.23501301815048659</v>
      </c>
      <c r="I10" s="2">
        <f t="shared" si="0"/>
        <v>-1.3123246322557929</v>
      </c>
      <c r="J10" s="2">
        <f t="shared" si="3"/>
        <v>4.016966180703696E-2</v>
      </c>
    </row>
    <row r="11" spans="1:10" x14ac:dyDescent="0.3">
      <c r="A11" s="5">
        <v>4</v>
      </c>
      <c r="B11" s="2">
        <f t="shared" si="5"/>
        <v>0.72454545454545449</v>
      </c>
      <c r="D11" s="2">
        <f t="shared" si="1"/>
        <v>136.34773242240931</v>
      </c>
      <c r="E11" s="2">
        <f t="shared" si="4"/>
        <v>-292.85730080634613</v>
      </c>
      <c r="F11" s="2">
        <f t="shared" si="2"/>
        <v>155.98460226823437</v>
      </c>
      <c r="G11" s="2">
        <f t="shared" si="6"/>
        <v>0.84856966487929031</v>
      </c>
      <c r="H11" s="2">
        <f t="shared" ref="H11:H16" si="7">(D24-D11*H10)/(D11*G10+E11)</f>
        <v>0.15970891140933044</v>
      </c>
      <c r="I11" s="2">
        <f t="shared" si="0"/>
        <v>-0.96492871772205879</v>
      </c>
      <c r="J11" s="2">
        <f t="shared" si="3"/>
        <v>3.6002849324405228E-2</v>
      </c>
    </row>
    <row r="12" spans="1:10" x14ac:dyDescent="0.3">
      <c r="A12" s="5">
        <v>5</v>
      </c>
      <c r="B12" s="2">
        <f t="shared" si="5"/>
        <v>0.82818181818181813</v>
      </c>
      <c r="D12" s="2">
        <f t="shared" si="1"/>
        <v>142.03299254414773</v>
      </c>
      <c r="E12" s="2">
        <f t="shared" si="4"/>
        <v>-304.19950816363968</v>
      </c>
      <c r="F12" s="2">
        <f t="shared" si="2"/>
        <v>161.48063049552502</v>
      </c>
      <c r="G12" s="2">
        <f t="shared" si="6"/>
        <v>0.87916681754785952</v>
      </c>
      <c r="H12" s="2">
        <f t="shared" si="7"/>
        <v>0.10694360752061825</v>
      </c>
      <c r="I12" s="2">
        <f t="shared" si="0"/>
        <v>-0.65084098042933325</v>
      </c>
      <c r="J12" s="2">
        <f t="shared" si="3"/>
        <v>3.2550910955791545E-2</v>
      </c>
    </row>
    <row r="13" spans="1:10" x14ac:dyDescent="0.3">
      <c r="A13" s="5">
        <v>6</v>
      </c>
      <c r="B13" s="2">
        <f t="shared" si="5"/>
        <v>0.93181818181818166</v>
      </c>
      <c r="D13" s="2">
        <f t="shared" si="1"/>
        <v>147.62232536434757</v>
      </c>
      <c r="E13" s="2">
        <f t="shared" si="4"/>
        <v>-315.34762789779552</v>
      </c>
      <c r="F13" s="2">
        <f t="shared" si="2"/>
        <v>166.85701740948102</v>
      </c>
      <c r="G13" s="2">
        <f t="shared" si="6"/>
        <v>0.89919346677018908</v>
      </c>
      <c r="H13" s="2">
        <f t="shared" si="7"/>
        <v>6.6852153339339845E-2</v>
      </c>
      <c r="I13" s="2">
        <f t="shared" si="0"/>
        <v>-0.36382777924770288</v>
      </c>
      <c r="J13" s="2">
        <f t="shared" si="3"/>
        <v>2.9745004486096242E-2</v>
      </c>
    </row>
    <row r="14" spans="1:10" x14ac:dyDescent="0.3">
      <c r="A14" s="5">
        <v>7</v>
      </c>
      <c r="B14" s="2">
        <f t="shared" si="5"/>
        <v>1.0354545454545454</v>
      </c>
      <c r="D14" s="2">
        <f t="shared" si="1"/>
        <v>153.12237392165559</v>
      </c>
      <c r="E14" s="2">
        <f t="shared" si="4"/>
        <v>-326.31551774433211</v>
      </c>
      <c r="F14" s="2">
        <f t="shared" si="2"/>
        <v>172.12097770697403</v>
      </c>
      <c r="G14" s="2">
        <f t="shared" si="6"/>
        <v>0.91248475930818351</v>
      </c>
      <c r="H14" s="2">
        <f t="shared" si="7"/>
        <v>3.4583963423287539E-2</v>
      </c>
      <c r="I14" s="2">
        <f t="shared" si="0"/>
        <v>-9.8137524486193131E-2</v>
      </c>
      <c r="J14" s="2">
        <f t="shared" si="3"/>
        <v>2.7535171857101918E-2</v>
      </c>
    </row>
    <row r="15" spans="1:10" x14ac:dyDescent="0.3">
      <c r="A15" s="5">
        <v>8</v>
      </c>
      <c r="B15" s="2">
        <f t="shared" si="5"/>
        <v>1.1390909090909089</v>
      </c>
      <c r="D15" s="2">
        <f t="shared" si="1"/>
        <v>158.53900822974367</v>
      </c>
      <c r="E15" s="2">
        <f t="shared" si="4"/>
        <v>-337.11555151500312</v>
      </c>
      <c r="F15" s="2">
        <f t="shared" si="2"/>
        <v>177.27901518608584</v>
      </c>
      <c r="G15" s="2">
        <f>(-F15)/(D15*G14+E15)</f>
        <v>0.92116383969768889</v>
      </c>
      <c r="H15" s="2">
        <f t="shared" si="7"/>
        <v>7.5109177530090845E-3</v>
      </c>
      <c r="I15" s="2">
        <f t="shared" si="0"/>
        <v>0.15169058116022532</v>
      </c>
      <c r="J15" s="2">
        <f t="shared" si="3"/>
        <v>2.5891276403356089E-2</v>
      </c>
    </row>
    <row r="16" spans="1:10" x14ac:dyDescent="0.3">
      <c r="A16" s="5">
        <v>9</v>
      </c>
      <c r="B16" s="2">
        <f t="shared" si="5"/>
        <v>1.2427272727272727</v>
      </c>
      <c r="D16" s="2">
        <f t="shared" si="1"/>
        <v>163.87744816659236</v>
      </c>
      <c r="E16" s="2">
        <f t="shared" si="4"/>
        <v>-347.75886317495542</v>
      </c>
      <c r="F16" s="2">
        <f t="shared" si="2"/>
        <v>182.33704393398293</v>
      </c>
      <c r="G16" s="2">
        <f t="shared" si="6"/>
        <v>0.92650520886887766</v>
      </c>
      <c r="H16" s="2">
        <f t="shared" si="7"/>
        <v>-1.5886759170951142E-2</v>
      </c>
      <c r="I16" s="2">
        <f t="shared" si="0"/>
        <v>0.39100684755635962</v>
      </c>
      <c r="J16" s="2">
        <f t="shared" si="3"/>
        <v>2.4801867608326644E-2</v>
      </c>
    </row>
    <row r="17" spans="1:10" x14ac:dyDescent="0.3">
      <c r="A17" s="5">
        <v>10</v>
      </c>
      <c r="B17" s="2">
        <f t="shared" si="5"/>
        <v>1.3463636363636362</v>
      </c>
      <c r="D17" s="2">
        <f>A31/($H$3*$H$3)</f>
        <v>169.14236207052414</v>
      </c>
      <c r="E17" s="2">
        <f t="shared" si="4"/>
        <v>-358.25554217117553</v>
      </c>
      <c r="F17" s="2">
        <f t="shared" si="2"/>
        <v>187.30048505932908</v>
      </c>
      <c r="G17" s="2">
        <f>(-F17)/(D17*G16+E17)</f>
        <v>0.92932680184367633</v>
      </c>
      <c r="H17" s="2">
        <f>(D30-D17*H16)/(D17*G16+E17)</f>
        <v>-3.6526439079534526E-2</v>
      </c>
      <c r="I17" s="2">
        <f t="shared" si="0"/>
        <v>0.62522184365149469</v>
      </c>
      <c r="J17" s="2">
        <f t="shared" si="3"/>
        <v>2.4273190504404907E-2</v>
      </c>
    </row>
    <row r="18" spans="1:10" x14ac:dyDescent="0.3">
      <c r="A18" s="5">
        <v>11</v>
      </c>
      <c r="B18" s="2">
        <f t="shared" si="5"/>
        <v>1.45</v>
      </c>
      <c r="D18" s="2">
        <f t="shared" si="1"/>
        <v>174.33794670358992</v>
      </c>
      <c r="E18" s="2">
        <f t="shared" si="4"/>
        <v>-368.61479133843233</v>
      </c>
      <c r="F18" s="2">
        <f t="shared" si="2"/>
        <v>192.17434463484238</v>
      </c>
      <c r="G18" s="2"/>
      <c r="H18" s="2"/>
      <c r="I18" s="2">
        <f>(C19-G33)/$H$3</f>
        <v>-3.8596491228070184</v>
      </c>
      <c r="J18" s="2">
        <f>(-2*G33+G32)/$H$3*$H$3</f>
        <v>-0.46479571834206401</v>
      </c>
    </row>
    <row r="20" spans="1:10" x14ac:dyDescent="0.3">
      <c r="A20" s="5" t="s">
        <v>25</v>
      </c>
      <c r="B20" s="5" t="s">
        <v>26</v>
      </c>
      <c r="C20" s="5" t="s">
        <v>27</v>
      </c>
      <c r="D20" s="5" t="s">
        <v>28</v>
      </c>
      <c r="G20" t="s">
        <v>73</v>
      </c>
    </row>
    <row r="21" spans="1:10" x14ac:dyDescent="0.3">
      <c r="A21" s="2">
        <f>(1+B7)^0.7</f>
        <v>1.2080639007061629</v>
      </c>
      <c r="B21" s="2">
        <f>1.1+COS(0.5*B7)</f>
        <v>2.08801153077424</v>
      </c>
      <c r="C21" s="2">
        <f>-(B7^2)</f>
        <v>-9.6100000000000005E-2</v>
      </c>
      <c r="D21" s="2">
        <f>SQRT((1+B7)^3)+LN(3*B7)</f>
        <v>1.4267928388011719</v>
      </c>
      <c r="G21" s="6" t="s">
        <v>1</v>
      </c>
    </row>
    <row r="22" spans="1:10" x14ac:dyDescent="0.3">
      <c r="A22" s="2">
        <f t="shared" ref="A22:A32" si="8">(1+B8)^0.7</f>
        <v>1.2741964645822659</v>
      </c>
      <c r="B22" s="2">
        <f t="shared" ref="B22:B32" si="9">1.1+COS(0.5*B8)</f>
        <v>2.0786892443323381</v>
      </c>
      <c r="C22" s="2">
        <f t="shared" ref="C22:C32" si="10">-(B8^2)</f>
        <v>-0.17109504132231404</v>
      </c>
      <c r="D22" s="2">
        <f>SQRT((1+B8)^3)+LN(3*B8)</f>
        <v>1.8966075711373207</v>
      </c>
      <c r="G22" s="2">
        <v>1.3</v>
      </c>
    </row>
    <row r="23" spans="1:10" x14ac:dyDescent="0.3">
      <c r="A23" s="2">
        <f t="shared" si="8"/>
        <v>1.338888946209825</v>
      </c>
      <c r="B23" s="2">
        <f t="shared" si="9"/>
        <v>2.0667396439118715</v>
      </c>
      <c r="C23" s="2">
        <f t="shared" si="10"/>
        <v>-0.26757107438016525</v>
      </c>
      <c r="D23" s="2">
        <f t="shared" ref="D23:D32" si="11">SQRT((1+B9)^3)+LN(3*B9)</f>
        <v>2.3083677725161009</v>
      </c>
      <c r="G23" s="2">
        <f>G8*G24+H8</f>
        <v>1.0277720501744247</v>
      </c>
    </row>
    <row r="24" spans="1:10" x14ac:dyDescent="0.3">
      <c r="A24" s="2">
        <f t="shared" si="8"/>
        <v>1.4022681199177656</v>
      </c>
      <c r="B24" s="2">
        <f t="shared" si="9"/>
        <v>2.0521948084923576</v>
      </c>
      <c r="C24" s="2">
        <f t="shared" si="10"/>
        <v>-0.38552809917355363</v>
      </c>
      <c r="D24" s="2">
        <f t="shared" si="11"/>
        <v>2.6857009325993517</v>
      </c>
      <c r="G24" s="2">
        <f t="shared" ref="G24:G32" si="12">G9*G25+H9</f>
        <v>0.80646876118820288</v>
      </c>
    </row>
    <row r="25" spans="1:10" x14ac:dyDescent="0.3">
      <c r="A25" s="2">
        <f t="shared" si="8"/>
        <v>1.4644422566625048</v>
      </c>
      <c r="B25" s="2">
        <f t="shared" si="9"/>
        <v>2.0350937840218695</v>
      </c>
      <c r="C25" s="2">
        <f t="shared" si="10"/>
        <v>-0.52496611570247931</v>
      </c>
      <c r="D25" s="2">
        <f t="shared" si="11"/>
        <v>3.0411082278005046</v>
      </c>
      <c r="G25" s="2">
        <f t="shared" si="12"/>
        <v>0.63029454658374739</v>
      </c>
    </row>
    <row r="26" spans="1:10" x14ac:dyDescent="0.3">
      <c r="A26" s="2">
        <f t="shared" si="8"/>
        <v>1.5255047695072261</v>
      </c>
      <c r="B26" s="2">
        <f t="shared" si="9"/>
        <v>2.0154824785972814</v>
      </c>
      <c r="C26" s="2">
        <f t="shared" si="10"/>
        <v>-0.68588512396694201</v>
      </c>
      <c r="D26" s="2">
        <f t="shared" si="11"/>
        <v>3.3819793718217817</v>
      </c>
      <c r="G26" s="2">
        <f t="shared" si="12"/>
        <v>0.49428999378632887</v>
      </c>
    </row>
    <row r="27" spans="1:10" x14ac:dyDescent="0.3">
      <c r="A27" s="2">
        <f t="shared" si="8"/>
        <v>1.5855369755661657</v>
      </c>
      <c r="B27" s="2">
        <f t="shared" si="9"/>
        <v>1.9934135392229195</v>
      </c>
      <c r="C27" s="2">
        <f t="shared" si="10"/>
        <v>-0.8682851239669418</v>
      </c>
      <c r="D27" s="2">
        <f t="shared" si="11"/>
        <v>3.7130261519722465</v>
      </c>
      <c r="G27" s="2">
        <f t="shared" si="12"/>
        <v>0.39428829031331553</v>
      </c>
    </row>
    <row r="28" spans="1:10" x14ac:dyDescent="0.3">
      <c r="A28" s="2">
        <f t="shared" si="8"/>
        <v>1.6446102243684591</v>
      </c>
      <c r="B28" s="2">
        <f t="shared" si="9"/>
        <v>1.9689462104784561</v>
      </c>
      <c r="C28" s="2">
        <f t="shared" si="10"/>
        <v>-1.0721661157024793</v>
      </c>
      <c r="D28" s="2">
        <f t="shared" si="11"/>
        <v>4.0374227073357822</v>
      </c>
      <c r="G28" s="2">
        <f t="shared" si="12"/>
        <v>0.32683749779609372</v>
      </c>
    </row>
    <row r="29" spans="1:10" x14ac:dyDescent="0.3">
      <c r="A29" s="2">
        <f t="shared" si="8"/>
        <v>1.7027875627716929</v>
      </c>
      <c r="B29" s="2">
        <f t="shared" si="9"/>
        <v>1.9421461754754616</v>
      </c>
      <c r="C29" s="2">
        <f t="shared" si="10"/>
        <v>-1.2975280991735534</v>
      </c>
      <c r="D29" s="2">
        <f t="shared" si="11"/>
        <v>4.3573982800265991</v>
      </c>
      <c r="G29" s="2">
        <f t="shared" si="12"/>
        <v>0.28913170976496816</v>
      </c>
    </row>
    <row r="30" spans="1:10" x14ac:dyDescent="0.3">
      <c r="A30" s="2">
        <f t="shared" si="8"/>
        <v>1.7601250548537468</v>
      </c>
      <c r="B30" s="2">
        <f t="shared" si="9"/>
        <v>1.9130853795295686</v>
      </c>
      <c r="C30" s="2">
        <f t="shared" si="10"/>
        <v>-1.5443710743801651</v>
      </c>
      <c r="D30" s="2">
        <f>SQRT((1+B16)^3)+LN(3*B16)</f>
        <v>4.6745702605146828</v>
      </c>
      <c r="G30" s="2">
        <f t="shared" si="12"/>
        <v>0.27896109359094451</v>
      </c>
    </row>
    <row r="31" spans="1:10" x14ac:dyDescent="0.3">
      <c r="A31" s="2">
        <f t="shared" si="8"/>
        <v>1.8166728408830837</v>
      </c>
      <c r="B31" s="2">
        <f t="shared" si="9"/>
        <v>1.8818418370216021</v>
      </c>
      <c r="C31" s="2">
        <f t="shared" si="10"/>
        <v>-1.8126950413223137</v>
      </c>
      <c r="D31" s="2">
        <f t="shared" si="11"/>
        <v>4.9901430032609415</v>
      </c>
      <c r="G31" s="2">
        <f t="shared" si="12"/>
        <v>0.29468175382027695</v>
      </c>
    </row>
    <row r="32" spans="1:10" x14ac:dyDescent="0.3">
      <c r="A32" s="2">
        <f t="shared" si="8"/>
        <v>1.8724759961651687</v>
      </c>
      <c r="B32" s="2">
        <f t="shared" si="9"/>
        <v>1.8484994219661652</v>
      </c>
      <c r="C32" s="2">
        <f t="shared" si="10"/>
        <v>-2.1025</v>
      </c>
      <c r="D32" s="2">
        <f t="shared" si="11"/>
        <v>5.3050324265127324</v>
      </c>
      <c r="G32" s="2">
        <f t="shared" si="12"/>
        <v>0.33520428165793603</v>
      </c>
    </row>
    <row r="33" spans="7:7" x14ac:dyDescent="0.3">
      <c r="G33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AA88-6F3E-4626-A76F-A79EBE135DA5}">
  <dimension ref="A1:S35"/>
  <sheetViews>
    <sheetView tabSelected="1" zoomScale="85" zoomScaleNormal="85" workbookViewId="0">
      <selection activeCell="H23" sqref="H23"/>
    </sheetView>
  </sheetViews>
  <sheetFormatPr defaultRowHeight="14.4" x14ac:dyDescent="0.3"/>
  <cols>
    <col min="5" max="5" width="11.88671875" customWidth="1"/>
    <col min="6" max="6" width="20.5546875" customWidth="1"/>
    <col min="7" max="7" width="12.88671875" customWidth="1"/>
    <col min="8" max="8" width="12.5546875" customWidth="1"/>
    <col min="9" max="9" width="10.44140625" customWidth="1"/>
    <col min="10" max="10" width="9.109375" bestFit="1" customWidth="1"/>
    <col min="13" max="13" width="11.44140625" customWidth="1"/>
    <col min="14" max="14" width="11.5546875" customWidth="1"/>
    <col min="15" max="15" width="11.33203125" customWidth="1"/>
  </cols>
  <sheetData>
    <row r="1" spans="1:19" x14ac:dyDescent="0.3">
      <c r="A1" s="7" t="s">
        <v>38</v>
      </c>
      <c r="B1" t="s">
        <v>29</v>
      </c>
      <c r="D1" s="7" t="s">
        <v>33</v>
      </c>
      <c r="E1">
        <v>0.31</v>
      </c>
      <c r="F1" s="7" t="s">
        <v>34</v>
      </c>
      <c r="G1">
        <v>1.45</v>
      </c>
      <c r="J1" s="5">
        <f>E1</f>
        <v>0.31</v>
      </c>
      <c r="K1" s="5">
        <v>1</v>
      </c>
      <c r="M1" s="5">
        <f>E2</f>
        <v>1.3</v>
      </c>
      <c r="O1" s="5">
        <f t="array" ref="O1:P2">MINVERSE(J1:K2)</f>
        <v>-0.8771929824561403</v>
      </c>
      <c r="P1" s="5">
        <v>0.8771929824561403</v>
      </c>
      <c r="R1" s="7" t="s">
        <v>52</v>
      </c>
      <c r="S1" s="5">
        <f t="array" ref="S1:S2">MMULT(O1:P2,M1:M2)</f>
        <v>-0.78947368421052633</v>
      </c>
    </row>
    <row r="2" spans="1:19" x14ac:dyDescent="0.3">
      <c r="A2" s="7" t="s">
        <v>39</v>
      </c>
      <c r="B2" t="s">
        <v>30</v>
      </c>
      <c r="D2" s="7" t="s">
        <v>35</v>
      </c>
      <c r="E2">
        <v>1.3</v>
      </c>
      <c r="J2" s="5">
        <f>G1</f>
        <v>1.45</v>
      </c>
      <c r="K2" s="5">
        <v>1</v>
      </c>
      <c r="M2" s="5">
        <f>E3</f>
        <v>0.4</v>
      </c>
      <c r="O2" s="5">
        <v>1.2719298245614035</v>
      </c>
      <c r="P2" s="5">
        <v>-0.27192982456140352</v>
      </c>
      <c r="R2" s="7" t="s">
        <v>51</v>
      </c>
      <c r="S2" s="5">
        <v>1.5447368421052632</v>
      </c>
    </row>
    <row r="3" spans="1:19" x14ac:dyDescent="0.3">
      <c r="A3" s="7" t="s">
        <v>40</v>
      </c>
      <c r="B3" t="s">
        <v>31</v>
      </c>
      <c r="D3" s="7" t="s">
        <v>36</v>
      </c>
      <c r="E3">
        <v>0.4</v>
      </c>
      <c r="G3" s="7" t="s">
        <v>5</v>
      </c>
      <c r="H3" s="1">
        <f>(G1-E1)/E4</f>
        <v>0.10363636363636362</v>
      </c>
      <c r="J3" t="s">
        <v>54</v>
      </c>
      <c r="K3" t="s">
        <v>53</v>
      </c>
      <c r="M3" s="7" t="s">
        <v>56</v>
      </c>
      <c r="O3" s="14" t="s">
        <v>58</v>
      </c>
      <c r="P3" s="14"/>
    </row>
    <row r="4" spans="1:19" x14ac:dyDescent="0.3">
      <c r="A4" s="7" t="s">
        <v>41</v>
      </c>
      <c r="B4" t="s">
        <v>68</v>
      </c>
      <c r="D4" s="7" t="s">
        <v>37</v>
      </c>
      <c r="E4">
        <v>11</v>
      </c>
      <c r="J4" t="s">
        <v>55</v>
      </c>
      <c r="K4" t="s">
        <v>53</v>
      </c>
      <c r="M4" s="7" t="s">
        <v>57</v>
      </c>
    </row>
    <row r="6" spans="1:19" x14ac:dyDescent="0.3">
      <c r="A6" s="5"/>
      <c r="B6" s="5" t="s">
        <v>0</v>
      </c>
      <c r="C6" t="s">
        <v>1</v>
      </c>
      <c r="D6" t="s">
        <v>60</v>
      </c>
      <c r="E6" t="s">
        <v>59</v>
      </c>
      <c r="F6" t="s">
        <v>43</v>
      </c>
      <c r="G6" t="s">
        <v>44</v>
      </c>
      <c r="H6" s="8" t="s">
        <v>25</v>
      </c>
      <c r="I6" s="8" t="s">
        <v>26</v>
      </c>
      <c r="J6" s="8" t="s">
        <v>27</v>
      </c>
      <c r="K6" s="8" t="s">
        <v>28</v>
      </c>
      <c r="L6" s="7"/>
      <c r="M6" s="9" t="s">
        <v>48</v>
      </c>
      <c r="N6" s="9" t="s">
        <v>49</v>
      </c>
      <c r="O6" s="9" t="s">
        <v>50</v>
      </c>
    </row>
    <row r="7" spans="1:19" x14ac:dyDescent="0.3">
      <c r="A7" s="5">
        <v>0</v>
      </c>
      <c r="B7" s="2">
        <f>$E$1+A7*$H$3</f>
        <v>0.31</v>
      </c>
      <c r="C7" s="1">
        <f>$S$1*B7+$S$2</f>
        <v>1.3</v>
      </c>
      <c r="D7" s="1">
        <f>B7*$S$1+$S$2</f>
        <v>1.3</v>
      </c>
      <c r="E7" s="1"/>
      <c r="F7" s="1">
        <v>0</v>
      </c>
      <c r="G7" s="1">
        <f>C7</f>
        <v>1.3</v>
      </c>
      <c r="H7" s="2">
        <f t="shared" ref="H7:H18" si="0">(1+B7)^0.7</f>
        <v>1.2080639007061629</v>
      </c>
      <c r="I7" s="2">
        <f t="shared" ref="I7:I18" si="1">1.1+COS(0.5*B7)</f>
        <v>2.08801153077424</v>
      </c>
      <c r="J7" s="2">
        <f t="shared" ref="J7:J18" si="2">-(B7^2)</f>
        <v>-9.6100000000000005E-2</v>
      </c>
      <c r="K7" s="2">
        <f>SQRT((1+B7)^3)+LN(3*B7)</f>
        <v>1.4267928388011719</v>
      </c>
      <c r="L7" s="1"/>
      <c r="M7" s="2">
        <f>H7/($H$3*$H$3)</f>
        <v>112.4774792131777</v>
      </c>
      <c r="N7" s="2">
        <f t="shared" ref="N7:N18" si="3">J7-(2*H7)/($H$3*$H$3)-I7/$H$3</f>
        <v>-245.19853810926475</v>
      </c>
      <c r="O7" s="2">
        <f t="shared" ref="O7:O18" si="4">H7/($H$3*$H$3)+I7/$H$3</f>
        <v>132.62495889608704</v>
      </c>
    </row>
    <row r="8" spans="1:19" x14ac:dyDescent="0.3">
      <c r="A8" s="5">
        <v>1</v>
      </c>
      <c r="B8" s="2">
        <f>$E$1+A8*$H$3</f>
        <v>0.41363636363636364</v>
      </c>
      <c r="C8" s="1">
        <f>C9*F8+G8</f>
        <v>1.0277720501744247</v>
      </c>
      <c r="D8" s="1">
        <f>B8*$S$1+$S$2</f>
        <v>1.2181818181818183</v>
      </c>
      <c r="E8" s="1"/>
      <c r="F8" s="1">
        <f>(-O8)/(M8*F7+N8)</f>
        <v>0.53861470223689722</v>
      </c>
      <c r="G8" s="1">
        <f>(K7-M8*G7)/(M8*F7+N8)</f>
        <v>0.59339611850368135</v>
      </c>
      <c r="H8" s="2">
        <f t="shared" si="0"/>
        <v>1.2741964645822659</v>
      </c>
      <c r="I8" s="2">
        <f t="shared" si="1"/>
        <v>2.0786892443323381</v>
      </c>
      <c r="J8" s="2">
        <f t="shared" si="2"/>
        <v>-0.17109504132231404</v>
      </c>
      <c r="K8" s="2">
        <f>SQRT((1+B8)^3)+LN(3*B8)</f>
        <v>1.8966075711373207</v>
      </c>
      <c r="L8" s="1"/>
      <c r="M8" s="2">
        <f t="shared" ref="M8:M18" si="5">H8/($H$3*$H$3)</f>
        <v>118.63478933091275</v>
      </c>
      <c r="N8" s="2">
        <f t="shared" si="3"/>
        <v>-257.49820149933703</v>
      </c>
      <c r="O8" s="2">
        <f t="shared" si="4"/>
        <v>138.69231712710197</v>
      </c>
    </row>
    <row r="9" spans="1:19" x14ac:dyDescent="0.3">
      <c r="A9" s="5">
        <v>2</v>
      </c>
      <c r="B9" s="2">
        <f t="shared" ref="B9:B18" si="6">$E$1+A9*$H$3</f>
        <v>0.51727272727272722</v>
      </c>
      <c r="C9" s="1">
        <f t="shared" ref="C9:C17" si="7">C10*F9+G9</f>
        <v>0.80646876118820288</v>
      </c>
      <c r="D9" s="1">
        <f t="shared" ref="D9:D16" si="8">B9*$S$1+$S$2</f>
        <v>1.1363636363636365</v>
      </c>
      <c r="E9" s="1"/>
      <c r="F9" s="1">
        <f>(-O9)/(M9*F8+N9)</f>
        <v>0.71448741481936406</v>
      </c>
      <c r="G9" s="1">
        <f>(K8-M9*G8)/(M9*F8+N9)</f>
        <v>0.35613124002483798</v>
      </c>
      <c r="H9" s="2">
        <f t="shared" si="0"/>
        <v>1.338888946209825</v>
      </c>
      <c r="I9" s="2">
        <f t="shared" si="1"/>
        <v>2.0667396439118715</v>
      </c>
      <c r="J9" s="2">
        <f t="shared" si="2"/>
        <v>-0.26757107438016525</v>
      </c>
      <c r="K9" s="2">
        <f t="shared" ref="K9:K18" si="9">SQRT((1+B9)^3)+LN(3*B9)</f>
        <v>2.3083677725161009</v>
      </c>
      <c r="L9" s="1"/>
      <c r="M9" s="2">
        <f t="shared" si="5"/>
        <v>124.6580197686895</v>
      </c>
      <c r="N9" s="2">
        <f t="shared" si="3"/>
        <v>-269.52583524599652</v>
      </c>
      <c r="O9" s="2">
        <f t="shared" si="4"/>
        <v>144.60024440292685</v>
      </c>
    </row>
    <row r="10" spans="1:19" x14ac:dyDescent="0.3">
      <c r="A10" s="5">
        <v>3</v>
      </c>
      <c r="B10" s="2">
        <f t="shared" si="6"/>
        <v>0.62090909090909085</v>
      </c>
      <c r="C10" s="1">
        <f t="shared" si="7"/>
        <v>0.63029454658374739</v>
      </c>
      <c r="D10" s="1">
        <f t="shared" si="8"/>
        <v>1.0545454545454547</v>
      </c>
      <c r="E10" s="1"/>
      <c r="F10" s="1">
        <f t="shared" ref="F10:F17" si="10">(-O10)/(M10*F9+N10)</f>
        <v>0.79969559044752314</v>
      </c>
      <c r="G10" s="1">
        <f t="shared" ref="G10:G17" si="11">(K9-M10*G9)/(M10*F9+N10)</f>
        <v>0.23501301815048659</v>
      </c>
      <c r="H10" s="2">
        <f t="shared" si="0"/>
        <v>1.4022681199177656</v>
      </c>
      <c r="I10" s="2">
        <f t="shared" si="1"/>
        <v>2.0521948084923576</v>
      </c>
      <c r="J10" s="2">
        <f t="shared" si="2"/>
        <v>-0.38552809917355363</v>
      </c>
      <c r="K10" s="2">
        <f t="shared" si="9"/>
        <v>2.6857009325993517</v>
      </c>
      <c r="L10" s="1"/>
      <c r="M10" s="2">
        <f t="shared" si="5"/>
        <v>130.55897392278368</v>
      </c>
      <c r="N10" s="2">
        <f t="shared" si="3"/>
        <v>-281.3053556758075</v>
      </c>
      <c r="O10" s="2">
        <f t="shared" si="4"/>
        <v>150.36085365385028</v>
      </c>
    </row>
    <row r="11" spans="1:19" x14ac:dyDescent="0.3">
      <c r="A11" s="5">
        <v>4</v>
      </c>
      <c r="B11" s="2">
        <f t="shared" si="6"/>
        <v>0.72454545454545449</v>
      </c>
      <c r="C11" s="1">
        <f t="shared" si="7"/>
        <v>0.49428999378632887</v>
      </c>
      <c r="D11" s="1">
        <f t="shared" si="8"/>
        <v>0.97272727272727277</v>
      </c>
      <c r="E11" s="1"/>
      <c r="F11" s="1">
        <f t="shared" si="10"/>
        <v>0.84856966487929031</v>
      </c>
      <c r="G11" s="1">
        <f t="shared" si="11"/>
        <v>0.15970891140933044</v>
      </c>
      <c r="H11" s="2">
        <f t="shared" si="0"/>
        <v>1.4644422566625048</v>
      </c>
      <c r="I11" s="2">
        <f t="shared" si="1"/>
        <v>2.0350937840218695</v>
      </c>
      <c r="J11" s="2">
        <f t="shared" si="2"/>
        <v>-0.52496611570247931</v>
      </c>
      <c r="K11" s="2">
        <f t="shared" si="9"/>
        <v>3.0411082278005046</v>
      </c>
      <c r="L11" s="1"/>
      <c r="M11" s="2">
        <f t="shared" si="5"/>
        <v>136.34773242240931</v>
      </c>
      <c r="N11" s="2">
        <f t="shared" si="3"/>
        <v>-292.85730080634613</v>
      </c>
      <c r="O11" s="2">
        <f t="shared" si="4"/>
        <v>155.98460226823437</v>
      </c>
    </row>
    <row r="12" spans="1:19" x14ac:dyDescent="0.3">
      <c r="A12" s="5">
        <v>5</v>
      </c>
      <c r="B12" s="2">
        <f t="shared" si="6"/>
        <v>0.82818181818181813</v>
      </c>
      <c r="C12" s="1">
        <f t="shared" si="7"/>
        <v>0.39428829031331553</v>
      </c>
      <c r="D12" s="1">
        <f t="shared" si="8"/>
        <v>0.89090909090909098</v>
      </c>
      <c r="E12" s="1"/>
      <c r="F12" s="1">
        <f t="shared" si="10"/>
        <v>0.87916681754785952</v>
      </c>
      <c r="G12" s="1">
        <f t="shared" si="11"/>
        <v>0.10694360752061825</v>
      </c>
      <c r="H12" s="2">
        <f t="shared" si="0"/>
        <v>1.5255047695072261</v>
      </c>
      <c r="I12" s="2">
        <f t="shared" si="1"/>
        <v>2.0154824785972814</v>
      </c>
      <c r="J12" s="2">
        <f t="shared" si="2"/>
        <v>-0.68588512396694201</v>
      </c>
      <c r="K12" s="2">
        <f t="shared" si="9"/>
        <v>3.3819793718217817</v>
      </c>
      <c r="L12" s="1"/>
      <c r="M12" s="2">
        <f t="shared" si="5"/>
        <v>142.03299254414773</v>
      </c>
      <c r="N12" s="2">
        <f t="shared" si="3"/>
        <v>-304.19950816363968</v>
      </c>
      <c r="O12" s="2">
        <f t="shared" si="4"/>
        <v>161.48063049552502</v>
      </c>
    </row>
    <row r="13" spans="1:19" x14ac:dyDescent="0.3">
      <c r="A13" s="5">
        <v>6</v>
      </c>
      <c r="B13" s="2">
        <f t="shared" si="6"/>
        <v>0.93181818181818166</v>
      </c>
      <c r="C13" s="1">
        <f t="shared" si="7"/>
        <v>0.32683749779609372</v>
      </c>
      <c r="D13" s="1">
        <f t="shared" si="8"/>
        <v>0.80909090909090919</v>
      </c>
      <c r="E13" s="1"/>
      <c r="F13" s="1">
        <f t="shared" si="10"/>
        <v>0.89919346677018908</v>
      </c>
      <c r="G13" s="1">
        <f t="shared" si="11"/>
        <v>6.6852153339339845E-2</v>
      </c>
      <c r="H13" s="2">
        <f t="shared" si="0"/>
        <v>1.5855369755661657</v>
      </c>
      <c r="I13" s="2">
        <f t="shared" si="1"/>
        <v>1.9934135392229195</v>
      </c>
      <c r="J13" s="2">
        <f t="shared" si="2"/>
        <v>-0.8682851239669418</v>
      </c>
      <c r="K13" s="2">
        <f t="shared" si="9"/>
        <v>3.7130261519722465</v>
      </c>
      <c r="L13" s="1"/>
      <c r="M13" s="2">
        <f t="shared" si="5"/>
        <v>147.62232536434757</v>
      </c>
      <c r="N13" s="2">
        <f t="shared" si="3"/>
        <v>-315.34762789779552</v>
      </c>
      <c r="O13" s="2">
        <f t="shared" si="4"/>
        <v>166.85701740948102</v>
      </c>
    </row>
    <row r="14" spans="1:19" x14ac:dyDescent="0.3">
      <c r="A14" s="5">
        <v>7</v>
      </c>
      <c r="B14" s="2">
        <f t="shared" si="6"/>
        <v>1.0354545454545454</v>
      </c>
      <c r="C14" s="1">
        <f t="shared" si="7"/>
        <v>0.28913170976496816</v>
      </c>
      <c r="D14" s="1">
        <f t="shared" si="8"/>
        <v>0.72727272727272729</v>
      </c>
      <c r="E14" s="1"/>
      <c r="F14" s="1">
        <f t="shared" si="10"/>
        <v>0.91248475930818351</v>
      </c>
      <c r="G14" s="1">
        <f t="shared" si="11"/>
        <v>3.4583963423287539E-2</v>
      </c>
      <c r="H14" s="2">
        <f t="shared" si="0"/>
        <v>1.6446102243684591</v>
      </c>
      <c r="I14" s="2">
        <f t="shared" si="1"/>
        <v>1.9689462104784561</v>
      </c>
      <c r="J14" s="2">
        <f t="shared" si="2"/>
        <v>-1.0721661157024793</v>
      </c>
      <c r="K14" s="2">
        <f t="shared" si="9"/>
        <v>4.0374227073357822</v>
      </c>
      <c r="L14" s="1"/>
      <c r="M14" s="2">
        <f t="shared" si="5"/>
        <v>153.12237392165559</v>
      </c>
      <c r="N14" s="2">
        <f t="shared" si="3"/>
        <v>-326.31551774433211</v>
      </c>
      <c r="O14" s="2">
        <f t="shared" si="4"/>
        <v>172.12097770697403</v>
      </c>
    </row>
    <row r="15" spans="1:19" x14ac:dyDescent="0.3">
      <c r="A15" s="5">
        <v>8</v>
      </c>
      <c r="B15" s="2">
        <f t="shared" si="6"/>
        <v>1.1390909090909089</v>
      </c>
      <c r="C15" s="1">
        <f t="shared" si="7"/>
        <v>0.27896109359094451</v>
      </c>
      <c r="D15" s="1">
        <f t="shared" si="8"/>
        <v>0.64545454545454561</v>
      </c>
      <c r="E15" s="1"/>
      <c r="F15" s="1">
        <f t="shared" si="10"/>
        <v>0.92116383969768889</v>
      </c>
      <c r="G15" s="1">
        <f t="shared" si="11"/>
        <v>7.5109177530090845E-3</v>
      </c>
      <c r="H15" s="2">
        <f t="shared" si="0"/>
        <v>1.7027875627716929</v>
      </c>
      <c r="I15" s="2">
        <f t="shared" si="1"/>
        <v>1.9421461754754616</v>
      </c>
      <c r="J15" s="2">
        <f t="shared" si="2"/>
        <v>-1.2975280991735534</v>
      </c>
      <c r="K15" s="2">
        <f t="shared" si="9"/>
        <v>4.3573982800265991</v>
      </c>
      <c r="L15" s="1"/>
      <c r="M15" s="2">
        <f t="shared" si="5"/>
        <v>158.53900822974367</v>
      </c>
      <c r="N15" s="2">
        <f t="shared" si="3"/>
        <v>-337.11555151500312</v>
      </c>
      <c r="O15" s="2">
        <f t="shared" si="4"/>
        <v>177.27901518608584</v>
      </c>
    </row>
    <row r="16" spans="1:19" x14ac:dyDescent="0.3">
      <c r="A16" s="5">
        <v>9</v>
      </c>
      <c r="B16" s="2">
        <f t="shared" si="6"/>
        <v>1.2427272727272727</v>
      </c>
      <c r="C16" s="1">
        <f t="shared" si="7"/>
        <v>0.29468175382027695</v>
      </c>
      <c r="D16" s="1">
        <f t="shared" si="8"/>
        <v>0.56363636363636371</v>
      </c>
      <c r="E16" s="1"/>
      <c r="F16" s="1">
        <f t="shared" si="10"/>
        <v>0.92650520886887766</v>
      </c>
      <c r="G16" s="1">
        <f t="shared" si="11"/>
        <v>-1.5886759170951142E-2</v>
      </c>
      <c r="H16" s="2">
        <f t="shared" si="0"/>
        <v>1.7601250548537468</v>
      </c>
      <c r="I16" s="2">
        <f t="shared" si="1"/>
        <v>1.9130853795295686</v>
      </c>
      <c r="J16" s="2">
        <f t="shared" si="2"/>
        <v>-1.5443710743801651</v>
      </c>
      <c r="K16" s="2">
        <f t="shared" si="9"/>
        <v>4.6745702605146828</v>
      </c>
      <c r="L16" s="1"/>
      <c r="M16" s="2">
        <f t="shared" si="5"/>
        <v>163.87744816659236</v>
      </c>
      <c r="N16" s="2">
        <f t="shared" si="3"/>
        <v>-347.75886317495542</v>
      </c>
      <c r="O16" s="2">
        <f t="shared" si="4"/>
        <v>182.33704393398293</v>
      </c>
    </row>
    <row r="17" spans="1:15" x14ac:dyDescent="0.3">
      <c r="A17" s="5">
        <v>10</v>
      </c>
      <c r="B17" s="2">
        <f t="shared" si="6"/>
        <v>1.3463636363636362</v>
      </c>
      <c r="C17" s="1">
        <f t="shared" si="7"/>
        <v>0.33520428165793603</v>
      </c>
      <c r="D17" s="1">
        <f>B17*$S$1+$S$2</f>
        <v>0.48181818181818192</v>
      </c>
      <c r="E17" s="1"/>
      <c r="F17" s="1">
        <f t="shared" si="10"/>
        <v>0.92932680184367633</v>
      </c>
      <c r="G17" s="1">
        <f t="shared" si="11"/>
        <v>-3.6526439079534526E-2</v>
      </c>
      <c r="H17" s="2">
        <f t="shared" si="0"/>
        <v>1.8166728408830837</v>
      </c>
      <c r="I17" s="2">
        <f t="shared" si="1"/>
        <v>1.8818418370216021</v>
      </c>
      <c r="J17" s="2">
        <f t="shared" si="2"/>
        <v>-1.8126950413223137</v>
      </c>
      <c r="K17" s="2">
        <f t="shared" si="9"/>
        <v>4.9901430032609415</v>
      </c>
      <c r="L17" s="1"/>
      <c r="M17" s="2">
        <f t="shared" si="5"/>
        <v>169.14236207052414</v>
      </c>
      <c r="N17" s="2">
        <f t="shared" si="3"/>
        <v>-358.25554217117553</v>
      </c>
      <c r="O17" s="2">
        <f t="shared" si="4"/>
        <v>187.30048505932908</v>
      </c>
    </row>
    <row r="18" spans="1:15" x14ac:dyDescent="0.3">
      <c r="A18" s="5">
        <v>11</v>
      </c>
      <c r="B18" s="2">
        <f t="shared" si="6"/>
        <v>1.45</v>
      </c>
      <c r="C18" s="1">
        <v>0.4</v>
      </c>
      <c r="D18" s="1">
        <f>B18*$S$1+$S$2</f>
        <v>0.40000000000000013</v>
      </c>
      <c r="E18" s="1"/>
      <c r="F18" s="1"/>
      <c r="G18" s="1"/>
      <c r="H18" s="2">
        <f t="shared" si="0"/>
        <v>1.8724759961651687</v>
      </c>
      <c r="I18" s="2">
        <f t="shared" si="1"/>
        <v>1.8484994219661652</v>
      </c>
      <c r="J18" s="2">
        <f t="shared" si="2"/>
        <v>-2.1025</v>
      </c>
      <c r="K18" s="2">
        <f t="shared" si="9"/>
        <v>5.3050324265127324</v>
      </c>
      <c r="L18" s="1"/>
      <c r="M18" s="2">
        <f t="shared" si="5"/>
        <v>174.33794670358992</v>
      </c>
      <c r="N18" s="2">
        <f t="shared" si="3"/>
        <v>-368.61479133843233</v>
      </c>
      <c r="O18" s="2">
        <f t="shared" si="4"/>
        <v>192.17434463484238</v>
      </c>
    </row>
    <row r="20" spans="1:15" x14ac:dyDescent="0.3">
      <c r="L20" s="13" t="s">
        <v>72</v>
      </c>
      <c r="M20" s="13"/>
      <c r="N20" s="13"/>
    </row>
    <row r="21" spans="1:15" x14ac:dyDescent="0.3">
      <c r="G21" t="s">
        <v>74</v>
      </c>
      <c r="L21" t="s">
        <v>65</v>
      </c>
      <c r="M21" t="s">
        <v>66</v>
      </c>
      <c r="N21" t="s">
        <v>67</v>
      </c>
    </row>
    <row r="22" spans="1:15" x14ac:dyDescent="0.3">
      <c r="A22" s="8" t="s">
        <v>61</v>
      </c>
      <c r="B22" s="8" t="s">
        <v>62</v>
      </c>
      <c r="C22" s="8" t="s">
        <v>63</v>
      </c>
      <c r="D22" s="8" t="s">
        <v>64</v>
      </c>
      <c r="F22" s="10" t="s">
        <v>69</v>
      </c>
      <c r="G22" s="10" t="s">
        <v>70</v>
      </c>
      <c r="L22">
        <v>-4.41</v>
      </c>
      <c r="M22">
        <v>5.25</v>
      </c>
      <c r="N22">
        <v>0.32</v>
      </c>
    </row>
    <row r="23" spans="1:15" x14ac:dyDescent="0.3">
      <c r="A23" s="5">
        <f>(1+D7)^0.7</f>
        <v>1.7914697745895605</v>
      </c>
      <c r="B23" s="5">
        <f>1.1+COS(0.5*D7)</f>
        <v>1.896083798549056</v>
      </c>
      <c r="C23" s="5">
        <f>-(D7^2)</f>
        <v>-1.6900000000000002</v>
      </c>
      <c r="D23" s="5">
        <f>SQRT((1+D7)^3)+LN(3*D7)</f>
        <v>4.8490992573993132</v>
      </c>
      <c r="F23" s="11">
        <f>$L$22*A23+$M$22*B23+$N$22*C23</f>
        <v>1.5132582364425824</v>
      </c>
      <c r="G23" s="11">
        <f>ABS(F23-K7)</f>
        <v>8.646539764141048E-2</v>
      </c>
    </row>
    <row r="24" spans="1:15" x14ac:dyDescent="0.3">
      <c r="A24" s="5">
        <f t="shared" ref="A24:A32" si="12">(1+D8)^0.7</f>
        <v>1.7466182706721864</v>
      </c>
      <c r="B24" s="5">
        <f t="shared" ref="B24:B34" si="13">1.1+COS(0.5*D8)</f>
        <v>1.9201684676763322</v>
      </c>
      <c r="C24" s="5">
        <f t="shared" ref="C24:C34" si="14">-(D8^2)</f>
        <v>-1.4839669421487605</v>
      </c>
      <c r="D24" s="5">
        <f>SQRT((1+D8)^3)+LN(3*D8)</f>
        <v>4.5996345126252596</v>
      </c>
      <c r="F24" s="11">
        <f t="shared" ref="F24:F34" si="15">$L$22*A24+$M$22*B24+$N$22*C24</f>
        <v>1.9034284601487976</v>
      </c>
      <c r="G24" s="11">
        <f t="shared" ref="G24:G34" si="16">ABS(F24-K8)</f>
        <v>6.8208890114769272E-3</v>
      </c>
    </row>
    <row r="25" spans="1:15" x14ac:dyDescent="0.3">
      <c r="A25" s="5">
        <f t="shared" si="12"/>
        <v>1.7012675720683861</v>
      </c>
      <c r="B25" s="5">
        <f t="shared" si="13"/>
        <v>1.9428807322297308</v>
      </c>
      <c r="C25" s="5">
        <f t="shared" si="14"/>
        <v>-1.2913223140495871</v>
      </c>
      <c r="D25" s="5">
        <f t="shared" ref="D24:D34" si="17">SQRT((1+D9)^3)+LN(3*D9)</f>
        <v>4.3490198501293822</v>
      </c>
      <c r="F25" s="11">
        <f t="shared" si="15"/>
        <v>2.2843107108886356</v>
      </c>
      <c r="G25" s="11">
        <f>ABS(F25-K9)</f>
        <v>2.4057061627465348E-2</v>
      </c>
      <c r="I25" s="1"/>
    </row>
    <row r="26" spans="1:15" x14ac:dyDescent="0.3">
      <c r="A26" s="5">
        <f t="shared" si="12"/>
        <v>1.6553926698499877</v>
      </c>
      <c r="B26" s="5">
        <f t="shared" si="13"/>
        <v>1.9641825873151537</v>
      </c>
      <c r="C26" s="5">
        <f t="shared" si="14"/>
        <v>-1.1120661157024796</v>
      </c>
      <c r="D26" s="5">
        <f t="shared" si="17"/>
        <v>4.0966429920723124</v>
      </c>
      <c r="F26" s="11">
        <f>$L$22*A26+$M$22*B26+$N$22*C26</f>
        <v>2.6558157523413182</v>
      </c>
      <c r="G26" s="11">
        <f t="shared" si="16"/>
        <v>2.988518025803355E-2</v>
      </c>
    </row>
    <row r="27" spans="1:15" x14ac:dyDescent="0.3">
      <c r="A27" s="5">
        <f t="shared" si="12"/>
        <v>1.6089662490261263</v>
      </c>
      <c r="B27" s="5">
        <f t="shared" si="13"/>
        <v>1.9840383881053452</v>
      </c>
      <c r="C27" s="5">
        <f t="shared" si="14"/>
        <v>-0.94619834710743811</v>
      </c>
      <c r="D27" s="5">
        <f t="shared" si="17"/>
        <v>3.8417313716514232</v>
      </c>
      <c r="F27" s="11">
        <f t="shared" si="15"/>
        <v>3.0178769082734656</v>
      </c>
      <c r="G27" s="11">
        <f t="shared" si="16"/>
        <v>2.3231319527039052E-2</v>
      </c>
    </row>
    <row r="28" spans="1:15" x14ac:dyDescent="0.3">
      <c r="A28" s="5">
        <f t="shared" si="12"/>
        <v>1.5619583706286162</v>
      </c>
      <c r="B28" s="5">
        <f t="shared" si="13"/>
        <v>2.002414909485104</v>
      </c>
      <c r="C28" s="5">
        <f t="shared" si="14"/>
        <v>-0.79371900826446296</v>
      </c>
      <c r="D28" s="5">
        <f t="shared" si="17"/>
        <v>3.5832947360568901</v>
      </c>
      <c r="F28" s="11">
        <f t="shared" si="15"/>
        <v>3.3704517776799703</v>
      </c>
      <c r="G28" s="11">
        <f t="shared" si="16"/>
        <v>1.152759414181137E-2</v>
      </c>
    </row>
    <row r="29" spans="1:15" x14ac:dyDescent="0.3">
      <c r="A29" s="5">
        <f t="shared" si="12"/>
        <v>1.5143360941825157</v>
      </c>
      <c r="B29" s="5">
        <f t="shared" si="13"/>
        <v>2.0192814016475467</v>
      </c>
      <c r="C29" s="5">
        <f t="shared" si="14"/>
        <v>-0.65462809917355391</v>
      </c>
      <c r="D29" s="5">
        <f t="shared" si="17"/>
        <v>3.3200398904098898</v>
      </c>
      <c r="F29" s="11">
        <f>$L$22*A29+$M$22*B29+$N$22*C29</f>
        <v>3.7135241915691886</v>
      </c>
      <c r="G29" s="11">
        <f t="shared" si="16"/>
        <v>4.9803959694205702E-4</v>
      </c>
    </row>
    <row r="30" spans="1:15" x14ac:dyDescent="0.3">
      <c r="A30" s="5">
        <f t="shared" si="12"/>
        <v>1.4660630261507841</v>
      </c>
      <c r="B30" s="5">
        <f t="shared" si="13"/>
        <v>2.0346096415483821</v>
      </c>
      <c r="C30" s="5">
        <f t="shared" si="14"/>
        <v>-0.52892561983471076</v>
      </c>
      <c r="D30" s="5">
        <f t="shared" si="17"/>
        <v>3.0502396616918745</v>
      </c>
      <c r="F30" s="11">
        <f t="shared" si="15"/>
        <v>4.0471064744569416</v>
      </c>
      <c r="G30" s="11">
        <f t="shared" si="16"/>
        <v>9.6837671211593701E-3</v>
      </c>
    </row>
    <row r="31" spans="1:15" x14ac:dyDescent="0.3">
      <c r="A31" s="5">
        <f t="shared" si="12"/>
        <v>1.4170987756016118</v>
      </c>
      <c r="B31" s="5">
        <f t="shared" si="13"/>
        <v>2.0483739801321068</v>
      </c>
      <c r="C31" s="5">
        <f t="shared" si="14"/>
        <v>-0.4166115702479341</v>
      </c>
      <c r="D31" s="5">
        <f t="shared" si="17"/>
        <v>2.771523096805554</v>
      </c>
      <c r="F31" s="11">
        <f>$L$22*A31+$M$22*B31+$N$22*C31</f>
        <v>4.3712420928111131</v>
      </c>
      <c r="G31" s="11">
        <f t="shared" si="16"/>
        <v>1.3843812784513965E-2</v>
      </c>
    </row>
    <row r="32" spans="1:15" x14ac:dyDescent="0.3">
      <c r="A32" s="5">
        <f t="shared" si="12"/>
        <v>1.3673982924154235</v>
      </c>
      <c r="B32" s="5">
        <f t="shared" si="13"/>
        <v>2.0605513852510917</v>
      </c>
      <c r="C32" s="5">
        <f t="shared" si="14"/>
        <v>-0.31768595041322323</v>
      </c>
      <c r="D32" s="5">
        <f t="shared" si="17"/>
        <v>2.4805223770887168</v>
      </c>
      <c r="F32" s="11">
        <f t="shared" si="15"/>
        <v>4.6860087988839805</v>
      </c>
      <c r="G32" s="11">
        <f t="shared" si="16"/>
        <v>1.1438538369297646E-2</v>
      </c>
    </row>
    <row r="33" spans="1:7" x14ac:dyDescent="0.3">
      <c r="A33" s="5">
        <f>(1+D17)^0.7</f>
        <v>1.3169110551269234</v>
      </c>
      <c r="B33" s="5">
        <f t="shared" si="13"/>
        <v>2.0711214802057416</v>
      </c>
      <c r="C33" s="5">
        <f t="shared" si="14"/>
        <v>-0.2321487603305786</v>
      </c>
      <c r="D33" s="5">
        <f t="shared" si="17"/>
        <v>2.172240434660603</v>
      </c>
      <c r="F33" s="11">
        <f t="shared" si="15"/>
        <v>4.991522414664626</v>
      </c>
      <c r="G33" s="11">
        <f t="shared" si="16"/>
        <v>1.3794114036844718E-3</v>
      </c>
    </row>
    <row r="34" spans="1:7" x14ac:dyDescent="0.3">
      <c r="A34" s="5">
        <f>(1+D18)^0.7</f>
        <v>1.2655800639241328</v>
      </c>
      <c r="B34" s="5">
        <f t="shared" si="13"/>
        <v>2.0800665778412419</v>
      </c>
      <c r="C34" s="5">
        <f t="shared" si="14"/>
        <v>-0.16000000000000011</v>
      </c>
      <c r="D34" s="5">
        <f t="shared" si="17"/>
        <v>1.8388238960618475</v>
      </c>
      <c r="F34" s="11">
        <f t="shared" si="15"/>
        <v>5.2879414517610952</v>
      </c>
      <c r="G34" s="11">
        <f t="shared" si="16"/>
        <v>1.7090974751637233E-2</v>
      </c>
    </row>
    <row r="35" spans="1:7" x14ac:dyDescent="0.3">
      <c r="F35" t="s">
        <v>71</v>
      </c>
      <c r="G35" s="11">
        <f>SUM(G23:G34)</f>
        <v>0.23592198623447147</v>
      </c>
    </row>
  </sheetData>
  <mergeCells count="2">
    <mergeCell ref="O3:P3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Рунге-Кутта</vt:lpstr>
      <vt:lpstr>Метод прогонки</vt:lpstr>
      <vt:lpstr>Проекционный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2023-10-05T10:46:44Z</dcterms:created>
  <dcterms:modified xsi:type="dcterms:W3CDTF">2024-01-15T01:54:34Z</dcterms:modified>
</cp:coreProperties>
</file>