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Учёба\НГТУ\Численные методы\Лаба 6\эксель\"/>
    </mc:Choice>
  </mc:AlternateContent>
  <xr:revisionPtr revIDLastSave="0" documentId="13_ncr:1_{356B4FAE-4AF5-4E51-AA25-044D28F2B61D}" xr6:coauthVersionLast="36" xr6:coauthVersionMax="47" xr10:uidLastSave="{00000000-0000-0000-0000-000000000000}"/>
  <bookViews>
    <workbookView xWindow="0" yWindow="0" windowWidth="30672" windowHeight="13212" activeTab="4" xr2:uid="{83494431-AAFD-4B45-A3BA-35DB97150458}"/>
  </bookViews>
  <sheets>
    <sheet name="Работа 1" sheetId="1" r:id="rId1"/>
    <sheet name="Работа 2" sheetId="3" r:id="rId2"/>
    <sheet name="Работа 3" sheetId="4" r:id="rId3"/>
    <sheet name="Работа 4" sheetId="5" r:id="rId4"/>
    <sheet name="Работа 5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D38" i="3"/>
  <c r="G47" i="3"/>
  <c r="F47" i="3"/>
  <c r="F24" i="1"/>
  <c r="B49" i="1"/>
  <c r="G6" i="4"/>
  <c r="E6" i="6"/>
  <c r="B28" i="5" l="1"/>
  <c r="B13" i="5"/>
  <c r="B15" i="5"/>
  <c r="E12" i="5"/>
  <c r="B12" i="5"/>
  <c r="G7" i="3"/>
  <c r="G4" i="3"/>
  <c r="C34" i="3"/>
  <c r="D4" i="5" l="1"/>
  <c r="D5" i="5"/>
  <c r="D6" i="5"/>
  <c r="D7" i="5"/>
  <c r="D8" i="5"/>
  <c r="D9" i="5"/>
  <c r="D3" i="5"/>
  <c r="G25" i="4"/>
  <c r="G28" i="4"/>
  <c r="E31" i="4"/>
  <c r="F30" i="4"/>
  <c r="F29" i="4"/>
  <c r="F27" i="4"/>
  <c r="F26" i="4"/>
  <c r="F24" i="4"/>
  <c r="F23" i="4"/>
  <c r="F21" i="4"/>
  <c r="F20" i="4"/>
  <c r="E19" i="4"/>
  <c r="D20" i="4"/>
  <c r="D21" i="4"/>
  <c r="D22" i="4"/>
  <c r="D23" i="4"/>
  <c r="D24" i="4"/>
  <c r="D25" i="4"/>
  <c r="D26" i="4"/>
  <c r="D27" i="4"/>
  <c r="D28" i="4"/>
  <c r="D29" i="4"/>
  <c r="D30" i="4"/>
  <c r="D31" i="4"/>
  <c r="D19" i="4"/>
  <c r="D4" i="4"/>
  <c r="D5" i="4"/>
  <c r="D6" i="4"/>
  <c r="D7" i="4"/>
  <c r="D8" i="4"/>
  <c r="D9" i="4"/>
  <c r="D10" i="4"/>
  <c r="D11" i="4"/>
  <c r="D12" i="4"/>
  <c r="D3" i="4"/>
  <c r="E3" i="4" s="1"/>
  <c r="B62" i="3"/>
  <c r="B52" i="1" l="1"/>
  <c r="C37" i="1"/>
  <c r="C38" i="1"/>
  <c r="C39" i="1"/>
  <c r="C40" i="1"/>
  <c r="C41" i="1"/>
  <c r="C42" i="1"/>
  <c r="C43" i="1"/>
  <c r="C44" i="1"/>
  <c r="C45" i="1"/>
  <c r="C36" i="1"/>
  <c r="C25" i="1"/>
  <c r="C26" i="1"/>
  <c r="C27" i="1"/>
  <c r="C28" i="1"/>
  <c r="C29" i="1"/>
  <c r="C30" i="1"/>
  <c r="C31" i="1"/>
  <c r="C24" i="1"/>
  <c r="H14" i="1"/>
  <c r="H15" i="1"/>
  <c r="B16" i="1"/>
  <c r="C3" i="1"/>
  <c r="D3" i="1"/>
  <c r="E3" i="1"/>
  <c r="F3" i="1"/>
  <c r="G3" i="1" s="1"/>
  <c r="K2" i="1"/>
  <c r="G13" i="1"/>
  <c r="H13" i="1"/>
  <c r="B38" i="1"/>
  <c r="B39" i="1" s="1"/>
  <c r="B40" i="1" s="1"/>
  <c r="B41" i="1" s="1"/>
  <c r="B42" i="1" s="1"/>
  <c r="B43" i="1" s="1"/>
  <c r="B44" i="1" s="1"/>
  <c r="B45" i="1" s="1"/>
  <c r="B37" i="1"/>
  <c r="B26" i="1"/>
  <c r="B27" i="1" s="1"/>
  <c r="B28" i="1" s="1"/>
  <c r="B29" i="1" s="1"/>
  <c r="B30" i="1" s="1"/>
  <c r="B31" i="1" s="1"/>
  <c r="B25" i="1"/>
  <c r="B32" i="1"/>
  <c r="I22" i="1" s="1"/>
  <c r="H3" i="1" l="1"/>
  <c r="F11" i="6" l="1"/>
  <c r="E11" i="6"/>
  <c r="E12" i="6"/>
  <c r="E13" i="6"/>
  <c r="E14" i="6"/>
  <c r="E15" i="6"/>
  <c r="E3" i="6"/>
  <c r="F3" i="6" s="1"/>
  <c r="E4" i="6"/>
  <c r="E5" i="6"/>
  <c r="D3" i="6"/>
  <c r="H21" i="5"/>
  <c r="H20" i="5"/>
  <c r="B26" i="5"/>
  <c r="C19" i="5"/>
  <c r="B25" i="5"/>
  <c r="D20" i="5"/>
  <c r="D21" i="5"/>
  <c r="D22" i="5"/>
  <c r="D23" i="5"/>
  <c r="D19" i="5"/>
  <c r="E9" i="5"/>
  <c r="F5" i="5"/>
  <c r="F6" i="5"/>
  <c r="F7" i="5"/>
  <c r="F8" i="5"/>
  <c r="F4" i="5"/>
  <c r="E3" i="5"/>
  <c r="E12" i="4"/>
  <c r="F11" i="4"/>
  <c r="F10" i="4"/>
  <c r="G9" i="4"/>
  <c r="F8" i="4"/>
  <c r="F7" i="4"/>
  <c r="F5" i="4"/>
  <c r="F4" i="4"/>
  <c r="J39" i="3"/>
  <c r="C60" i="3"/>
  <c r="C59" i="3"/>
  <c r="C58" i="3"/>
  <c r="C57" i="3"/>
  <c r="C56" i="3"/>
  <c r="C55" i="3"/>
  <c r="C54" i="3"/>
  <c r="C53" i="3"/>
  <c r="C52" i="3"/>
  <c r="G32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32" i="3"/>
  <c r="F31" i="3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J6" i="3"/>
  <c r="E37" i="1"/>
  <c r="E36" i="1"/>
  <c r="I34" i="1"/>
  <c r="D24" i="1"/>
  <c r="F13" i="1"/>
  <c r="C13" i="1"/>
  <c r="D13" i="1" s="1"/>
  <c r="E13" i="1" s="1"/>
  <c r="F5" i="1"/>
  <c r="G5" i="1" s="1"/>
  <c r="F4" i="1"/>
  <c r="G4" i="1" s="1"/>
  <c r="B4" i="1"/>
  <c r="B5" i="1" s="1"/>
  <c r="B6" i="1" s="1"/>
  <c r="B7" i="1" s="1"/>
  <c r="B8" i="1" s="1"/>
  <c r="B9" i="1" s="1"/>
  <c r="B10" i="1" s="1"/>
  <c r="B11" i="1" s="1"/>
  <c r="B12" i="1" s="1"/>
  <c r="C4" i="1" l="1"/>
  <c r="D4" i="1" s="1"/>
  <c r="E4" i="1" s="1"/>
  <c r="H4" i="1"/>
  <c r="D52" i="3"/>
  <c r="E24" i="1"/>
  <c r="D37" i="1"/>
  <c r="F37" i="1" s="1"/>
  <c r="D36" i="1"/>
  <c r="F36" i="1" s="1"/>
  <c r="F7" i="1"/>
  <c r="G7" i="1" s="1"/>
  <c r="C7" i="1"/>
  <c r="D7" i="1" s="1"/>
  <c r="E7" i="1" s="1"/>
  <c r="C6" i="1"/>
  <c r="D6" i="1" s="1"/>
  <c r="E6" i="1" s="1"/>
  <c r="F6" i="1"/>
  <c r="G6" i="1" s="1"/>
  <c r="C5" i="1"/>
  <c r="D5" i="1" s="1"/>
  <c r="E5" i="1" s="1"/>
  <c r="H5" i="1" s="1"/>
  <c r="H7" i="1" l="1"/>
  <c r="E25" i="1"/>
  <c r="D25" i="1"/>
  <c r="D39" i="1"/>
  <c r="E39" i="1"/>
  <c r="D38" i="1"/>
  <c r="E38" i="1"/>
  <c r="E26" i="1"/>
  <c r="D26" i="1"/>
  <c r="H6" i="1"/>
  <c r="F8" i="1"/>
  <c r="G8" i="1" s="1"/>
  <c r="C8" i="1"/>
  <c r="D8" i="1" s="1"/>
  <c r="E8" i="1" s="1"/>
  <c r="H8" i="1" l="1"/>
  <c r="F25" i="1"/>
  <c r="F26" i="1"/>
  <c r="E40" i="1"/>
  <c r="D40" i="1"/>
  <c r="E27" i="1"/>
  <c r="D27" i="1"/>
  <c r="F38" i="1"/>
  <c r="F39" i="1"/>
  <c r="C9" i="1"/>
  <c r="D9" i="1" s="1"/>
  <c r="E9" i="1" s="1"/>
  <c r="F9" i="1"/>
  <c r="G9" i="1" s="1"/>
  <c r="F27" i="1" l="1"/>
  <c r="H9" i="1"/>
  <c r="F40" i="1"/>
  <c r="E41" i="1"/>
  <c r="D41" i="1"/>
  <c r="F41" i="1" s="1"/>
  <c r="E28" i="1"/>
  <c r="D28" i="1"/>
  <c r="F28" i="1" s="1"/>
  <c r="F10" i="1"/>
  <c r="G10" i="1" s="1"/>
  <c r="C10" i="1"/>
  <c r="D10" i="1" s="1"/>
  <c r="E10" i="1" s="1"/>
  <c r="H10" i="1" s="1"/>
  <c r="E42" i="1" l="1"/>
  <c r="D42" i="1"/>
  <c r="F42" i="1" s="1"/>
  <c r="E29" i="1"/>
  <c r="D29" i="1"/>
  <c r="F11" i="1"/>
  <c r="G11" i="1" s="1"/>
  <c r="C11" i="1"/>
  <c r="D11" i="1" s="1"/>
  <c r="E11" i="1" s="1"/>
  <c r="H11" i="1" s="1"/>
  <c r="F29" i="1" l="1"/>
  <c r="E43" i="1"/>
  <c r="D43" i="1"/>
  <c r="F43" i="1" s="1"/>
  <c r="E30" i="1"/>
  <c r="D30" i="1"/>
  <c r="F30" i="1" s="1"/>
  <c r="E31" i="1"/>
  <c r="D31" i="1"/>
  <c r="F31" i="1" s="1"/>
  <c r="F32" i="1" s="1"/>
  <c r="F12" i="1"/>
  <c r="G12" i="1" s="1"/>
  <c r="C12" i="1"/>
  <c r="D12" i="1" s="1"/>
  <c r="E12" i="1" s="1"/>
  <c r="H12" i="1" s="1"/>
  <c r="E45" i="1" l="1"/>
  <c r="D45" i="1"/>
  <c r="E44" i="1"/>
  <c r="D44" i="1"/>
  <c r="F44" i="1" s="1"/>
  <c r="B17" i="1"/>
  <c r="B19" i="1" l="1"/>
  <c r="F45" i="1"/>
  <c r="F46" i="1" s="1"/>
  <c r="B50" i="1" s="1"/>
  <c r="D12" i="6" l="1"/>
  <c r="F12" i="6" s="1"/>
  <c r="D13" i="6"/>
  <c r="F13" i="6" s="1"/>
  <c r="D14" i="6"/>
  <c r="F14" i="6" s="1"/>
  <c r="D15" i="6"/>
  <c r="F15" i="6" s="1"/>
  <c r="D11" i="6"/>
  <c r="D5" i="6"/>
  <c r="F5" i="6" s="1"/>
  <c r="D4" i="6"/>
  <c r="F4" i="6" s="1"/>
  <c r="D6" i="6"/>
  <c r="F6" i="6" s="1"/>
  <c r="C22" i="5"/>
  <c r="I5" i="5"/>
  <c r="C6" i="5" s="1"/>
  <c r="I4" i="5"/>
  <c r="C25" i="4"/>
  <c r="C27" i="4"/>
  <c r="C28" i="4"/>
  <c r="C29" i="4"/>
  <c r="C30" i="4"/>
  <c r="J20" i="4"/>
  <c r="C20" i="4" s="1"/>
  <c r="J4" i="4"/>
  <c r="C5" i="4" s="1"/>
  <c r="C42" i="3"/>
  <c r="D42" i="3" s="1"/>
  <c r="G42" i="3" s="1"/>
  <c r="J4" i="3"/>
  <c r="F16" i="6" l="1"/>
  <c r="B18" i="6" s="1"/>
  <c r="F7" i="6"/>
  <c r="B9" i="6" s="1"/>
  <c r="C5" i="5"/>
  <c r="C4" i="5"/>
  <c r="C23" i="5"/>
  <c r="C20" i="5"/>
  <c r="C21" i="5"/>
  <c r="C3" i="5"/>
  <c r="C9" i="5"/>
  <c r="C8" i="5"/>
  <c r="C7" i="5"/>
  <c r="C31" i="4"/>
  <c r="C26" i="4"/>
  <c r="C24" i="4"/>
  <c r="C23" i="4"/>
  <c r="C22" i="4"/>
  <c r="G32" i="4" s="1"/>
  <c r="B34" i="4" s="1"/>
  <c r="C21" i="4"/>
  <c r="F32" i="4" s="1"/>
  <c r="C19" i="4"/>
  <c r="C3" i="4"/>
  <c r="C12" i="4"/>
  <c r="C10" i="4"/>
  <c r="C11" i="4"/>
  <c r="C9" i="4"/>
  <c r="C8" i="4"/>
  <c r="C7" i="4"/>
  <c r="C4" i="4"/>
  <c r="C6" i="4"/>
  <c r="C40" i="3"/>
  <c r="D40" i="3" s="1"/>
  <c r="G40" i="3" s="1"/>
  <c r="C41" i="3"/>
  <c r="D41" i="3" s="1"/>
  <c r="F41" i="3" s="1"/>
  <c r="D54" i="3"/>
  <c r="C38" i="3"/>
  <c r="E38" i="3" s="1"/>
  <c r="E47" i="3" s="1"/>
  <c r="B49" i="3" s="1"/>
  <c r="C46" i="3"/>
  <c r="D46" i="3" s="1"/>
  <c r="E46" i="3" s="1"/>
  <c r="C39" i="3"/>
  <c r="D39" i="3" s="1"/>
  <c r="F39" i="3" s="1"/>
  <c r="C44" i="3"/>
  <c r="D44" i="3" s="1"/>
  <c r="G44" i="3" s="1"/>
  <c r="C45" i="3"/>
  <c r="D45" i="3" s="1"/>
  <c r="F45" i="3" s="1"/>
  <c r="C43" i="3"/>
  <c r="D43" i="3" s="1"/>
  <c r="F43" i="3" s="1"/>
  <c r="D12" i="3"/>
  <c r="C3" i="3"/>
  <c r="D3" i="3" s="1"/>
  <c r="D4" i="3"/>
  <c r="D5" i="3"/>
  <c r="D11" i="3"/>
  <c r="D8" i="3"/>
  <c r="D9" i="3"/>
  <c r="D6" i="3"/>
  <c r="D16" i="3"/>
  <c r="D15" i="3"/>
  <c r="D14" i="3"/>
  <c r="D13" i="3"/>
  <c r="D7" i="3"/>
  <c r="F10" i="5" l="1"/>
  <c r="E10" i="5"/>
  <c r="G13" i="4"/>
  <c r="B15" i="4" s="1"/>
  <c r="E32" i="4"/>
  <c r="F13" i="4"/>
  <c r="E13" i="4"/>
  <c r="D59" i="3"/>
  <c r="D55" i="3"/>
  <c r="E54" i="3" s="1"/>
  <c r="D56" i="3"/>
  <c r="D10" i="3"/>
  <c r="E55" i="3" l="1"/>
  <c r="F54" i="3" s="1"/>
  <c r="D58" i="3"/>
  <c r="D53" i="3"/>
  <c r="D57" i="3"/>
  <c r="E56" i="3" s="1"/>
  <c r="F55" i="3" s="1"/>
  <c r="G54" i="3" s="1"/>
  <c r="E57" i="3" l="1"/>
  <c r="F56" i="3" s="1"/>
  <c r="G55" i="3" s="1"/>
  <c r="E52" i="3"/>
  <c r="E53" i="3"/>
  <c r="E58" i="3"/>
  <c r="F57" i="3" s="1"/>
  <c r="G56" i="3" s="1"/>
  <c r="F52" i="3" l="1"/>
  <c r="F53" i="3"/>
  <c r="G52" i="3" l="1"/>
  <c r="G53" i="3"/>
</calcChain>
</file>

<file path=xl/sharedStrings.xml><?xml version="1.0" encoding="utf-8"?>
<sst xmlns="http://schemas.openxmlformats.org/spreadsheetml/2006/main" count="158" uniqueCount="73">
  <si>
    <t>i</t>
  </si>
  <si>
    <t>x</t>
  </si>
  <si>
    <t>y</t>
  </si>
  <si>
    <t>b=</t>
  </si>
  <si>
    <t>a=</t>
  </si>
  <si>
    <t>h=</t>
  </si>
  <si>
    <t>I2=</t>
  </si>
  <si>
    <t>I1=</t>
  </si>
  <si>
    <t>I=</t>
  </si>
  <si>
    <t>x+h/2</t>
  </si>
  <si>
    <t>h1=</t>
  </si>
  <si>
    <t>h2=</t>
  </si>
  <si>
    <t>n1=</t>
  </si>
  <si>
    <t>n2=</t>
  </si>
  <si>
    <t>x^2</t>
  </si>
  <si>
    <t>y0,y20</t>
  </si>
  <si>
    <t>y1-y19</t>
  </si>
  <si>
    <t>sqrt((x^2)+1)</t>
  </si>
  <si>
    <t>n=</t>
  </si>
  <si>
    <t>y0,y8</t>
  </si>
  <si>
    <t>y1,y3,y5,y7</t>
  </si>
  <si>
    <t>y2,y4,y6</t>
  </si>
  <si>
    <t>∆y</t>
  </si>
  <si>
    <t>∆^2y</t>
  </si>
  <si>
    <t>∆^3y</t>
  </si>
  <si>
    <t>∆^4y</t>
  </si>
  <si>
    <t>R=</t>
  </si>
  <si>
    <t>y0,y9</t>
  </si>
  <si>
    <t>y1,y2,y4,y5,y7,y8</t>
  </si>
  <si>
    <t>y3,y6</t>
  </si>
  <si>
    <t>y0,y6</t>
  </si>
  <si>
    <t>y1-y5</t>
  </si>
  <si>
    <t>I1,2=</t>
  </si>
  <si>
    <t>C</t>
  </si>
  <si>
    <t>t</t>
  </si>
  <si>
    <t>f(x)</t>
  </si>
  <si>
    <t>Cf(x)</t>
  </si>
  <si>
    <t>0,4x^2+1,5</t>
  </si>
  <si>
    <t>sqrt(0,4x^2+1,5)</t>
  </si>
  <si>
    <t>sqrt(2x+0,8)</t>
  </si>
  <si>
    <t>2,5+sqrt(2x+0,8)</t>
  </si>
  <si>
    <t>сумма1=</t>
  </si>
  <si>
    <t>сумма2=</t>
  </si>
  <si>
    <t>Задание 1</t>
  </si>
  <si>
    <t>Задание 2</t>
  </si>
  <si>
    <t>При n=8</t>
  </si>
  <si>
    <t>cos(x^2+0,8)</t>
  </si>
  <si>
    <t>1,5+sin(0,6x+0,5)</t>
  </si>
  <si>
    <t>y(xi+h/2)</t>
  </si>
  <si>
    <t>сумма=</t>
  </si>
  <si>
    <t>При n=10</t>
  </si>
  <si>
    <t>т.к. более точный</t>
  </si>
  <si>
    <t>Сумма=</t>
  </si>
  <si>
    <t>y'</t>
  </si>
  <si>
    <t>2*x^2</t>
  </si>
  <si>
    <t>=0,514</t>
  </si>
  <si>
    <t>Таблица конечных разностей</t>
  </si>
  <si>
    <t>tg(x^2+0.5)/1+2x^2</t>
  </si>
  <si>
    <t>Погрешность</t>
  </si>
  <si>
    <t>Приближенные значения</t>
  </si>
  <si>
    <t>Приближённое значение</t>
  </si>
  <si>
    <t>Часть 1</t>
  </si>
  <si>
    <t>Часть 2</t>
  </si>
  <si>
    <t>y(x)</t>
  </si>
  <si>
    <t>Формула трапеции</t>
  </si>
  <si>
    <t xml:space="preserve">Приближенное значение </t>
  </si>
  <si>
    <t>lg(x^2+2)</t>
  </si>
  <si>
    <t>Формула Симпсона</t>
  </si>
  <si>
    <t>n=4</t>
  </si>
  <si>
    <t>n=5</t>
  </si>
  <si>
    <t>xi=</t>
  </si>
  <si>
    <t>1,4+1,8t</t>
  </si>
  <si>
    <t>Приближённые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</si>
</sst>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164" fontId="0" fillId="0" borderId="1" xfId="0" applyNumberFormat="1" applyFill="1" applyBorder="1"/>
    <xf numFmtId="166" fontId="0" fillId="0" borderId="0" xfId="0" applyNumberFormat="1"/>
    <xf numFmtId="0" fontId="0" fillId="0" borderId="0" xfId="0" quotePrefix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161925</xdr:colOff>
      <xdr:row>16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545C32-CF6A-06CB-4E45-2387F0099320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D9AA-7EF7-46DC-BD81-8C4156AE0C99}">
  <dimension ref="A1:M52"/>
  <sheetViews>
    <sheetView workbookViewId="0">
      <selection activeCell="H29" sqref="H29"/>
    </sheetView>
  </sheetViews>
  <sheetFormatPr defaultRowHeight="14.4" x14ac:dyDescent="0.3"/>
  <cols>
    <col min="1" max="1" width="10" customWidth="1"/>
    <col min="4" max="4" width="9" customWidth="1"/>
    <col min="5" max="5" width="13" customWidth="1"/>
    <col min="6" max="6" width="12.44140625" customWidth="1"/>
    <col min="7" max="7" width="16.88671875" customWidth="1"/>
    <col min="17" max="17" width="11.88671875" customWidth="1"/>
    <col min="18" max="18" width="15.44140625" customWidth="1"/>
  </cols>
  <sheetData>
    <row r="1" spans="1:13" x14ac:dyDescent="0.3">
      <c r="A1" t="s">
        <v>43</v>
      </c>
    </row>
    <row r="2" spans="1:13" x14ac:dyDescent="0.3">
      <c r="A2" s="2" t="s">
        <v>0</v>
      </c>
      <c r="B2" s="2" t="s">
        <v>1</v>
      </c>
      <c r="C2" s="2" t="s">
        <v>14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2</v>
      </c>
      <c r="J2" t="s">
        <v>5</v>
      </c>
      <c r="K2">
        <f>(B13-B3)/10</f>
        <v>0.15999999999999998</v>
      </c>
    </row>
    <row r="3" spans="1:13" x14ac:dyDescent="0.3">
      <c r="A3" s="2">
        <v>0</v>
      </c>
      <c r="B3" s="3">
        <v>0.8</v>
      </c>
      <c r="C3" s="3">
        <f>B3*B3</f>
        <v>0.64000000000000012</v>
      </c>
      <c r="D3" s="3">
        <f>0.4*C3+1.5</f>
        <v>1.756</v>
      </c>
      <c r="E3" s="3">
        <f>SQRT(D3)</f>
        <v>1.3251415018781956</v>
      </c>
      <c r="F3" s="3">
        <f>SQRT(2*B3+0.8)</f>
        <v>1.5491933384829668</v>
      </c>
      <c r="G3" s="3">
        <f>2.5+F3</f>
        <v>4.0491933384829668</v>
      </c>
      <c r="H3" s="4">
        <f>E3/G3</f>
        <v>0.32726061491908431</v>
      </c>
    </row>
    <row r="4" spans="1:13" x14ac:dyDescent="0.3">
      <c r="A4" s="2">
        <v>1</v>
      </c>
      <c r="B4" s="3">
        <f>B3+$K$2</f>
        <v>0.96</v>
      </c>
      <c r="C4" s="3">
        <f t="shared" ref="C4:C13" si="0">B4*B4</f>
        <v>0.92159999999999997</v>
      </c>
      <c r="D4" s="3">
        <f t="shared" ref="D4:D13" si="1">0.4*C4+1.5</f>
        <v>1.8686400000000001</v>
      </c>
      <c r="E4" s="3">
        <f t="shared" ref="E4:E13" si="2">SQRT(D4)</f>
        <v>1.3669820774245725</v>
      </c>
      <c r="F4" s="3">
        <f t="shared" ref="F4:F13" si="3">SQRT(2*B4+0.8)</f>
        <v>1.6492422502470641</v>
      </c>
      <c r="G4" s="3">
        <f t="shared" ref="G4:G12" si="4">2.5+F4</f>
        <v>4.1492422502470641</v>
      </c>
      <c r="H4" s="4">
        <f t="shared" ref="H4:H12" si="5">E4/G4</f>
        <v>0.32945342666921323</v>
      </c>
    </row>
    <row r="5" spans="1:13" x14ac:dyDescent="0.3">
      <c r="A5" s="2">
        <v>2</v>
      </c>
      <c r="B5" s="3">
        <f t="shared" ref="B5:B12" si="6">B4+$K$2</f>
        <v>1.1199999999999999</v>
      </c>
      <c r="C5" s="3">
        <f t="shared" si="0"/>
        <v>1.2543999999999997</v>
      </c>
      <c r="D5" s="3">
        <f t="shared" si="1"/>
        <v>2.00176</v>
      </c>
      <c r="E5" s="3">
        <f t="shared" si="2"/>
        <v>1.4148356795048675</v>
      </c>
      <c r="F5" s="3">
        <f t="shared" si="3"/>
        <v>1.7435595774162693</v>
      </c>
      <c r="G5" s="3">
        <f t="shared" si="4"/>
        <v>4.2435595774162689</v>
      </c>
      <c r="H5" s="4">
        <f t="shared" si="5"/>
        <v>0.33340775678853635</v>
      </c>
    </row>
    <row r="6" spans="1:13" x14ac:dyDescent="0.3">
      <c r="A6" s="2">
        <v>3</v>
      </c>
      <c r="B6" s="3">
        <f t="shared" si="6"/>
        <v>1.2799999999999998</v>
      </c>
      <c r="C6" s="3">
        <f t="shared" si="0"/>
        <v>1.6383999999999994</v>
      </c>
      <c r="D6" s="3">
        <f t="shared" si="1"/>
        <v>2.1553599999999999</v>
      </c>
      <c r="E6" s="3">
        <f t="shared" si="2"/>
        <v>1.4681144369564656</v>
      </c>
      <c r="F6" s="3">
        <f t="shared" si="3"/>
        <v>1.8330302779823358</v>
      </c>
      <c r="G6" s="3">
        <f t="shared" si="4"/>
        <v>4.3330302779823358</v>
      </c>
      <c r="H6" s="4">
        <f t="shared" si="5"/>
        <v>0.33881933491590771</v>
      </c>
    </row>
    <row r="7" spans="1:13" x14ac:dyDescent="0.3">
      <c r="A7" s="2">
        <v>4</v>
      </c>
      <c r="B7" s="3">
        <f t="shared" si="6"/>
        <v>1.4399999999999997</v>
      </c>
      <c r="C7" s="3">
        <f t="shared" si="0"/>
        <v>2.073599999999999</v>
      </c>
      <c r="D7" s="3">
        <f t="shared" si="1"/>
        <v>2.3294399999999995</v>
      </c>
      <c r="E7" s="3">
        <f t="shared" si="2"/>
        <v>1.526250307125276</v>
      </c>
      <c r="F7" s="3">
        <f t="shared" si="3"/>
        <v>1.9183326093250876</v>
      </c>
      <c r="G7" s="3">
        <f t="shared" si="4"/>
        <v>4.4183326093250876</v>
      </c>
      <c r="H7" s="4">
        <f t="shared" si="5"/>
        <v>0.34543581076355745</v>
      </c>
    </row>
    <row r="8" spans="1:13" x14ac:dyDescent="0.3">
      <c r="A8" s="2">
        <v>5</v>
      </c>
      <c r="B8" s="3">
        <f t="shared" si="6"/>
        <v>1.5999999999999996</v>
      </c>
      <c r="C8" s="3">
        <f t="shared" si="0"/>
        <v>2.5599999999999987</v>
      </c>
      <c r="D8" s="3">
        <f t="shared" si="1"/>
        <v>2.5239999999999996</v>
      </c>
      <c r="E8" s="3">
        <f t="shared" si="2"/>
        <v>1.5887101686588398</v>
      </c>
      <c r="F8" s="3">
        <f t="shared" si="3"/>
        <v>1.9999999999999998</v>
      </c>
      <c r="G8" s="3">
        <f t="shared" si="4"/>
        <v>4.5</v>
      </c>
      <c r="H8" s="4">
        <f t="shared" si="5"/>
        <v>0.35304670414640887</v>
      </c>
    </row>
    <row r="9" spans="1:13" x14ac:dyDescent="0.3">
      <c r="A9" s="2">
        <v>6</v>
      </c>
      <c r="B9" s="3">
        <f t="shared" si="6"/>
        <v>1.7599999999999996</v>
      </c>
      <c r="C9" s="3">
        <f t="shared" si="0"/>
        <v>3.0975999999999986</v>
      </c>
      <c r="D9" s="3">
        <f t="shared" si="1"/>
        <v>2.7390399999999993</v>
      </c>
      <c r="E9" s="3">
        <f t="shared" si="2"/>
        <v>1.6550045317158497</v>
      </c>
      <c r="F9" s="3">
        <f t="shared" si="3"/>
        <v>2.0784609690826525</v>
      </c>
      <c r="G9" s="3">
        <f t="shared" si="4"/>
        <v>4.5784609690826521</v>
      </c>
      <c r="H9" s="4">
        <f t="shared" si="5"/>
        <v>0.36147616915197794</v>
      </c>
    </row>
    <row r="10" spans="1:13" x14ac:dyDescent="0.3">
      <c r="A10" s="2">
        <v>7</v>
      </c>
      <c r="B10" s="3">
        <f t="shared" si="6"/>
        <v>1.9199999999999995</v>
      </c>
      <c r="C10" s="3">
        <f t="shared" si="0"/>
        <v>3.6863999999999981</v>
      </c>
      <c r="D10" s="3">
        <f t="shared" si="1"/>
        <v>2.9745599999999994</v>
      </c>
      <c r="E10" s="3">
        <f t="shared" si="2"/>
        <v>1.7246912767217208</v>
      </c>
      <c r="F10" s="3">
        <f t="shared" si="3"/>
        <v>2.1540659228538015</v>
      </c>
      <c r="G10" s="3">
        <f t="shared" si="4"/>
        <v>4.6540659228538015</v>
      </c>
      <c r="H10" s="4">
        <f t="shared" si="5"/>
        <v>0.37057731998436472</v>
      </c>
    </row>
    <row r="11" spans="1:13" x14ac:dyDescent="0.3">
      <c r="A11" s="2">
        <v>8</v>
      </c>
      <c r="B11" s="3">
        <f t="shared" si="6"/>
        <v>2.0799999999999996</v>
      </c>
      <c r="C11" s="3">
        <f t="shared" si="0"/>
        <v>4.3263999999999987</v>
      </c>
      <c r="D11" s="3">
        <f t="shared" si="1"/>
        <v>3.2305599999999997</v>
      </c>
      <c r="E11" s="3">
        <f t="shared" si="2"/>
        <v>1.7973758649764939</v>
      </c>
      <c r="F11" s="3">
        <f t="shared" si="3"/>
        <v>2.2271057451320084</v>
      </c>
      <c r="G11" s="3">
        <f t="shared" si="4"/>
        <v>4.7271057451320084</v>
      </c>
      <c r="H11" s="4">
        <f t="shared" si="5"/>
        <v>0.3802275561166446</v>
      </c>
      <c r="M11" s="1"/>
    </row>
    <row r="12" spans="1:13" x14ac:dyDescent="0.3">
      <c r="A12" s="2">
        <v>9</v>
      </c>
      <c r="B12" s="3">
        <f t="shared" si="6"/>
        <v>2.2399999999999998</v>
      </c>
      <c r="C12" s="3">
        <f t="shared" si="0"/>
        <v>5.0175999999999989</v>
      </c>
      <c r="D12" s="3">
        <f t="shared" si="1"/>
        <v>3.5070399999999995</v>
      </c>
      <c r="E12" s="3">
        <f t="shared" si="2"/>
        <v>1.8727092673450407</v>
      </c>
      <c r="F12" s="3">
        <f t="shared" si="3"/>
        <v>2.2978250586152114</v>
      </c>
      <c r="G12" s="3">
        <f t="shared" si="4"/>
        <v>4.7978250586152118</v>
      </c>
      <c r="H12" s="4">
        <f t="shared" si="5"/>
        <v>0.39032462510951943</v>
      </c>
    </row>
    <row r="13" spans="1:13" x14ac:dyDescent="0.3">
      <c r="A13" s="2">
        <v>10</v>
      </c>
      <c r="B13" s="3">
        <v>2.4</v>
      </c>
      <c r="C13" s="3">
        <f t="shared" si="0"/>
        <v>5.76</v>
      </c>
      <c r="D13" s="3">
        <f t="shared" si="1"/>
        <v>3.8039999999999998</v>
      </c>
      <c r="E13" s="3">
        <f t="shared" si="2"/>
        <v>1.9503845774615836</v>
      </c>
      <c r="F13" s="3">
        <f t="shared" si="3"/>
        <v>2.3664319132398464</v>
      </c>
      <c r="G13" s="3">
        <f>2.5+F13</f>
        <v>4.8664319132398468</v>
      </c>
      <c r="H13" s="4">
        <f>E13/G13</f>
        <v>0.40078328685854503</v>
      </c>
    </row>
    <row r="14" spans="1:13" x14ac:dyDescent="0.3">
      <c r="G14" t="s">
        <v>41</v>
      </c>
      <c r="H14" s="5">
        <f>SUM(H3:H12)</f>
        <v>3.5300293185652141</v>
      </c>
    </row>
    <row r="15" spans="1:13" x14ac:dyDescent="0.3">
      <c r="A15" s="12" t="s">
        <v>72</v>
      </c>
      <c r="B15" s="12"/>
      <c r="C15" s="12"/>
      <c r="G15" t="s">
        <v>42</v>
      </c>
      <c r="H15" s="5">
        <f>SUM(H4:H13)</f>
        <v>3.6035519905046756</v>
      </c>
    </row>
    <row r="16" spans="1:13" x14ac:dyDescent="0.3">
      <c r="A16" t="s">
        <v>7</v>
      </c>
      <c r="B16" s="5">
        <f>K2*H14</f>
        <v>0.56480469097043418</v>
      </c>
    </row>
    <row r="17" spans="1:13" x14ac:dyDescent="0.3">
      <c r="A17" t="s">
        <v>6</v>
      </c>
      <c r="B17" s="5">
        <f>K2*H15</f>
        <v>0.57656831848074797</v>
      </c>
    </row>
    <row r="18" spans="1:13" x14ac:dyDescent="0.3">
      <c r="B18" s="5"/>
    </row>
    <row r="19" spans="1:13" x14ac:dyDescent="0.3">
      <c r="A19" t="s">
        <v>8</v>
      </c>
      <c r="B19" s="5">
        <f>(B16+B17)/2</f>
        <v>0.57068650472559113</v>
      </c>
    </row>
    <row r="21" spans="1:13" x14ac:dyDescent="0.3">
      <c r="A21" t="s">
        <v>44</v>
      </c>
    </row>
    <row r="22" spans="1:13" x14ac:dyDescent="0.3">
      <c r="A22" t="s">
        <v>45</v>
      </c>
      <c r="H22" t="s">
        <v>5</v>
      </c>
      <c r="I22">
        <f>(B32-B24)/8</f>
        <v>9.9999999999999992E-2</v>
      </c>
    </row>
    <row r="23" spans="1:13" x14ac:dyDescent="0.3">
      <c r="A23" s="2" t="s">
        <v>0</v>
      </c>
      <c r="B23" s="2" t="s">
        <v>1</v>
      </c>
      <c r="C23" s="2" t="s">
        <v>9</v>
      </c>
      <c r="D23" s="2" t="s">
        <v>46</v>
      </c>
      <c r="E23" s="2" t="s">
        <v>47</v>
      </c>
      <c r="F23" s="2" t="s">
        <v>48</v>
      </c>
      <c r="M23" s="1"/>
    </row>
    <row r="24" spans="1:13" x14ac:dyDescent="0.3">
      <c r="A24" s="3">
        <v>0</v>
      </c>
      <c r="B24" s="3">
        <v>0.4</v>
      </c>
      <c r="C24" s="3">
        <f>B24+$I$22/2</f>
        <v>0.45</v>
      </c>
      <c r="D24" s="3">
        <f>COS(C24*C24+0.8)</f>
        <v>0.53819694215362357</v>
      </c>
      <c r="E24" s="3">
        <f>1.5+SIN(0.6*C24+0.5)</f>
        <v>2.1961352386273569</v>
      </c>
      <c r="F24" s="4">
        <f>D24/E24</f>
        <v>0.24506548262028299</v>
      </c>
    </row>
    <row r="25" spans="1:13" x14ac:dyDescent="0.3">
      <c r="A25" s="3">
        <v>1</v>
      </c>
      <c r="B25" s="3">
        <f>B24+$I$22</f>
        <v>0.5</v>
      </c>
      <c r="C25" s="3">
        <f t="shared" ref="C25:C31" si="7">B25+$I$22/2</f>
        <v>0.55000000000000004</v>
      </c>
      <c r="D25" s="3">
        <f t="shared" ref="D25:D31" si="8">COS(C25*C25+0.8)</f>
        <v>0.45136668785913436</v>
      </c>
      <c r="E25" s="3">
        <f t="shared" ref="E25:E31" si="9">1.5+SIN(0.6*C25+0.5)</f>
        <v>2.2379313711099629</v>
      </c>
      <c r="F25" s="4">
        <f t="shared" ref="F25:F31" si="10">D25/E25</f>
        <v>0.20168924466851135</v>
      </c>
    </row>
    <row r="26" spans="1:13" x14ac:dyDescent="0.3">
      <c r="A26" s="3">
        <v>2</v>
      </c>
      <c r="B26" s="3">
        <f t="shared" ref="B26:B31" si="11">B25+$I$22</f>
        <v>0.6</v>
      </c>
      <c r="C26" s="3">
        <f t="shared" si="7"/>
        <v>0.65</v>
      </c>
      <c r="D26" s="3">
        <f t="shared" si="8"/>
        <v>0.3412969264784218</v>
      </c>
      <c r="E26" s="3">
        <f t="shared" si="9"/>
        <v>2.2770717475268238</v>
      </c>
      <c r="F26" s="4">
        <f t="shared" si="10"/>
        <v>0.14988413379996116</v>
      </c>
    </row>
    <row r="27" spans="1:13" x14ac:dyDescent="0.3">
      <c r="A27" s="3">
        <v>3</v>
      </c>
      <c r="B27" s="3">
        <f t="shared" si="11"/>
        <v>0.7</v>
      </c>
      <c r="C27" s="3">
        <f t="shared" si="7"/>
        <v>0.75</v>
      </c>
      <c r="D27" s="3">
        <f t="shared" si="8"/>
        <v>0.20679335306136229</v>
      </c>
      <c r="E27" s="3">
        <f t="shared" si="9"/>
        <v>2.3134155047893739</v>
      </c>
      <c r="F27" s="4">
        <f t="shared" si="10"/>
        <v>8.9388764203078119E-2</v>
      </c>
    </row>
    <row r="28" spans="1:13" x14ac:dyDescent="0.3">
      <c r="A28" s="3">
        <v>4</v>
      </c>
      <c r="B28" s="3">
        <f t="shared" si="11"/>
        <v>0.79999999999999993</v>
      </c>
      <c r="C28" s="3">
        <f t="shared" si="7"/>
        <v>0.85</v>
      </c>
      <c r="D28" s="3">
        <f t="shared" si="8"/>
        <v>4.8277553504264353E-2</v>
      </c>
      <c r="E28" s="3">
        <f t="shared" si="9"/>
        <v>2.3468318446180154</v>
      </c>
      <c r="F28" s="4">
        <f t="shared" si="10"/>
        <v>2.0571373110936417E-2</v>
      </c>
    </row>
    <row r="29" spans="1:13" x14ac:dyDescent="0.3">
      <c r="A29" s="3">
        <v>5</v>
      </c>
      <c r="B29" s="3">
        <f t="shared" si="11"/>
        <v>0.89999999999999991</v>
      </c>
      <c r="C29" s="3">
        <f t="shared" si="7"/>
        <v>0.95</v>
      </c>
      <c r="D29" s="3">
        <f t="shared" si="8"/>
        <v>-0.13132325110036139</v>
      </c>
      <c r="E29" s="3">
        <f t="shared" si="9"/>
        <v>2.3772005042746818</v>
      </c>
      <c r="F29" s="4">
        <f t="shared" si="10"/>
        <v>-5.5242816440689763E-2</v>
      </c>
    </row>
    <row r="30" spans="1:13" x14ac:dyDescent="0.3">
      <c r="A30" s="3">
        <v>6</v>
      </c>
      <c r="B30" s="3">
        <f t="shared" si="11"/>
        <v>0.99999999999999989</v>
      </c>
      <c r="C30" s="3">
        <f t="shared" si="7"/>
        <v>1.0499999999999998</v>
      </c>
      <c r="D30" s="3">
        <f t="shared" si="8"/>
        <v>-0.32565430433902898</v>
      </c>
      <c r="E30" s="3">
        <f t="shared" si="9"/>
        <v>2.4044121893788257</v>
      </c>
      <c r="F30" s="4">
        <f t="shared" si="10"/>
        <v>-0.13544029837211938</v>
      </c>
    </row>
    <row r="31" spans="1:13" x14ac:dyDescent="0.3">
      <c r="A31" s="3">
        <v>7</v>
      </c>
      <c r="B31" s="3">
        <f t="shared" si="11"/>
        <v>1.0999999999999999</v>
      </c>
      <c r="C31" s="3">
        <f t="shared" si="7"/>
        <v>1.1499999999999999</v>
      </c>
      <c r="D31" s="3">
        <f t="shared" si="8"/>
        <v>-0.52413889286269288</v>
      </c>
      <c r="E31" s="3">
        <f t="shared" si="9"/>
        <v>2.4283689672491668</v>
      </c>
      <c r="F31" s="4">
        <f t="shared" si="10"/>
        <v>-0.21583989086157382</v>
      </c>
    </row>
    <row r="32" spans="1:13" x14ac:dyDescent="0.3">
      <c r="A32" s="6">
        <v>8</v>
      </c>
      <c r="B32" s="6">
        <f>1.2</f>
        <v>1.2</v>
      </c>
      <c r="C32" s="7"/>
      <c r="D32" s="7"/>
      <c r="E32" s="3" t="s">
        <v>49</v>
      </c>
      <c r="F32" s="4">
        <f>SUM(F24:F31)</f>
        <v>0.30007599272838703</v>
      </c>
    </row>
    <row r="34" spans="1:9" x14ac:dyDescent="0.3">
      <c r="A34" t="s">
        <v>50</v>
      </c>
      <c r="H34" t="s">
        <v>5</v>
      </c>
      <c r="I34">
        <f>(B46-B36)/10</f>
        <v>7.9999999999999988E-2</v>
      </c>
    </row>
    <row r="35" spans="1:9" x14ac:dyDescent="0.3">
      <c r="A35" s="2" t="s">
        <v>0</v>
      </c>
      <c r="B35" s="2" t="s">
        <v>1</v>
      </c>
      <c r="C35" s="2" t="s">
        <v>9</v>
      </c>
      <c r="D35" s="2" t="s">
        <v>46</v>
      </c>
      <c r="E35" s="2" t="s">
        <v>47</v>
      </c>
      <c r="F35" s="2" t="s">
        <v>48</v>
      </c>
    </row>
    <row r="36" spans="1:9" x14ac:dyDescent="0.3">
      <c r="A36" s="3">
        <v>0</v>
      </c>
      <c r="B36" s="3">
        <v>0.4</v>
      </c>
      <c r="C36" s="2">
        <f>B36+$I$34/2</f>
        <v>0.44</v>
      </c>
      <c r="D36" s="3">
        <f>COS(C36*C36+0.8)</f>
        <v>0.54567661805310286</v>
      </c>
      <c r="E36" s="3">
        <f>1.5+SIN(0.6*C36+0.5)</f>
        <v>2.1918152700577247</v>
      </c>
      <c r="F36" s="4">
        <f>D36/E36</f>
        <v>0.24896104407500166</v>
      </c>
    </row>
    <row r="37" spans="1:9" x14ac:dyDescent="0.3">
      <c r="A37" s="3">
        <v>1</v>
      </c>
      <c r="B37" s="3">
        <f>B36+$I$34</f>
        <v>0.48</v>
      </c>
      <c r="C37" s="2">
        <f t="shared" ref="C37:C45" si="12">B37+$I$34/2</f>
        <v>0.52</v>
      </c>
      <c r="D37" s="3">
        <f t="shared" ref="D37:D45" si="13">COS(C37*C37+0.8)</f>
        <v>0.47977331042624322</v>
      </c>
      <c r="E37" s="3">
        <f t="shared" ref="E37:E45" si="14">1.5+SIN(0.6*C37+0.5)</f>
        <v>2.2256647217428491</v>
      </c>
      <c r="F37" s="4">
        <f t="shared" ref="F37:F45" si="15">D37/E37</f>
        <v>0.21556405407304458</v>
      </c>
    </row>
    <row r="38" spans="1:9" x14ac:dyDescent="0.3">
      <c r="A38" s="3">
        <v>2</v>
      </c>
      <c r="B38" s="3">
        <f t="shared" ref="B38:B45" si="16">B37+$I$34</f>
        <v>0.55999999999999994</v>
      </c>
      <c r="C38" s="2">
        <f t="shared" si="12"/>
        <v>0.6</v>
      </c>
      <c r="D38" s="3">
        <f t="shared" si="13"/>
        <v>0.39933952940627304</v>
      </c>
      <c r="E38" s="3">
        <f t="shared" si="14"/>
        <v>2.2578425628952772</v>
      </c>
      <c r="F38" s="4">
        <f t="shared" si="15"/>
        <v>0.17686774798602073</v>
      </c>
    </row>
    <row r="39" spans="1:9" x14ac:dyDescent="0.3">
      <c r="A39" s="3">
        <v>3</v>
      </c>
      <c r="B39" s="3">
        <f t="shared" si="16"/>
        <v>0.6399999999999999</v>
      </c>
      <c r="C39" s="2">
        <f t="shared" si="12"/>
        <v>0.67999999999999994</v>
      </c>
      <c r="D39" s="3">
        <f t="shared" si="13"/>
        <v>0.30353101299981428</v>
      </c>
      <c r="E39" s="3">
        <f t="shared" si="14"/>
        <v>2.2882746700023473</v>
      </c>
      <c r="F39" s="4">
        <f t="shared" si="15"/>
        <v>0.13264623210617585</v>
      </c>
    </row>
    <row r="40" spans="1:9" x14ac:dyDescent="0.3">
      <c r="A40" s="3">
        <v>4</v>
      </c>
      <c r="B40" s="3">
        <f t="shared" si="16"/>
        <v>0.71999999999999986</v>
      </c>
      <c r="C40" s="2">
        <f t="shared" si="12"/>
        <v>0.7599999999999999</v>
      </c>
      <c r="D40" s="3">
        <f t="shared" si="13"/>
        <v>0.19199673134320622</v>
      </c>
      <c r="E40" s="3">
        <f t="shared" si="14"/>
        <v>2.3168909409504419</v>
      </c>
      <c r="F40" s="4">
        <f t="shared" si="15"/>
        <v>8.2868264513324366E-2</v>
      </c>
    </row>
    <row r="41" spans="1:9" x14ac:dyDescent="0.3">
      <c r="A41" s="3">
        <v>5</v>
      </c>
      <c r="B41" s="3">
        <f t="shared" si="16"/>
        <v>0.79999999999999982</v>
      </c>
      <c r="C41" s="2">
        <f t="shared" si="12"/>
        <v>0.83999999999999986</v>
      </c>
      <c r="D41" s="3">
        <f t="shared" si="13"/>
        <v>6.5150149782264313E-2</v>
      </c>
      <c r="E41" s="3">
        <f t="shared" si="14"/>
        <v>2.3436254565092463</v>
      </c>
      <c r="F41" s="4">
        <f t="shared" si="15"/>
        <v>2.7798874432480067E-2</v>
      </c>
    </row>
    <row r="42" spans="1:9" x14ac:dyDescent="0.3">
      <c r="A42" s="3">
        <v>6</v>
      </c>
      <c r="B42" s="3">
        <f t="shared" si="16"/>
        <v>0.87999999999999978</v>
      </c>
      <c r="C42" s="2">
        <f t="shared" si="12"/>
        <v>0.91999999999999982</v>
      </c>
      <c r="D42" s="3">
        <f t="shared" si="13"/>
        <v>-7.5531669753111402E-2</v>
      </c>
      <c r="E42" s="3">
        <f t="shared" si="14"/>
        <v>2.3684166321804994</v>
      </c>
      <c r="F42" s="4">
        <f t="shared" si="15"/>
        <v>-3.1891208973470447E-2</v>
      </c>
    </row>
    <row r="43" spans="1:9" x14ac:dyDescent="0.3">
      <c r="A43" s="3">
        <v>7</v>
      </c>
      <c r="B43" s="3">
        <f t="shared" si="16"/>
        <v>0.95999999999999974</v>
      </c>
      <c r="C43" s="2">
        <f t="shared" si="12"/>
        <v>0.99999999999999978</v>
      </c>
      <c r="D43" s="3">
        <f t="shared" si="13"/>
        <v>-0.22720209469308666</v>
      </c>
      <c r="E43" s="3">
        <f t="shared" si="14"/>
        <v>2.3912073600614354</v>
      </c>
      <c r="F43" s="4">
        <f t="shared" si="15"/>
        <v>-9.5015638747134562E-2</v>
      </c>
    </row>
    <row r="44" spans="1:9" x14ac:dyDescent="0.3">
      <c r="A44" s="3">
        <v>8</v>
      </c>
      <c r="B44" s="3">
        <f t="shared" si="16"/>
        <v>1.0399999999999998</v>
      </c>
      <c r="C44" s="2">
        <f t="shared" si="12"/>
        <v>1.0799999999999998</v>
      </c>
      <c r="D44" s="3">
        <f t="shared" si="13"/>
        <v>-0.38536530695255589</v>
      </c>
      <c r="E44" s="3">
        <f t="shared" si="14"/>
        <v>2.4119451403961305</v>
      </c>
      <c r="F44" s="4">
        <f t="shared" si="15"/>
        <v>-0.15977366172153679</v>
      </c>
    </row>
    <row r="45" spans="1:9" x14ac:dyDescent="0.3">
      <c r="A45" s="8">
        <v>9</v>
      </c>
      <c r="B45" s="3">
        <f t="shared" si="16"/>
        <v>1.1199999999999999</v>
      </c>
      <c r="C45" s="2">
        <f t="shared" si="12"/>
        <v>1.1599999999999999</v>
      </c>
      <c r="D45" s="3">
        <f t="shared" si="13"/>
        <v>-0.54367002426882349</v>
      </c>
      <c r="E45" s="3">
        <f t="shared" si="14"/>
        <v>2.4305822025117201</v>
      </c>
      <c r="F45" s="4">
        <f t="shared" si="15"/>
        <v>-0.22367892914998086</v>
      </c>
    </row>
    <row r="46" spans="1:9" x14ac:dyDescent="0.3">
      <c r="A46" s="8">
        <v>10</v>
      </c>
      <c r="B46" s="3">
        <v>1.2</v>
      </c>
      <c r="E46" s="2" t="s">
        <v>49</v>
      </c>
      <c r="F46" s="4">
        <f>SUM(F36:F45)</f>
        <v>0.37434677859392462</v>
      </c>
    </row>
    <row r="48" spans="1:9" x14ac:dyDescent="0.3">
      <c r="A48" t="s">
        <v>59</v>
      </c>
    </row>
    <row r="49" spans="1:4" x14ac:dyDescent="0.3">
      <c r="A49" t="s">
        <v>7</v>
      </c>
      <c r="B49" s="5">
        <f>I22*F32</f>
        <v>3.0007599272838699E-2</v>
      </c>
      <c r="D49" s="9"/>
    </row>
    <row r="50" spans="1:4" x14ac:dyDescent="0.3">
      <c r="A50" t="s">
        <v>6</v>
      </c>
      <c r="B50" s="5">
        <f>I34*F46</f>
        <v>2.9947742287513967E-2</v>
      </c>
      <c r="D50" s="9"/>
    </row>
    <row r="52" spans="1:4" x14ac:dyDescent="0.3">
      <c r="A52" t="s">
        <v>8</v>
      </c>
      <c r="B52" s="5">
        <f>B49</f>
        <v>3.0007599272838699E-2</v>
      </c>
      <c r="C52" s="12" t="s">
        <v>51</v>
      </c>
      <c r="D52" s="12"/>
    </row>
  </sheetData>
  <mergeCells count="2">
    <mergeCell ref="C52:D52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501F-AF2B-44D1-9E1B-6BAA46B7E74C}">
  <dimension ref="A1:J62"/>
  <sheetViews>
    <sheetView topLeftCell="A28" workbookViewId="0">
      <selection activeCell="B62" sqref="B62"/>
    </sheetView>
  </sheetViews>
  <sheetFormatPr defaultRowHeight="14.4" x14ac:dyDescent="0.3"/>
  <cols>
    <col min="1" max="1" width="9.6640625" customWidth="1"/>
    <col min="5" max="5" width="12.6640625" customWidth="1"/>
    <col min="9" max="9" width="13.109375" customWidth="1"/>
    <col min="13" max="13" width="12" bestFit="1" customWidth="1"/>
    <col min="15" max="15" width="11" customWidth="1"/>
    <col min="17" max="17" width="10.44140625" customWidth="1"/>
    <col min="18" max="18" width="12" bestFit="1" customWidth="1"/>
  </cols>
  <sheetData>
    <row r="1" spans="1:10" x14ac:dyDescent="0.3">
      <c r="A1" t="s">
        <v>43</v>
      </c>
    </row>
    <row r="2" spans="1:10" x14ac:dyDescent="0.3">
      <c r="A2" s="2"/>
      <c r="B2" s="2" t="s">
        <v>0</v>
      </c>
      <c r="C2" s="2" t="s">
        <v>1</v>
      </c>
      <c r="D2" s="2" t="s">
        <v>54</v>
      </c>
      <c r="E2" s="2" t="s">
        <v>17</v>
      </c>
      <c r="F2" s="2" t="s">
        <v>15</v>
      </c>
      <c r="G2" s="2" t="s">
        <v>16</v>
      </c>
      <c r="I2" s="2" t="s">
        <v>3</v>
      </c>
      <c r="J2" s="2">
        <v>1.5</v>
      </c>
    </row>
    <row r="3" spans="1:10" x14ac:dyDescent="0.3">
      <c r="A3" s="2"/>
      <c r="B3" s="2">
        <v>0</v>
      </c>
      <c r="C3" s="2">
        <f>$J$3+B3*$J$4</f>
        <v>0.6</v>
      </c>
      <c r="D3" s="2">
        <f>2*C3^2</f>
        <v>0.72</v>
      </c>
      <c r="E3" s="2">
        <f>SQRT(D3+1)</f>
        <v>1.3114877048604001</v>
      </c>
      <c r="F3" s="2">
        <f>1/E3</f>
        <v>0.76249285166302339</v>
      </c>
      <c r="G3" s="2"/>
      <c r="I3" s="2" t="s">
        <v>4</v>
      </c>
      <c r="J3" s="2">
        <v>0.6</v>
      </c>
    </row>
    <row r="4" spans="1:10" x14ac:dyDescent="0.3">
      <c r="A4" s="2"/>
      <c r="B4" s="2">
        <v>1</v>
      </c>
      <c r="C4" s="2">
        <f t="shared" ref="C4:C31" si="0">$J$3+B4*$J$4</f>
        <v>0.63214285714285712</v>
      </c>
      <c r="D4" s="2">
        <f t="shared" ref="D4:D31" si="1">2*C4^2</f>
        <v>0.79920918367346927</v>
      </c>
      <c r="E4" s="2">
        <f t="shared" ref="E4:E31" si="2">SQRT(D4+1)</f>
        <v>1.3413460342780565</v>
      </c>
      <c r="F4" s="2"/>
      <c r="G4" s="2">
        <f>1/E4</f>
        <v>0.74551977971756045</v>
      </c>
      <c r="I4" s="2" t="s">
        <v>5</v>
      </c>
      <c r="J4" s="2">
        <f>(J2-J3)/J5</f>
        <v>3.2142857142857147E-2</v>
      </c>
    </row>
    <row r="5" spans="1:10" x14ac:dyDescent="0.3">
      <c r="A5" s="2"/>
      <c r="B5" s="2">
        <v>2</v>
      </c>
      <c r="C5" s="2">
        <f t="shared" si="0"/>
        <v>0.66428571428571426</v>
      </c>
      <c r="D5" s="2">
        <f t="shared" si="1"/>
        <v>0.88255102040816324</v>
      </c>
      <c r="E5" s="2">
        <f t="shared" si="2"/>
        <v>1.3720608661455815</v>
      </c>
      <c r="F5" s="2"/>
      <c r="G5" s="2">
        <f t="shared" ref="G5:G30" si="3">1/E5</f>
        <v>0.72883064058901281</v>
      </c>
      <c r="I5" s="2" t="s">
        <v>18</v>
      </c>
      <c r="J5" s="2">
        <v>28</v>
      </c>
    </row>
    <row r="6" spans="1:10" x14ac:dyDescent="0.3">
      <c r="A6" s="2"/>
      <c r="B6" s="2">
        <v>3</v>
      </c>
      <c r="C6" s="2">
        <f t="shared" si="0"/>
        <v>0.6964285714285714</v>
      </c>
      <c r="D6" s="2">
        <f t="shared" si="1"/>
        <v>0.97002551020408156</v>
      </c>
      <c r="E6" s="2">
        <f t="shared" si="2"/>
        <v>1.4035759723663275</v>
      </c>
      <c r="F6" s="2"/>
      <c r="G6" s="2">
        <f t="shared" si="3"/>
        <v>0.71246588691175183</v>
      </c>
      <c r="I6" s="2" t="s">
        <v>53</v>
      </c>
      <c r="J6" s="2">
        <f>((((J2^2)+1)^(3/2))-3*(J2^2)*SQRT((J2^2)+1))/(((J3^2)+1)^3)</f>
        <v>-2.508378096083566</v>
      </c>
    </row>
    <row r="7" spans="1:10" x14ac:dyDescent="0.3">
      <c r="A7" s="2"/>
      <c r="B7" s="2">
        <v>4</v>
      </c>
      <c r="C7" s="2">
        <f t="shared" si="0"/>
        <v>0.72857142857142854</v>
      </c>
      <c r="D7" s="2">
        <f t="shared" si="1"/>
        <v>1.0616326530612243</v>
      </c>
      <c r="E7" s="2">
        <f t="shared" si="2"/>
        <v>1.4358386584366727</v>
      </c>
      <c r="F7" s="2"/>
      <c r="G7" s="2">
        <f>1/E7</f>
        <v>0.69645708041374954</v>
      </c>
    </row>
    <row r="8" spans="1:10" x14ac:dyDescent="0.3">
      <c r="A8" s="2"/>
      <c r="B8" s="2">
        <v>5</v>
      </c>
      <c r="C8" s="2">
        <f t="shared" si="0"/>
        <v>0.76071428571428568</v>
      </c>
      <c r="D8" s="2">
        <f t="shared" si="1"/>
        <v>1.1573724489795918</v>
      </c>
      <c r="E8" s="2">
        <f t="shared" si="2"/>
        <v>1.4687996626427962</v>
      </c>
      <c r="F8" s="2"/>
      <c r="G8" s="2">
        <f t="shared" si="3"/>
        <v>0.6808280430843171</v>
      </c>
    </row>
    <row r="9" spans="1:10" x14ac:dyDescent="0.3">
      <c r="A9" s="2"/>
      <c r="B9" s="2">
        <v>6</v>
      </c>
      <c r="C9" s="2">
        <f t="shared" si="0"/>
        <v>0.79285714285714293</v>
      </c>
      <c r="D9" s="2">
        <f t="shared" si="1"/>
        <v>1.2572448979591839</v>
      </c>
      <c r="E9" s="2">
        <f t="shared" si="2"/>
        <v>1.5024130250897001</v>
      </c>
      <c r="F9" s="2"/>
      <c r="G9" s="2">
        <f t="shared" si="3"/>
        <v>0.66559593354184077</v>
      </c>
    </row>
    <row r="10" spans="1:10" x14ac:dyDescent="0.3">
      <c r="A10" s="2"/>
      <c r="B10" s="2">
        <v>7</v>
      </c>
      <c r="C10" s="2">
        <f t="shared" si="0"/>
        <v>0.82499999999999996</v>
      </c>
      <c r="D10" s="2">
        <f t="shared" si="1"/>
        <v>1.3612499999999998</v>
      </c>
      <c r="E10" s="2">
        <f t="shared" si="2"/>
        <v>1.5366359360629309</v>
      </c>
      <c r="F10" s="2"/>
      <c r="G10" s="2">
        <f t="shared" si="3"/>
        <v>0.6507722333776309</v>
      </c>
    </row>
    <row r="11" spans="1:10" x14ac:dyDescent="0.3">
      <c r="A11" s="2"/>
      <c r="B11" s="2">
        <v>8</v>
      </c>
      <c r="C11" s="2">
        <f t="shared" si="0"/>
        <v>0.85714285714285721</v>
      </c>
      <c r="D11" s="2">
        <f t="shared" si="1"/>
        <v>1.4693877551020411</v>
      </c>
      <c r="E11" s="2">
        <f t="shared" si="2"/>
        <v>1.5714285714285716</v>
      </c>
      <c r="F11" s="2"/>
      <c r="G11" s="2">
        <f t="shared" si="3"/>
        <v>0.63636363636363624</v>
      </c>
    </row>
    <row r="12" spans="1:10" x14ac:dyDescent="0.3">
      <c r="A12" s="2"/>
      <c r="B12" s="2">
        <v>9</v>
      </c>
      <c r="C12" s="2">
        <f t="shared" si="0"/>
        <v>0.88928571428571423</v>
      </c>
      <c r="D12" s="2">
        <f t="shared" si="1"/>
        <v>1.5816581632653059</v>
      </c>
      <c r="E12" s="2">
        <f t="shared" si="2"/>
        <v>1.6067539211918251</v>
      </c>
      <c r="F12" s="2"/>
      <c r="G12" s="2">
        <f t="shared" si="3"/>
        <v>0.62237283930711707</v>
      </c>
    </row>
    <row r="13" spans="1:10" x14ac:dyDescent="0.3">
      <c r="A13" s="2"/>
      <c r="B13" s="2">
        <v>10</v>
      </c>
      <c r="C13" s="2">
        <f t="shared" si="0"/>
        <v>0.92142857142857149</v>
      </c>
      <c r="D13" s="2">
        <f t="shared" si="1"/>
        <v>1.6980612244897961</v>
      </c>
      <c r="E13" s="2">
        <f t="shared" si="2"/>
        <v>1.6425776159712502</v>
      </c>
      <c r="F13" s="2"/>
      <c r="G13" s="2">
        <f t="shared" si="3"/>
        <v>0.6087992374160679</v>
      </c>
    </row>
    <row r="14" spans="1:10" x14ac:dyDescent="0.3">
      <c r="A14" s="2"/>
      <c r="B14" s="2">
        <v>11</v>
      </c>
      <c r="C14" s="2">
        <f t="shared" si="0"/>
        <v>0.95357142857142851</v>
      </c>
      <c r="D14" s="2">
        <f t="shared" si="1"/>
        <v>1.8185969387755101</v>
      </c>
      <c r="E14" s="2">
        <f t="shared" si="2"/>
        <v>1.6788677549990381</v>
      </c>
      <c r="F14" s="2"/>
      <c r="G14" s="2">
        <f t="shared" si="3"/>
        <v>0.59563952969039724</v>
      </c>
    </row>
    <row r="15" spans="1:10" x14ac:dyDescent="0.3">
      <c r="A15" s="2"/>
      <c r="B15" s="2">
        <v>12</v>
      </c>
      <c r="C15" s="2">
        <f t="shared" si="0"/>
        <v>0.98571428571428577</v>
      </c>
      <c r="D15" s="2">
        <f t="shared" si="1"/>
        <v>1.9432653061224492</v>
      </c>
      <c r="E15" s="2">
        <f t="shared" si="2"/>
        <v>1.7155947383116006</v>
      </c>
      <c r="F15" s="2"/>
      <c r="G15" s="2">
        <f t="shared" si="3"/>
        <v>0.58288824141775353</v>
      </c>
    </row>
    <row r="16" spans="1:10" x14ac:dyDescent="0.3">
      <c r="A16" s="2"/>
      <c r="B16" s="2">
        <v>13</v>
      </c>
      <c r="C16" s="2">
        <f t="shared" si="0"/>
        <v>1.0178571428571428</v>
      </c>
      <c r="D16" s="2">
        <f t="shared" si="1"/>
        <v>2.0720663265306118</v>
      </c>
      <c r="E16" s="2">
        <f t="shared" si="2"/>
        <v>1.7527311050274117</v>
      </c>
      <c r="F16" s="2"/>
      <c r="G16" s="2">
        <f t="shared" si="3"/>
        <v>0.57053817161780818</v>
      </c>
    </row>
    <row r="17" spans="1:7" x14ac:dyDescent="0.3">
      <c r="A17" s="1"/>
      <c r="B17" s="2">
        <v>14</v>
      </c>
      <c r="C17" s="2">
        <f t="shared" si="0"/>
        <v>1.05</v>
      </c>
      <c r="D17" s="2">
        <f t="shared" si="1"/>
        <v>2.2050000000000001</v>
      </c>
      <c r="E17" s="2">
        <f t="shared" si="2"/>
        <v>1.7902513789968157</v>
      </c>
      <c r="F17" s="2"/>
      <c r="G17" s="2">
        <f t="shared" si="3"/>
        <v>0.55858077347794555</v>
      </c>
    </row>
    <row r="18" spans="1:7" x14ac:dyDescent="0.3">
      <c r="B18" s="2">
        <v>15</v>
      </c>
      <c r="C18" s="2">
        <f t="shared" si="0"/>
        <v>1.0821428571428573</v>
      </c>
      <c r="D18" s="2">
        <f t="shared" si="1"/>
        <v>2.3420663265306128</v>
      </c>
      <c r="E18" s="2">
        <f t="shared" si="2"/>
        <v>1.8281319226277444</v>
      </c>
      <c r="F18" s="2"/>
      <c r="G18" s="2">
        <f t="shared" si="3"/>
        <v>0.54700647563913596</v>
      </c>
    </row>
    <row r="19" spans="1:7" x14ac:dyDescent="0.3">
      <c r="B19" s="2">
        <v>16</v>
      </c>
      <c r="C19" s="2">
        <f t="shared" si="0"/>
        <v>1.1142857142857143</v>
      </c>
      <c r="D19" s="2">
        <f t="shared" si="1"/>
        <v>2.483265306122449</v>
      </c>
      <c r="E19" s="2">
        <f t="shared" si="2"/>
        <v>1.8663507993200124</v>
      </c>
      <c r="F19" s="2"/>
      <c r="G19" s="2">
        <f t="shared" si="3"/>
        <v>0.53580495176166276</v>
      </c>
    </row>
    <row r="20" spans="1:7" x14ac:dyDescent="0.3">
      <c r="B20" s="2">
        <v>17</v>
      </c>
      <c r="C20" s="2">
        <f t="shared" si="0"/>
        <v>1.1464285714285714</v>
      </c>
      <c r="D20" s="2">
        <f t="shared" si="1"/>
        <v>2.6285969387755097</v>
      </c>
      <c r="E20" s="2">
        <f t="shared" si="2"/>
        <v>1.9048876446592617</v>
      </c>
      <c r="F20" s="2"/>
      <c r="G20" s="2">
        <f t="shared" si="3"/>
        <v>0.52496534522847182</v>
      </c>
    </row>
    <row r="21" spans="1:7" x14ac:dyDescent="0.3">
      <c r="B21" s="2">
        <v>18</v>
      </c>
      <c r="C21" s="2">
        <f t="shared" si="0"/>
        <v>1.1785714285714286</v>
      </c>
      <c r="D21" s="2">
        <f t="shared" si="1"/>
        <v>2.7780612244897962</v>
      </c>
      <c r="E21" s="2">
        <f t="shared" si="2"/>
        <v>1.9437235463125397</v>
      </c>
      <c r="F21" s="2"/>
      <c r="G21" s="2">
        <f t="shared" si="3"/>
        <v>0.51447645520223872</v>
      </c>
    </row>
    <row r="22" spans="1:7" x14ac:dyDescent="0.3">
      <c r="B22" s="2">
        <v>19</v>
      </c>
      <c r="C22" s="2">
        <f t="shared" si="0"/>
        <v>1.2107142857142859</v>
      </c>
      <c r="D22" s="2">
        <f t="shared" si="1"/>
        <v>2.9316581632653067</v>
      </c>
      <c r="E22" s="2">
        <f t="shared" si="2"/>
        <v>1.9828409324162406</v>
      </c>
      <c r="F22" s="2"/>
      <c r="G22" s="2">
        <f t="shared" si="3"/>
        <v>0.50432688959140304</v>
      </c>
    </row>
    <row r="23" spans="1:7" x14ac:dyDescent="0.3">
      <c r="B23" s="2">
        <v>20</v>
      </c>
      <c r="C23" s="2">
        <f t="shared" si="0"/>
        <v>1.2428571428571429</v>
      </c>
      <c r="D23" s="2">
        <f t="shared" si="1"/>
        <v>3.0893877551020408</v>
      </c>
      <c r="E23" s="2">
        <f t="shared" si="2"/>
        <v>2.0222234681414517</v>
      </c>
      <c r="F23" s="2"/>
      <c r="G23" s="2">
        <f t="shared" si="3"/>
        <v>0.49450518983397113</v>
      </c>
    </row>
    <row r="24" spans="1:7" x14ac:dyDescent="0.3">
      <c r="B24" s="2">
        <v>21</v>
      </c>
      <c r="C24" s="2">
        <f t="shared" si="0"/>
        <v>1.2749999999999999</v>
      </c>
      <c r="D24" s="2">
        <f t="shared" si="1"/>
        <v>3.2512499999999998</v>
      </c>
      <c r="E24" s="2">
        <f t="shared" si="2"/>
        <v>2.0618559600515258</v>
      </c>
      <c r="F24" s="2"/>
      <c r="G24" s="2">
        <f t="shared" si="3"/>
        <v>0.48499993179688944</v>
      </c>
    </row>
    <row r="25" spans="1:7" x14ac:dyDescent="0.3">
      <c r="B25" s="2">
        <v>22</v>
      </c>
      <c r="C25" s="2">
        <f t="shared" si="0"/>
        <v>1.3071428571428572</v>
      </c>
      <c r="D25" s="2">
        <f t="shared" si="1"/>
        <v>3.4172448979591836</v>
      </c>
      <c r="E25" s="2">
        <f t="shared" si="2"/>
        <v>2.1017242678237276</v>
      </c>
      <c r="F25" s="2"/>
      <c r="G25" s="2">
        <f t="shared" si="3"/>
        <v>0.47579980652527271</v>
      </c>
    </row>
    <row r="26" spans="1:7" x14ac:dyDescent="0.3">
      <c r="B26" s="2">
        <v>23</v>
      </c>
      <c r="C26" s="2">
        <f t="shared" si="0"/>
        <v>1.3392857142857144</v>
      </c>
      <c r="D26" s="2">
        <f t="shared" si="1"/>
        <v>3.5873724489795924</v>
      </c>
      <c r="E26" s="2">
        <f t="shared" si="2"/>
        <v>2.141815222884456</v>
      </c>
      <c r="F26" s="2"/>
      <c r="G26" s="2">
        <f t="shared" si="3"/>
        <v>0.46689368406545628</v>
      </c>
    </row>
    <row r="27" spans="1:7" x14ac:dyDescent="0.3">
      <c r="B27" s="2">
        <v>24</v>
      </c>
      <c r="C27" s="2">
        <f t="shared" si="0"/>
        <v>1.3714285714285714</v>
      </c>
      <c r="D27" s="2">
        <f t="shared" si="1"/>
        <v>3.7616326530612247</v>
      </c>
      <c r="E27" s="2">
        <f t="shared" si="2"/>
        <v>2.1821165535005744</v>
      </c>
      <c r="F27" s="2"/>
      <c r="G27" s="2">
        <f t="shared" si="3"/>
        <v>0.45827066313015657</v>
      </c>
    </row>
    <row r="28" spans="1:7" x14ac:dyDescent="0.3">
      <c r="B28" s="2">
        <v>25</v>
      </c>
      <c r="C28" s="2">
        <f t="shared" si="0"/>
        <v>1.4035714285714287</v>
      </c>
      <c r="D28" s="2">
        <f t="shared" si="1"/>
        <v>3.9400255102040824</v>
      </c>
      <c r="E28" s="2">
        <f t="shared" si="2"/>
        <v>2.2226168158735957</v>
      </c>
      <c r="F28" s="2"/>
      <c r="G28" s="2">
        <f t="shared" si="3"/>
        <v>0.44992010897161855</v>
      </c>
    </row>
    <row r="29" spans="1:7" x14ac:dyDescent="0.3">
      <c r="B29" s="2">
        <v>26</v>
      </c>
      <c r="C29" s="2">
        <f t="shared" si="0"/>
        <v>1.4357142857142859</v>
      </c>
      <c r="D29" s="2">
        <f t="shared" si="1"/>
        <v>4.1225510204081646</v>
      </c>
      <c r="E29" s="2">
        <f t="shared" si="2"/>
        <v>2.263305330795685</v>
      </c>
      <c r="F29" s="2"/>
      <c r="G29" s="2">
        <f t="shared" si="3"/>
        <v>0.44183168147641888</v>
      </c>
    </row>
    <row r="30" spans="1:7" x14ac:dyDescent="0.3">
      <c r="B30" s="2">
        <v>27</v>
      </c>
      <c r="C30" s="2">
        <f t="shared" si="0"/>
        <v>1.467857142857143</v>
      </c>
      <c r="D30" s="2">
        <f t="shared" si="1"/>
        <v>4.3092091836734703</v>
      </c>
      <c r="E30" s="2">
        <f t="shared" si="2"/>
        <v>2.3041721254440759</v>
      </c>
      <c r="F30" s="2"/>
      <c r="G30" s="2">
        <f t="shared" si="3"/>
        <v>0.43399535518956645</v>
      </c>
    </row>
    <row r="31" spans="1:7" x14ac:dyDescent="0.3">
      <c r="B31" s="2">
        <v>28</v>
      </c>
      <c r="C31" s="2">
        <f t="shared" si="0"/>
        <v>1.5</v>
      </c>
      <c r="D31" s="2">
        <f t="shared" si="1"/>
        <v>4.5</v>
      </c>
      <c r="E31" s="2">
        <f t="shared" si="2"/>
        <v>2.3452078799117149</v>
      </c>
      <c r="F31" s="2">
        <f>1/E31</f>
        <v>0.42640143271122083</v>
      </c>
      <c r="G31" s="2"/>
    </row>
    <row r="32" spans="1:7" x14ac:dyDescent="0.3">
      <c r="E32" s="2" t="s">
        <v>52</v>
      </c>
      <c r="F32" s="2">
        <f>SUM(F3:F31)</f>
        <v>1.1888942843742443</v>
      </c>
      <c r="G32" s="2">
        <f>SUM(G3:G31)</f>
        <v>15.38844856533885</v>
      </c>
    </row>
    <row r="33" spans="1:10" x14ac:dyDescent="0.3">
      <c r="B33" s="12" t="s">
        <v>60</v>
      </c>
      <c r="C33" s="12"/>
      <c r="D33" s="12"/>
    </row>
    <row r="34" spans="1:10" x14ac:dyDescent="0.3">
      <c r="B34" t="s">
        <v>8</v>
      </c>
      <c r="C34">
        <f>J4*((F32/2)+G32)</f>
        <v>0.51373593345619195</v>
      </c>
      <c r="D34" s="10" t="s">
        <v>55</v>
      </c>
    </row>
    <row r="36" spans="1:10" x14ac:dyDescent="0.3">
      <c r="A36" t="s">
        <v>44</v>
      </c>
    </row>
    <row r="37" spans="1:10" x14ac:dyDescent="0.3">
      <c r="A37" s="2"/>
      <c r="B37" s="2" t="s">
        <v>0</v>
      </c>
      <c r="C37" s="2" t="s">
        <v>1</v>
      </c>
      <c r="D37" s="2" t="s">
        <v>57</v>
      </c>
      <c r="E37" s="2" t="s">
        <v>19</v>
      </c>
      <c r="F37" s="2" t="s">
        <v>20</v>
      </c>
      <c r="G37" s="2" t="s">
        <v>21</v>
      </c>
      <c r="I37" s="2" t="s">
        <v>3</v>
      </c>
      <c r="J37" s="2">
        <v>0.8</v>
      </c>
    </row>
    <row r="38" spans="1:10" x14ac:dyDescent="0.3">
      <c r="A38" s="2"/>
      <c r="B38" s="2">
        <v>0</v>
      </c>
      <c r="C38" s="2">
        <f t="shared" ref="C38:C46" si="4">$J$38+(B38*$J$39)</f>
        <v>0.4</v>
      </c>
      <c r="D38" s="2">
        <f>(TAN(C38*C38+0.5))/(1+2*C38*C38)</f>
        <v>0.58795826730580569</v>
      </c>
      <c r="E38" s="3">
        <f>D38</f>
        <v>0.58795826730580569</v>
      </c>
      <c r="F38" s="2"/>
      <c r="G38" s="2"/>
      <c r="I38" s="2" t="s">
        <v>4</v>
      </c>
      <c r="J38" s="2">
        <v>0.4</v>
      </c>
    </row>
    <row r="39" spans="1:10" x14ac:dyDescent="0.3">
      <c r="A39" s="2"/>
      <c r="B39" s="2">
        <v>1</v>
      </c>
      <c r="C39" s="2">
        <f t="shared" si="4"/>
        <v>0.45</v>
      </c>
      <c r="D39" s="2">
        <f t="shared" ref="D39:D46" si="5">(TAN(C39*C39+0.5))/(1+2*C39*C39)</f>
        <v>0.60254165960388517</v>
      </c>
      <c r="E39" s="3"/>
      <c r="F39" s="2">
        <f>D39</f>
        <v>0.60254165960388517</v>
      </c>
      <c r="G39" s="2"/>
      <c r="I39" s="2" t="s">
        <v>5</v>
      </c>
      <c r="J39" s="2">
        <f>(J37-J38)/J40</f>
        <v>0.05</v>
      </c>
    </row>
    <row r="40" spans="1:10" x14ac:dyDescent="0.3">
      <c r="A40" s="2"/>
      <c r="B40" s="2">
        <v>2</v>
      </c>
      <c r="C40" s="2">
        <f t="shared" si="4"/>
        <v>0.5</v>
      </c>
      <c r="D40" s="2">
        <f t="shared" si="5"/>
        <v>0.62106430662938161</v>
      </c>
      <c r="E40" s="3"/>
      <c r="F40" s="2"/>
      <c r="G40" s="2">
        <f>D40</f>
        <v>0.62106430662938161</v>
      </c>
      <c r="I40" s="2" t="s">
        <v>18</v>
      </c>
      <c r="J40" s="2">
        <v>8</v>
      </c>
    </row>
    <row r="41" spans="1:10" x14ac:dyDescent="0.3">
      <c r="A41" s="2"/>
      <c r="B41" s="2">
        <v>3</v>
      </c>
      <c r="C41" s="2">
        <f t="shared" si="4"/>
        <v>0.55000000000000004</v>
      </c>
      <c r="D41" s="2">
        <f t="shared" si="5"/>
        <v>0.64473660345365436</v>
      </c>
      <c r="E41" s="3"/>
      <c r="F41" s="2">
        <f>D41</f>
        <v>0.64473660345365436</v>
      </c>
      <c r="G41" s="2"/>
    </row>
    <row r="42" spans="1:10" x14ac:dyDescent="0.3">
      <c r="A42" s="2"/>
      <c r="B42" s="2">
        <v>4</v>
      </c>
      <c r="C42" s="2">
        <f t="shared" si="4"/>
        <v>0.60000000000000009</v>
      </c>
      <c r="D42" s="2">
        <f t="shared" si="5"/>
        <v>0.67532317305142309</v>
      </c>
      <c r="E42" s="3"/>
      <c r="F42" s="2"/>
      <c r="G42" s="2">
        <f>D42</f>
        <v>0.67532317305142309</v>
      </c>
    </row>
    <row r="43" spans="1:10" x14ac:dyDescent="0.3">
      <c r="A43" s="2"/>
      <c r="B43" s="2">
        <v>5</v>
      </c>
      <c r="C43" s="2">
        <f t="shared" si="4"/>
        <v>0.65</v>
      </c>
      <c r="D43" s="2">
        <f t="shared" si="5"/>
        <v>0.71550016524374493</v>
      </c>
      <c r="E43" s="3"/>
      <c r="F43" s="2">
        <f>D43</f>
        <v>0.71550016524374493</v>
      </c>
      <c r="G43" s="2"/>
    </row>
    <row r="44" spans="1:10" x14ac:dyDescent="0.3">
      <c r="A44" s="2"/>
      <c r="B44" s="2">
        <v>6</v>
      </c>
      <c r="C44" s="2">
        <f t="shared" si="4"/>
        <v>0.70000000000000007</v>
      </c>
      <c r="D44" s="2">
        <f t="shared" si="5"/>
        <v>0.76953370758479922</v>
      </c>
      <c r="E44" s="3"/>
      <c r="F44" s="2"/>
      <c r="G44" s="2">
        <f>D44</f>
        <v>0.76953370758479922</v>
      </c>
    </row>
    <row r="45" spans="1:10" x14ac:dyDescent="0.3">
      <c r="A45" s="2"/>
      <c r="B45" s="2">
        <v>7</v>
      </c>
      <c r="C45" s="2">
        <f t="shared" si="4"/>
        <v>0.75</v>
      </c>
      <c r="D45" s="2">
        <f t="shared" si="5"/>
        <v>0.84467395636019349</v>
      </c>
      <c r="E45" s="3"/>
      <c r="F45" s="2">
        <f>D45</f>
        <v>0.84467395636019349</v>
      </c>
      <c r="G45" s="2"/>
    </row>
    <row r="46" spans="1:10" x14ac:dyDescent="0.3">
      <c r="A46" s="2"/>
      <c r="B46" s="2">
        <v>8</v>
      </c>
      <c r="C46" s="2">
        <f t="shared" si="4"/>
        <v>0.8</v>
      </c>
      <c r="D46" s="2">
        <f t="shared" si="5"/>
        <v>0.95433119792319143</v>
      </c>
      <c r="E46" s="3">
        <f>D46</f>
        <v>0.95433119792319143</v>
      </c>
      <c r="F46" s="2"/>
      <c r="G46" s="2"/>
    </row>
    <row r="47" spans="1:10" x14ac:dyDescent="0.3">
      <c r="A47" s="11"/>
      <c r="B47" s="2"/>
      <c r="C47" s="2"/>
      <c r="D47" s="2" t="s">
        <v>52</v>
      </c>
      <c r="E47" s="3">
        <f>SUM(E38:E46)</f>
        <v>1.5422894652289971</v>
      </c>
      <c r="F47" s="2">
        <f>SUM(F38:F46)</f>
        <v>2.8074523846614778</v>
      </c>
      <c r="G47" s="2">
        <f>SUM(G38:G46)</f>
        <v>2.0659211872656038</v>
      </c>
    </row>
    <row r="48" spans="1:10" x14ac:dyDescent="0.3">
      <c r="A48" s="13" t="s">
        <v>60</v>
      </c>
      <c r="B48" s="13"/>
      <c r="C48" s="13"/>
    </row>
    <row r="49" spans="1:7" x14ac:dyDescent="0.3">
      <c r="A49" t="s">
        <v>8</v>
      </c>
      <c r="B49">
        <f>(J39/3)*(E47+(4*F47)+(2*G47))</f>
        <v>0.28173235630676863</v>
      </c>
    </row>
    <row r="50" spans="1:7" x14ac:dyDescent="0.3">
      <c r="A50" s="12" t="s">
        <v>56</v>
      </c>
      <c r="B50" s="12"/>
      <c r="C50" s="12"/>
    </row>
    <row r="51" spans="1:7" x14ac:dyDescent="0.3">
      <c r="A51" s="2"/>
      <c r="B51" s="2" t="s">
        <v>0</v>
      </c>
      <c r="C51" s="2" t="s">
        <v>2</v>
      </c>
      <c r="D51" s="11" t="s">
        <v>22</v>
      </c>
      <c r="E51" s="11" t="s">
        <v>23</v>
      </c>
      <c r="F51" s="11" t="s">
        <v>24</v>
      </c>
      <c r="G51" s="11" t="s">
        <v>25</v>
      </c>
    </row>
    <row r="52" spans="1:7" x14ac:dyDescent="0.3">
      <c r="A52" s="2"/>
      <c r="B52" s="2">
        <v>0</v>
      </c>
      <c r="C52" s="2">
        <f>(TAN(B52*B52+0.5))/(1+2*B52*B52)</f>
        <v>0.54630248984379048</v>
      </c>
      <c r="D52" s="2">
        <f>C53-C52</f>
        <v>4.154170825880116</v>
      </c>
      <c r="E52" s="3">
        <f>D53-D52</f>
        <v>-8.3393850244316674</v>
      </c>
      <c r="F52" s="2">
        <f>E53-E52</f>
        <v>12.013306644692834</v>
      </c>
      <c r="G52" s="2">
        <f>F53-F52</f>
        <v>-15.149194162963784</v>
      </c>
    </row>
    <row r="53" spans="1:7" x14ac:dyDescent="0.3">
      <c r="A53" s="2"/>
      <c r="B53" s="2">
        <v>1</v>
      </c>
      <c r="C53" s="2">
        <f t="shared" ref="C53:C60" si="6">(TAN(B53*B53+0.5))/(1+2*B53*B53)</f>
        <v>4.7004733157239063</v>
      </c>
      <c r="D53" s="2">
        <f t="shared" ref="D53:G59" si="7">C54-C53</f>
        <v>-4.1852141985515523</v>
      </c>
      <c r="E53" s="3">
        <f t="shared" si="7"/>
        <v>3.6739216202611664</v>
      </c>
      <c r="F53" s="2">
        <f t="shared" si="7"/>
        <v>-3.1358875182709505</v>
      </c>
      <c r="G53" s="2">
        <f t="shared" si="7"/>
        <v>2.5479472199986728</v>
      </c>
    </row>
    <row r="54" spans="1:7" x14ac:dyDescent="0.3">
      <c r="A54" s="2"/>
      <c r="B54" s="2">
        <v>2</v>
      </c>
      <c r="C54" s="2">
        <f t="shared" si="6"/>
        <v>0.51525911717235384</v>
      </c>
      <c r="D54" s="2">
        <f t="shared" si="7"/>
        <v>-0.51129257829038577</v>
      </c>
      <c r="E54" s="3">
        <f t="shared" si="7"/>
        <v>0.53803410199021595</v>
      </c>
      <c r="F54" s="2">
        <f t="shared" si="7"/>
        <v>-0.58794029827227767</v>
      </c>
      <c r="G54" s="2">
        <f t="shared" si="7"/>
        <v>0.61832527211520505</v>
      </c>
    </row>
    <row r="55" spans="1:7" x14ac:dyDescent="0.3">
      <c r="A55" s="2"/>
      <c r="B55" s="2">
        <v>3</v>
      </c>
      <c r="C55" s="2">
        <f t="shared" si="6"/>
        <v>3.9665388819681083E-3</v>
      </c>
      <c r="D55" s="2">
        <f t="shared" si="7"/>
        <v>2.6741523699830232E-2</v>
      </c>
      <c r="E55" s="3">
        <f t="shared" si="7"/>
        <v>-4.9906196282061707E-2</v>
      </c>
      <c r="F55" s="2">
        <f t="shared" si="7"/>
        <v>3.0384973842927428E-2</v>
      </c>
      <c r="G55" s="2">
        <f t="shared" si="7"/>
        <v>5.72581708070561E-2</v>
      </c>
    </row>
    <row r="56" spans="1:7" x14ac:dyDescent="0.3">
      <c r="A56" s="2"/>
      <c r="B56" s="2">
        <v>4</v>
      </c>
      <c r="C56" s="2">
        <f t="shared" si="6"/>
        <v>3.070806258179834E-2</v>
      </c>
      <c r="D56" s="2">
        <f t="shared" si="7"/>
        <v>-2.3164672582231479E-2</v>
      </c>
      <c r="E56" s="3">
        <f t="shared" si="7"/>
        <v>-1.9521222439134279E-2</v>
      </c>
      <c r="F56" s="2">
        <f t="shared" si="7"/>
        <v>8.7643144649983531E-2</v>
      </c>
      <c r="G56" s="2">
        <f t="shared" si="7"/>
        <v>-0.25087197653877985</v>
      </c>
    </row>
    <row r="57" spans="1:7" x14ac:dyDescent="0.3">
      <c r="A57" s="2"/>
      <c r="B57" s="2">
        <v>5</v>
      </c>
      <c r="C57" s="2">
        <f t="shared" si="6"/>
        <v>7.5433899995668609E-3</v>
      </c>
      <c r="D57" s="2">
        <f t="shared" si="7"/>
        <v>-4.2685895021365758E-2</v>
      </c>
      <c r="E57" s="3">
        <f t="shared" si="7"/>
        <v>6.8121922210849256E-2</v>
      </c>
      <c r="F57" s="2">
        <f t="shared" si="7"/>
        <v>-0.16322883188879633</v>
      </c>
      <c r="G57" s="2"/>
    </row>
    <row r="58" spans="1:7" x14ac:dyDescent="0.3">
      <c r="A58" s="2"/>
      <c r="B58" s="2">
        <v>6</v>
      </c>
      <c r="C58" s="2">
        <f t="shared" si="6"/>
        <v>-3.51425050217989E-2</v>
      </c>
      <c r="D58" s="2">
        <f t="shared" si="7"/>
        <v>2.5436027189483502E-2</v>
      </c>
      <c r="E58" s="3">
        <f t="shared" si="7"/>
        <v>-9.5106909677947063E-2</v>
      </c>
      <c r="F58" s="2"/>
      <c r="G58" s="2"/>
    </row>
    <row r="59" spans="1:7" x14ac:dyDescent="0.3">
      <c r="A59" s="2"/>
      <c r="B59" s="2">
        <v>7</v>
      </c>
      <c r="C59" s="2">
        <f t="shared" si="6"/>
        <v>-9.7064778323153987E-3</v>
      </c>
      <c r="D59" s="2">
        <f t="shared" si="7"/>
        <v>-6.9670882488463565E-2</v>
      </c>
      <c r="E59" s="2"/>
      <c r="F59" s="2"/>
      <c r="G59" s="2"/>
    </row>
    <row r="60" spans="1:7" x14ac:dyDescent="0.3">
      <c r="A60" s="2"/>
      <c r="B60" s="2">
        <v>8</v>
      </c>
      <c r="C60" s="2">
        <f t="shared" si="6"/>
        <v>-7.9377360320778967E-2</v>
      </c>
      <c r="D60" s="2"/>
      <c r="E60" s="2"/>
      <c r="F60" s="2"/>
      <c r="G60" s="2"/>
    </row>
    <row r="61" spans="1:7" x14ac:dyDescent="0.3">
      <c r="A61" s="13" t="s">
        <v>58</v>
      </c>
      <c r="B61" s="13"/>
    </row>
    <row r="62" spans="1:7" x14ac:dyDescent="0.3">
      <c r="A62" t="s">
        <v>26</v>
      </c>
      <c r="B62">
        <f>((J37-J38)*MAX(G52:G56))/180</f>
        <v>5.6621049333303846E-3</v>
      </c>
    </row>
  </sheetData>
  <mergeCells count="4">
    <mergeCell ref="A50:C50"/>
    <mergeCell ref="A61:B61"/>
    <mergeCell ref="A48:C48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7936-D7E2-42A1-BAF9-6861F497C4F1}">
  <dimension ref="A1:J34"/>
  <sheetViews>
    <sheetView workbookViewId="0">
      <selection activeCell="G23" sqref="G23"/>
    </sheetView>
  </sheetViews>
  <sheetFormatPr defaultRowHeight="14.4" x14ac:dyDescent="0.3"/>
  <cols>
    <col min="5" max="5" width="15.44140625" customWidth="1"/>
    <col min="14" max="14" width="15.6640625" customWidth="1"/>
  </cols>
  <sheetData>
    <row r="1" spans="1:10" x14ac:dyDescent="0.3">
      <c r="A1" s="14" t="s">
        <v>61</v>
      </c>
      <c r="B1" s="14"/>
    </row>
    <row r="2" spans="1:10" x14ac:dyDescent="0.3">
      <c r="A2" s="2"/>
      <c r="B2" s="2" t="s">
        <v>0</v>
      </c>
      <c r="C2" s="2" t="s">
        <v>1</v>
      </c>
      <c r="D2" s="2" t="s">
        <v>63</v>
      </c>
      <c r="E2" s="2" t="s">
        <v>27</v>
      </c>
      <c r="F2" s="2" t="s">
        <v>28</v>
      </c>
      <c r="G2" s="2" t="s">
        <v>29</v>
      </c>
      <c r="I2" s="2" t="s">
        <v>3</v>
      </c>
      <c r="J2" s="2">
        <v>2.9</v>
      </c>
    </row>
    <row r="3" spans="1:10" x14ac:dyDescent="0.3">
      <c r="A3" s="2"/>
      <c r="B3" s="2">
        <v>0</v>
      </c>
      <c r="C3" s="2">
        <f t="shared" ref="C3:C12" si="0">$J$3+(B3*$J$4)</f>
        <v>1.1000000000000001</v>
      </c>
      <c r="D3" s="2">
        <f>(1+0.7*(C3*C3))/(0.4+SQRT((C3*C3)+1.5))</f>
        <v>0.90264538778180559</v>
      </c>
      <c r="E3" s="3">
        <f>D3</f>
        <v>0.90264538778180559</v>
      </c>
      <c r="F3" s="2"/>
      <c r="G3" s="2"/>
      <c r="I3" s="2" t="s">
        <v>4</v>
      </c>
      <c r="J3" s="2">
        <v>1.1000000000000001</v>
      </c>
    </row>
    <row r="4" spans="1:10" x14ac:dyDescent="0.3">
      <c r="A4" s="2"/>
      <c r="B4" s="2">
        <v>1</v>
      </c>
      <c r="C4" s="2">
        <f t="shared" si="0"/>
        <v>1.3</v>
      </c>
      <c r="D4" s="2">
        <f t="shared" ref="D4:D12" si="1">(1+0.7*(C4*C4))/(0.4+SQRT((C4*C4)+1.5))</f>
        <v>0.99860154159044512</v>
      </c>
      <c r="E4" s="3"/>
      <c r="F4" s="2">
        <f>D4</f>
        <v>0.99860154159044512</v>
      </c>
      <c r="G4" s="2"/>
      <c r="I4" s="2" t="s">
        <v>5</v>
      </c>
      <c r="J4" s="2">
        <f>(J2-J3)/J5</f>
        <v>0.19999999999999998</v>
      </c>
    </row>
    <row r="5" spans="1:10" x14ac:dyDescent="0.3">
      <c r="A5" s="2"/>
      <c r="B5" s="2">
        <v>2</v>
      </c>
      <c r="C5" s="2">
        <f t="shared" si="0"/>
        <v>1.5</v>
      </c>
      <c r="D5" s="2">
        <f t="shared" si="1"/>
        <v>1.1020796819615737</v>
      </c>
      <c r="E5" s="3"/>
      <c r="F5" s="2">
        <f>D5</f>
        <v>1.1020796819615737</v>
      </c>
      <c r="G5" s="2"/>
      <c r="I5" s="2" t="s">
        <v>18</v>
      </c>
      <c r="J5" s="2">
        <v>9</v>
      </c>
    </row>
    <row r="6" spans="1:10" x14ac:dyDescent="0.3">
      <c r="A6" s="2"/>
      <c r="B6" s="2">
        <v>3</v>
      </c>
      <c r="C6" s="2">
        <f t="shared" si="0"/>
        <v>1.7000000000000002</v>
      </c>
      <c r="D6" s="2">
        <f t="shared" si="1"/>
        <v>1.2115102609121822</v>
      </c>
      <c r="E6" s="3"/>
      <c r="F6" s="2"/>
      <c r="G6" s="2">
        <f>D6</f>
        <v>1.2115102609121822</v>
      </c>
    </row>
    <row r="7" spans="1:10" x14ac:dyDescent="0.3">
      <c r="A7" s="2"/>
      <c r="B7" s="2">
        <v>4</v>
      </c>
      <c r="C7" s="2">
        <f t="shared" si="0"/>
        <v>1.9</v>
      </c>
      <c r="D7" s="2">
        <f t="shared" si="1"/>
        <v>1.3256752572564829</v>
      </c>
      <c r="E7" s="3"/>
      <c r="F7" s="2">
        <f>D7</f>
        <v>1.3256752572564829</v>
      </c>
      <c r="G7" s="2"/>
    </row>
    <row r="8" spans="1:10" x14ac:dyDescent="0.3">
      <c r="A8" s="2"/>
      <c r="B8" s="2">
        <v>5</v>
      </c>
      <c r="C8" s="2">
        <f t="shared" si="0"/>
        <v>2.1</v>
      </c>
      <c r="D8" s="2">
        <f t="shared" si="1"/>
        <v>1.4436344176532985</v>
      </c>
      <c r="E8" s="3"/>
      <c r="F8" s="2">
        <f>D8</f>
        <v>1.4436344176532985</v>
      </c>
      <c r="G8" s="2"/>
    </row>
    <row r="9" spans="1:10" x14ac:dyDescent="0.3">
      <c r="A9" s="2"/>
      <c r="B9" s="2">
        <v>6</v>
      </c>
      <c r="C9" s="2">
        <f t="shared" si="0"/>
        <v>2.2999999999999998</v>
      </c>
      <c r="D9" s="2">
        <f t="shared" si="1"/>
        <v>1.5646610340995681</v>
      </c>
      <c r="E9" s="3"/>
      <c r="F9" s="2"/>
      <c r="G9" s="2">
        <f>D9</f>
        <v>1.5646610340995681</v>
      </c>
    </row>
    <row r="10" spans="1:10" x14ac:dyDescent="0.3">
      <c r="A10" s="2"/>
      <c r="B10" s="2">
        <v>7</v>
      </c>
      <c r="C10" s="2">
        <f t="shared" si="0"/>
        <v>2.5</v>
      </c>
      <c r="D10" s="2">
        <f t="shared" si="1"/>
        <v>1.6881906093683379</v>
      </c>
      <c r="E10" s="3"/>
      <c r="F10" s="2">
        <f>D10</f>
        <v>1.6881906093683379</v>
      </c>
      <c r="G10" s="2"/>
    </row>
    <row r="11" spans="1:10" x14ac:dyDescent="0.3">
      <c r="A11" s="2"/>
      <c r="B11" s="2">
        <v>8</v>
      </c>
      <c r="C11" s="2">
        <f t="shared" si="0"/>
        <v>2.7</v>
      </c>
      <c r="D11" s="2">
        <f t="shared" si="1"/>
        <v>1.8137814853191203</v>
      </c>
      <c r="E11" s="3"/>
      <c r="F11" s="2">
        <f>D11</f>
        <v>1.8137814853191203</v>
      </c>
      <c r="G11" s="2"/>
    </row>
    <row r="12" spans="1:10" x14ac:dyDescent="0.3">
      <c r="A12" s="2"/>
      <c r="B12" s="2">
        <v>9</v>
      </c>
      <c r="C12" s="2">
        <f t="shared" si="0"/>
        <v>2.9</v>
      </c>
      <c r="D12" s="2">
        <f t="shared" si="1"/>
        <v>1.9410852319160528</v>
      </c>
      <c r="E12" s="3">
        <f>D12</f>
        <v>1.9410852319160528</v>
      </c>
      <c r="F12" s="2"/>
      <c r="G12" s="2"/>
    </row>
    <row r="13" spans="1:10" x14ac:dyDescent="0.3">
      <c r="A13" s="11"/>
      <c r="B13" s="2"/>
      <c r="C13" s="2" t="s">
        <v>52</v>
      </c>
      <c r="D13" s="2"/>
      <c r="E13" s="3">
        <f>SUM(E3:E12)</f>
        <v>2.8437306196978582</v>
      </c>
      <c r="F13" s="2">
        <f>SUM(F3:F12)</f>
        <v>8.3719629931492587</v>
      </c>
      <c r="G13" s="2">
        <f>SUM(G3:G12)</f>
        <v>2.7761712950117503</v>
      </c>
    </row>
    <row r="14" spans="1:10" x14ac:dyDescent="0.3">
      <c r="A14" s="12" t="s">
        <v>60</v>
      </c>
      <c r="B14" s="12"/>
      <c r="C14" s="12"/>
    </row>
    <row r="15" spans="1:10" x14ac:dyDescent="0.3">
      <c r="A15" t="s">
        <v>7</v>
      </c>
      <c r="B15">
        <f>((3*J4)/8)*(E13+(3*F13)+(2*G13))</f>
        <v>2.5133971641876847</v>
      </c>
    </row>
    <row r="17" spans="1:10" x14ac:dyDescent="0.3">
      <c r="A17" t="s">
        <v>62</v>
      </c>
    </row>
    <row r="18" spans="1:10" x14ac:dyDescent="0.3">
      <c r="A18" s="2"/>
      <c r="B18" s="2" t="s">
        <v>0</v>
      </c>
      <c r="C18" s="2" t="s">
        <v>1</v>
      </c>
      <c r="D18" s="2" t="s">
        <v>63</v>
      </c>
      <c r="E18" s="2" t="s">
        <v>27</v>
      </c>
      <c r="F18" s="2" t="s">
        <v>28</v>
      </c>
      <c r="G18" s="2" t="s">
        <v>29</v>
      </c>
      <c r="I18" s="2" t="s">
        <v>3</v>
      </c>
      <c r="J18" s="2">
        <v>2.9</v>
      </c>
    </row>
    <row r="19" spans="1:10" x14ac:dyDescent="0.3">
      <c r="A19" s="2"/>
      <c r="B19" s="2">
        <v>0</v>
      </c>
      <c r="C19" s="2">
        <f t="shared" ref="C19:C31" si="2">$J$19+($J$20*B19)</f>
        <v>1.1000000000000001</v>
      </c>
      <c r="D19" s="2">
        <f>(1+0.7*(C19*C19))/(0.4+SQRT((C19*C19)+1.5))</f>
        <v>0.90264538778180559</v>
      </c>
      <c r="E19" s="3">
        <f>D19</f>
        <v>0.90264538778180559</v>
      </c>
      <c r="F19" s="2"/>
      <c r="G19" s="2"/>
      <c r="I19" s="2" t="s">
        <v>4</v>
      </c>
      <c r="J19" s="2">
        <v>1.1000000000000001</v>
      </c>
    </row>
    <row r="20" spans="1:10" x14ac:dyDescent="0.3">
      <c r="A20" s="2"/>
      <c r="B20" s="2">
        <v>1</v>
      </c>
      <c r="C20" s="2">
        <f t="shared" si="2"/>
        <v>1.25</v>
      </c>
      <c r="D20" s="2">
        <f t="shared" ref="D20:D31" si="3">(1+0.7*(C20*C20))/(0.4+SQRT((C20*C20)+1.5))</f>
        <v>0.97383720930232565</v>
      </c>
      <c r="E20" s="3"/>
      <c r="F20" s="2">
        <f>D20</f>
        <v>0.97383720930232565</v>
      </c>
      <c r="G20" s="2"/>
      <c r="I20" s="2" t="s">
        <v>5</v>
      </c>
      <c r="J20" s="2">
        <f>(J18-J19)/J21</f>
        <v>0.15</v>
      </c>
    </row>
    <row r="21" spans="1:10" x14ac:dyDescent="0.3">
      <c r="A21" s="2"/>
      <c r="B21" s="2">
        <v>2</v>
      </c>
      <c r="C21" s="2">
        <f t="shared" si="2"/>
        <v>1.4000000000000001</v>
      </c>
      <c r="D21" s="2">
        <f t="shared" si="3"/>
        <v>1.0495075898156117</v>
      </c>
      <c r="E21" s="3"/>
      <c r="F21" s="2">
        <f>D21</f>
        <v>1.0495075898156117</v>
      </c>
      <c r="G21" s="2"/>
      <c r="I21" s="2" t="s">
        <v>18</v>
      </c>
      <c r="J21" s="2">
        <v>12</v>
      </c>
    </row>
    <row r="22" spans="1:10" x14ac:dyDescent="0.3">
      <c r="A22" s="2"/>
      <c r="B22" s="2">
        <v>3</v>
      </c>
      <c r="C22" s="2">
        <f t="shared" si="2"/>
        <v>1.55</v>
      </c>
      <c r="D22" s="2">
        <f t="shared" si="3"/>
        <v>1.1289322858125566</v>
      </c>
      <c r="E22" s="3"/>
      <c r="F22" s="2"/>
      <c r="G22" s="2">
        <f>D22</f>
        <v>1.1289322858125566</v>
      </c>
    </row>
    <row r="23" spans="1:10" x14ac:dyDescent="0.3">
      <c r="A23" s="2"/>
      <c r="B23" s="2">
        <v>4</v>
      </c>
      <c r="C23" s="2">
        <f t="shared" si="2"/>
        <v>1.7000000000000002</v>
      </c>
      <c r="D23" s="2">
        <f t="shared" si="3"/>
        <v>1.2115102609121822</v>
      </c>
      <c r="E23" s="3"/>
      <c r="F23" s="2">
        <f>D23</f>
        <v>1.2115102609121822</v>
      </c>
      <c r="G23" s="2"/>
    </row>
    <row r="24" spans="1:10" x14ac:dyDescent="0.3">
      <c r="A24" s="2"/>
      <c r="B24" s="2">
        <v>5</v>
      </c>
      <c r="C24" s="2">
        <f t="shared" si="2"/>
        <v>1.85</v>
      </c>
      <c r="D24" s="2">
        <f t="shared" si="3"/>
        <v>1.2967456752141202</v>
      </c>
      <c r="E24" s="3"/>
      <c r="F24" s="2">
        <f>D24</f>
        <v>1.2967456752141202</v>
      </c>
      <c r="G24" s="2"/>
    </row>
    <row r="25" spans="1:10" x14ac:dyDescent="0.3">
      <c r="A25" s="2"/>
      <c r="B25" s="2">
        <v>6</v>
      </c>
      <c r="C25" s="2">
        <f t="shared" si="2"/>
        <v>2</v>
      </c>
      <c r="D25" s="2">
        <f t="shared" si="3"/>
        <v>1.3842303265289355</v>
      </c>
      <c r="E25" s="3"/>
      <c r="F25" s="2"/>
      <c r="G25" s="2">
        <f>D25</f>
        <v>1.3842303265289355</v>
      </c>
    </row>
    <row r="26" spans="1:10" x14ac:dyDescent="0.3">
      <c r="A26" s="2"/>
      <c r="B26" s="2">
        <v>7</v>
      </c>
      <c r="C26" s="2">
        <f t="shared" si="2"/>
        <v>2.1500000000000004</v>
      </c>
      <c r="D26" s="2">
        <f t="shared" si="3"/>
        <v>1.4736279789131412</v>
      </c>
      <c r="E26" s="3"/>
      <c r="F26" s="2">
        <f>D26</f>
        <v>1.4736279789131412</v>
      </c>
      <c r="G26" s="2"/>
    </row>
    <row r="27" spans="1:10" x14ac:dyDescent="0.3">
      <c r="A27" s="2"/>
      <c r="B27" s="2">
        <v>8</v>
      </c>
      <c r="C27" s="2">
        <f t="shared" si="2"/>
        <v>2.2999999999999998</v>
      </c>
      <c r="D27" s="2">
        <f t="shared" si="3"/>
        <v>1.5646610340995681</v>
      </c>
      <c r="E27" s="3"/>
      <c r="F27" s="2">
        <f>D27</f>
        <v>1.5646610340995681</v>
      </c>
      <c r="G27" s="2"/>
    </row>
    <row r="28" spans="1:10" x14ac:dyDescent="0.3">
      <c r="A28" s="2"/>
      <c r="B28" s="2">
        <v>9</v>
      </c>
      <c r="C28" s="2">
        <f t="shared" si="2"/>
        <v>2.4500000000000002</v>
      </c>
      <c r="D28" s="2">
        <f t="shared" si="3"/>
        <v>1.6570995073705297</v>
      </c>
      <c r="E28" s="3"/>
      <c r="F28" s="2"/>
      <c r="G28" s="2">
        <f>D28</f>
        <v>1.6570995073705297</v>
      </c>
    </row>
    <row r="29" spans="1:10" x14ac:dyDescent="0.3">
      <c r="A29" s="2"/>
      <c r="B29" s="2">
        <v>10</v>
      </c>
      <c r="C29" s="2">
        <f t="shared" si="2"/>
        <v>2.6</v>
      </c>
      <c r="D29" s="2">
        <f t="shared" si="3"/>
        <v>1.7507520560953558</v>
      </c>
      <c r="E29" s="3"/>
      <c r="F29" s="2">
        <f>D29</f>
        <v>1.7507520560953558</v>
      </c>
      <c r="G29" s="2"/>
    </row>
    <row r="30" spans="1:10" x14ac:dyDescent="0.3">
      <c r="A30" s="2"/>
      <c r="B30" s="2">
        <v>11</v>
      </c>
      <c r="C30" s="2">
        <f t="shared" si="2"/>
        <v>2.75</v>
      </c>
      <c r="D30" s="2">
        <f t="shared" si="3"/>
        <v>1.8454587441806796</v>
      </c>
      <c r="E30" s="3"/>
      <c r="F30" s="2">
        <f>D30</f>
        <v>1.8454587441806796</v>
      </c>
      <c r="G30" s="2"/>
    </row>
    <row r="31" spans="1:10" x14ac:dyDescent="0.3">
      <c r="A31" s="2"/>
      <c r="B31" s="2">
        <v>12</v>
      </c>
      <c r="C31" s="2">
        <f t="shared" si="2"/>
        <v>2.9</v>
      </c>
      <c r="D31" s="2">
        <f t="shared" si="3"/>
        <v>1.9410852319160528</v>
      </c>
      <c r="E31" s="3">
        <f>D31</f>
        <v>1.9410852319160528</v>
      </c>
      <c r="F31" s="2"/>
      <c r="G31" s="2"/>
    </row>
    <row r="32" spans="1:10" x14ac:dyDescent="0.3">
      <c r="A32" s="11"/>
      <c r="B32" s="2"/>
      <c r="C32" s="2"/>
      <c r="D32" s="2" t="s">
        <v>52</v>
      </c>
      <c r="E32" s="3">
        <f>SUM(E19:E31)</f>
        <v>2.8437306196978582</v>
      </c>
      <c r="F32" s="2">
        <f>SUM(F19:F31)</f>
        <v>11.166100548532985</v>
      </c>
      <c r="G32" s="2">
        <f>SUM(G19:G31)</f>
        <v>4.1702621197120218</v>
      </c>
    </row>
    <row r="33" spans="1:3" x14ac:dyDescent="0.3">
      <c r="A33" s="13" t="s">
        <v>60</v>
      </c>
      <c r="B33" s="13"/>
      <c r="C33" s="13"/>
    </row>
    <row r="34" spans="1:3" x14ac:dyDescent="0.3">
      <c r="A34" t="s">
        <v>6</v>
      </c>
      <c r="B34">
        <f>((3*J20)/8)*(E32+(3*F32)+(2*G32))</f>
        <v>2.5133938033905481</v>
      </c>
    </row>
  </sheetData>
  <mergeCells count="3">
    <mergeCell ref="A14:C14"/>
    <mergeCell ref="A1:B1"/>
    <mergeCell ref="A33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1BEB-E9A0-4692-9FDE-4D5A519A2DC9}">
  <dimension ref="A1:I28"/>
  <sheetViews>
    <sheetView workbookViewId="0">
      <selection activeCell="D31" sqref="D31"/>
    </sheetView>
  </sheetViews>
  <sheetFormatPr defaultRowHeight="14.4" x14ac:dyDescent="0.3"/>
  <cols>
    <col min="13" max="13" width="10.6640625" customWidth="1"/>
  </cols>
  <sheetData>
    <row r="1" spans="1:9" x14ac:dyDescent="0.3">
      <c r="A1" t="s">
        <v>43</v>
      </c>
    </row>
    <row r="2" spans="1:9" x14ac:dyDescent="0.3">
      <c r="A2" s="2"/>
      <c r="B2" s="2" t="s">
        <v>0</v>
      </c>
      <c r="C2" s="2" t="s">
        <v>1</v>
      </c>
      <c r="D2" s="2" t="s">
        <v>63</v>
      </c>
      <c r="E2" s="2" t="s">
        <v>30</v>
      </c>
      <c r="F2" s="2" t="s">
        <v>31</v>
      </c>
      <c r="H2" s="2" t="s">
        <v>3</v>
      </c>
      <c r="I2" s="2">
        <v>4</v>
      </c>
    </row>
    <row r="3" spans="1:9" x14ac:dyDescent="0.3">
      <c r="A3" s="2"/>
      <c r="B3" s="2">
        <v>0</v>
      </c>
      <c r="C3" s="2">
        <f t="shared" ref="C3:C9" si="0">($I$3+(B3*$I$5))</f>
        <v>1</v>
      </c>
      <c r="D3" s="2">
        <f>SQRT((C3*C3)+3)</f>
        <v>2</v>
      </c>
      <c r="E3" s="2">
        <f>D3</f>
        <v>2</v>
      </c>
      <c r="F3" s="2"/>
      <c r="H3" s="2" t="s">
        <v>4</v>
      </c>
      <c r="I3" s="2">
        <v>1</v>
      </c>
    </row>
    <row r="4" spans="1:9" x14ac:dyDescent="0.3">
      <c r="A4" s="2"/>
      <c r="B4" s="2">
        <v>1</v>
      </c>
      <c r="C4" s="2">
        <f t="shared" si="0"/>
        <v>1.5</v>
      </c>
      <c r="D4" s="2">
        <f t="shared" ref="D4:D9" si="1">SQRT((C4*C4)+3)</f>
        <v>2.2912878474779199</v>
      </c>
      <c r="E4" s="2"/>
      <c r="F4" s="2">
        <f>D4</f>
        <v>2.2912878474779199</v>
      </c>
      <c r="H4" s="2" t="s">
        <v>10</v>
      </c>
      <c r="I4" s="2">
        <f>(I2-I3)/I6</f>
        <v>1</v>
      </c>
    </row>
    <row r="5" spans="1:9" x14ac:dyDescent="0.3">
      <c r="A5" s="2"/>
      <c r="B5" s="2">
        <v>2</v>
      </c>
      <c r="C5" s="2">
        <f t="shared" si="0"/>
        <v>2</v>
      </c>
      <c r="D5" s="2">
        <f t="shared" si="1"/>
        <v>2.6457513110645907</v>
      </c>
      <c r="E5" s="2"/>
      <c r="F5" s="2">
        <f t="shared" ref="F5:F8" si="2">D5</f>
        <v>2.6457513110645907</v>
      </c>
      <c r="H5" s="2" t="s">
        <v>11</v>
      </c>
      <c r="I5" s="2">
        <f>(I2-I3)/I7</f>
        <v>0.5</v>
      </c>
    </row>
    <row r="6" spans="1:9" x14ac:dyDescent="0.3">
      <c r="A6" s="2"/>
      <c r="B6" s="2">
        <v>3</v>
      </c>
      <c r="C6" s="2">
        <f t="shared" si="0"/>
        <v>2.5</v>
      </c>
      <c r="D6" s="2">
        <f t="shared" si="1"/>
        <v>3.0413812651491097</v>
      </c>
      <c r="E6" s="2"/>
      <c r="F6" s="2">
        <f t="shared" si="2"/>
        <v>3.0413812651491097</v>
      </c>
      <c r="H6" s="2" t="s">
        <v>12</v>
      </c>
      <c r="I6" s="2">
        <v>3</v>
      </c>
    </row>
    <row r="7" spans="1:9" x14ac:dyDescent="0.3">
      <c r="A7" s="2"/>
      <c r="B7" s="2">
        <v>4</v>
      </c>
      <c r="C7" s="2">
        <f t="shared" si="0"/>
        <v>3</v>
      </c>
      <c r="D7" s="2">
        <f t="shared" si="1"/>
        <v>3.4641016151377544</v>
      </c>
      <c r="E7" s="2"/>
      <c r="F7" s="2">
        <f t="shared" si="2"/>
        <v>3.4641016151377544</v>
      </c>
      <c r="H7" s="2" t="s">
        <v>13</v>
      </c>
      <c r="I7" s="2">
        <v>6</v>
      </c>
    </row>
    <row r="8" spans="1:9" x14ac:dyDescent="0.3">
      <c r="A8" s="2"/>
      <c r="B8" s="2">
        <v>5</v>
      </c>
      <c r="C8" s="2">
        <f t="shared" si="0"/>
        <v>3.5</v>
      </c>
      <c r="D8" s="2">
        <f t="shared" si="1"/>
        <v>3.905124837953327</v>
      </c>
      <c r="E8" s="2"/>
      <c r="F8" s="2">
        <f t="shared" si="2"/>
        <v>3.905124837953327</v>
      </c>
    </row>
    <row r="9" spans="1:9" x14ac:dyDescent="0.3">
      <c r="A9" s="2"/>
      <c r="B9" s="2">
        <v>6</v>
      </c>
      <c r="C9" s="2">
        <f t="shared" si="0"/>
        <v>4</v>
      </c>
      <c r="D9" s="2">
        <f t="shared" si="1"/>
        <v>4.358898943540674</v>
      </c>
      <c r="E9" s="2">
        <f>D9</f>
        <v>4.358898943540674</v>
      </c>
      <c r="F9" s="2"/>
    </row>
    <row r="10" spans="1:9" x14ac:dyDescent="0.3">
      <c r="A10" s="11"/>
      <c r="B10" s="2"/>
      <c r="C10" s="2"/>
      <c r="D10" s="2" t="s">
        <v>52</v>
      </c>
      <c r="E10" s="2">
        <f>SUM(E3:E9)</f>
        <v>6.358898943540674</v>
      </c>
      <c r="F10" s="2">
        <f>SUM(F4:F9)</f>
        <v>15.347646876782701</v>
      </c>
    </row>
    <row r="11" spans="1:9" x14ac:dyDescent="0.3">
      <c r="A11" s="13" t="s">
        <v>64</v>
      </c>
      <c r="B11" s="13"/>
    </row>
    <row r="12" spans="1:9" x14ac:dyDescent="0.3">
      <c r="A12" t="s">
        <v>7</v>
      </c>
      <c r="B12">
        <f>I4*((E10/2)+F5+F7)</f>
        <v>9.2893023979726834</v>
      </c>
      <c r="E12">
        <f>F5+F7</f>
        <v>6.1098529262023451</v>
      </c>
    </row>
    <row r="13" spans="1:9" x14ac:dyDescent="0.3">
      <c r="A13" t="s">
        <v>6</v>
      </c>
      <c r="B13">
        <f>I5*((E10/2)+F10)</f>
        <v>9.2635481742765187</v>
      </c>
    </row>
    <row r="14" spans="1:9" x14ac:dyDescent="0.3">
      <c r="A14" s="12" t="s">
        <v>65</v>
      </c>
      <c r="B14" s="12"/>
      <c r="C14" s="12"/>
    </row>
    <row r="15" spans="1:9" x14ac:dyDescent="0.3">
      <c r="A15" t="s">
        <v>32</v>
      </c>
      <c r="B15">
        <f>B13+(((I6^2))/((I7^2)-(I6^2)))*(B13-B12)</f>
        <v>9.2549634330444643</v>
      </c>
    </row>
    <row r="17" spans="1:8" x14ac:dyDescent="0.3">
      <c r="A17" s="12" t="s">
        <v>44</v>
      </c>
      <c r="B17" s="12"/>
    </row>
    <row r="18" spans="1:8" x14ac:dyDescent="0.3">
      <c r="A18" s="2"/>
      <c r="B18" s="2" t="s">
        <v>0</v>
      </c>
      <c r="C18" s="2" t="s">
        <v>1</v>
      </c>
      <c r="D18" s="2" t="s">
        <v>66</v>
      </c>
      <c r="G18" s="2" t="s">
        <v>3</v>
      </c>
      <c r="H18" s="2">
        <v>6</v>
      </c>
    </row>
    <row r="19" spans="1:8" x14ac:dyDescent="0.3">
      <c r="A19" s="2"/>
      <c r="B19" s="2">
        <v>0</v>
      </c>
      <c r="C19" s="2">
        <f>$H$19+B19*$H$21</f>
        <v>2</v>
      </c>
      <c r="D19" s="2">
        <f>LOG10(C19*C19+2)</f>
        <v>0.77815125038364363</v>
      </c>
      <c r="G19" s="2" t="s">
        <v>4</v>
      </c>
      <c r="H19" s="2">
        <v>2</v>
      </c>
    </row>
    <row r="20" spans="1:8" x14ac:dyDescent="0.3">
      <c r="A20" s="2"/>
      <c r="B20" s="2">
        <v>1</v>
      </c>
      <c r="C20" s="2">
        <f>$H$19+B20*$H$21</f>
        <v>3</v>
      </c>
      <c r="D20" s="2">
        <f t="shared" ref="D20:D23" si="3">LOG10(C20*C20+2)</f>
        <v>1.0413926851582251</v>
      </c>
      <c r="G20" s="2" t="s">
        <v>10</v>
      </c>
      <c r="H20" s="2">
        <f>(H18-H19)/H22</f>
        <v>2</v>
      </c>
    </row>
    <row r="21" spans="1:8" x14ac:dyDescent="0.3">
      <c r="A21" s="2"/>
      <c r="B21" s="2">
        <v>2</v>
      </c>
      <c r="C21" s="2">
        <f>$H$19+B21*$H$21</f>
        <v>4</v>
      </c>
      <c r="D21" s="2">
        <f t="shared" si="3"/>
        <v>1.255272505103306</v>
      </c>
      <c r="G21" s="2" t="s">
        <v>11</v>
      </c>
      <c r="H21" s="2">
        <f>(H18-H19)/H23</f>
        <v>1</v>
      </c>
    </row>
    <row r="22" spans="1:8" x14ac:dyDescent="0.3">
      <c r="A22" s="2"/>
      <c r="B22" s="2">
        <v>3</v>
      </c>
      <c r="C22" s="2">
        <f>$H$19+B22*$H$21</f>
        <v>5</v>
      </c>
      <c r="D22" s="2">
        <f t="shared" si="3"/>
        <v>1.4313637641589874</v>
      </c>
      <c r="G22" s="2" t="s">
        <v>12</v>
      </c>
      <c r="H22" s="2">
        <v>2</v>
      </c>
    </row>
    <row r="23" spans="1:8" x14ac:dyDescent="0.3">
      <c r="A23" s="2"/>
      <c r="B23" s="2">
        <v>4</v>
      </c>
      <c r="C23" s="2">
        <f>$H$19+B23*$H$21</f>
        <v>6</v>
      </c>
      <c r="D23" s="2">
        <f t="shared" si="3"/>
        <v>1.5797835966168101</v>
      </c>
      <c r="G23" s="2" t="s">
        <v>13</v>
      </c>
      <c r="H23" s="2">
        <v>4</v>
      </c>
    </row>
    <row r="24" spans="1:8" x14ac:dyDescent="0.3">
      <c r="A24" s="13" t="s">
        <v>67</v>
      </c>
      <c r="B24" s="13"/>
    </row>
    <row r="25" spans="1:8" x14ac:dyDescent="0.3">
      <c r="A25" t="s">
        <v>7</v>
      </c>
      <c r="B25">
        <f>(H20/3)*(D19+4*D21+D23)</f>
        <v>4.9193499116091184</v>
      </c>
    </row>
    <row r="26" spans="1:8" x14ac:dyDescent="0.3">
      <c r="A26" t="s">
        <v>6</v>
      </c>
      <c r="B26">
        <f>(H21/3)*(D19+4*D20+2*D21+(4*D22)+D23)</f>
        <v>4.9198352181586387</v>
      </c>
    </row>
    <row r="27" spans="1:8" x14ac:dyDescent="0.3">
      <c r="A27" s="12" t="s">
        <v>60</v>
      </c>
      <c r="B27" s="12"/>
      <c r="C27" s="12"/>
    </row>
    <row r="28" spans="1:8" x14ac:dyDescent="0.3">
      <c r="A28" t="s">
        <v>32</v>
      </c>
      <c r="B28">
        <f>B26+(((H22^4)/((H23^4)-(H22^4)))*(B26-B25))</f>
        <v>4.9198675719286067</v>
      </c>
    </row>
  </sheetData>
  <mergeCells count="5">
    <mergeCell ref="A17:B17"/>
    <mergeCell ref="A11:B11"/>
    <mergeCell ref="A14:C14"/>
    <mergeCell ref="A24:B24"/>
    <mergeCell ref="A27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82E4-CF5B-4783-9547-178C1EFE95B1}">
  <dimension ref="A1:K18"/>
  <sheetViews>
    <sheetView tabSelected="1" workbookViewId="0">
      <selection activeCell="C22" sqref="C22"/>
    </sheetView>
  </sheetViews>
  <sheetFormatPr defaultRowHeight="14.4" x14ac:dyDescent="0.3"/>
  <cols>
    <col min="2" max="2" width="12.33203125" customWidth="1"/>
    <col min="3" max="3" width="13" customWidth="1"/>
  </cols>
  <sheetData>
    <row r="1" spans="1:11" x14ac:dyDescent="0.3">
      <c r="A1" t="s">
        <v>68</v>
      </c>
    </row>
    <row r="2" spans="1:11" x14ac:dyDescent="0.3">
      <c r="A2" s="2" t="s">
        <v>0</v>
      </c>
      <c r="B2" s="2" t="s">
        <v>33</v>
      </c>
      <c r="C2" s="2" t="s">
        <v>34</v>
      </c>
      <c r="D2" s="2" t="s">
        <v>1</v>
      </c>
      <c r="E2" s="2" t="s">
        <v>35</v>
      </c>
      <c r="F2" s="2" t="s">
        <v>36</v>
      </c>
      <c r="I2" t="s">
        <v>3</v>
      </c>
      <c r="J2">
        <v>1.6</v>
      </c>
    </row>
    <row r="3" spans="1:11" x14ac:dyDescent="0.3">
      <c r="A3" s="2">
        <v>1</v>
      </c>
      <c r="B3" s="2">
        <v>0.34785480000000002</v>
      </c>
      <c r="C3" s="2">
        <v>-0.86113629999999997</v>
      </c>
      <c r="D3" s="2">
        <f>(($J$2+$J$3)/2)+(($J$2-$J$3)/2)*C3</f>
        <v>-0.26113629999999988</v>
      </c>
      <c r="E3" s="2">
        <f>(D3+1)/(SQRT((D3*D3)+1))</f>
        <v>0.71489068108970877</v>
      </c>
      <c r="F3" s="2">
        <f>B3*E3</f>
        <v>0.24867815489232445</v>
      </c>
      <c r="I3" t="s">
        <v>4</v>
      </c>
      <c r="J3">
        <v>-0.4</v>
      </c>
    </row>
    <row r="4" spans="1:11" x14ac:dyDescent="0.3">
      <c r="A4" s="2">
        <v>2</v>
      </c>
      <c r="B4" s="2">
        <v>0.65214510000000003</v>
      </c>
      <c r="C4" s="2">
        <v>-0.33998099999999998</v>
      </c>
      <c r="D4" s="2">
        <f t="shared" ref="D4:D6" si="0">(($J$2+$J$3)/2)+(($J$2-$J$3)/2)*C4</f>
        <v>0.26001900000000011</v>
      </c>
      <c r="E4" s="2">
        <f t="shared" ref="E4:E6" si="1">(D4+1)/(SQRT((D4*D4)+1))</f>
        <v>1.2194691042588299</v>
      </c>
      <c r="F4" s="2">
        <f t="shared" ref="F4:F6" si="2">B4*E4</f>
        <v>0.79527080094378511</v>
      </c>
    </row>
    <row r="5" spans="1:11" x14ac:dyDescent="0.3">
      <c r="A5" s="2">
        <v>3</v>
      </c>
      <c r="B5" s="2">
        <v>0.65214510000000003</v>
      </c>
      <c r="C5" s="2">
        <v>0.33998099999999998</v>
      </c>
      <c r="D5" s="2">
        <f>(($J$2+$J$3)/2)+(($J$2-$J$3)/2)*C5</f>
        <v>0.93998100000000007</v>
      </c>
      <c r="E5" s="2">
        <f t="shared" si="1"/>
        <v>1.4135372366108176</v>
      </c>
      <c r="F5" s="2">
        <f t="shared" si="2"/>
        <v>0.92183138252328534</v>
      </c>
      <c r="I5" t="s">
        <v>70</v>
      </c>
      <c r="J5" s="10" t="s">
        <v>71</v>
      </c>
      <c r="K5" s="10"/>
    </row>
    <row r="6" spans="1:11" x14ac:dyDescent="0.3">
      <c r="A6" s="2">
        <v>4</v>
      </c>
      <c r="B6" s="2">
        <v>0.34785480000000002</v>
      </c>
      <c r="C6" s="2">
        <v>0.86113629999999997</v>
      </c>
      <c r="D6" s="2">
        <f t="shared" si="0"/>
        <v>1.4611363000000002</v>
      </c>
      <c r="E6" s="2">
        <f>(D6+1)/(SQRT((D6*D6)+1))</f>
        <v>1.3900245930769854</v>
      </c>
      <c r="F6" s="2">
        <f t="shared" si="2"/>
        <v>0.48352672681987618</v>
      </c>
    </row>
    <row r="7" spans="1:11" x14ac:dyDescent="0.3">
      <c r="A7" s="11"/>
      <c r="B7" s="2"/>
      <c r="C7" s="2"/>
      <c r="D7" s="2"/>
      <c r="E7" s="2" t="s">
        <v>52</v>
      </c>
      <c r="F7" s="2">
        <f>SUM(F3:F6)</f>
        <v>2.449307065179271</v>
      </c>
    </row>
    <row r="8" spans="1:11" x14ac:dyDescent="0.3">
      <c r="A8" s="12" t="s">
        <v>60</v>
      </c>
      <c r="B8" s="12"/>
      <c r="C8" s="12"/>
    </row>
    <row r="9" spans="1:11" x14ac:dyDescent="0.3">
      <c r="A9" t="s">
        <v>8</v>
      </c>
      <c r="B9">
        <f>(($J$2-$J$3)/2)*F7</f>
        <v>2.449307065179271</v>
      </c>
    </row>
    <row r="10" spans="1:11" x14ac:dyDescent="0.3">
      <c r="A10" t="s">
        <v>69</v>
      </c>
    </row>
    <row r="11" spans="1:11" x14ac:dyDescent="0.3">
      <c r="A11" s="2">
        <v>1</v>
      </c>
      <c r="B11" s="2">
        <v>0.2369269</v>
      </c>
      <c r="C11" s="2">
        <v>-0.90617979999999998</v>
      </c>
      <c r="D11" s="2">
        <f>(($J$2+$J$3)/2)+(($J$2-$J$3)/2)*C11</f>
        <v>-0.30617979999999989</v>
      </c>
      <c r="E11" s="2">
        <f>(D11+1)/(SQRT((D11*D11)+1))</f>
        <v>0.66342019412394926</v>
      </c>
      <c r="F11" s="2">
        <f>B11*E11</f>
        <v>0.15718208999118552</v>
      </c>
    </row>
    <row r="12" spans="1:11" x14ac:dyDescent="0.3">
      <c r="A12" s="2">
        <v>2</v>
      </c>
      <c r="B12" s="2">
        <v>0.47862870000000002</v>
      </c>
      <c r="C12" s="2">
        <v>-0.53846930000000004</v>
      </c>
      <c r="D12" s="2">
        <f t="shared" ref="D12:D15" si="3">(($J$2+$J$3)/2)+(($J$2-$J$3)/2)*C12</f>
        <v>6.1530700000000049E-2</v>
      </c>
      <c r="E12" s="2">
        <f t="shared" ref="E12:E15" si="4">(D12+1)/(SQRT((D12*D12)+1))</f>
        <v>1.0595268960817823</v>
      </c>
      <c r="F12" s="2">
        <f t="shared" ref="F12:F15" si="5">B12*E12</f>
        <v>0.50711998088665855</v>
      </c>
    </row>
    <row r="13" spans="1:11" x14ac:dyDescent="0.3">
      <c r="A13" s="2">
        <v>3</v>
      </c>
      <c r="B13" s="2">
        <v>0.56888799999999995</v>
      </c>
      <c r="C13" s="2">
        <v>0</v>
      </c>
      <c r="D13" s="2">
        <f t="shared" si="3"/>
        <v>0.60000000000000009</v>
      </c>
      <c r="E13" s="2">
        <f t="shared" si="4"/>
        <v>1.3719886811400706</v>
      </c>
      <c r="F13" s="2">
        <f t="shared" si="5"/>
        <v>0.78050789683641242</v>
      </c>
    </row>
    <row r="14" spans="1:11" x14ac:dyDescent="0.3">
      <c r="A14" s="2">
        <v>4</v>
      </c>
      <c r="B14" s="2">
        <v>0.47862870000000002</v>
      </c>
      <c r="C14" s="2">
        <v>0.53846930000000004</v>
      </c>
      <c r="D14" s="2">
        <f t="shared" si="3"/>
        <v>1.1384693000000001</v>
      </c>
      <c r="E14" s="2">
        <f t="shared" si="4"/>
        <v>1.4112581172421688</v>
      </c>
      <c r="F14" s="2">
        <f t="shared" si="5"/>
        <v>0.67546863802006685</v>
      </c>
    </row>
    <row r="15" spans="1:11" x14ac:dyDescent="0.3">
      <c r="A15" s="2">
        <v>5</v>
      </c>
      <c r="B15" s="2">
        <v>0.2369269</v>
      </c>
      <c r="C15" s="2">
        <v>0.90617979999999998</v>
      </c>
      <c r="D15" s="2">
        <f t="shared" si="3"/>
        <v>1.5061798</v>
      </c>
      <c r="E15" s="2">
        <f t="shared" si="4"/>
        <v>1.3862221238747305</v>
      </c>
      <c r="F15" s="2">
        <f t="shared" si="5"/>
        <v>0.3284333105210559</v>
      </c>
    </row>
    <row r="16" spans="1:11" x14ac:dyDescent="0.3">
      <c r="A16" s="11"/>
      <c r="B16" s="2"/>
      <c r="C16" s="2"/>
      <c r="D16" s="2"/>
      <c r="E16" s="2" t="s">
        <v>52</v>
      </c>
      <c r="F16" s="2">
        <f>SUM(F11:F15)</f>
        <v>2.4487119162553794</v>
      </c>
    </row>
    <row r="17" spans="1:3" x14ac:dyDescent="0.3">
      <c r="A17" s="12" t="s">
        <v>60</v>
      </c>
      <c r="B17" s="12"/>
      <c r="C17" s="12"/>
    </row>
    <row r="18" spans="1:3" x14ac:dyDescent="0.3">
      <c r="A18" t="s">
        <v>8</v>
      </c>
      <c r="B18">
        <f>(($J$2-$J$3)/2)*F16</f>
        <v>2.4487119162553794</v>
      </c>
    </row>
  </sheetData>
  <mergeCells count="2">
    <mergeCell ref="A8:C8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Работа 1</vt:lpstr>
      <vt:lpstr>Работа 2</vt:lpstr>
      <vt:lpstr>Работа 3</vt:lpstr>
      <vt:lpstr>Работа 4</vt:lpstr>
      <vt:lpstr>Работа 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2024-01-11T14:05:19Z</dcterms:created>
  <dcterms:modified xsi:type="dcterms:W3CDTF">2024-01-14T21:57:24Z</dcterms:modified>
</cp:coreProperties>
</file>