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to\Desktop\SWAMP 20191024\TIMENUTS\"/>
    </mc:Choice>
  </mc:AlternateContent>
  <bookViews>
    <workbookView xWindow="0" yWindow="0" windowWidth="19807" windowHeight="8178"/>
  </bookViews>
  <sheets>
    <sheet name="XOR PLL FOR 10MHz GPSD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3" i="1"/>
  <c r="E17" i="1" l="1"/>
  <c r="I20" i="1"/>
  <c r="E14" i="1" l="1"/>
  <c r="E22" i="1" s="1"/>
  <c r="E26" i="1" s="1"/>
  <c r="E21" i="1" l="1"/>
</calcChain>
</file>

<file path=xl/sharedStrings.xml><?xml version="1.0" encoding="utf-8"?>
<sst xmlns="http://schemas.openxmlformats.org/spreadsheetml/2006/main" count="55" uniqueCount="50">
  <si>
    <t>XOR PLL Loop filter design</t>
  </si>
  <si>
    <t>Kphi</t>
  </si>
  <si>
    <t>V/rad</t>
  </si>
  <si>
    <t>Hz</t>
  </si>
  <si>
    <t>Ndiv</t>
  </si>
  <si>
    <t>rad/sec</t>
  </si>
  <si>
    <t>Kn</t>
  </si>
  <si>
    <t>Th</t>
  </si>
  <si>
    <t>Kocxo</t>
  </si>
  <si>
    <t>ppb/V</t>
  </si>
  <si>
    <t>rad/sec/V</t>
  </si>
  <si>
    <t>R2</t>
  </si>
  <si>
    <t>Hz/V</t>
  </si>
  <si>
    <t>Ohm</t>
  </si>
  <si>
    <t>EFC gain</t>
  </si>
  <si>
    <t>uF</t>
  </si>
  <si>
    <t>R1</t>
  </si>
  <si>
    <t>MHz</t>
  </si>
  <si>
    <t>PLL Filter</t>
  </si>
  <si>
    <t>V</t>
  </si>
  <si>
    <t>Omega_n</t>
  </si>
  <si>
    <t>sec</t>
  </si>
  <si>
    <t>OCXO EFC gain</t>
  </si>
  <si>
    <t>R3</t>
  </si>
  <si>
    <t>Loop's settling time</t>
  </si>
  <si>
    <t>by iMo 7/2018</t>
  </si>
  <si>
    <t>You have to use the Goal Seeker!</t>
  </si>
  <si>
    <t>Optional</t>
  </si>
  <si>
    <t>C1</t>
  </si>
  <si>
    <t>OCXO's freq divider</t>
  </si>
  <si>
    <t>Note:</t>
  </si>
  <si>
    <t>XOR phase detector's  gain</t>
  </si>
  <si>
    <t>Damping factor Theta (&gt;=0.707)</t>
  </si>
  <si>
    <t>PLL loop's natural freq</t>
  </si>
  <si>
    <t>C2 (max)</t>
  </si>
  <si>
    <t>for 10MHz GPSDO</t>
  </si>
  <si>
    <t>Provided as-is, use at your own risk</t>
  </si>
  <si>
    <t>For example:</t>
  </si>
  <si>
    <t>Set R2 to 27k by changing Theta</t>
  </si>
  <si>
    <t>EFC ocxo gain</t>
  </si>
  <si>
    <t>Freq_ocxo</t>
  </si>
  <si>
    <t>results</t>
  </si>
  <si>
    <t>inputs</t>
  </si>
  <si>
    <t>1000's divider - divides OCXO's 10MHz to 10kHz</t>
  </si>
  <si>
    <t>GPS 10kHz - ie. NEO-7M 1PPS output set to 10kHz</t>
  </si>
  <si>
    <t>Refclk (GPS)</t>
  </si>
  <si>
    <t>OCXO EFC ppb to Hz gain calc</t>
  </si>
  <si>
    <t>XOR's log0 output voltage</t>
  </si>
  <si>
    <t>XOR's log1 output voltage</t>
  </si>
  <si>
    <t>v. 0.91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</si>
</sst>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1" fontId="0" fillId="3" borderId="0" xfId="0" applyNumberFormat="1" applyFill="1"/>
    <xf numFmtId="0" fontId="1" fillId="0" borderId="0" xfId="0" applyFont="1"/>
    <xf numFmtId="0" fontId="2" fillId="0" borderId="0" xfId="0" applyFont="1"/>
    <xf numFmtId="164" fontId="0" fillId="3" borderId="0" xfId="0" applyNumberFormat="1" applyFill="1"/>
    <xf numFmtId="164" fontId="0" fillId="2" borderId="1" xfId="0" applyNumberFormat="1" applyFill="1" applyBorder="1"/>
    <xf numFmtId="0" fontId="0" fillId="0" borderId="0" xfId="0" applyFont="1"/>
    <xf numFmtId="164" fontId="0" fillId="3" borderId="0" xfId="0" applyNumberFormat="1" applyFill="1" applyBorder="1"/>
    <xf numFmtId="1" fontId="0" fillId="4" borderId="0" xfId="0" applyNumberFormat="1" applyFill="1"/>
    <xf numFmtId="0" fontId="0" fillId="5" borderId="0" xfId="0" applyFill="1"/>
    <xf numFmtId="0" fontId="4" fillId="0" borderId="0" xfId="0" applyFont="1"/>
    <xf numFmtId="0" fontId="5" fillId="0" borderId="0" xfId="0" applyFont="1"/>
    <xf numFmtId="1" fontId="0" fillId="5" borderId="0" xfId="0" applyNumberFormat="1" applyFill="1"/>
    <xf numFmtId="0" fontId="6" fillId="0" borderId="0" xfId="0" applyFont="1"/>
    <xf numFmtId="0" fontId="7" fillId="0" borderId="0" xfId="0" applyFont="1"/>
    <xf numFmtId="0" fontId="0" fillId="6" borderId="1" xfId="0" applyFill="1" applyBorder="1"/>
    <xf numFmtId="1" fontId="0" fillId="6" borderId="1" xfId="0" applyNumberFormat="1" applyFill="1" applyBorder="1"/>
    <xf numFmtId="1" fontId="3" fillId="6" borderId="1" xfId="0" applyNumberFormat="1" applyFont="1" applyFill="1" applyBorder="1"/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</xdr:colOff>
      <xdr:row>2</xdr:row>
      <xdr:rowOff>22860</xdr:rowOff>
    </xdr:from>
    <xdr:to>
      <xdr:col>11</xdr:col>
      <xdr:colOff>1013460</xdr:colOff>
      <xdr:row>10</xdr:row>
      <xdr:rowOff>45720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3840" y="388620"/>
          <a:ext cx="4373880" cy="1691640"/>
        </a:xfrm>
        <a:prstGeom prst="rect">
          <a:avLst/>
        </a:prstGeom>
      </xdr:spPr>
    </xdr:pic>
    <xdr:clientData/>
  </xdr:twoCellAnchor>
  <xdr:twoCellAnchor editAs="oneCell">
    <xdr:from>
      <xdr:col>10</xdr:col>
      <xdr:colOff>611469</xdr:colOff>
      <xdr:row>18</xdr:row>
      <xdr:rowOff>114731</xdr:rowOff>
    </xdr:from>
    <xdr:to>
      <xdr:col>14</xdr:col>
      <xdr:colOff>13227</xdr:colOff>
      <xdr:row>26</xdr:row>
      <xdr:rowOff>122351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99597" y="3651561"/>
          <a:ext cx="2317487" cy="1482737"/>
        </a:xfrm>
        <a:prstGeom prst="rect">
          <a:avLst/>
        </a:prstGeom>
      </xdr:spPr>
    </xdr:pic>
    <xdr:clientData/>
  </xdr:twoCellAnchor>
  <xdr:twoCellAnchor editAs="oneCell">
    <xdr:from>
      <xdr:col>1</xdr:col>
      <xdr:colOff>30144</xdr:colOff>
      <xdr:row>15</xdr:row>
      <xdr:rowOff>94890</xdr:rowOff>
    </xdr:from>
    <xdr:to>
      <xdr:col>2</xdr:col>
      <xdr:colOff>724125</xdr:colOff>
      <xdr:row>26</xdr:row>
      <xdr:rowOff>17253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246" y="3062377"/>
          <a:ext cx="2565913" cy="1966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6"/>
  <sheetViews>
    <sheetView tabSelected="1" topLeftCell="A2" workbookViewId="0">
      <selection activeCell="B15" sqref="B15"/>
    </sheetView>
  </sheetViews>
  <sheetFormatPr defaultRowHeight="14.3" x14ac:dyDescent="0.25"/>
  <cols>
    <col min="2" max="2" width="27.125" customWidth="1"/>
    <col min="3" max="3" width="20.875" customWidth="1"/>
    <col min="4" max="4" width="23.625" customWidth="1"/>
    <col min="5" max="5" width="12.75" customWidth="1"/>
    <col min="6" max="6" width="12" bestFit="1" customWidth="1"/>
    <col min="7" max="7" width="9.25" bestFit="1" customWidth="1"/>
    <col min="8" max="8" width="14.75" customWidth="1"/>
    <col min="9" max="9" width="14.375" customWidth="1"/>
    <col min="10" max="10" width="11.125" customWidth="1"/>
    <col min="12" max="12" width="15.25" customWidth="1"/>
  </cols>
  <sheetData>
    <row r="3" spans="2:12" ht="21.1" x14ac:dyDescent="0.35">
      <c r="B3" s="4" t="s">
        <v>0</v>
      </c>
      <c r="D3" s="11" t="s">
        <v>25</v>
      </c>
    </row>
    <row r="4" spans="2:12" x14ac:dyDescent="0.25">
      <c r="B4" s="3" t="s">
        <v>35</v>
      </c>
      <c r="C4" t="s">
        <v>49</v>
      </c>
      <c r="D4" s="11" t="s">
        <v>36</v>
      </c>
    </row>
    <row r="5" spans="2:12" ht="21.1" x14ac:dyDescent="0.35">
      <c r="D5" s="4"/>
    </row>
    <row r="6" spans="2:12" ht="14.95" thickBot="1" x14ac:dyDescent="0.3">
      <c r="B6" s="12" t="s">
        <v>30</v>
      </c>
      <c r="D6" s="3" t="s">
        <v>18</v>
      </c>
    </row>
    <row r="7" spans="2:12" ht="14.95" thickBot="1" x14ac:dyDescent="0.3">
      <c r="B7" s="12"/>
      <c r="D7" s="7" t="s">
        <v>47</v>
      </c>
      <c r="E7" s="16">
        <v>0.1</v>
      </c>
      <c r="F7" t="s">
        <v>19</v>
      </c>
    </row>
    <row r="8" spans="2:12" ht="14.95" thickBot="1" x14ac:dyDescent="0.3">
      <c r="D8" s="7" t="s">
        <v>48</v>
      </c>
      <c r="E8" s="16">
        <v>4.9000000000000004</v>
      </c>
      <c r="F8" t="s">
        <v>19</v>
      </c>
    </row>
    <row r="9" spans="2:12" ht="14.95" thickBot="1" x14ac:dyDescent="0.3">
      <c r="B9" s="12" t="s">
        <v>31</v>
      </c>
      <c r="D9" t="s">
        <v>1</v>
      </c>
      <c r="E9" s="8">
        <f>(E8-E7)/PI()</f>
        <v>1.5278874536821956</v>
      </c>
      <c r="F9" t="s">
        <v>2</v>
      </c>
    </row>
    <row r="10" spans="2:12" ht="14.95" thickBot="1" x14ac:dyDescent="0.3">
      <c r="B10" s="12"/>
      <c r="D10" t="s">
        <v>45</v>
      </c>
      <c r="E10" s="17">
        <v>20000</v>
      </c>
      <c r="F10" t="s">
        <v>3</v>
      </c>
    </row>
    <row r="11" spans="2:12" ht="14.95" thickBot="1" x14ac:dyDescent="0.3">
      <c r="B11" s="12" t="s">
        <v>29</v>
      </c>
      <c r="D11" t="s">
        <v>4</v>
      </c>
      <c r="E11" s="16">
        <v>500</v>
      </c>
    </row>
    <row r="12" spans="2:12" ht="14.95" thickBot="1" x14ac:dyDescent="0.3">
      <c r="B12" s="12"/>
      <c r="D12" t="s">
        <v>24</v>
      </c>
      <c r="E12" s="18">
        <v>1000</v>
      </c>
      <c r="F12" t="s">
        <v>21</v>
      </c>
    </row>
    <row r="13" spans="2:12" x14ac:dyDescent="0.25">
      <c r="B13" s="12" t="s">
        <v>33</v>
      </c>
      <c r="D13" t="s">
        <v>20</v>
      </c>
      <c r="E13" s="8">
        <f>5/(E15-0.707)/E12</f>
        <v>4.8052669109511136E-2</v>
      </c>
      <c r="F13" t="s">
        <v>5</v>
      </c>
      <c r="H13" s="11" t="s">
        <v>44</v>
      </c>
    </row>
    <row r="14" spans="2:12" ht="14.95" thickBot="1" x14ac:dyDescent="0.3">
      <c r="B14" s="12"/>
      <c r="D14" t="s">
        <v>6</v>
      </c>
      <c r="E14" s="1">
        <f>1/E11</f>
        <v>2E-3</v>
      </c>
      <c r="H14" s="11" t="s">
        <v>43</v>
      </c>
    </row>
    <row r="15" spans="2:12" ht="14.95" thickBot="1" x14ac:dyDescent="0.3">
      <c r="B15" s="12" t="s">
        <v>32</v>
      </c>
      <c r="D15" t="s">
        <v>7</v>
      </c>
      <c r="E15" s="6">
        <v>0.81105249266393697</v>
      </c>
    </row>
    <row r="16" spans="2:12" ht="14.95" thickBot="1" x14ac:dyDescent="0.3">
      <c r="D16" t="s">
        <v>22</v>
      </c>
      <c r="E16" s="19">
        <v>1.59</v>
      </c>
      <c r="F16" t="s">
        <v>12</v>
      </c>
      <c r="L16" s="15" t="s">
        <v>26</v>
      </c>
    </row>
    <row r="17" spans="4:12" ht="14.95" thickBot="1" x14ac:dyDescent="0.3">
      <c r="D17" t="s">
        <v>8</v>
      </c>
      <c r="E17" s="5">
        <f>E16*2*PI()</f>
        <v>9.9902646384155425</v>
      </c>
      <c r="F17" t="s">
        <v>10</v>
      </c>
      <c r="H17" s="3" t="s">
        <v>46</v>
      </c>
      <c r="L17" s="11" t="s">
        <v>37</v>
      </c>
    </row>
    <row r="18" spans="4:12" ht="14.95" thickBot="1" x14ac:dyDescent="0.3">
      <c r="H18" t="s">
        <v>39</v>
      </c>
      <c r="I18" s="16">
        <v>159</v>
      </c>
      <c r="J18" t="s">
        <v>9</v>
      </c>
      <c r="L18" s="14" t="s">
        <v>38</v>
      </c>
    </row>
    <row r="19" spans="4:12" ht="14.95" thickBot="1" x14ac:dyDescent="0.3">
      <c r="D19" t="s">
        <v>28</v>
      </c>
      <c r="E19" s="17">
        <v>100</v>
      </c>
      <c r="F19" t="s">
        <v>15</v>
      </c>
      <c r="H19" t="s">
        <v>40</v>
      </c>
      <c r="I19" s="17">
        <v>10</v>
      </c>
      <c r="J19" t="s">
        <v>17</v>
      </c>
      <c r="K19" s="3"/>
    </row>
    <row r="20" spans="4:12" x14ac:dyDescent="0.25">
      <c r="H20" t="s">
        <v>14</v>
      </c>
      <c r="I20" s="5">
        <f>I19*1000000*(I18/1000000000)</f>
        <v>1.59</v>
      </c>
      <c r="J20" t="s">
        <v>12</v>
      </c>
    </row>
    <row r="21" spans="4:12" x14ac:dyDescent="0.25">
      <c r="D21" t="s">
        <v>16</v>
      </c>
      <c r="E21" s="2">
        <f>(E9*E17*E14)/(E19/1000000*E13*E13)-E22</f>
        <v>122209.7005186101</v>
      </c>
      <c r="F21" t="s">
        <v>13</v>
      </c>
    </row>
    <row r="22" spans="4:12" x14ac:dyDescent="0.25">
      <c r="D22" t="s">
        <v>11</v>
      </c>
      <c r="E22" s="9">
        <f>(2*E15)/(E19/1000000*E13)-(1/(E19/1000000*E14*E9*E17))</f>
        <v>10000.000000020897</v>
      </c>
      <c r="F22" t="s">
        <v>13</v>
      </c>
    </row>
    <row r="24" spans="4:12" ht="14.95" thickBot="1" x14ac:dyDescent="0.3">
      <c r="D24" s="3" t="s">
        <v>27</v>
      </c>
    </row>
    <row r="25" spans="4:12" ht="14.95" thickBot="1" x14ac:dyDescent="0.3">
      <c r="D25" t="s">
        <v>23</v>
      </c>
      <c r="E25" s="17">
        <v>10000</v>
      </c>
      <c r="F25" t="s">
        <v>13</v>
      </c>
      <c r="H25" s="16"/>
      <c r="I25" t="s">
        <v>42</v>
      </c>
    </row>
    <row r="26" spans="4:12" x14ac:dyDescent="0.25">
      <c r="D26" t="s">
        <v>34</v>
      </c>
      <c r="E26" s="13">
        <f>E19*(E22/E25)/10</f>
        <v>10.000000000020897</v>
      </c>
      <c r="F26" t="s">
        <v>15</v>
      </c>
      <c r="H26" s="10"/>
      <c r="I26" t="s">
        <v>41</v>
      </c>
    </row>
  </sheetData>
  <pageMargins left="0.7" right="0.7" top="0.75" bottom="0.75" header="0.3" footer="0.3"/>
  <pageSetup paperSize="8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XOR PLL FOR 10MHz GPSDO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XOR PLL FILTER FOR GPSDO</dc:title>
  <dc:creator>imo</dc:creator>
  <cp:lastModifiedBy>pito</cp:lastModifiedBy>
  <dcterms:created xsi:type="dcterms:W3CDTF">2018-07-22T17:49:37Z</dcterms:created>
  <dcterms:modified xsi:type="dcterms:W3CDTF">2019-11-15T12:29:37Z</dcterms:modified>
  <cp:contentStatus/>
</cp:coreProperties>
</file>