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gor2\OneDrive\igor-albuquerque-data-scientist\portifolio\Planilhas-Excel\"/>
    </mc:Choice>
  </mc:AlternateContent>
  <xr:revisionPtr revIDLastSave="1" documentId="13_ncr:1_{61205A69-015C-4592-AF97-9E91C5495EF1}" xr6:coauthVersionLast="43" xr6:coauthVersionMax="43" xr10:uidLastSave="{D8FF4845-6683-430C-81EE-D48874F32B86}"/>
  <bookViews>
    <workbookView xWindow="-108" yWindow="-108" windowWidth="23256" windowHeight="12720" activeTab="1" xr2:uid="{8D06CD7E-27FF-426D-AACB-3D18F5C6AC10}"/>
  </bookViews>
  <sheets>
    <sheet name="mega-sena" sheetId="1" r:id="rId1"/>
    <sheet name="lotofacil" sheetId="7" r:id="rId2"/>
    <sheet name="quina" sheetId="9" r:id="rId3"/>
    <sheet name="lotomania" sheetId="10" r:id="rId4"/>
    <sheet name="dupla-sena" sheetId="11" r:id="rId5"/>
    <sheet name="federal" sheetId="12" r:id="rId6"/>
    <sheet name="ref" sheetId="3" state="hidden" r:id="rId7"/>
  </sheets>
  <definedNames>
    <definedName name="loterias" localSheetId="6">ref!$A$1:$G$653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5" i="12" l="1"/>
  <c r="B14" i="12"/>
  <c r="B11" i="12"/>
  <c r="B10" i="12"/>
  <c r="B9" i="12"/>
  <c r="B8" i="12"/>
  <c r="B7" i="12"/>
  <c r="A13" i="11"/>
  <c r="B12" i="11"/>
  <c r="F10" i="11"/>
  <c r="E10" i="11"/>
  <c r="D10" i="11"/>
  <c r="C10" i="11"/>
  <c r="B10" i="11"/>
  <c r="A10" i="11"/>
  <c r="F7" i="11"/>
  <c r="E7" i="11"/>
  <c r="D7" i="11"/>
  <c r="C7" i="11"/>
  <c r="B7" i="11"/>
  <c r="A7" i="11"/>
  <c r="A18" i="10"/>
  <c r="B17" i="10"/>
  <c r="E13" i="10"/>
  <c r="E12" i="10"/>
  <c r="E11" i="10"/>
  <c r="E10" i="10"/>
  <c r="D13" i="10"/>
  <c r="D12" i="10"/>
  <c r="D11" i="10"/>
  <c r="D10" i="10"/>
  <c r="C13" i="10"/>
  <c r="C12" i="10"/>
  <c r="C11" i="10"/>
  <c r="C10" i="10"/>
  <c r="B13" i="10"/>
  <c r="B12" i="10"/>
  <c r="B11" i="10"/>
  <c r="B10" i="10"/>
  <c r="A13" i="10"/>
  <c r="A12" i="10"/>
  <c r="A11" i="10"/>
  <c r="A10" i="10"/>
  <c r="A13" i="9"/>
  <c r="B12" i="9"/>
  <c r="E8" i="9"/>
  <c r="D8" i="9"/>
  <c r="C8" i="9"/>
  <c r="B8" i="9"/>
  <c r="A8" i="9"/>
  <c r="E12" i="7"/>
  <c r="A17" i="7"/>
  <c r="B16" i="7"/>
  <c r="E11" i="7"/>
  <c r="E10" i="7"/>
  <c r="D12" i="7"/>
  <c r="D11" i="7"/>
  <c r="D10" i="7"/>
  <c r="C12" i="7"/>
  <c r="C11" i="7"/>
  <c r="C10" i="7"/>
  <c r="B12" i="7"/>
  <c r="B11" i="7"/>
  <c r="B10" i="7"/>
  <c r="K182" i="3"/>
  <c r="A12" i="7"/>
  <c r="A11" i="7"/>
  <c r="A10" i="7"/>
  <c r="I181" i="3"/>
  <c r="B13" i="1" l="1"/>
  <c r="B12" i="1"/>
  <c r="F8" i="1"/>
  <c r="E8" i="1"/>
  <c r="D8" i="1"/>
  <c r="C8" i="1"/>
  <c r="B8" i="1"/>
  <c r="A8" i="1"/>
  <c r="I179" i="3"/>
  <c r="H179" i="3"/>
  <c r="D16" i="11" l="1"/>
  <c r="C16" i="11"/>
  <c r="B16" i="11"/>
  <c r="A16" i="11"/>
  <c r="F15" i="11"/>
  <c r="E15" i="11"/>
  <c r="D15" i="11"/>
  <c r="C15" i="11"/>
  <c r="B15" i="11"/>
  <c r="A15" i="11"/>
  <c r="F16" i="11"/>
  <c r="E16" i="11"/>
  <c r="A43" i="10"/>
  <c r="A44" i="10"/>
  <c r="A45" i="10"/>
  <c r="A42" i="10"/>
  <c r="A39" i="10"/>
  <c r="A40" i="10"/>
  <c r="A41" i="10"/>
  <c r="A38" i="10"/>
  <c r="A35" i="10"/>
  <c r="A36" i="10"/>
  <c r="A37" i="10"/>
  <c r="A34" i="10"/>
  <c r="A31" i="10"/>
  <c r="A32" i="10"/>
  <c r="A33" i="10"/>
  <c r="A30" i="10"/>
  <c r="A27" i="10"/>
  <c r="A28" i="10"/>
  <c r="A29" i="10"/>
  <c r="A26" i="10"/>
  <c r="A15" i="9"/>
  <c r="B21" i="10" l="1"/>
  <c r="I10" i="12"/>
  <c r="I6" i="12"/>
  <c r="B17" i="11"/>
  <c r="A17" i="11"/>
  <c r="C20" i="10"/>
  <c r="C23" i="10"/>
  <c r="D22" i="10"/>
  <c r="E21" i="10"/>
  <c r="A21" i="10"/>
  <c r="A20" i="10"/>
  <c r="B20" i="10"/>
  <c r="B23" i="10"/>
  <c r="C22" i="10"/>
  <c r="D21" i="10"/>
  <c r="E20" i="10"/>
  <c r="E23" i="10"/>
  <c r="A23" i="10"/>
  <c r="B22" i="10"/>
  <c r="C21" i="10"/>
  <c r="D20" i="10"/>
  <c r="D23" i="10"/>
  <c r="E22" i="10"/>
  <c r="A22" i="10"/>
  <c r="E15" i="9"/>
  <c r="D15" i="9"/>
  <c r="C15" i="9"/>
  <c r="B15" i="9"/>
  <c r="A38" i="7"/>
  <c r="A39" i="7"/>
  <c r="A37" i="7"/>
  <c r="A35" i="7"/>
  <c r="A36" i="7"/>
  <c r="A34" i="7"/>
  <c r="A32" i="7"/>
  <c r="A33" i="7"/>
  <c r="A31" i="7"/>
  <c r="A29" i="7"/>
  <c r="A30" i="7"/>
  <c r="A28" i="7"/>
  <c r="A26" i="7"/>
  <c r="A27" i="7"/>
  <c r="A25" i="7"/>
  <c r="I10" i="11" l="1"/>
  <c r="I6" i="11"/>
  <c r="A16" i="9"/>
  <c r="I13" i="9" s="1"/>
  <c r="A24" i="10"/>
  <c r="B20" i="7"/>
  <c r="C20" i="7"/>
  <c r="D20" i="7"/>
  <c r="E20" i="7"/>
  <c r="B21" i="7"/>
  <c r="C21" i="7"/>
  <c r="D21" i="7"/>
  <c r="E21" i="7"/>
  <c r="A20" i="7"/>
  <c r="A21" i="7"/>
  <c r="D19" i="7"/>
  <c r="E19" i="7"/>
  <c r="C19" i="7"/>
  <c r="B19" i="7"/>
  <c r="A19" i="7"/>
  <c r="F15" i="1"/>
  <c r="E15" i="1"/>
  <c r="D15" i="1"/>
  <c r="C15" i="1"/>
  <c r="B15" i="1"/>
  <c r="A15" i="1"/>
  <c r="I9" i="10" l="1"/>
  <c r="I5" i="10"/>
  <c r="I7" i="9"/>
  <c r="A23" i="7"/>
  <c r="I9" i="7" s="1"/>
  <c r="A16" i="1"/>
  <c r="I13" i="1" s="1"/>
  <c r="I5" i="7" l="1"/>
  <c r="I7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054692F-D2DE-4F94-822B-FACB4F788DFC}" name="Conexão1" type="4" refreshedVersion="6" background="1" refreshOnLoad="1" saveData="1">
    <webPr sourceData="1" parsePre="1" consecutive="1" xl2000="1" url="http://loterias.caixa.gov.br/wps/portal/loterias" htmlFormat="all"/>
  </connection>
</connections>
</file>

<file path=xl/sharedStrings.xml><?xml version="1.0" encoding="utf-8"?>
<sst xmlns="http://schemas.openxmlformats.org/spreadsheetml/2006/main" count="721" uniqueCount="257">
  <si>
    <t>Caixa</t>
  </si>
  <si>
    <t>Ajuda para acessar ›</t>
  </si>
  <si>
    <t>EN /</t>
  </si>
  <si>
    <t>ES /</t>
  </si>
  <si>
    <t>Tradutor de libras</t>
  </si>
  <si>
    <t>Caixa A-Z</t>
  </si>
  <si>
    <t>Downloads</t>
  </si>
  <si>
    <t>Sobre a Caixa</t>
  </si>
  <si>
    <t>Produtos</t>
  </si>
  <si>
    <t>Para você</t>
  </si>
  <si>
    <t>Contas</t>
  </si>
  <si>
    <t>Habitação</t>
  </si>
  <si>
    <t>Poupança e Investimentos</t>
  </si>
  <si>
    <t>Cartões</t>
  </si>
  <si>
    <t>Crédito e Financiamento</t>
  </si>
  <si>
    <t>Seguros</t>
  </si>
  <si>
    <t>Previdência Privada</t>
  </si>
  <si>
    <t>Loterias</t>
  </si>
  <si>
    <t>Todos os produtos para você ›</t>
  </si>
  <si>
    <t>Empresas</t>
  </si>
  <si>
    <t>Investimentos</t>
  </si>
  <si>
    <t>Imóveis</t>
  </si>
  <si>
    <t>Depósito judicial</t>
  </si>
  <si>
    <t>Crédito Rural</t>
  </si>
  <si>
    <t>Conectividade Social</t>
  </si>
  <si>
    <t>FGTS</t>
  </si>
  <si>
    <t>Todos os produtos para empresas ›</t>
  </si>
  <si>
    <t>Benefícios e Programas</t>
  </si>
  <si>
    <t>Benefícios do trabalhador</t>
  </si>
  <si>
    <t>PIS</t>
  </si>
  <si>
    <t>INSS</t>
  </si>
  <si>
    <t>Seguro-Desemprego</t>
  </si>
  <si>
    <t>Todos os benefícios ›</t>
  </si>
  <si>
    <t>Programas sociais</t>
  </si>
  <si>
    <t>Minha Casa Minha Vida</t>
  </si>
  <si>
    <t>Minha Casa Melhor</t>
  </si>
  <si>
    <t>Bolsa Família</t>
  </si>
  <si>
    <t>FIES</t>
  </si>
  <si>
    <t>Todos os programas ›</t>
  </si>
  <si>
    <t>Cadastros do governo</t>
  </si>
  <si>
    <t>Cartão do Cidadão</t>
  </si>
  <si>
    <t>CPF</t>
  </si>
  <si>
    <t>Cadastro Único</t>
  </si>
  <si>
    <t>NIS</t>
  </si>
  <si>
    <t>Todos os cadastros ›</t>
  </si>
  <si>
    <t>Atendimento</t>
  </si>
  <si>
    <t>Canais</t>
  </si>
  <si>
    <t>Atendimento para você e para empresa</t>
  </si>
  <si>
    <t>Fale conosco</t>
  </si>
  <si>
    <t>Endereços</t>
  </si>
  <si>
    <t>Ferramentas</t>
  </si>
  <si>
    <t>Aplicativos</t>
  </si>
  <si>
    <t>2ª via de boletos</t>
  </si>
  <si>
    <t>Institucional</t>
  </si>
  <si>
    <t>Agência-Barco</t>
  </si>
  <si>
    <t>Sustentabilidade</t>
  </si>
  <si>
    <t>Trabalhe na Caixa</t>
  </si>
  <si>
    <t>Tudo sobre a Caixa ›</t>
  </si>
  <si>
    <t>Poder Público</t>
  </si>
  <si>
    <t>Buscar</t>
  </si>
  <si>
    <t>Acessar minha conta</t>
  </si>
  <si>
    <t>Conta</t>
  </si>
  <si>
    <t>Menu</t>
  </si>
  <si>
    <t>ErrorError:</t>
  </si>
  <si>
    <t>Javascript está desativado neste navegador. Esta página requer Javascript. Modifique as configurações do seu navegador para permitir que o Javascript seja executado. Consulte a documentação do navegador para as instruções específicas.</t>
  </si>
  <si>
    <t>{}</t>
  </si>
  <si>
    <t>Últimos resultados</t>
  </si>
  <si>
    <t xml:space="preserve">Ações </t>
  </si>
  <si>
    <t>${title}</t>
  </si>
  <si>
    <t>Carregando...</t>
  </si>
  <si>
    <t>Topo</t>
  </si>
  <si>
    <t>Acumulou!</t>
  </si>
  <si>
    <t>LOTOFÁCIL</t>
  </si>
  <si>
    <t>Loterias Online</t>
  </si>
  <si>
    <t>Aposte nas Loterias Online da Caixa de onde estiver</t>
  </si>
  <si>
    <t>Clique e aposte ▶</t>
  </si>
  <si>
    <t>Cartões Caixa</t>
  </si>
  <si>
    <t>Outros Produtos Caixa</t>
  </si>
  <si>
    <t>Crédito Caixa</t>
  </si>
  <si>
    <t>Crédito para todo o tipo de perfil e necessidade, sem complicação.</t>
  </si>
  <si>
    <t>Veja as opções</t>
  </si>
  <si>
    <t>Casa própria</t>
  </si>
  <si>
    <t>Venha para a Caixa e a realize o sonho da casa própria.</t>
  </si>
  <si>
    <t>Compre sua casa própria ›</t>
  </si>
  <si>
    <t>A Caixa tem sempre um cartão perfeito para você.</t>
  </si>
  <si>
    <t>Escolha agora o seu ›</t>
  </si>
  <si>
    <t>Contas Caixa</t>
  </si>
  <si>
    <t>As contas Caixa têm as menores tarifas do mercado..</t>
  </si>
  <si>
    <t>Abra sua conta ›</t>
  </si>
  <si>
    <t>0800 726 0207</t>
  </si>
  <si>
    <t>Caixa cidadão</t>
  </si>
  <si>
    <t>0800 726 0101</t>
  </si>
  <si>
    <t>SAC</t>
  </si>
  <si>
    <t>Todos os telefones</t>
  </si>
  <si>
    <t>Deficiente auditivo</t>
  </si>
  <si>
    <t>Caixa de A-Z</t>
  </si>
  <si>
    <t>Encontre uma agência</t>
  </si>
  <si>
    <t>Acesso à Informação</t>
  </si>
  <si>
    <t>Twitter</t>
  </si>
  <si>
    <t>Facebook</t>
  </si>
  <si>
    <t>Youtube</t>
  </si>
  <si>
    <t>Google+</t>
  </si>
  <si>
    <t>English</t>
  </si>
  <si>
    <t>Español</t>
  </si>
  <si>
    <t>Ouvidoria</t>
  </si>
  <si>
    <t>Política de Privacidade</t>
  </si>
  <si>
    <t>Termos de Uso</t>
  </si>
  <si>
    <t>Mapa do Site</t>
  </si>
  <si>
    <t>Segurança</t>
  </si>
  <si>
    <t>Imprensa</t>
  </si>
  <si>
    <t xml:space="preserve">Complementary Content </t>
  </si>
  <si>
    <t>PIWIK</t>
  </si>
  <si>
    <t>Z6_61L0H0G0JGPC50AODB90303005</t>
  </si>
  <si>
    <t>Z7_HGK818G0K8DL20ARD3LPDT1GV5</t>
  </si>
  <si>
    <t>SIWIC Destaque Home</t>
  </si>
  <si>
    <t>Início › Produtos para você ›</t>
  </si>
  <si>
    <t>Pra sorte todo mundo é igual. O próximo ganhador pode ser você.</t>
  </si>
  <si>
    <t xml:space="preserve">Aposte agora </t>
  </si>
  <si>
    <t>Z7_61L0H0G0JOJI50AKO33UDV1010</t>
  </si>
  <si>
    <t>Clique e aposte</t>
  </si>
  <si>
    <t>Para o jogo continuar divertido, é preciso aprender as regras.</t>
  </si>
  <si>
    <t>Seja uma apostador consciente</t>
  </si>
  <si>
    <t>Z7_HGK818G0K8DL20ARD3LPDT1GV7</t>
  </si>
  <si>
    <t>SIWIC Ultimos Resultados Home</t>
  </si>
  <si>
    <t>Confira os Últimos resultados</t>
  </si>
  <si>
    <t>MEGA-SENA</t>
  </si>
  <si>
    <t>ACUMULOU!</t>
  </si>
  <si>
    <t>Confira o resultado ›</t>
  </si>
  <si>
    <t>QUINA</t>
  </si>
  <si>
    <t>LOTOMANIA</t>
  </si>
  <si>
    <t>TIMEMANIA</t>
  </si>
  <si>
    <t>DUPLA SENA</t>
  </si>
  <si>
    <t>1º sorteio</t>
  </si>
  <si>
    <t>2º sorteio</t>
  </si>
  <si>
    <t>FEDERAL</t>
  </si>
  <si>
    <t>Prêmios Principais</t>
  </si>
  <si>
    <t>Destino</t>
  </si>
  <si>
    <t>Bilhete</t>
  </si>
  <si>
    <t>Valor do Prêmio (R$)</t>
  </si>
  <si>
    <t>1º</t>
  </si>
  <si>
    <t>2º</t>
  </si>
  <si>
    <t>3º</t>
  </si>
  <si>
    <t>4º</t>
  </si>
  <si>
    <t>5º</t>
  </si>
  <si>
    <t>LOTECA</t>
  </si>
  <si>
    <t>Jogo</t>
  </si>
  <si>
    <t>Coluna 1</t>
  </si>
  <si>
    <t>x</t>
  </si>
  <si>
    <t>Coluna 2</t>
  </si>
  <si>
    <t>Data</t>
  </si>
  <si>
    <t xml:space="preserve">Dom  </t>
  </si>
  <si>
    <t xml:space="preserve">Sáb  </t>
  </si>
  <si>
    <t>fortaleza/ce</t>
  </si>
  <si>
    <t>ceará/ce</t>
  </si>
  <si>
    <t>Jogo 8 - Dom</t>
  </si>
  <si>
    <t>Jogo 9 - Dom</t>
  </si>
  <si>
    <t>Jogo 10 - Dom</t>
  </si>
  <si>
    <t>LOTOGOL</t>
  </si>
  <si>
    <t>Placar</t>
  </si>
  <si>
    <t>+</t>
  </si>
  <si>
    <t>Domingo</t>
  </si>
  <si>
    <t>Sábado</t>
  </si>
  <si>
    <t>Jogos</t>
  </si>
  <si>
    <t>DIA DE SORTE</t>
  </si>
  <si>
    <t>Z7_61L0H0G0J0E1D0AKA2JDBJ00C6</t>
  </si>
  <si>
    <t>Também em Loterias</t>
  </si>
  <si>
    <t>Serviços das Loterias da Caixa para você.</t>
  </si>
  <si>
    <t>Acesso via celular</t>
  </si>
  <si>
    <t>Acesse os resultados no seu celular ou tablet</t>
  </si>
  <si>
    <t>Jogo responsável</t>
  </si>
  <si>
    <t>Notícias de Loterias</t>
  </si>
  <si>
    <t>Acesse as últimas notícias das Loterias Caixa</t>
  </si>
  <si>
    <t>Sorteio das Loterias</t>
  </si>
  <si>
    <t>Confira o calendário e o local dos sorteios das Loterias Caixa</t>
  </si>
  <si>
    <t>Repasses Sociais</t>
  </si>
  <si>
    <t>Circulares e Relatórios</t>
  </si>
  <si>
    <t>Consulte a legislação e regulamentos das Loterias da Caixa.</t>
  </si>
  <si>
    <t>Comunicados Importantes</t>
  </si>
  <si>
    <t>Veja os últimos avisos, instruções e esclarecimentos sobre as Loterias da Caixa.</t>
  </si>
  <si>
    <t>Compras Caixa</t>
  </si>
  <si>
    <t>Conheça as informações sobre licitações de unidades lotéricas e se torne um empresário lotérico.</t>
  </si>
  <si>
    <t>Z7_61L0H0G0J0C080A236S38G3017</t>
  </si>
  <si>
    <t>Z7_61L0H0G0JOJI50AKO33UDV1057</t>
  </si>
  <si>
    <t>Digite os números que você apostou aqui! Boa sorte!</t>
  </si>
  <si>
    <t>*</t>
  </si>
  <si>
    <t>MEGA - SENA</t>
  </si>
  <si>
    <t>Resultado</t>
  </si>
  <si>
    <t>Número do sorteio</t>
  </si>
  <si>
    <t>1 GANHADOR</t>
  </si>
  <si>
    <t>Digite os números da 1ª aposta</t>
  </si>
  <si>
    <t>Digite os números da 2ª aposta</t>
  </si>
  <si>
    <t>Resultado do 1º sorteio</t>
  </si>
  <si>
    <t>Resultado do 2º sorteio</t>
  </si>
  <si>
    <t>Digite o número do bilhete aqui!</t>
  </si>
  <si>
    <t>avaí/sc</t>
  </si>
  <si>
    <t>acesso à informação</t>
  </si>
  <si>
    <t>paysandu/pa</t>
  </si>
  <si>
    <t>abc/rn</t>
  </si>
  <si>
    <t>bahia/ba</t>
  </si>
  <si>
    <t>botafogo/pb</t>
  </si>
  <si>
    <t>csa/al</t>
  </si>
  <si>
    <t>Jogo 4 - Sáb</t>
  </si>
  <si>
    <t>Jogo 11 - Dom</t>
  </si>
  <si>
    <t>Jogo 13 - Dom</t>
  </si>
  <si>
    <t>Conheça as áreas beneficiadas pelos repasses das Loterias Federais</t>
  </si>
  <si>
    <t>Sorteio nº 4982 . 23/05/2019</t>
  </si>
  <si>
    <r>
      <t xml:space="preserve">No próximo sorteio, estimativa de </t>
    </r>
    <r>
      <rPr>
        <b/>
        <sz val="10"/>
        <color theme="1"/>
        <rFont val="Calibri"/>
        <family val="2"/>
        <scheme val="minor"/>
      </rPr>
      <t>R$ 2.000.000,00.</t>
    </r>
  </si>
  <si>
    <t>Soluções para mudar de casa, cartões, investimentos e muito mais. A Caixa tem.</t>
  </si>
  <si>
    <t>Vem que Tem</t>
  </si>
  <si>
    <t>1 GANHADOR: R$ 11.825.289,36</t>
  </si>
  <si>
    <t>Concurso 2153 - Quarta-feira, 22 de Maio de 2019</t>
  </si>
  <si>
    <t>Concurso 1817 - Quarta-feira, 22 de Maio de 2019</t>
  </si>
  <si>
    <t>Concurso 4982 - Quinta-feira, 23 de Maio de 2019</t>
  </si>
  <si>
    <t>Concurso 1971 - Terça-feira, 21 de Maio de 2019</t>
  </si>
  <si>
    <t>Concurso 1335 - Quinta-feira, 23 de Maio de 2019</t>
  </si>
  <si>
    <t>Concurso 1939 - Quinta-feira, 23 de Maio de 2019</t>
  </si>
  <si>
    <t>Sorteio Realizado em SAO PAULO, SP.</t>
  </si>
  <si>
    <t>Concurso 05390 - Quarta-feira, 22 de Maio de 2019</t>
  </si>
  <si>
    <t>palmeiras/sp</t>
  </si>
  <si>
    <t>santos/sp</t>
  </si>
  <si>
    <t>atlético/mg</t>
  </si>
  <si>
    <t>flamengo/rj</t>
  </si>
  <si>
    <t>grêmio/rs</t>
  </si>
  <si>
    <t>paraná/pr</t>
  </si>
  <si>
    <t>guarani/sp</t>
  </si>
  <si>
    <t>américa/mg</t>
  </si>
  <si>
    <t>sport/pe</t>
  </si>
  <si>
    <t>volta redonda/rj</t>
  </si>
  <si>
    <t>chapecoense/sc</t>
  </si>
  <si>
    <t>são paulo/sp</t>
  </si>
  <si>
    <t>athlético/pr</t>
  </si>
  <si>
    <t>corinthians/sp</t>
  </si>
  <si>
    <t>goiás/go</t>
  </si>
  <si>
    <t>botafogo/rj</t>
  </si>
  <si>
    <t>internacional/rs</t>
  </si>
  <si>
    <t>vasco da gama/rj</t>
  </si>
  <si>
    <t>fluminense/rj</t>
  </si>
  <si>
    <t>cruzeiro/mg</t>
  </si>
  <si>
    <t>Jogo 1 - Sáb</t>
  </si>
  <si>
    <t>Jogo 2 - Sáb</t>
  </si>
  <si>
    <t>Jogo 3 - Dom</t>
  </si>
  <si>
    <t>Jogo 5 - Dom</t>
  </si>
  <si>
    <t>Jogo 6 - Dom</t>
  </si>
  <si>
    <t>Jogo 7 - Dom</t>
  </si>
  <si>
    <t>Jogo 12 - Dom</t>
  </si>
  <si>
    <t>Jogo 14 - Sáb</t>
  </si>
  <si>
    <t>Concurso 853 - Segunda-feira, 20 de Maio de 2019</t>
  </si>
  <si>
    <t>palmeiras/sp X santos/sp</t>
  </si>
  <si>
    <t>atlético/mg X flamengo/rj</t>
  </si>
  <si>
    <t>ceará/ce X grêmio/rs</t>
  </si>
  <si>
    <t>paraná/pr X guarani/sp</t>
  </si>
  <si>
    <t>américa/mg X sport/pe</t>
  </si>
  <si>
    <t>Concurso 1052 - Segunda-feira, 20 de Maio de 2019</t>
  </si>
  <si>
    <t>Mês de Sorte: Dezembro</t>
  </si>
  <si>
    <t>Concurso 154 - Quinta-feira, 23 de Maio de 2019</t>
  </si>
  <si>
    <t>Regras dos sorteios</t>
  </si>
  <si>
    <t>Confira como são realizados os sorteios de todas as modalidades das Loterias Caixa​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</si>
</sst>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R$&quot;\ #,##0.00"/>
    <numFmt numFmtId="165" formatCode="00"/>
  </numFmts>
  <fonts count="31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3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Helvetica"/>
    </font>
    <font>
      <u/>
      <sz val="11"/>
      <color theme="10"/>
      <name val="Calibri"/>
      <family val="2"/>
      <scheme val="minor"/>
    </font>
    <font>
      <b/>
      <sz val="28"/>
      <color theme="0"/>
      <name val="Arial Narrow"/>
      <family val="2"/>
    </font>
    <font>
      <sz val="28"/>
      <color theme="0"/>
      <name val="Arial Black"/>
      <family val="2"/>
    </font>
    <font>
      <sz val="14"/>
      <color theme="4"/>
      <name val="Arial Black"/>
      <family val="2"/>
    </font>
    <font>
      <b/>
      <sz val="36"/>
      <color theme="9"/>
      <name val="Arial Narrow"/>
      <family val="2"/>
    </font>
    <font>
      <sz val="16"/>
      <color theme="0"/>
      <name val="Calibri"/>
      <family val="2"/>
      <scheme val="minor"/>
    </font>
    <font>
      <sz val="48"/>
      <color theme="9" tint="-0.249977111117893"/>
      <name val="Arial Black"/>
      <family val="2"/>
    </font>
    <font>
      <sz val="11"/>
      <name val="Calibri"/>
      <family val="2"/>
      <scheme val="minor"/>
    </font>
    <font>
      <sz val="48"/>
      <color rgb="FF7030A0"/>
      <name val="Arial Black"/>
      <family val="2"/>
    </font>
    <font>
      <b/>
      <sz val="32"/>
      <color rgb="FF7030A0"/>
      <name val="Arial Narrow"/>
      <family val="2"/>
    </font>
    <font>
      <sz val="48"/>
      <color rgb="FF000066"/>
      <name val="Arial Black"/>
      <family val="2"/>
    </font>
    <font>
      <b/>
      <sz val="36"/>
      <color rgb="FF000066"/>
      <name val="Arial Narrow"/>
      <family val="2"/>
    </font>
    <font>
      <u/>
      <sz val="11"/>
      <color theme="0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48"/>
      <color rgb="FFFF9900"/>
      <name val="Arial Black"/>
      <family val="2"/>
    </font>
    <font>
      <u/>
      <sz val="11"/>
      <color theme="4"/>
      <name val="Calibri"/>
      <family val="2"/>
      <scheme val="minor"/>
    </font>
    <font>
      <b/>
      <sz val="30"/>
      <color rgb="FFFF9900"/>
      <name val="Arial Narrow"/>
      <family val="2"/>
    </font>
    <font>
      <sz val="48"/>
      <color rgb="FFC00000"/>
      <name val="Arial Black"/>
      <family val="2"/>
    </font>
    <font>
      <sz val="28"/>
      <color rgb="FFC00000"/>
      <name val="Arial Black"/>
      <family val="2"/>
    </font>
    <font>
      <sz val="48"/>
      <color theme="4"/>
      <name val="Arial Black"/>
      <family val="2"/>
    </font>
    <font>
      <b/>
      <sz val="36"/>
      <color theme="4"/>
      <name val="Arial Narrow"/>
      <family val="2"/>
    </font>
    <font>
      <sz val="11"/>
      <color rgb="FFFF0000"/>
      <name val="Calibri"/>
      <family val="2"/>
      <scheme val="minor"/>
    </font>
    <font>
      <sz val="16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33993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0066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</fills>
  <borders count="14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76">
    <xf numFmtId="0" fontId="0" fillId="0" borderId="0" xfId="0"/>
    <xf numFmtId="0" fontId="0" fillId="0" borderId="0" xfId="0" applyAlignment="1">
      <alignment vertical="center" wrapText="1"/>
    </xf>
    <xf numFmtId="0" fontId="2" fillId="0" borderId="0" xfId="0" applyFont="1"/>
    <xf numFmtId="0" fontId="8" fillId="0" borderId="0" xfId="1"/>
    <xf numFmtId="0" fontId="0" fillId="0" borderId="0" xfId="0" applyAlignment="1">
      <alignment horizontal="left" vertical="center" indent="1"/>
    </xf>
    <xf numFmtId="0" fontId="2" fillId="0" borderId="0" xfId="0" applyFont="1" applyAlignment="1">
      <alignment horizontal="left" vertical="center" indent="1"/>
    </xf>
    <xf numFmtId="0" fontId="8" fillId="0" borderId="0" xfId="1" applyAlignment="1">
      <alignment horizontal="left" vertical="center" indent="1"/>
    </xf>
    <xf numFmtId="0" fontId="8" fillId="0" borderId="0" xfId="1" applyAlignment="1">
      <alignment horizontal="left" vertical="center" indent="2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4" fontId="2" fillId="0" borderId="0" xfId="0" applyNumberFormat="1" applyFont="1" applyAlignment="1">
      <alignment vertical="center" wrapText="1"/>
    </xf>
    <xf numFmtId="0" fontId="8" fillId="0" borderId="0" xfId="1" applyAlignment="1">
      <alignment vertical="center"/>
    </xf>
    <xf numFmtId="0" fontId="7" fillId="0" borderId="0" xfId="0" applyFont="1" applyAlignment="1">
      <alignment vertical="center"/>
    </xf>
    <xf numFmtId="0" fontId="0" fillId="0" borderId="0" xfId="0" applyAlignment="1">
      <alignment horizontal="left" vertical="center" wrapText="1" indent="1"/>
    </xf>
    <xf numFmtId="0" fontId="2" fillId="0" borderId="0" xfId="0" applyFont="1" applyAlignment="1">
      <alignment horizontal="left" vertical="center" wrapText="1" indent="1"/>
    </xf>
    <xf numFmtId="0" fontId="9" fillId="3" borderId="1" xfId="0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" fillId="0" borderId="0" xfId="0" applyFont="1"/>
    <xf numFmtId="0" fontId="15" fillId="0" borderId="0" xfId="0" applyFont="1"/>
    <xf numFmtId="0" fontId="9" fillId="2" borderId="1" xfId="0" applyFont="1" applyFill="1" applyBorder="1" applyAlignment="1" applyProtection="1">
      <alignment horizontal="center" vertical="center"/>
      <protection locked="0"/>
    </xf>
    <xf numFmtId="0" fontId="9" fillId="4" borderId="1" xfId="0" applyFont="1" applyFill="1" applyBorder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vertical="justify"/>
    </xf>
    <xf numFmtId="0" fontId="16" fillId="0" borderId="0" xfId="0" applyFont="1" applyAlignment="1">
      <alignment vertical="center"/>
    </xf>
    <xf numFmtId="0" fontId="9" fillId="5" borderId="1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0" fontId="25" fillId="0" borderId="0" xfId="0" applyFont="1" applyAlignment="1">
      <alignment vertical="center"/>
    </xf>
    <xf numFmtId="0" fontId="29" fillId="0" borderId="0" xfId="0" applyFont="1"/>
    <xf numFmtId="0" fontId="30" fillId="0" borderId="0" xfId="0" applyFont="1" applyAlignment="1">
      <alignment horizontal="center" vertical="center"/>
    </xf>
    <xf numFmtId="165" fontId="9" fillId="6" borderId="1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 wrapText="1"/>
    </xf>
    <xf numFmtId="0" fontId="8" fillId="0" borderId="0" xfId="1" applyAlignment="1">
      <alignment horizontal="center"/>
    </xf>
    <xf numFmtId="0" fontId="10" fillId="3" borderId="2" xfId="0" applyFont="1" applyFill="1" applyBorder="1" applyAlignment="1">
      <alignment horizontal="center" vertical="center"/>
    </xf>
    <xf numFmtId="0" fontId="10" fillId="3" borderId="3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horizontal="center" vertical="center"/>
    </xf>
    <xf numFmtId="0" fontId="10" fillId="3" borderId="8" xfId="0" applyFont="1" applyFill="1" applyBorder="1" applyAlignment="1">
      <alignment horizontal="center" vertical="center"/>
    </xf>
    <xf numFmtId="0" fontId="10" fillId="3" borderId="9" xfId="0" applyFont="1" applyFill="1" applyBorder="1" applyAlignment="1">
      <alignment horizontal="center" vertical="center"/>
    </xf>
    <xf numFmtId="164" fontId="12" fillId="0" borderId="2" xfId="0" applyNumberFormat="1" applyFont="1" applyBorder="1" applyAlignment="1">
      <alignment horizontal="center" vertical="center"/>
    </xf>
    <xf numFmtId="164" fontId="12" fillId="0" borderId="3" xfId="0" applyNumberFormat="1" applyFont="1" applyBorder="1" applyAlignment="1">
      <alignment horizontal="center" vertical="center"/>
    </xf>
    <xf numFmtId="164" fontId="12" fillId="0" borderId="4" xfId="0" applyNumberFormat="1" applyFont="1" applyBorder="1" applyAlignment="1">
      <alignment horizontal="center" vertical="center"/>
    </xf>
    <xf numFmtId="164" fontId="12" fillId="0" borderId="5" xfId="0" applyNumberFormat="1" applyFont="1" applyBorder="1" applyAlignment="1">
      <alignment horizontal="center" vertical="center"/>
    </xf>
    <xf numFmtId="164" fontId="12" fillId="0" borderId="0" xfId="0" applyNumberFormat="1" applyFont="1" applyAlignment="1">
      <alignment horizontal="center" vertical="center"/>
    </xf>
    <xf numFmtId="164" fontId="12" fillId="0" borderId="6" xfId="0" applyNumberFormat="1" applyFont="1" applyBorder="1" applyAlignment="1">
      <alignment horizontal="center" vertical="center"/>
    </xf>
    <xf numFmtId="164" fontId="12" fillId="0" borderId="7" xfId="0" applyNumberFormat="1" applyFont="1" applyBorder="1" applyAlignment="1">
      <alignment horizontal="center" vertical="center"/>
    </xf>
    <xf numFmtId="164" fontId="12" fillId="0" borderId="8" xfId="0" applyNumberFormat="1" applyFont="1" applyBorder="1" applyAlignment="1">
      <alignment horizontal="center" vertical="center"/>
    </xf>
    <xf numFmtId="164" fontId="12" fillId="0" borderId="9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justify"/>
    </xf>
    <xf numFmtId="0" fontId="14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21" fillId="0" borderId="13" xfId="0" applyFont="1" applyBorder="1" applyAlignment="1">
      <alignment horizontal="center"/>
    </xf>
    <xf numFmtId="0" fontId="21" fillId="0" borderId="0" xfId="0" applyFont="1" applyAlignment="1">
      <alignment horizontal="center"/>
    </xf>
    <xf numFmtId="164" fontId="17" fillId="0" borderId="2" xfId="0" applyNumberFormat="1" applyFont="1" applyBorder="1" applyAlignment="1">
      <alignment horizontal="center" vertical="center"/>
    </xf>
    <xf numFmtId="164" fontId="17" fillId="0" borderId="3" xfId="0" applyNumberFormat="1" applyFont="1" applyBorder="1" applyAlignment="1">
      <alignment horizontal="center" vertical="center"/>
    </xf>
    <xf numFmtId="164" fontId="17" fillId="0" borderId="4" xfId="0" applyNumberFormat="1" applyFont="1" applyBorder="1" applyAlignment="1">
      <alignment horizontal="center" vertical="center"/>
    </xf>
    <xf numFmtId="164" fontId="17" fillId="0" borderId="5" xfId="0" applyNumberFormat="1" applyFont="1" applyBorder="1" applyAlignment="1">
      <alignment horizontal="center" vertical="center"/>
    </xf>
    <xf numFmtId="164" fontId="17" fillId="0" borderId="0" xfId="0" applyNumberFormat="1" applyFont="1" applyAlignment="1">
      <alignment horizontal="center" vertical="center"/>
    </xf>
    <xf numFmtId="164" fontId="17" fillId="0" borderId="6" xfId="0" applyNumberFormat="1" applyFont="1" applyBorder="1" applyAlignment="1">
      <alignment horizontal="center" vertical="center"/>
    </xf>
    <xf numFmtId="164" fontId="17" fillId="0" borderId="7" xfId="0" applyNumberFormat="1" applyFont="1" applyBorder="1" applyAlignment="1">
      <alignment horizontal="center" vertical="center"/>
    </xf>
    <xf numFmtId="164" fontId="17" fillId="0" borderId="8" xfId="0" applyNumberFormat="1" applyFont="1" applyBorder="1" applyAlignment="1">
      <alignment horizontal="center" vertical="center"/>
    </xf>
    <xf numFmtId="164" fontId="17" fillId="0" borderId="9" xfId="0" applyNumberFormat="1" applyFont="1" applyBorder="1" applyAlignment="1">
      <alignment horizontal="center" vertical="center"/>
    </xf>
    <xf numFmtId="0" fontId="9" fillId="4" borderId="10" xfId="0" applyFont="1" applyFill="1" applyBorder="1" applyAlignment="1">
      <alignment horizontal="center" vertical="center"/>
    </xf>
    <xf numFmtId="0" fontId="9" fillId="4" borderId="11" xfId="0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0" fillId="4" borderId="2" xfId="0" applyFont="1" applyFill="1" applyBorder="1" applyAlignment="1">
      <alignment horizontal="center" vertical="center"/>
    </xf>
    <xf numFmtId="0" fontId="10" fillId="4" borderId="3" xfId="0" applyFont="1" applyFill="1" applyBorder="1" applyAlignment="1">
      <alignment horizontal="center" vertical="center"/>
    </xf>
    <xf numFmtId="0" fontId="10" fillId="4" borderId="4" xfId="0" applyFont="1" applyFill="1" applyBorder="1" applyAlignment="1">
      <alignment horizontal="center" vertical="center"/>
    </xf>
    <xf numFmtId="0" fontId="10" fillId="4" borderId="5" xfId="0" applyFont="1" applyFill="1" applyBorder="1" applyAlignment="1">
      <alignment horizontal="center" vertical="center"/>
    </xf>
    <xf numFmtId="0" fontId="10" fillId="4" borderId="0" xfId="0" applyFont="1" applyFill="1" applyAlignment="1">
      <alignment horizontal="center" vertical="center"/>
    </xf>
    <xf numFmtId="0" fontId="10" fillId="4" borderId="6" xfId="0" applyFont="1" applyFill="1" applyBorder="1" applyAlignment="1">
      <alignment horizontal="center" vertical="center"/>
    </xf>
    <xf numFmtId="0" fontId="10" fillId="4" borderId="7" xfId="0" applyFont="1" applyFill="1" applyBorder="1" applyAlignment="1">
      <alignment horizontal="center" vertical="center"/>
    </xf>
    <xf numFmtId="0" fontId="10" fillId="4" borderId="8" xfId="0" applyFont="1" applyFill="1" applyBorder="1" applyAlignment="1">
      <alignment horizontal="center" vertical="center"/>
    </xf>
    <xf numFmtId="0" fontId="10" fillId="4" borderId="9" xfId="0" applyFont="1" applyFill="1" applyBorder="1" applyAlignment="1">
      <alignment horizontal="center" vertical="center"/>
    </xf>
    <xf numFmtId="164" fontId="19" fillId="0" borderId="2" xfId="0" applyNumberFormat="1" applyFont="1" applyBorder="1" applyAlignment="1">
      <alignment horizontal="center" vertical="center"/>
    </xf>
    <xf numFmtId="164" fontId="19" fillId="0" borderId="3" xfId="0" applyNumberFormat="1" applyFont="1" applyBorder="1" applyAlignment="1">
      <alignment horizontal="center" vertical="center"/>
    </xf>
    <xf numFmtId="164" fontId="19" fillId="0" borderId="4" xfId="0" applyNumberFormat="1" applyFont="1" applyBorder="1" applyAlignment="1">
      <alignment horizontal="center" vertical="center"/>
    </xf>
    <xf numFmtId="164" fontId="19" fillId="0" borderId="5" xfId="0" applyNumberFormat="1" applyFont="1" applyBorder="1" applyAlignment="1">
      <alignment horizontal="center" vertical="center"/>
    </xf>
    <xf numFmtId="164" fontId="19" fillId="0" borderId="0" xfId="0" applyNumberFormat="1" applyFont="1" applyAlignment="1">
      <alignment horizontal="center" vertical="center"/>
    </xf>
    <xf numFmtId="164" fontId="19" fillId="0" borderId="6" xfId="0" applyNumberFormat="1" applyFont="1" applyBorder="1" applyAlignment="1">
      <alignment horizontal="center" vertical="center"/>
    </xf>
    <xf numFmtId="164" fontId="19" fillId="0" borderId="7" xfId="0" applyNumberFormat="1" applyFont="1" applyBorder="1" applyAlignment="1">
      <alignment horizontal="center" vertical="center"/>
    </xf>
    <xf numFmtId="164" fontId="19" fillId="0" borderId="8" xfId="0" applyNumberFormat="1" applyFont="1" applyBorder="1" applyAlignment="1">
      <alignment horizontal="center" vertical="center"/>
    </xf>
    <xf numFmtId="164" fontId="19" fillId="0" borderId="9" xfId="0" applyNumberFormat="1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0" fillId="5" borderId="2" xfId="0" applyFont="1" applyFill="1" applyBorder="1" applyAlignment="1">
      <alignment horizontal="center" vertical="center"/>
    </xf>
    <xf numFmtId="0" fontId="10" fillId="5" borderId="3" xfId="0" applyFont="1" applyFill="1" applyBorder="1" applyAlignment="1">
      <alignment horizontal="center" vertical="center"/>
    </xf>
    <xf numFmtId="0" fontId="10" fillId="5" borderId="4" xfId="0" applyFont="1" applyFill="1" applyBorder="1" applyAlignment="1">
      <alignment horizontal="center" vertical="center"/>
    </xf>
    <xf numFmtId="0" fontId="10" fillId="5" borderId="5" xfId="0" applyFont="1" applyFill="1" applyBorder="1" applyAlignment="1">
      <alignment horizontal="center" vertical="center"/>
    </xf>
    <xf numFmtId="0" fontId="10" fillId="5" borderId="0" xfId="0" applyFont="1" applyFill="1" applyAlignment="1">
      <alignment horizontal="center" vertical="center"/>
    </xf>
    <xf numFmtId="0" fontId="10" fillId="5" borderId="6" xfId="0" applyFont="1" applyFill="1" applyBorder="1" applyAlignment="1">
      <alignment horizontal="center" vertical="center"/>
    </xf>
    <xf numFmtId="0" fontId="10" fillId="5" borderId="7" xfId="0" applyFont="1" applyFill="1" applyBorder="1" applyAlignment="1">
      <alignment horizontal="center" vertical="center"/>
    </xf>
    <xf numFmtId="0" fontId="10" fillId="5" borderId="8" xfId="0" applyFont="1" applyFill="1" applyBorder="1" applyAlignment="1">
      <alignment horizontal="center" vertical="center"/>
    </xf>
    <xf numFmtId="0" fontId="10" fillId="5" borderId="9" xfId="0" applyFont="1" applyFill="1" applyBorder="1" applyAlignment="1">
      <alignment horizontal="center" vertical="center"/>
    </xf>
    <xf numFmtId="0" fontId="9" fillId="5" borderId="10" xfId="0" applyFont="1" applyFill="1" applyBorder="1" applyAlignment="1">
      <alignment horizontal="center" vertical="center"/>
    </xf>
    <xf numFmtId="0" fontId="9" fillId="5" borderId="11" xfId="0" applyFont="1" applyFill="1" applyBorder="1" applyAlignment="1">
      <alignment horizontal="center" vertical="center"/>
    </xf>
    <xf numFmtId="0" fontId="9" fillId="6" borderId="10" xfId="0" applyFont="1" applyFill="1" applyBorder="1" applyAlignment="1">
      <alignment horizontal="center" vertical="center"/>
    </xf>
    <xf numFmtId="0" fontId="9" fillId="6" borderId="11" xfId="0" applyFont="1" applyFill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10" fillId="6" borderId="2" xfId="0" applyFont="1" applyFill="1" applyBorder="1" applyAlignment="1">
      <alignment horizontal="center" vertical="center"/>
    </xf>
    <xf numFmtId="0" fontId="10" fillId="6" borderId="3" xfId="0" applyFont="1" applyFill="1" applyBorder="1" applyAlignment="1">
      <alignment horizontal="center" vertical="center"/>
    </xf>
    <xf numFmtId="0" fontId="10" fillId="6" borderId="4" xfId="0" applyFont="1" applyFill="1" applyBorder="1" applyAlignment="1">
      <alignment horizontal="center" vertical="center"/>
    </xf>
    <xf numFmtId="0" fontId="10" fillId="6" borderId="5" xfId="0" applyFont="1" applyFill="1" applyBorder="1" applyAlignment="1">
      <alignment horizontal="center" vertical="center"/>
    </xf>
    <xf numFmtId="0" fontId="10" fillId="6" borderId="0" xfId="0" applyFont="1" applyFill="1" applyAlignment="1">
      <alignment horizontal="center" vertical="center"/>
    </xf>
    <xf numFmtId="0" fontId="10" fillId="6" borderId="6" xfId="0" applyFont="1" applyFill="1" applyBorder="1" applyAlignment="1">
      <alignment horizontal="center" vertical="center"/>
    </xf>
    <xf numFmtId="0" fontId="10" fillId="6" borderId="7" xfId="0" applyFont="1" applyFill="1" applyBorder="1" applyAlignment="1">
      <alignment horizontal="center" vertical="center"/>
    </xf>
    <xf numFmtId="0" fontId="10" fillId="6" borderId="8" xfId="0" applyFont="1" applyFill="1" applyBorder="1" applyAlignment="1">
      <alignment horizontal="center" vertical="center"/>
    </xf>
    <xf numFmtId="0" fontId="10" fillId="6" borderId="9" xfId="0" applyFont="1" applyFill="1" applyBorder="1" applyAlignment="1">
      <alignment horizontal="center" vertical="center"/>
    </xf>
    <xf numFmtId="164" fontId="24" fillId="0" borderId="2" xfId="0" applyNumberFormat="1" applyFont="1" applyBorder="1" applyAlignment="1">
      <alignment horizontal="center" vertical="center"/>
    </xf>
    <xf numFmtId="164" fontId="24" fillId="0" borderId="3" xfId="0" applyNumberFormat="1" applyFont="1" applyBorder="1" applyAlignment="1">
      <alignment horizontal="center" vertical="center"/>
    </xf>
    <xf numFmtId="164" fontId="24" fillId="0" borderId="4" xfId="0" applyNumberFormat="1" applyFont="1" applyBorder="1" applyAlignment="1">
      <alignment horizontal="center" vertical="center"/>
    </xf>
    <xf numFmtId="164" fontId="24" fillId="0" borderId="5" xfId="0" applyNumberFormat="1" applyFont="1" applyBorder="1" applyAlignment="1">
      <alignment horizontal="center" vertical="center"/>
    </xf>
    <xf numFmtId="164" fontId="24" fillId="0" borderId="0" xfId="0" applyNumberFormat="1" applyFont="1" applyAlignment="1">
      <alignment horizontal="center" vertical="center"/>
    </xf>
    <xf numFmtId="164" fontId="24" fillId="0" borderId="6" xfId="0" applyNumberFormat="1" applyFont="1" applyBorder="1" applyAlignment="1">
      <alignment horizontal="center" vertical="center"/>
    </xf>
    <xf numFmtId="164" fontId="24" fillId="0" borderId="7" xfId="0" applyNumberFormat="1" applyFont="1" applyBorder="1" applyAlignment="1">
      <alignment horizontal="center" vertical="center"/>
    </xf>
    <xf numFmtId="164" fontId="24" fillId="0" borderId="8" xfId="0" applyNumberFormat="1" applyFont="1" applyBorder="1" applyAlignment="1">
      <alignment horizontal="center" vertical="center"/>
    </xf>
    <xf numFmtId="164" fontId="24" fillId="0" borderId="9" xfId="0" applyNumberFormat="1" applyFont="1" applyBorder="1" applyAlignment="1">
      <alignment horizontal="center" vertical="center"/>
    </xf>
    <xf numFmtId="0" fontId="20" fillId="0" borderId="0" xfId="1" applyFont="1" applyAlignment="1">
      <alignment horizontal="center"/>
    </xf>
    <xf numFmtId="0" fontId="26" fillId="8" borderId="2" xfId="0" applyFont="1" applyFill="1" applyBorder="1" applyAlignment="1">
      <alignment horizontal="center" vertical="center"/>
    </xf>
    <xf numFmtId="0" fontId="26" fillId="8" borderId="3" xfId="0" applyFont="1" applyFill="1" applyBorder="1" applyAlignment="1">
      <alignment horizontal="center" vertical="center"/>
    </xf>
    <xf numFmtId="0" fontId="26" fillId="8" borderId="4" xfId="0" applyFont="1" applyFill="1" applyBorder="1" applyAlignment="1">
      <alignment horizontal="center" vertical="center"/>
    </xf>
    <xf numFmtId="0" fontId="26" fillId="8" borderId="5" xfId="0" applyFont="1" applyFill="1" applyBorder="1" applyAlignment="1">
      <alignment horizontal="center" vertical="center"/>
    </xf>
    <xf numFmtId="0" fontId="26" fillId="8" borderId="0" xfId="0" applyFont="1" applyFill="1" applyAlignment="1">
      <alignment horizontal="center" vertical="center"/>
    </xf>
    <xf numFmtId="0" fontId="26" fillId="8" borderId="6" xfId="0" applyFont="1" applyFill="1" applyBorder="1" applyAlignment="1">
      <alignment horizontal="center" vertical="center"/>
    </xf>
    <xf numFmtId="0" fontId="26" fillId="8" borderId="7" xfId="0" applyFont="1" applyFill="1" applyBorder="1" applyAlignment="1">
      <alignment horizontal="center" vertical="center"/>
    </xf>
    <xf numFmtId="0" fontId="26" fillId="8" borderId="8" xfId="0" applyFont="1" applyFill="1" applyBorder="1" applyAlignment="1">
      <alignment horizontal="center" vertical="center"/>
    </xf>
    <xf numFmtId="0" fontId="26" fillId="8" borderId="9" xfId="0" applyFont="1" applyFill="1" applyBorder="1" applyAlignment="1">
      <alignment horizontal="center" vertical="center"/>
    </xf>
    <xf numFmtId="0" fontId="10" fillId="7" borderId="2" xfId="0" applyFont="1" applyFill="1" applyBorder="1" applyAlignment="1">
      <alignment horizontal="center" vertical="center"/>
    </xf>
    <xf numFmtId="0" fontId="10" fillId="7" borderId="3" xfId="0" applyFont="1" applyFill="1" applyBorder="1" applyAlignment="1">
      <alignment horizontal="center" vertical="center"/>
    </xf>
    <xf numFmtId="0" fontId="10" fillId="7" borderId="4" xfId="0" applyFont="1" applyFill="1" applyBorder="1" applyAlignment="1">
      <alignment horizontal="center" vertical="center"/>
    </xf>
    <xf numFmtId="0" fontId="10" fillId="7" borderId="5" xfId="0" applyFont="1" applyFill="1" applyBorder="1" applyAlignment="1">
      <alignment horizontal="center" vertical="center"/>
    </xf>
    <xf numFmtId="0" fontId="10" fillId="7" borderId="0" xfId="0" applyFont="1" applyFill="1" applyAlignment="1">
      <alignment horizontal="center" vertical="center"/>
    </xf>
    <xf numFmtId="0" fontId="10" fillId="7" borderId="6" xfId="0" applyFont="1" applyFill="1" applyBorder="1" applyAlignment="1">
      <alignment horizontal="center" vertical="center"/>
    </xf>
    <xf numFmtId="0" fontId="10" fillId="7" borderId="7" xfId="0" applyFont="1" applyFill="1" applyBorder="1" applyAlignment="1">
      <alignment horizontal="center" vertical="center"/>
    </xf>
    <xf numFmtId="0" fontId="10" fillId="7" borderId="8" xfId="0" applyFont="1" applyFill="1" applyBorder="1" applyAlignment="1">
      <alignment horizontal="center" vertical="center"/>
    </xf>
    <xf numFmtId="0" fontId="10" fillId="7" borderId="9" xfId="0" applyFont="1" applyFill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5" fillId="0" borderId="8" xfId="0" applyFont="1" applyBorder="1" applyAlignment="1">
      <alignment horizontal="center" vertical="center"/>
    </xf>
    <xf numFmtId="0" fontId="9" fillId="7" borderId="10" xfId="0" applyFont="1" applyFill="1" applyBorder="1" applyAlignment="1">
      <alignment horizontal="center" vertical="center"/>
    </xf>
    <xf numFmtId="0" fontId="9" fillId="7" borderId="11" xfId="0" applyFont="1" applyFill="1" applyBorder="1" applyAlignment="1">
      <alignment horizontal="center" vertical="center"/>
    </xf>
    <xf numFmtId="0" fontId="9" fillId="7" borderId="12" xfId="0" applyFont="1" applyFill="1" applyBorder="1" applyAlignment="1">
      <alignment horizontal="center" vertical="center"/>
    </xf>
    <xf numFmtId="0" fontId="23" fillId="0" borderId="0" xfId="1" applyFont="1" applyAlignment="1">
      <alignment horizontal="center"/>
    </xf>
    <xf numFmtId="0" fontId="9" fillId="2" borderId="10" xfId="0" applyFont="1" applyFill="1" applyBorder="1" applyAlignment="1" applyProtection="1">
      <alignment horizontal="center" vertical="center"/>
      <protection locked="0"/>
    </xf>
    <xf numFmtId="0" fontId="9" fillId="2" borderId="11" xfId="0" applyFont="1" applyFill="1" applyBorder="1" applyAlignment="1" applyProtection="1">
      <alignment horizontal="center" vertical="center"/>
      <protection locked="0"/>
    </xf>
    <xf numFmtId="0" fontId="9" fillId="2" borderId="12" xfId="0" applyFont="1" applyFill="1" applyBorder="1" applyAlignment="1" applyProtection="1">
      <alignment horizontal="center" vertical="center"/>
      <protection locked="0"/>
    </xf>
    <xf numFmtId="0" fontId="9" fillId="9" borderId="10" xfId="0" applyFont="1" applyFill="1" applyBorder="1" applyAlignment="1">
      <alignment horizontal="center" vertical="center"/>
    </xf>
    <xf numFmtId="0" fontId="9" fillId="9" borderId="11" xfId="0" applyFont="1" applyFill="1" applyBorder="1" applyAlignment="1">
      <alignment horizontal="center" vertical="center"/>
    </xf>
    <xf numFmtId="0" fontId="9" fillId="9" borderId="12" xfId="0" applyFont="1" applyFill="1" applyBorder="1" applyAlignment="1">
      <alignment horizontal="center" vertical="center"/>
    </xf>
    <xf numFmtId="0" fontId="27" fillId="0" borderId="0" xfId="0" applyFont="1" applyAlignment="1">
      <alignment horizontal="center" vertical="center"/>
    </xf>
    <xf numFmtId="164" fontId="28" fillId="0" borderId="2" xfId="0" applyNumberFormat="1" applyFont="1" applyBorder="1" applyAlignment="1">
      <alignment horizontal="center" vertical="justify"/>
    </xf>
    <xf numFmtId="164" fontId="28" fillId="0" borderId="3" xfId="0" applyNumberFormat="1" applyFont="1" applyBorder="1" applyAlignment="1">
      <alignment horizontal="center" vertical="justify"/>
    </xf>
    <xf numFmtId="164" fontId="28" fillId="0" borderId="4" xfId="0" applyNumberFormat="1" applyFont="1" applyBorder="1" applyAlignment="1">
      <alignment horizontal="center" vertical="justify"/>
    </xf>
    <xf numFmtId="164" fontId="28" fillId="0" borderId="5" xfId="0" applyNumberFormat="1" applyFont="1" applyBorder="1" applyAlignment="1">
      <alignment horizontal="center" vertical="justify"/>
    </xf>
    <xf numFmtId="164" fontId="28" fillId="0" borderId="0" xfId="0" applyNumberFormat="1" applyFont="1" applyAlignment="1">
      <alignment horizontal="center" vertical="justify"/>
    </xf>
    <xf numFmtId="164" fontId="28" fillId="0" borderId="6" xfId="0" applyNumberFormat="1" applyFont="1" applyBorder="1" applyAlignment="1">
      <alignment horizontal="center" vertical="justify"/>
    </xf>
    <xf numFmtId="164" fontId="28" fillId="0" borderId="7" xfId="0" applyNumberFormat="1" applyFont="1" applyBorder="1" applyAlignment="1">
      <alignment horizontal="center" vertical="justify"/>
    </xf>
    <xf numFmtId="164" fontId="28" fillId="0" borderId="8" xfId="0" applyNumberFormat="1" applyFont="1" applyBorder="1" applyAlignment="1">
      <alignment horizontal="center" vertical="justify"/>
    </xf>
    <xf numFmtId="164" fontId="28" fillId="0" borderId="9" xfId="0" applyNumberFormat="1" applyFont="1" applyBorder="1" applyAlignment="1">
      <alignment horizontal="center" vertical="justify"/>
    </xf>
    <xf numFmtId="0" fontId="10" fillId="9" borderId="2" xfId="0" applyFont="1" applyFill="1" applyBorder="1" applyAlignment="1">
      <alignment horizontal="center" vertical="center"/>
    </xf>
    <xf numFmtId="0" fontId="10" fillId="9" borderId="3" xfId="0" applyFont="1" applyFill="1" applyBorder="1" applyAlignment="1">
      <alignment horizontal="center" vertical="center"/>
    </xf>
    <xf numFmtId="0" fontId="10" fillId="9" borderId="4" xfId="0" applyFont="1" applyFill="1" applyBorder="1" applyAlignment="1">
      <alignment horizontal="center" vertical="center"/>
    </xf>
    <xf numFmtId="0" fontId="10" fillId="9" borderId="5" xfId="0" applyFont="1" applyFill="1" applyBorder="1" applyAlignment="1">
      <alignment horizontal="center" vertical="center"/>
    </xf>
    <xf numFmtId="0" fontId="10" fillId="9" borderId="0" xfId="0" applyFont="1" applyFill="1" applyAlignment="1">
      <alignment horizontal="center" vertical="center"/>
    </xf>
    <xf numFmtId="0" fontId="10" fillId="9" borderId="6" xfId="0" applyFont="1" applyFill="1" applyBorder="1" applyAlignment="1">
      <alignment horizontal="center" vertical="center"/>
    </xf>
    <xf numFmtId="0" fontId="10" fillId="9" borderId="7" xfId="0" applyFont="1" applyFill="1" applyBorder="1" applyAlignment="1">
      <alignment horizontal="center" vertical="center"/>
    </xf>
    <xf numFmtId="0" fontId="10" fillId="9" borderId="8" xfId="0" applyFont="1" applyFill="1" applyBorder="1" applyAlignment="1">
      <alignment horizontal="center" vertical="center"/>
    </xf>
    <xf numFmtId="0" fontId="10" fillId="9" borderId="9" xfId="0" applyFont="1" applyFill="1" applyBorder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 wrapText="1"/>
    </xf>
  </cellXfs>
  <cellStyles count="2">
    <cellStyle name="Hiperlink" xfId="1" builtinId="8"/>
    <cellStyle name="Normal" xfId="0" builtinId="0"/>
  </cellStyles>
  <dxfs count="164">
    <dxf>
      <font>
        <b/>
        <i val="0"/>
        <color rgb="FFFFFF00"/>
      </font>
    </dxf>
    <dxf>
      <font>
        <b/>
        <i val="0"/>
        <color rgb="FF9933FF"/>
      </font>
    </dxf>
    <dxf>
      <font>
        <b/>
        <i val="0"/>
        <color rgb="FF3333FF"/>
      </font>
    </dxf>
    <dxf>
      <font>
        <b/>
        <i val="0"/>
        <color rgb="FF3333FF"/>
      </font>
    </dxf>
    <dxf>
      <font>
        <b/>
        <i val="0"/>
        <color rgb="FF00FFCC"/>
      </font>
    </dxf>
    <dxf>
      <font>
        <b/>
        <i val="0"/>
        <color rgb="FF3333FF"/>
      </font>
    </dxf>
    <dxf>
      <font>
        <b/>
        <i val="0"/>
        <color rgb="FF3333FF"/>
      </font>
    </dxf>
    <dxf>
      <font>
        <b/>
        <i val="0"/>
        <color rgb="FF3333FF"/>
      </font>
    </dxf>
    <dxf>
      <font>
        <b/>
        <i val="0"/>
        <color rgb="FFFF9900"/>
      </font>
    </dxf>
    <dxf>
      <font>
        <b/>
        <i val="0"/>
        <color rgb="FFFF9900"/>
      </font>
    </dxf>
    <dxf>
      <font>
        <b/>
        <i val="0"/>
        <color rgb="FF00FF00"/>
      </font>
    </dxf>
    <dxf>
      <font>
        <b/>
        <i val="0"/>
        <color rgb="FF9933FF"/>
      </font>
    </dxf>
    <dxf>
      <font>
        <b/>
        <i val="0"/>
        <color rgb="FFFF0000"/>
      </font>
    </dxf>
    <dxf>
      <font>
        <b/>
        <i val="0"/>
        <color rgb="FFFFFF00"/>
      </font>
    </dxf>
    <dxf>
      <font>
        <b/>
        <i val="0"/>
        <color rgb="FF3333FF"/>
      </font>
    </dxf>
    <dxf>
      <font>
        <color theme="0"/>
      </font>
    </dxf>
    <dxf>
      <font>
        <b/>
        <i val="0"/>
        <color rgb="FF333399"/>
      </font>
    </dxf>
    <dxf>
      <font>
        <b/>
        <i val="0"/>
        <color rgb="FF800080"/>
      </font>
    </dxf>
    <dxf>
      <font>
        <b/>
        <i val="0"/>
        <color rgb="FFFF9900"/>
      </font>
    </dxf>
    <dxf>
      <font>
        <b/>
        <i val="0"/>
        <color rgb="FF00FF00"/>
      </font>
    </dxf>
    <dxf>
      <font>
        <b/>
        <i val="0"/>
        <color rgb="FF9933FF"/>
      </font>
    </dxf>
    <dxf>
      <font>
        <b/>
        <i val="0"/>
        <color rgb="FFFF0000"/>
      </font>
    </dxf>
    <dxf>
      <font>
        <b/>
        <i val="0"/>
        <color rgb="FF00D6AD"/>
      </font>
    </dxf>
    <dxf>
      <font>
        <b/>
        <i val="0"/>
        <color rgb="FFFFFF00"/>
      </font>
    </dxf>
    <dxf>
      <font>
        <b/>
        <i val="0"/>
        <color rgb="FF3333FF"/>
      </font>
    </dxf>
    <dxf>
      <font>
        <color theme="0"/>
      </font>
    </dxf>
    <dxf>
      <font>
        <b/>
        <i val="0"/>
        <color rgb="FF00FFCC"/>
      </font>
    </dxf>
    <dxf>
      <font>
        <b/>
        <i val="0"/>
        <color rgb="FF333399"/>
      </font>
    </dxf>
    <dxf>
      <font>
        <b/>
        <i val="0"/>
        <color rgb="FF800080"/>
      </font>
    </dxf>
    <dxf>
      <font>
        <b/>
        <i val="0"/>
        <color rgb="FFFF9900"/>
      </font>
    </dxf>
    <dxf>
      <font>
        <b/>
        <i val="0"/>
        <color rgb="FF00FF00"/>
      </font>
    </dxf>
    <dxf>
      <font>
        <b/>
        <i val="0"/>
        <color rgb="FF9933FF"/>
      </font>
    </dxf>
    <dxf>
      <font>
        <b/>
        <i val="0"/>
        <color rgb="FFFF0000"/>
      </font>
    </dxf>
    <dxf>
      <font>
        <b/>
        <i val="0"/>
        <color rgb="FFFFFF00"/>
      </font>
    </dxf>
    <dxf>
      <font>
        <b/>
        <i val="0"/>
        <color rgb="FF3333FF"/>
      </font>
    </dxf>
    <dxf>
      <font>
        <b val="0"/>
        <i val="0"/>
        <color theme="4"/>
      </font>
    </dxf>
    <dxf>
      <font>
        <b val="0"/>
        <i val="0"/>
        <color theme="4"/>
      </font>
    </dxf>
    <dxf>
      <font>
        <b/>
        <i val="0"/>
        <color rgb="FF333399"/>
      </font>
    </dxf>
    <dxf>
      <font>
        <b/>
        <i val="0"/>
        <color rgb="FF800080"/>
      </font>
    </dxf>
    <dxf>
      <font>
        <b/>
        <i val="0"/>
        <color rgb="FFFF9900"/>
      </font>
    </dxf>
    <dxf>
      <font>
        <b/>
        <i val="0"/>
        <color rgb="FF00FF00"/>
      </font>
    </dxf>
    <dxf>
      <font>
        <b/>
        <i val="0"/>
        <color rgb="FF9933FF"/>
      </font>
    </dxf>
    <dxf>
      <font>
        <b/>
        <i val="0"/>
        <color rgb="FFFF0000"/>
      </font>
    </dxf>
    <dxf>
      <font>
        <b/>
        <i val="0"/>
        <color rgb="FF00FFCC"/>
      </font>
    </dxf>
    <dxf>
      <font>
        <b/>
        <i val="0"/>
        <color rgb="FFFFFF00"/>
      </font>
    </dxf>
    <dxf>
      <font>
        <b/>
        <i val="0"/>
        <color rgb="FF3333FF"/>
      </font>
    </dxf>
    <dxf>
      <font>
        <color theme="0"/>
      </font>
    </dxf>
    <dxf>
      <font>
        <b/>
        <i val="0"/>
        <color rgb="FF3333FF"/>
      </font>
    </dxf>
    <dxf>
      <font>
        <b/>
        <i val="0"/>
        <color rgb="FF00FFCC"/>
      </font>
    </dxf>
    <dxf>
      <font>
        <b/>
        <i val="0"/>
        <color rgb="FFFF9900"/>
      </font>
    </dxf>
    <dxf>
      <font>
        <b/>
        <i val="0"/>
        <color rgb="FF00FF00"/>
      </font>
    </dxf>
    <dxf>
      <font>
        <b/>
        <i val="0"/>
        <color rgb="FFFF0000"/>
      </font>
    </dxf>
    <dxf>
      <font>
        <b/>
        <i val="0"/>
        <color rgb="FF3333FF"/>
      </font>
    </dxf>
    <dxf>
      <font>
        <b/>
        <i val="0"/>
        <color rgb="FFFFFF00"/>
      </font>
    </dxf>
    <dxf>
      <font>
        <b/>
        <i val="0"/>
        <color rgb="FF800080"/>
      </font>
    </dxf>
    <dxf>
      <font>
        <b/>
        <i val="0"/>
        <color rgb="FFFF9900"/>
      </font>
    </dxf>
    <dxf>
      <font>
        <b/>
        <i val="0"/>
        <color rgb="FF333399"/>
      </font>
    </dxf>
    <dxf>
      <font>
        <b/>
        <i val="0"/>
        <color rgb="FF800080"/>
      </font>
    </dxf>
    <dxf>
      <font>
        <b/>
        <i val="0"/>
        <color rgb="FFFF0000"/>
      </font>
    </dxf>
    <dxf>
      <font>
        <b/>
        <i val="0"/>
        <color rgb="FFFF9900"/>
      </font>
    </dxf>
    <dxf>
      <font>
        <b/>
        <i val="0"/>
        <color rgb="FF00FFCC"/>
      </font>
    </dxf>
    <dxf>
      <font>
        <b/>
        <i val="0"/>
        <color rgb="FFFF9900"/>
      </font>
    </dxf>
    <dxf>
      <font>
        <b/>
        <i val="0"/>
        <color rgb="FF800080"/>
      </font>
    </dxf>
    <dxf>
      <font>
        <b/>
        <i val="0"/>
        <color rgb="FFFF0000"/>
      </font>
    </dxf>
    <dxf>
      <font>
        <b/>
        <i val="0"/>
        <color rgb="FFFF9900"/>
      </font>
    </dxf>
    <dxf>
      <font>
        <b/>
        <i val="0"/>
        <color rgb="FF800080"/>
      </font>
    </dxf>
    <dxf>
      <font>
        <b/>
        <i val="0"/>
        <color rgb="FFFF9900"/>
      </font>
    </dxf>
    <dxf>
      <font>
        <b/>
        <i val="0"/>
        <color rgb="FFFF0000"/>
      </font>
    </dxf>
    <dxf>
      <font>
        <b/>
        <i val="0"/>
        <color rgb="FF00FF00"/>
      </font>
    </dxf>
    <dxf>
      <font>
        <b/>
        <i val="0"/>
        <color rgb="FF333399"/>
      </font>
    </dxf>
    <dxf>
      <font>
        <b/>
        <i val="0"/>
        <color rgb="FF333399"/>
      </font>
    </dxf>
    <dxf>
      <font>
        <b/>
        <i val="0"/>
        <color rgb="FF00FFCC"/>
      </font>
    </dxf>
    <dxf>
      <font>
        <b/>
        <i val="0"/>
        <color rgb="FFFF0000"/>
      </font>
    </dxf>
    <dxf>
      <font>
        <b/>
        <i val="0"/>
        <color rgb="FF00FF00"/>
      </font>
    </dxf>
    <dxf>
      <font>
        <b/>
        <i val="0"/>
        <color rgb="FFFFFF00"/>
      </font>
    </dxf>
    <dxf>
      <font>
        <b/>
        <i val="0"/>
        <color rgb="FF00FF00"/>
      </font>
    </dxf>
    <dxf>
      <font>
        <b/>
        <i val="0"/>
        <color rgb="FF00FF00"/>
      </font>
    </dxf>
    <dxf>
      <font>
        <b/>
        <i val="0"/>
        <color rgb="FF3333FF"/>
      </font>
    </dxf>
    <dxf>
      <font>
        <b/>
        <i val="0"/>
        <color rgb="FF3333FF"/>
      </font>
    </dxf>
    <dxf>
      <font>
        <b/>
        <i val="0"/>
        <color rgb="FF00FFCC"/>
      </font>
    </dxf>
    <dxf>
      <font>
        <b/>
        <i val="0"/>
        <color rgb="FFFF99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FF00"/>
      </font>
    </dxf>
    <dxf>
      <font>
        <b/>
        <i val="0"/>
        <color rgb="FF333399"/>
      </font>
    </dxf>
    <dxf>
      <font>
        <b/>
        <i val="0"/>
        <color rgb="FF800080"/>
      </font>
    </dxf>
    <dxf>
      <font>
        <b/>
        <i val="0"/>
        <color rgb="FF800080"/>
      </font>
    </dxf>
    <dxf>
      <font>
        <b/>
        <i val="0"/>
        <color rgb="FFFFFF00"/>
      </font>
    </dxf>
    <dxf>
      <font>
        <b/>
        <i val="0"/>
        <color rgb="FF3333FF"/>
      </font>
    </dxf>
    <dxf>
      <font>
        <b/>
        <i val="0"/>
        <color rgb="FFFF9900"/>
      </font>
    </dxf>
    <dxf>
      <font>
        <b/>
        <i val="0"/>
        <color rgb="FFFF9900"/>
      </font>
    </dxf>
    <dxf>
      <font>
        <b/>
        <i val="0"/>
        <color rgb="FFFF9900"/>
      </font>
    </dxf>
    <dxf>
      <font>
        <b/>
        <i val="0"/>
        <color rgb="FF00FF00"/>
      </font>
    </dxf>
    <dxf>
      <font>
        <b/>
        <i val="0"/>
        <color rgb="FF00FF00"/>
      </font>
    </dxf>
    <dxf>
      <font>
        <b/>
        <i val="0"/>
        <color rgb="FF9933FF"/>
      </font>
    </dxf>
    <dxf>
      <font>
        <b/>
        <i val="0"/>
        <color rgb="FF9933FF"/>
      </font>
    </dxf>
    <dxf>
      <font>
        <b/>
        <i val="0"/>
        <color rgb="FFFF0000"/>
      </font>
    </dxf>
    <dxf>
      <font>
        <b/>
        <i val="0"/>
        <color rgb="FF00FFCC"/>
      </font>
    </dxf>
    <dxf>
      <font>
        <b/>
        <i val="0"/>
        <color rgb="FFFFFF00"/>
      </font>
    </dxf>
    <dxf>
      <font>
        <b/>
        <i val="0"/>
        <color rgb="FF3333FF"/>
      </font>
    </dxf>
    <dxf>
      <font>
        <color theme="0"/>
      </font>
    </dxf>
    <dxf>
      <font>
        <b/>
        <i val="0"/>
        <color rgb="FF333399"/>
      </font>
    </dxf>
    <dxf>
      <font>
        <b/>
        <i val="0"/>
        <color rgb="FF800080"/>
      </font>
    </dxf>
    <dxf>
      <font>
        <b/>
        <i val="0"/>
        <color rgb="FFFF9900"/>
      </font>
    </dxf>
    <dxf>
      <font>
        <b/>
        <i val="0"/>
        <color rgb="FF00FF00"/>
      </font>
    </dxf>
    <dxf>
      <font>
        <b/>
        <i val="0"/>
        <color rgb="FF9933FF"/>
      </font>
    </dxf>
    <dxf>
      <font>
        <b/>
        <i val="0"/>
        <color rgb="FFFF0000"/>
      </font>
    </dxf>
    <dxf>
      <font>
        <b/>
        <i val="0"/>
        <color rgb="FF00FFCC"/>
      </font>
    </dxf>
    <dxf>
      <font>
        <b/>
        <i val="0"/>
        <color rgb="FFFFFF00"/>
      </font>
    </dxf>
    <dxf>
      <font>
        <b/>
        <i val="0"/>
        <color rgb="FF3333FF"/>
      </font>
    </dxf>
    <dxf>
      <font>
        <color theme="0"/>
      </font>
    </dxf>
    <dxf>
      <font>
        <b/>
        <i val="0"/>
        <color rgb="FF3333FF"/>
      </font>
    </dxf>
    <dxf>
      <font>
        <b/>
        <i val="0"/>
        <color rgb="FF00FFCC"/>
      </font>
    </dxf>
    <dxf>
      <font>
        <b/>
        <i val="0"/>
        <color rgb="FFFF9900"/>
      </font>
    </dxf>
    <dxf>
      <font>
        <b/>
        <i val="0"/>
        <color rgb="FF00FF00"/>
      </font>
    </dxf>
    <dxf>
      <font>
        <b/>
        <i val="0"/>
        <color rgb="FFFF0000"/>
      </font>
    </dxf>
    <dxf>
      <font>
        <b/>
        <i val="0"/>
        <color rgb="FF3333FF"/>
      </font>
    </dxf>
    <dxf>
      <font>
        <b/>
        <i val="0"/>
        <color rgb="FFFFFF00"/>
      </font>
    </dxf>
    <dxf>
      <font>
        <b/>
        <i val="0"/>
        <color rgb="FF800080"/>
      </font>
    </dxf>
    <dxf>
      <font>
        <b/>
        <i val="0"/>
        <color rgb="FFFF9900"/>
      </font>
    </dxf>
    <dxf>
      <font>
        <b/>
        <i val="0"/>
        <color rgb="FF333399"/>
      </font>
    </dxf>
    <dxf>
      <font>
        <b/>
        <i val="0"/>
        <color rgb="FF800080"/>
      </font>
    </dxf>
    <dxf>
      <font>
        <b/>
        <i val="0"/>
        <color rgb="FFFF0000"/>
      </font>
    </dxf>
    <dxf>
      <font>
        <b/>
        <i val="0"/>
        <color rgb="FFFF9900"/>
      </font>
    </dxf>
    <dxf>
      <font>
        <b/>
        <i val="0"/>
        <color rgb="FF00FFCC"/>
      </font>
    </dxf>
    <dxf>
      <font>
        <b/>
        <i val="0"/>
        <color rgb="FFFF9900"/>
      </font>
    </dxf>
    <dxf>
      <font>
        <b/>
        <i val="0"/>
        <color rgb="FF800080"/>
      </font>
    </dxf>
    <dxf>
      <font>
        <b/>
        <i val="0"/>
        <color rgb="FFFF0000"/>
      </font>
    </dxf>
    <dxf>
      <font>
        <b/>
        <i val="0"/>
        <color rgb="FFFF9900"/>
      </font>
    </dxf>
    <dxf>
      <font>
        <b/>
        <i val="0"/>
        <color rgb="FF800080"/>
      </font>
    </dxf>
    <dxf>
      <font>
        <b/>
        <i val="0"/>
        <color rgb="FFFF9900"/>
      </font>
    </dxf>
    <dxf>
      <font>
        <b/>
        <i val="0"/>
        <color rgb="FFFF0000"/>
      </font>
    </dxf>
    <dxf>
      <font>
        <b/>
        <i val="0"/>
        <color rgb="FF00FF00"/>
      </font>
    </dxf>
    <dxf>
      <font>
        <b/>
        <i val="0"/>
        <color rgb="FF333399"/>
      </font>
    </dxf>
    <dxf>
      <font>
        <b/>
        <i val="0"/>
        <color rgb="FF333399"/>
      </font>
    </dxf>
    <dxf>
      <font>
        <b/>
        <i val="0"/>
        <color rgb="FF00FFCC"/>
      </font>
    </dxf>
    <dxf>
      <font>
        <b/>
        <i val="0"/>
        <color rgb="FFFF0000"/>
      </font>
    </dxf>
    <dxf>
      <font>
        <b/>
        <i val="0"/>
        <color rgb="FF00FF00"/>
      </font>
    </dxf>
    <dxf>
      <font>
        <b/>
        <i val="0"/>
        <color rgb="FFFFFF00"/>
      </font>
    </dxf>
    <dxf>
      <font>
        <b/>
        <i val="0"/>
        <color rgb="FF00FF00"/>
      </font>
    </dxf>
    <dxf>
      <font>
        <b/>
        <i val="0"/>
        <color rgb="FF00FF00"/>
      </font>
    </dxf>
    <dxf>
      <font>
        <b/>
        <i val="0"/>
        <color rgb="FF3333FF"/>
      </font>
    </dxf>
    <dxf>
      <font>
        <b/>
        <i val="0"/>
        <color rgb="FF3333FF"/>
      </font>
    </dxf>
    <dxf>
      <font>
        <b/>
        <i val="0"/>
        <color rgb="FF00FFCC"/>
      </font>
    </dxf>
    <dxf>
      <font>
        <b/>
        <i val="0"/>
        <color rgb="FFFF99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FF00"/>
      </font>
    </dxf>
    <dxf>
      <font>
        <b/>
        <i val="0"/>
        <color rgb="FF333399"/>
      </font>
    </dxf>
    <dxf>
      <font>
        <b/>
        <i val="0"/>
        <color rgb="FF800080"/>
      </font>
    </dxf>
    <dxf>
      <font>
        <b/>
        <i val="0"/>
        <color rgb="FF800080"/>
      </font>
    </dxf>
    <dxf>
      <font>
        <b/>
        <i val="0"/>
        <color rgb="FFFFFF00"/>
      </font>
    </dxf>
    <dxf>
      <font>
        <b/>
        <i val="0"/>
        <color rgb="FF3333FF"/>
      </font>
    </dxf>
    <dxf>
      <font>
        <b/>
        <i val="0"/>
        <color rgb="FFFF9900"/>
      </font>
    </dxf>
    <dxf>
      <font>
        <b/>
        <i val="0"/>
        <color rgb="FFFF9900"/>
      </font>
    </dxf>
    <dxf>
      <font>
        <b/>
        <i val="0"/>
        <color rgb="FFFF9900"/>
      </font>
    </dxf>
    <dxf>
      <font>
        <b/>
        <i val="0"/>
        <color rgb="FF00FF00"/>
      </font>
    </dxf>
    <dxf>
      <font>
        <b/>
        <i val="0"/>
        <color rgb="FF00FF00"/>
      </font>
    </dxf>
    <dxf>
      <font>
        <b/>
        <i val="0"/>
        <color rgb="FF9933FF"/>
      </font>
    </dxf>
    <dxf>
      <font>
        <b/>
        <i val="0"/>
        <color rgb="FF9933FF"/>
      </font>
    </dxf>
    <dxf>
      <font>
        <b/>
        <i val="0"/>
        <color rgb="FFFF0000"/>
      </font>
    </dxf>
    <dxf>
      <font>
        <b/>
        <i val="0"/>
        <color rgb="FF00FFCC"/>
      </font>
    </dxf>
    <dxf>
      <font>
        <b/>
        <i val="0"/>
        <color rgb="FFFFFF00"/>
      </font>
    </dxf>
    <dxf>
      <font>
        <b/>
        <i val="0"/>
        <color rgb="FF3333FF"/>
      </font>
    </dxf>
  </dxfs>
  <tableStyles count="0" defaultTableStyle="TableStyleMedium2" defaultPivotStyle="PivotStyleLight16"/>
  <colors>
    <mruColors>
      <color rgb="FF00D6AD"/>
      <color rgb="FFFF9900"/>
      <color rgb="FF000066"/>
      <color rgb="FF800080"/>
      <color rgb="FF333399"/>
      <color rgb="FF00FF00"/>
      <color rgb="FFFF66FF"/>
      <color rgb="FF9933FF"/>
      <color rgb="FF00FFCC"/>
      <color rgb="FF33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9525</xdr:colOff>
      <xdr:row>3</xdr:row>
      <xdr:rowOff>47624</xdr:rowOff>
    </xdr:from>
    <xdr:to>
      <xdr:col>21</xdr:col>
      <xdr:colOff>28575</xdr:colOff>
      <xdr:row>14</xdr:row>
      <xdr:rowOff>200024</xdr:rowOff>
    </xdr:to>
    <xdr:pic>
      <xdr:nvPicPr>
        <xdr:cNvPr id="2" name="Imagem 1" descr="Mega-Sena">
          <a:extLst>
            <a:ext uri="{FF2B5EF4-FFF2-40B4-BE49-F238E27FC236}">
              <a16:creationId xmlns:a16="http://schemas.microsoft.com/office/drawing/2014/main" id="{CF226672-0DD6-40EF-8B93-0EBEF67EC9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5400000" flipH="1">
          <a:off x="9834562" y="919162"/>
          <a:ext cx="3362325" cy="3067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9526</xdr:colOff>
      <xdr:row>3</xdr:row>
      <xdr:rowOff>19050</xdr:rowOff>
    </xdr:from>
    <xdr:to>
      <xdr:col>21</xdr:col>
      <xdr:colOff>28576</xdr:colOff>
      <xdr:row>10</xdr:row>
      <xdr:rowOff>47624</xdr:rowOff>
    </xdr:to>
    <xdr:pic>
      <xdr:nvPicPr>
        <xdr:cNvPr id="2" name="Imagem 1" descr="Mega-Sena">
          <a:extLst>
            <a:ext uri="{FF2B5EF4-FFF2-40B4-BE49-F238E27FC236}">
              <a16:creationId xmlns:a16="http://schemas.microsoft.com/office/drawing/2014/main" id="{4F055250-4A21-4568-BBB6-4A434DF5D51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956" r="14783"/>
        <a:stretch/>
      </xdr:blipFill>
      <xdr:spPr bwMode="auto">
        <a:xfrm rot="5400000" flipH="1">
          <a:off x="10172701" y="352425"/>
          <a:ext cx="2285999" cy="3067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9525</xdr:colOff>
      <xdr:row>3</xdr:row>
      <xdr:rowOff>47625</xdr:rowOff>
    </xdr:from>
    <xdr:to>
      <xdr:col>21</xdr:col>
      <xdr:colOff>28575</xdr:colOff>
      <xdr:row>14</xdr:row>
      <xdr:rowOff>266699</xdr:rowOff>
    </xdr:to>
    <xdr:pic>
      <xdr:nvPicPr>
        <xdr:cNvPr id="2" name="Imagem 1" descr="Quina">
          <a:extLst>
            <a:ext uri="{FF2B5EF4-FFF2-40B4-BE49-F238E27FC236}">
              <a16:creationId xmlns:a16="http://schemas.microsoft.com/office/drawing/2014/main" id="{64D3DE3F-432B-40A7-84D7-62BAC7BE1F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5400000" flipH="1">
          <a:off x="9801225" y="952500"/>
          <a:ext cx="3428999" cy="3067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14288</xdr:colOff>
      <xdr:row>0</xdr:row>
      <xdr:rowOff>247653</xdr:rowOff>
    </xdr:from>
    <xdr:to>
      <xdr:col>21</xdr:col>
      <xdr:colOff>147638</xdr:colOff>
      <xdr:row>10</xdr:row>
      <xdr:rowOff>238124</xdr:rowOff>
    </xdr:to>
    <xdr:pic>
      <xdr:nvPicPr>
        <xdr:cNvPr id="2" name="Imagem 1" descr="Lotomania">
          <a:extLst>
            <a:ext uri="{FF2B5EF4-FFF2-40B4-BE49-F238E27FC236}">
              <a16:creationId xmlns:a16="http://schemas.microsoft.com/office/drawing/2014/main" id="{0D2C106E-7004-4CF3-9160-7DAA0755B7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5400000" flipH="1">
          <a:off x="9763127" y="271464"/>
          <a:ext cx="3228971" cy="3181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19051</xdr:colOff>
      <xdr:row>3</xdr:row>
      <xdr:rowOff>257175</xdr:rowOff>
    </xdr:from>
    <xdr:to>
      <xdr:col>21</xdr:col>
      <xdr:colOff>38101</xdr:colOff>
      <xdr:row>10</xdr:row>
      <xdr:rowOff>285749</xdr:rowOff>
    </xdr:to>
    <xdr:pic>
      <xdr:nvPicPr>
        <xdr:cNvPr id="3" name="Imagem 2" descr="Mega-Sena">
          <a:extLst>
            <a:ext uri="{FF2B5EF4-FFF2-40B4-BE49-F238E27FC236}">
              <a16:creationId xmlns:a16="http://schemas.microsoft.com/office/drawing/2014/main" id="{FED8F54E-BD9B-4A47-960C-BB75D50EF65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4189" r="12838"/>
        <a:stretch/>
      </xdr:blipFill>
      <xdr:spPr bwMode="auto">
        <a:xfrm rot="5400000" flipH="1">
          <a:off x="10067926" y="733425"/>
          <a:ext cx="2362199" cy="3067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19051</xdr:colOff>
      <xdr:row>3</xdr:row>
      <xdr:rowOff>209550</xdr:rowOff>
    </xdr:from>
    <xdr:to>
      <xdr:col>21</xdr:col>
      <xdr:colOff>38101</xdr:colOff>
      <xdr:row>10</xdr:row>
      <xdr:rowOff>400049</xdr:rowOff>
    </xdr:to>
    <xdr:pic>
      <xdr:nvPicPr>
        <xdr:cNvPr id="3" name="Imagem 2" descr="Mega-Sena">
          <a:extLst>
            <a:ext uri="{FF2B5EF4-FFF2-40B4-BE49-F238E27FC236}">
              <a16:creationId xmlns:a16="http://schemas.microsoft.com/office/drawing/2014/main" id="{8BCAF6B5-3ED0-4EEC-B730-A2CC982DCDD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000" r="15217"/>
        <a:stretch/>
      </xdr:blipFill>
      <xdr:spPr bwMode="auto">
        <a:xfrm rot="5400000" flipH="1">
          <a:off x="10067926" y="857250"/>
          <a:ext cx="2914649" cy="3067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oterias" refreshOnLoad="1" preserveFormatting="0" connectionId="1" xr16:uid="{35A8589E-A055-4CEB-AD55-E7D36911EFDC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caixa.gov.br/atendimento/Paginas/default.aspx" TargetMode="External"/><Relationship Id="rId21" Type="http://schemas.openxmlformats.org/officeDocument/2006/relationships/hyperlink" Target="http://www.caixa.gov.br/empresa/credito-financiamento/imoveis" TargetMode="External"/><Relationship Id="rId42" Type="http://schemas.openxmlformats.org/officeDocument/2006/relationships/hyperlink" Target="http://www.caixa.gov.br/atendimento/Paginas/default.aspx" TargetMode="External"/><Relationship Id="rId63" Type="http://schemas.openxmlformats.org/officeDocument/2006/relationships/hyperlink" Target="javascript:;" TargetMode="External"/><Relationship Id="rId84" Type="http://schemas.openxmlformats.org/officeDocument/2006/relationships/hyperlink" Target="http://loterias.caixa.gov.br/wps/portal/loterias/landing/loteca" TargetMode="External"/><Relationship Id="rId138" Type="http://schemas.openxmlformats.org/officeDocument/2006/relationships/printerSettings" Target="../printerSettings/printerSettings1.bin"/><Relationship Id="rId16" Type="http://schemas.openxmlformats.org/officeDocument/2006/relationships/hyperlink" Target="http://www.caixa.gov.br/voce" TargetMode="External"/><Relationship Id="rId107" Type="http://schemas.openxmlformats.org/officeDocument/2006/relationships/hyperlink" Target="javascript:;" TargetMode="External"/><Relationship Id="rId11" Type="http://schemas.openxmlformats.org/officeDocument/2006/relationships/hyperlink" Target="http://www.caixa.gov.br/voce/cartoes" TargetMode="External"/><Relationship Id="rId32" Type="http://schemas.openxmlformats.org/officeDocument/2006/relationships/hyperlink" Target="http://www.caixa.gov.br/voce/habitacao/minha-casa-minha-vida" TargetMode="External"/><Relationship Id="rId37" Type="http://schemas.openxmlformats.org/officeDocument/2006/relationships/hyperlink" Target="http://www.caixa.gov.br/cadastros/cartao-cidadao" TargetMode="External"/><Relationship Id="rId53" Type="http://schemas.openxmlformats.org/officeDocument/2006/relationships/hyperlink" Target="http://www.caixa.gov.br/caixa-a-z/Paginas/default.aspx" TargetMode="External"/><Relationship Id="rId58" Type="http://schemas.openxmlformats.org/officeDocument/2006/relationships/hyperlink" Target="https://internetbanking.caixa.gov.br/SIIBC/index.processa" TargetMode="External"/><Relationship Id="rId74" Type="http://schemas.openxmlformats.org/officeDocument/2006/relationships/hyperlink" Target="http://loterias.caixa.gov.br/wps/portal/loterias/landing/lotofacil" TargetMode="External"/><Relationship Id="rId79" Type="http://schemas.openxmlformats.org/officeDocument/2006/relationships/hyperlink" Target="http://loterias.caixa.gov.br/wps/portal/loterias/landing/timemania" TargetMode="External"/><Relationship Id="rId102" Type="http://schemas.openxmlformats.org/officeDocument/2006/relationships/hyperlink" Target="javascript:;" TargetMode="External"/><Relationship Id="rId123" Type="http://schemas.openxmlformats.org/officeDocument/2006/relationships/hyperlink" Target="http://www.caixa.gov.br/sobre-a-caixa/trabalhe-na-caixa" TargetMode="External"/><Relationship Id="rId128" Type="http://schemas.openxmlformats.org/officeDocument/2006/relationships/hyperlink" Target="http://www.google.com/caixa" TargetMode="External"/><Relationship Id="rId5" Type="http://schemas.openxmlformats.org/officeDocument/2006/relationships/hyperlink" Target="http://www.caixa.gov.br/caixa-a-z" TargetMode="External"/><Relationship Id="rId90" Type="http://schemas.openxmlformats.org/officeDocument/2006/relationships/hyperlink" Target="javascript:;" TargetMode="External"/><Relationship Id="rId95" Type="http://schemas.openxmlformats.org/officeDocument/2006/relationships/hyperlink" Target="http://www.caixa.gov.br/compras-caixa/licitacoes-lotericas/Paginas/default.aspx" TargetMode="External"/><Relationship Id="rId22" Type="http://schemas.openxmlformats.org/officeDocument/2006/relationships/hyperlink" Target="http://www.caixa.gov.br/poder-publico/apoio-poder-publico/servicos-caixa/servicos-judiciarios" TargetMode="External"/><Relationship Id="rId27" Type="http://schemas.openxmlformats.org/officeDocument/2006/relationships/hyperlink" Target="http://www.caixa.gov.br/beneficios-trabalhador/fgts" TargetMode="External"/><Relationship Id="rId43" Type="http://schemas.openxmlformats.org/officeDocument/2006/relationships/hyperlink" Target="http://fale-conosco.caixa.gov.br/" TargetMode="External"/><Relationship Id="rId48" Type="http://schemas.openxmlformats.org/officeDocument/2006/relationships/hyperlink" Target="http://www.caixa.gov.br/sustentabilidade/responsabilidade-social/agencia-barco/" TargetMode="External"/><Relationship Id="rId64" Type="http://schemas.openxmlformats.org/officeDocument/2006/relationships/hyperlink" Target="javascript:;" TargetMode="External"/><Relationship Id="rId69" Type="http://schemas.openxmlformats.org/officeDocument/2006/relationships/hyperlink" Target="javascript:;" TargetMode="External"/><Relationship Id="rId113" Type="http://schemas.openxmlformats.org/officeDocument/2006/relationships/hyperlink" Target="http://www.caixa.gov.br/voce/cartoes" TargetMode="External"/><Relationship Id="rId118" Type="http://schemas.openxmlformats.org/officeDocument/2006/relationships/hyperlink" Target="http://www.caixa.gov.br/atendimento/Paginas/default.aspx" TargetMode="External"/><Relationship Id="rId134" Type="http://schemas.openxmlformats.org/officeDocument/2006/relationships/hyperlink" Target="http://www.caixa.gov.br/caixa-a-z/Paginas/default.aspx" TargetMode="External"/><Relationship Id="rId139" Type="http://schemas.openxmlformats.org/officeDocument/2006/relationships/queryTable" Target="../queryTables/queryTable1.xml"/><Relationship Id="rId80" Type="http://schemas.openxmlformats.org/officeDocument/2006/relationships/hyperlink" Target="http://loterias.caixa.gov.br/wps/portal/loterias/landing/timemania" TargetMode="External"/><Relationship Id="rId85" Type="http://schemas.openxmlformats.org/officeDocument/2006/relationships/hyperlink" Target="http://loterias.caixa.gov.br/wps/portal/loterias/landing/loteca" TargetMode="External"/><Relationship Id="rId12" Type="http://schemas.openxmlformats.org/officeDocument/2006/relationships/hyperlink" Target="http://www.caixa.gov.br/voce/credito-financiamento" TargetMode="External"/><Relationship Id="rId17" Type="http://schemas.openxmlformats.org/officeDocument/2006/relationships/hyperlink" Target="http://www.caixa.gov.br/empresa/contas" TargetMode="External"/><Relationship Id="rId33" Type="http://schemas.openxmlformats.org/officeDocument/2006/relationships/hyperlink" Target="http://www.caixa.gov.br/programas-sociais/minha-casa-melhor" TargetMode="External"/><Relationship Id="rId38" Type="http://schemas.openxmlformats.org/officeDocument/2006/relationships/hyperlink" Target="http://www.caixa.gov.br/cadastros/cpf" TargetMode="External"/><Relationship Id="rId59" Type="http://schemas.openxmlformats.org/officeDocument/2006/relationships/hyperlink" Target="javascript:;" TargetMode="External"/><Relationship Id="rId103" Type="http://schemas.openxmlformats.org/officeDocument/2006/relationships/hyperlink" Target="javascript:;" TargetMode="External"/><Relationship Id="rId108" Type="http://schemas.openxmlformats.org/officeDocument/2006/relationships/hyperlink" Target="javascript:;" TargetMode="External"/><Relationship Id="rId124" Type="http://schemas.openxmlformats.org/officeDocument/2006/relationships/hyperlink" Target="http://www.caixa.gov.br/atendimento/aplicativos" TargetMode="External"/><Relationship Id="rId129" Type="http://schemas.openxmlformats.org/officeDocument/2006/relationships/hyperlink" Target="http://www14.caixa.gov.br/portal/idiomas/english/financial_information/bondholders_information" TargetMode="External"/><Relationship Id="rId54" Type="http://schemas.openxmlformats.org/officeDocument/2006/relationships/hyperlink" Target="http://www.caixa.gov.br/site/paginas/downloads.aspx" TargetMode="External"/><Relationship Id="rId70" Type="http://schemas.openxmlformats.org/officeDocument/2006/relationships/hyperlink" Target="javascript:;" TargetMode="External"/><Relationship Id="rId75" Type="http://schemas.openxmlformats.org/officeDocument/2006/relationships/hyperlink" Target="http://loterias.caixa.gov.br/wps/portal/loterias/landing/quina" TargetMode="External"/><Relationship Id="rId91" Type="http://schemas.openxmlformats.org/officeDocument/2006/relationships/hyperlink" Target="javascript:;" TargetMode="External"/><Relationship Id="rId96" Type="http://schemas.openxmlformats.org/officeDocument/2006/relationships/hyperlink" Target="http://www.caixa.gov.br/loterias/comunicados-importantes/Paginas/default.aspx" TargetMode="External"/><Relationship Id="rId1" Type="http://schemas.openxmlformats.org/officeDocument/2006/relationships/hyperlink" Target="http://www.caixa.gov.br/Paginas/home-caixa.aspx" TargetMode="External"/><Relationship Id="rId6" Type="http://schemas.openxmlformats.org/officeDocument/2006/relationships/hyperlink" Target="http://www.caixa.gov.br/site/paginas/downloads.aspx" TargetMode="External"/><Relationship Id="rId23" Type="http://schemas.openxmlformats.org/officeDocument/2006/relationships/hyperlink" Target="http://www.caixa.gov.br/empresa/credito-financiamento/credito-rural" TargetMode="External"/><Relationship Id="rId28" Type="http://schemas.openxmlformats.org/officeDocument/2006/relationships/hyperlink" Target="http://www.caixa.gov.br/beneficios-trabalhador/pis" TargetMode="External"/><Relationship Id="rId49" Type="http://schemas.openxmlformats.org/officeDocument/2006/relationships/hyperlink" Target="http://www.caixa.gov.br/sustentabilidade" TargetMode="External"/><Relationship Id="rId114" Type="http://schemas.openxmlformats.org/officeDocument/2006/relationships/hyperlink" Target="http://www.caixa.gov.br/voce/cartoes" TargetMode="External"/><Relationship Id="rId119" Type="http://schemas.openxmlformats.org/officeDocument/2006/relationships/hyperlink" Target="http://www.caixa.gov.br/caixa-a-z/Paginas/default.aspx" TargetMode="External"/><Relationship Id="rId44" Type="http://schemas.openxmlformats.org/officeDocument/2006/relationships/hyperlink" Target="http://www.caixa.gov.br/atendimento/Paginas/default.aspx" TargetMode="External"/><Relationship Id="rId60" Type="http://schemas.openxmlformats.org/officeDocument/2006/relationships/hyperlink" Target="javascript:;" TargetMode="External"/><Relationship Id="rId65" Type="http://schemas.openxmlformats.org/officeDocument/2006/relationships/hyperlink" Target="https://www.loteriasonline.caixa.gov.br/silce-web/?utm_source=site_loterias&amp;utm_medium=aplicativos" TargetMode="External"/><Relationship Id="rId81" Type="http://schemas.openxmlformats.org/officeDocument/2006/relationships/hyperlink" Target="http://loterias.caixa.gov.br/wps/portal/loterias/landing/duplasena" TargetMode="External"/><Relationship Id="rId86" Type="http://schemas.openxmlformats.org/officeDocument/2006/relationships/hyperlink" Target="http://loterias.caixa.gov.br/wps/portal/loterias/landing/lotogol" TargetMode="External"/><Relationship Id="rId130" Type="http://schemas.openxmlformats.org/officeDocument/2006/relationships/hyperlink" Target="http://www.espacioinmigrantescaixa.com.br/" TargetMode="External"/><Relationship Id="rId135" Type="http://schemas.openxmlformats.org/officeDocument/2006/relationships/hyperlink" Target="http://www.caixa.gov.br/seguranca/Paginas/default.aspx" TargetMode="External"/><Relationship Id="rId13" Type="http://schemas.openxmlformats.org/officeDocument/2006/relationships/hyperlink" Target="http://www.caixa.gov.br/voce/Seguros" TargetMode="External"/><Relationship Id="rId18" Type="http://schemas.openxmlformats.org/officeDocument/2006/relationships/hyperlink" Target="http://www.caixa.gov.br/voce/poupanca-e-investimentos" TargetMode="External"/><Relationship Id="rId39" Type="http://schemas.openxmlformats.org/officeDocument/2006/relationships/hyperlink" Target="http://www.caixa.gov.br/cadastros/cadastro-unico" TargetMode="External"/><Relationship Id="rId109" Type="http://schemas.openxmlformats.org/officeDocument/2006/relationships/hyperlink" Target="http://www.caixa.gov.br/voce/credito-financiamento" TargetMode="External"/><Relationship Id="rId34" Type="http://schemas.openxmlformats.org/officeDocument/2006/relationships/hyperlink" Target="http://www.caixa.gov.br/programas-sociais/bolsa-familia" TargetMode="External"/><Relationship Id="rId50" Type="http://schemas.openxmlformats.org/officeDocument/2006/relationships/hyperlink" Target="http://www.caixa.gov.br/sobre-a-caixa/trabalhe-na-caixa" TargetMode="External"/><Relationship Id="rId55" Type="http://schemas.openxmlformats.org/officeDocument/2006/relationships/hyperlink" Target="http://www.caixa.gov.br/caixa-a-z/Paginas/default.aspx" TargetMode="External"/><Relationship Id="rId76" Type="http://schemas.openxmlformats.org/officeDocument/2006/relationships/hyperlink" Target="http://loterias.caixa.gov.br/wps/portal/loterias/landing/quina" TargetMode="External"/><Relationship Id="rId97" Type="http://schemas.openxmlformats.org/officeDocument/2006/relationships/hyperlink" Target="http://www.caixa.gov.br/jogo-responsavel/Paginas/default.aspx" TargetMode="External"/><Relationship Id="rId104" Type="http://schemas.openxmlformats.org/officeDocument/2006/relationships/hyperlink" Target="javascript:;" TargetMode="External"/><Relationship Id="rId120" Type="http://schemas.openxmlformats.org/officeDocument/2006/relationships/hyperlink" Target="http://www.caixa.gov.br/atendimento/Paginas/default.aspx" TargetMode="External"/><Relationship Id="rId125" Type="http://schemas.openxmlformats.org/officeDocument/2006/relationships/hyperlink" Target="http://www.twitter.com/caixa" TargetMode="External"/><Relationship Id="rId7" Type="http://schemas.openxmlformats.org/officeDocument/2006/relationships/hyperlink" Target="http://www.caixa.gov.br/sobre-a-caixa" TargetMode="External"/><Relationship Id="rId71" Type="http://schemas.openxmlformats.org/officeDocument/2006/relationships/hyperlink" Target="http://loterias.caixa.gov.br/wps/portal/loterias/landing/megasena" TargetMode="External"/><Relationship Id="rId92" Type="http://schemas.openxmlformats.org/officeDocument/2006/relationships/hyperlink" Target="javascript:;" TargetMode="External"/><Relationship Id="rId2" Type="http://schemas.openxmlformats.org/officeDocument/2006/relationships/hyperlink" Target="http://www.caixa.gov.br/atendimento/internet-banking" TargetMode="External"/><Relationship Id="rId29" Type="http://schemas.openxmlformats.org/officeDocument/2006/relationships/hyperlink" Target="http://www.caixa.gov.br/beneficios-trabalhador/inss" TargetMode="External"/><Relationship Id="rId24" Type="http://schemas.openxmlformats.org/officeDocument/2006/relationships/hyperlink" Target="http://www.caixa.gov.br/empresa/conectividade-social" TargetMode="External"/><Relationship Id="rId40" Type="http://schemas.openxmlformats.org/officeDocument/2006/relationships/hyperlink" Target="http://www.caixa.gov.br/cadastros/nis/" TargetMode="External"/><Relationship Id="rId45" Type="http://schemas.openxmlformats.org/officeDocument/2006/relationships/hyperlink" Target="http://www.caixa.gov.br/atendimento/aplicativos" TargetMode="External"/><Relationship Id="rId66" Type="http://schemas.openxmlformats.org/officeDocument/2006/relationships/hyperlink" Target="https://www.caixa.gov.br/jogo-responsavel/?utm_source=site_caixa&amp;utm_medium=bannercross&amp;utm_campaign=jogo_responsavel" TargetMode="External"/><Relationship Id="rId87" Type="http://schemas.openxmlformats.org/officeDocument/2006/relationships/hyperlink" Target="http://loterias.caixa.gov.br/wps/portal/loterias/landing/lotogol" TargetMode="External"/><Relationship Id="rId110" Type="http://schemas.openxmlformats.org/officeDocument/2006/relationships/hyperlink" Target="http://www.caixa.gov.br/voce/credito-financiamento" TargetMode="External"/><Relationship Id="rId115" Type="http://schemas.openxmlformats.org/officeDocument/2006/relationships/hyperlink" Target="http://www.caixa.gov.br/voce/contas" TargetMode="External"/><Relationship Id="rId131" Type="http://schemas.openxmlformats.org/officeDocument/2006/relationships/hyperlink" Target="http://faleconosco.caixa.gov.br/" TargetMode="External"/><Relationship Id="rId136" Type="http://schemas.openxmlformats.org/officeDocument/2006/relationships/hyperlink" Target="http://www.caixa.gov.br/imprensa/Paginas/default.aspx" TargetMode="External"/><Relationship Id="rId61" Type="http://schemas.openxmlformats.org/officeDocument/2006/relationships/hyperlink" Target="javascript:;" TargetMode="External"/><Relationship Id="rId82" Type="http://schemas.openxmlformats.org/officeDocument/2006/relationships/hyperlink" Target="http://loterias.caixa.gov.br/wps/portal/loterias/landing/duplasena" TargetMode="External"/><Relationship Id="rId19" Type="http://schemas.openxmlformats.org/officeDocument/2006/relationships/hyperlink" Target="http://www.caixa.gov.br/empresa/cartoes" TargetMode="External"/><Relationship Id="rId14" Type="http://schemas.openxmlformats.org/officeDocument/2006/relationships/hyperlink" Target="http://www.caixa.gov.br/voce/previdencia" TargetMode="External"/><Relationship Id="rId30" Type="http://schemas.openxmlformats.org/officeDocument/2006/relationships/hyperlink" Target="http://www.caixa.gov.br/beneficios-trabalhador/seguro-desemprego" TargetMode="External"/><Relationship Id="rId35" Type="http://schemas.openxmlformats.org/officeDocument/2006/relationships/hyperlink" Target="http://www.caixa.gov.br/programas-sociais/fies" TargetMode="External"/><Relationship Id="rId56" Type="http://schemas.openxmlformats.org/officeDocument/2006/relationships/hyperlink" Target="http://www14.caixa.gov.br/portal/idiomas/english/financial_information/bondholders_information" TargetMode="External"/><Relationship Id="rId77" Type="http://schemas.openxmlformats.org/officeDocument/2006/relationships/hyperlink" Target="http://loterias.caixa.gov.br/wps/portal/loterias/landing/lotomania" TargetMode="External"/><Relationship Id="rId100" Type="http://schemas.openxmlformats.org/officeDocument/2006/relationships/hyperlink" Target="http://loterias.caixa.gov.br/wps/portal/loterias/landing/repasses-sociais/" TargetMode="External"/><Relationship Id="rId105" Type="http://schemas.openxmlformats.org/officeDocument/2006/relationships/hyperlink" Target="https://www.loteriasonline.caixa.gov.br/silce-web/?utm_source=site_loterias&amp;utm_medium=aplicativos" TargetMode="External"/><Relationship Id="rId126" Type="http://schemas.openxmlformats.org/officeDocument/2006/relationships/hyperlink" Target="http://www.facebook.com/caixa" TargetMode="External"/><Relationship Id="rId8" Type="http://schemas.openxmlformats.org/officeDocument/2006/relationships/hyperlink" Target="http://www.caixa.gov.br/voce/contas" TargetMode="External"/><Relationship Id="rId51" Type="http://schemas.openxmlformats.org/officeDocument/2006/relationships/hyperlink" Target="http://www.caixa.gov.br/sobre-a-caixa" TargetMode="External"/><Relationship Id="rId72" Type="http://schemas.openxmlformats.org/officeDocument/2006/relationships/hyperlink" Target="http://loterias.caixa.gov.br/wps/portal/loterias/landing/megasena" TargetMode="External"/><Relationship Id="rId93" Type="http://schemas.openxmlformats.org/officeDocument/2006/relationships/hyperlink" Target="http://www.caixa.gov.br/atendimento/aplicativos/caixa-celular/Paginas/default.aspx" TargetMode="External"/><Relationship Id="rId98" Type="http://schemas.openxmlformats.org/officeDocument/2006/relationships/hyperlink" Target="https://caixanoticias.caixa.gov.br/editoria/5/loterias" TargetMode="External"/><Relationship Id="rId121" Type="http://schemas.openxmlformats.org/officeDocument/2006/relationships/hyperlink" Target="http://www.caixa.gov.br/sobre-a-caixa/" TargetMode="External"/><Relationship Id="rId3" Type="http://schemas.openxmlformats.org/officeDocument/2006/relationships/hyperlink" Target="http://www14.caixa.gov.br/portal/idiomas/english/financial_information/bondholders_information" TargetMode="External"/><Relationship Id="rId25" Type="http://schemas.openxmlformats.org/officeDocument/2006/relationships/hyperlink" Target="http://www.caixa.gov.br/empresa/fgts-empresas/" TargetMode="External"/><Relationship Id="rId46" Type="http://schemas.openxmlformats.org/officeDocument/2006/relationships/hyperlink" Target="http://www.caixa.gov.br/site/paginas/downloads.aspx" TargetMode="External"/><Relationship Id="rId67" Type="http://schemas.openxmlformats.org/officeDocument/2006/relationships/hyperlink" Target="http://www.caixa.gov.br/oqueacaixatem/Paginas/default.aspx/?utm_source=site_loterias&amp;utm_medium=cross&amp;utm_campaign=vemquetem" TargetMode="External"/><Relationship Id="rId116" Type="http://schemas.openxmlformats.org/officeDocument/2006/relationships/hyperlink" Target="http://www.caixa.gov.br/voce/contas" TargetMode="External"/><Relationship Id="rId137" Type="http://schemas.openxmlformats.org/officeDocument/2006/relationships/hyperlink" Target="http://www.caixa.gov.br/acesso-a-informacao/Paginas/default.aspx" TargetMode="External"/><Relationship Id="rId20" Type="http://schemas.openxmlformats.org/officeDocument/2006/relationships/hyperlink" Target="http://www.caixa.gov.br/empresa/credito-financiamento" TargetMode="External"/><Relationship Id="rId41" Type="http://schemas.openxmlformats.org/officeDocument/2006/relationships/hyperlink" Target="http://www.caixa.gov.br/cadastros" TargetMode="External"/><Relationship Id="rId62" Type="http://schemas.openxmlformats.org/officeDocument/2006/relationships/hyperlink" Target="javascript:;" TargetMode="External"/><Relationship Id="rId83" Type="http://schemas.openxmlformats.org/officeDocument/2006/relationships/hyperlink" Target="http://loterias.caixa.gov.br/wps/portal/loterias/landing/federal" TargetMode="External"/><Relationship Id="rId88" Type="http://schemas.openxmlformats.org/officeDocument/2006/relationships/hyperlink" Target="http://loterias.caixa.gov.br/wps/portal/loterias/landing/diadesorte" TargetMode="External"/><Relationship Id="rId111" Type="http://schemas.openxmlformats.org/officeDocument/2006/relationships/hyperlink" Target="http://www.caixa.gov.br/voce/habitacao" TargetMode="External"/><Relationship Id="rId132" Type="http://schemas.openxmlformats.org/officeDocument/2006/relationships/hyperlink" Target="http://www.caixa.gov.br/politica-de-privacidade/Paginas/default.aspx" TargetMode="External"/><Relationship Id="rId15" Type="http://schemas.openxmlformats.org/officeDocument/2006/relationships/hyperlink" Target="http://loterias.caixa.gov.br/" TargetMode="External"/><Relationship Id="rId36" Type="http://schemas.openxmlformats.org/officeDocument/2006/relationships/hyperlink" Target="http://www.caixa.gov.br/programas-sociais" TargetMode="External"/><Relationship Id="rId57" Type="http://schemas.openxmlformats.org/officeDocument/2006/relationships/hyperlink" Target="http://www.espacioinmigrantescaixa.com.br/" TargetMode="External"/><Relationship Id="rId106" Type="http://schemas.openxmlformats.org/officeDocument/2006/relationships/hyperlink" Target="javascript:;" TargetMode="External"/><Relationship Id="rId127" Type="http://schemas.openxmlformats.org/officeDocument/2006/relationships/hyperlink" Target="http://www.youtube.com/canalcaixa" TargetMode="External"/><Relationship Id="rId10" Type="http://schemas.openxmlformats.org/officeDocument/2006/relationships/hyperlink" Target="http://www.caixa.gov.br/voce/poupanca-e-investimentos" TargetMode="External"/><Relationship Id="rId31" Type="http://schemas.openxmlformats.org/officeDocument/2006/relationships/hyperlink" Target="http://www.caixa.gov.br/beneficios-trabalhador" TargetMode="External"/><Relationship Id="rId52" Type="http://schemas.openxmlformats.org/officeDocument/2006/relationships/hyperlink" Target="http://www.caixa.gov.br/poder-publico/Paginas/default.aspx" TargetMode="External"/><Relationship Id="rId73" Type="http://schemas.openxmlformats.org/officeDocument/2006/relationships/hyperlink" Target="http://loterias.caixa.gov.br/wps/portal/loterias/landing/lotofacil" TargetMode="External"/><Relationship Id="rId78" Type="http://schemas.openxmlformats.org/officeDocument/2006/relationships/hyperlink" Target="http://loterias.caixa.gov.br/wps/portal/loterias/landing/lotomania" TargetMode="External"/><Relationship Id="rId94" Type="http://schemas.openxmlformats.org/officeDocument/2006/relationships/hyperlink" Target="http://www.caixa.gov.br/site/paginas/downloads.aspx" TargetMode="External"/><Relationship Id="rId99" Type="http://schemas.openxmlformats.org/officeDocument/2006/relationships/hyperlink" Target="http://www.caixa.gov.br/loterias/regras-sorteio/Paginas/default.aspx" TargetMode="External"/><Relationship Id="rId101" Type="http://schemas.openxmlformats.org/officeDocument/2006/relationships/hyperlink" Target="http://loterias.caixa.gov.br/wps/portal/loterias/landing/sorteios" TargetMode="External"/><Relationship Id="rId122" Type="http://schemas.openxmlformats.org/officeDocument/2006/relationships/hyperlink" Target="http://www.caixa.gov.br/acesso-a-informacao/" TargetMode="External"/><Relationship Id="rId4" Type="http://schemas.openxmlformats.org/officeDocument/2006/relationships/hyperlink" Target="http://www.espacioinmigrantescaixa.com.br/" TargetMode="External"/><Relationship Id="rId9" Type="http://schemas.openxmlformats.org/officeDocument/2006/relationships/hyperlink" Target="http://www.caixa.gov.br/voce/habitacao" TargetMode="External"/><Relationship Id="rId26" Type="http://schemas.openxmlformats.org/officeDocument/2006/relationships/hyperlink" Target="http://www.caixa.gov.br/empresa" TargetMode="External"/><Relationship Id="rId47" Type="http://schemas.openxmlformats.org/officeDocument/2006/relationships/hyperlink" Target="http://www.caixa.gov.br/atendimento/2-via-boleto" TargetMode="External"/><Relationship Id="rId68" Type="http://schemas.openxmlformats.org/officeDocument/2006/relationships/hyperlink" Target="javascript:;" TargetMode="External"/><Relationship Id="rId89" Type="http://schemas.openxmlformats.org/officeDocument/2006/relationships/hyperlink" Target="http://loterias.caixa.gov.br/wps/portal/loterias/landing/diadesorte" TargetMode="External"/><Relationship Id="rId112" Type="http://schemas.openxmlformats.org/officeDocument/2006/relationships/hyperlink" Target="http://www.caixa.gov.br/voce/habitacao" TargetMode="External"/><Relationship Id="rId133" Type="http://schemas.openxmlformats.org/officeDocument/2006/relationships/hyperlink" Target="http://www.caixa.gov.br/termos-de-uso/Paginas/default.asp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63B90-30F0-43E4-8E72-0B7775CA21BE}">
  <sheetPr>
    <tabColor theme="9" tint="-0.249977111117893"/>
  </sheetPr>
  <dimension ref="A1:Q19"/>
  <sheetViews>
    <sheetView showGridLines="0" workbookViewId="0">
      <selection activeCell="A4" sqref="A4"/>
    </sheetView>
  </sheetViews>
  <sheetFormatPr defaultRowHeight="14.4" x14ac:dyDescent="0.3"/>
  <cols>
    <col min="1" max="1" width="9.88671875" customWidth="1"/>
  </cols>
  <sheetData>
    <row r="1" spans="1:17" ht="21" x14ac:dyDescent="0.3">
      <c r="A1" s="53" t="s">
        <v>183</v>
      </c>
      <c r="B1" s="53"/>
      <c r="C1" s="53"/>
      <c r="D1" s="53"/>
      <c r="E1" s="53"/>
      <c r="F1" s="53"/>
      <c r="H1" s="17" t="s">
        <v>184</v>
      </c>
      <c r="I1" s="17" t="s">
        <v>184</v>
      </c>
      <c r="J1" s="17" t="s">
        <v>184</v>
      </c>
      <c r="K1" s="17" t="s">
        <v>184</v>
      </c>
      <c r="L1" s="17" t="s">
        <v>184</v>
      </c>
      <c r="M1" s="17" t="s">
        <v>184</v>
      </c>
      <c r="N1" s="17" t="s">
        <v>184</v>
      </c>
      <c r="O1" s="17" t="s">
        <v>184</v>
      </c>
      <c r="P1" s="17" t="s">
        <v>184</v>
      </c>
      <c r="Q1" s="17" t="s">
        <v>184</v>
      </c>
    </row>
    <row r="2" spans="1:17" ht="28.5" customHeight="1" x14ac:dyDescent="0.3">
      <c r="A2" s="53"/>
      <c r="B2" s="53"/>
      <c r="C2" s="53"/>
      <c r="D2" s="53"/>
      <c r="E2" s="53"/>
      <c r="F2" s="53"/>
      <c r="H2" s="17" t="s">
        <v>184</v>
      </c>
      <c r="I2" s="54" t="s">
        <v>185</v>
      </c>
      <c r="J2" s="54"/>
      <c r="K2" s="54"/>
      <c r="L2" s="54"/>
      <c r="M2" s="54"/>
      <c r="N2" s="54"/>
      <c r="O2" s="54"/>
      <c r="P2" s="54"/>
      <c r="Q2" s="17" t="s">
        <v>184</v>
      </c>
    </row>
    <row r="3" spans="1:17" ht="7.5" customHeight="1" x14ac:dyDescent="0.3">
      <c r="H3" s="17" t="s">
        <v>184</v>
      </c>
      <c r="I3" s="54"/>
      <c r="J3" s="54"/>
      <c r="K3" s="54"/>
      <c r="L3" s="54"/>
      <c r="M3" s="54"/>
      <c r="N3" s="54"/>
      <c r="O3" s="54"/>
      <c r="P3" s="54"/>
      <c r="Q3" s="17" t="s">
        <v>184</v>
      </c>
    </row>
    <row r="4" spans="1:17" ht="34.799999999999997" x14ac:dyDescent="0.3">
      <c r="A4" s="20">
        <v>1</v>
      </c>
      <c r="B4" s="20">
        <v>2</v>
      </c>
      <c r="C4" s="20">
        <v>3</v>
      </c>
      <c r="D4" s="20">
        <v>4</v>
      </c>
      <c r="E4" s="20">
        <v>5</v>
      </c>
      <c r="F4" s="20">
        <v>6</v>
      </c>
      <c r="H4" s="17" t="s">
        <v>184</v>
      </c>
      <c r="I4" s="54"/>
      <c r="J4" s="54"/>
      <c r="K4" s="54"/>
      <c r="L4" s="54"/>
      <c r="M4" s="54"/>
      <c r="N4" s="54"/>
      <c r="O4" s="54"/>
      <c r="P4" s="54"/>
      <c r="Q4" s="17" t="s">
        <v>184</v>
      </c>
    </row>
    <row r="5" spans="1:17" ht="21" x14ac:dyDescent="0.3">
      <c r="H5" s="17" t="s">
        <v>184</v>
      </c>
      <c r="I5" s="54"/>
      <c r="J5" s="54"/>
      <c r="K5" s="54"/>
      <c r="L5" s="54"/>
      <c r="M5" s="54"/>
      <c r="N5" s="54"/>
      <c r="O5" s="54"/>
      <c r="P5" s="54"/>
      <c r="Q5" s="17" t="s">
        <v>184</v>
      </c>
    </row>
    <row r="6" spans="1:17" ht="21.6" thickBot="1" x14ac:dyDescent="0.35">
      <c r="A6" s="55" t="s">
        <v>186</v>
      </c>
      <c r="B6" s="55"/>
      <c r="C6" s="55"/>
      <c r="D6" s="55"/>
      <c r="E6" s="55"/>
      <c r="F6" s="55"/>
      <c r="H6" s="17" t="s">
        <v>184</v>
      </c>
      <c r="I6" s="17" t="s">
        <v>184</v>
      </c>
      <c r="J6" s="17" t="s">
        <v>184</v>
      </c>
      <c r="K6" s="17" t="s">
        <v>184</v>
      </c>
      <c r="L6" s="17" t="s">
        <v>184</v>
      </c>
      <c r="M6" s="17" t="s">
        <v>184</v>
      </c>
      <c r="N6" s="17" t="s">
        <v>184</v>
      </c>
      <c r="O6" s="17" t="s">
        <v>184</v>
      </c>
      <c r="P6" s="17" t="s">
        <v>184</v>
      </c>
      <c r="Q6" s="17" t="s">
        <v>184</v>
      </c>
    </row>
    <row r="7" spans="1:17" ht="15" customHeight="1" x14ac:dyDescent="0.3">
      <c r="H7" s="17" t="s">
        <v>184</v>
      </c>
      <c r="I7" s="35" t="str">
        <f>"VOCÊ FEZ "&amp;A16&amp;" PONTO"&amp;IF(A16=1,"","S")</f>
        <v>VOCÊ FEZ 0 PONTOS</v>
      </c>
      <c r="J7" s="36"/>
      <c r="K7" s="36"/>
      <c r="L7" s="36"/>
      <c r="M7" s="36"/>
      <c r="N7" s="36"/>
      <c r="O7" s="36"/>
      <c r="P7" s="37"/>
      <c r="Q7" s="17" t="s">
        <v>184</v>
      </c>
    </row>
    <row r="8" spans="1:17" ht="35.25" customHeight="1" x14ac:dyDescent="0.3">
      <c r="A8" s="16">
        <f>INDEX(ref!$A$109:$A$302,MATCH("MEGA-SENA",ref!$A$109:$A$302,0)+2)</f>
        <v>8</v>
      </c>
      <c r="B8" s="16">
        <f>INDEX(ref!$A$109:$A$302,MATCH("MEGA-SENA",ref!$A$109:$A$302,0)+3)</f>
        <v>13</v>
      </c>
      <c r="C8" s="16">
        <f>INDEX(ref!$A$109:$A$302,MATCH("MEGA-SENA",ref!$A$109:$A$302,0)+4)</f>
        <v>28</v>
      </c>
      <c r="D8" s="16">
        <f>INDEX(ref!$A$109:$A$302,MATCH("MEGA-SENA",ref!$A$109:$A$302,0)+5)</f>
        <v>31</v>
      </c>
      <c r="E8" s="16">
        <f>INDEX(ref!$A$109:$A$302,MATCH("MEGA-SENA",ref!$A$109:$A$302,0)+6)</f>
        <v>32</v>
      </c>
      <c r="F8" s="16">
        <f>INDEX(ref!$A$109:$A$302,MATCH("MEGA-SENA",ref!$A$109:$A$302,0)+7)</f>
        <v>33</v>
      </c>
      <c r="H8" s="17" t="s">
        <v>184</v>
      </c>
      <c r="I8" s="38"/>
      <c r="J8" s="39"/>
      <c r="K8" s="39"/>
      <c r="L8" s="39"/>
      <c r="M8" s="39"/>
      <c r="N8" s="39"/>
      <c r="O8" s="39"/>
      <c r="P8" s="40"/>
      <c r="Q8" s="17" t="s">
        <v>184</v>
      </c>
    </row>
    <row r="9" spans="1:17" ht="15.75" customHeight="1" x14ac:dyDescent="0.3">
      <c r="H9" s="17" t="s">
        <v>184</v>
      </c>
      <c r="I9" s="38"/>
      <c r="J9" s="39"/>
      <c r="K9" s="39"/>
      <c r="L9" s="39"/>
      <c r="M9" s="39"/>
      <c r="N9" s="39"/>
      <c r="O9" s="39"/>
      <c r="P9" s="40"/>
      <c r="Q9" s="17" t="s">
        <v>184</v>
      </c>
    </row>
    <row r="10" spans="1:17" ht="22.5" customHeight="1" x14ac:dyDescent="0.3">
      <c r="A10" s="55" t="s">
        <v>187</v>
      </c>
      <c r="B10" s="55"/>
      <c r="C10" s="55"/>
      <c r="D10" s="55"/>
      <c r="E10" s="55"/>
      <c r="F10" s="55"/>
      <c r="H10" s="17" t="s">
        <v>184</v>
      </c>
      <c r="I10" s="38"/>
      <c r="J10" s="39"/>
      <c r="K10" s="39"/>
      <c r="L10" s="39"/>
      <c r="M10" s="39"/>
      <c r="N10" s="39"/>
      <c r="O10" s="39"/>
      <c r="P10" s="40"/>
      <c r="Q10" s="17" t="s">
        <v>184</v>
      </c>
    </row>
    <row r="11" spans="1:17" ht="12.75" customHeight="1" x14ac:dyDescent="0.3">
      <c r="H11" s="17" t="s">
        <v>184</v>
      </c>
      <c r="I11" s="38"/>
      <c r="J11" s="39"/>
      <c r="K11" s="39"/>
      <c r="L11" s="39"/>
      <c r="M11" s="39"/>
      <c r="N11" s="39"/>
      <c r="O11" s="39"/>
      <c r="P11" s="40"/>
      <c r="Q11" s="17" t="s">
        <v>184</v>
      </c>
    </row>
    <row r="12" spans="1:17" ht="30" customHeight="1" thickBot="1" x14ac:dyDescent="0.35">
      <c r="B12" s="56" t="str">
        <f>RIGHT(LEFT(INDEX(ref!$A$109:$A$302,MATCH("MEGA-SENA",ref!$A$109:$A$302,0)+11),13),4)</f>
        <v>2153</v>
      </c>
      <c r="C12" s="57"/>
      <c r="D12" s="57"/>
      <c r="E12" s="58"/>
      <c r="H12" s="17" t="s">
        <v>184</v>
      </c>
      <c r="I12" s="41"/>
      <c r="J12" s="42"/>
      <c r="K12" s="42"/>
      <c r="L12" s="42"/>
      <c r="M12" s="42"/>
      <c r="N12" s="42"/>
      <c r="O12" s="42"/>
      <c r="P12" s="43"/>
      <c r="Q12" s="17" t="s">
        <v>184</v>
      </c>
    </row>
    <row r="13" spans="1:17" ht="21" x14ac:dyDescent="0.3">
      <c r="B13" s="59" t="str">
        <f>RIGHT(INDEX(ref!$A$109:$A$302,MATCH("MEGA-SENA",ref!$A$109:$A$302,0)+11),LEN(INDEX(ref!$A$109:$A$302,MATCH("MEGA-SENA",ref!$A$109:$A$302,0)+11))-16)</f>
        <v>Quarta-feira, 22 de Maio de 2019</v>
      </c>
      <c r="C13" s="59"/>
      <c r="D13" s="59"/>
      <c r="E13" s="59"/>
      <c r="H13" s="17" t="s">
        <v>184</v>
      </c>
      <c r="I13" s="44" t="str">
        <f>IF(A16=4,"GANHOU NA QUADRA!",IF(A16=5,"GANHOU NA QUINA!!",IF(A16=6,"GANHOU NA SENA!!!","Mais sorte da próxima!")))</f>
        <v>Mais sorte da próxima!</v>
      </c>
      <c r="J13" s="45"/>
      <c r="K13" s="45"/>
      <c r="L13" s="45"/>
      <c r="M13" s="45"/>
      <c r="N13" s="45"/>
      <c r="O13" s="45"/>
      <c r="P13" s="46"/>
      <c r="Q13" s="17" t="s">
        <v>184</v>
      </c>
    </row>
    <row r="14" spans="1:17" ht="21" x14ac:dyDescent="0.3">
      <c r="H14" s="17" t="s">
        <v>184</v>
      </c>
      <c r="I14" s="47"/>
      <c r="J14" s="48"/>
      <c r="K14" s="48"/>
      <c r="L14" s="48"/>
      <c r="M14" s="48"/>
      <c r="N14" s="48"/>
      <c r="O14" s="48"/>
      <c r="P14" s="49"/>
      <c r="Q14" s="17" t="s">
        <v>184</v>
      </c>
    </row>
    <row r="15" spans="1:17" ht="21" x14ac:dyDescent="0.3">
      <c r="A15" s="18">
        <f t="shared" ref="A15:F15" si="0">IF(ISERROR(HLOOKUP(A8,$A$4:$F$4,1,FALSE)),0,1)</f>
        <v>0</v>
      </c>
      <c r="B15" s="18">
        <f t="shared" si="0"/>
        <v>0</v>
      </c>
      <c r="C15" s="18">
        <f t="shared" si="0"/>
        <v>0</v>
      </c>
      <c r="D15" s="18">
        <f t="shared" si="0"/>
        <v>0</v>
      </c>
      <c r="E15" s="18">
        <f t="shared" si="0"/>
        <v>0</v>
      </c>
      <c r="F15" s="18">
        <f t="shared" si="0"/>
        <v>0</v>
      </c>
      <c r="H15" s="17" t="s">
        <v>184</v>
      </c>
      <c r="I15" s="47"/>
      <c r="J15" s="48"/>
      <c r="K15" s="48"/>
      <c r="L15" s="48"/>
      <c r="M15" s="48"/>
      <c r="N15" s="48"/>
      <c r="O15" s="48"/>
      <c r="P15" s="49"/>
      <c r="Q15" s="17" t="s">
        <v>184</v>
      </c>
    </row>
    <row r="16" spans="1:17" ht="21.6" thickBot="1" x14ac:dyDescent="0.35">
      <c r="A16" s="18">
        <f>SUM(A15:F15)</f>
        <v>0</v>
      </c>
      <c r="B16" s="18"/>
      <c r="C16" s="18"/>
      <c r="D16" s="18"/>
      <c r="E16" s="18"/>
      <c r="F16" s="18"/>
      <c r="H16" s="17" t="s">
        <v>184</v>
      </c>
      <c r="I16" s="50"/>
      <c r="J16" s="51"/>
      <c r="K16" s="51"/>
      <c r="L16" s="51"/>
      <c r="M16" s="51"/>
      <c r="N16" s="51"/>
      <c r="O16" s="51"/>
      <c r="P16" s="52"/>
      <c r="Q16" s="17" t="s">
        <v>184</v>
      </c>
    </row>
    <row r="17" spans="8:17" ht="21" x14ac:dyDescent="0.3">
      <c r="H17" s="17" t="s">
        <v>184</v>
      </c>
      <c r="I17" s="17" t="s">
        <v>184</v>
      </c>
      <c r="J17" s="17" t="s">
        <v>184</v>
      </c>
      <c r="K17" s="17" t="s">
        <v>184</v>
      </c>
      <c r="L17" s="17" t="s">
        <v>184</v>
      </c>
      <c r="M17" s="17" t="s">
        <v>184</v>
      </c>
      <c r="N17" s="17" t="s">
        <v>184</v>
      </c>
      <c r="O17" s="17" t="s">
        <v>184</v>
      </c>
      <c r="P17" s="17" t="s">
        <v>184</v>
      </c>
      <c r="Q17" s="17" t="s">
        <v>184</v>
      </c>
    </row>
    <row r="19" spans="8:17" x14ac:dyDescent="0.3">
      <c r="I19" s="34"/>
      <c r="J19" s="34"/>
      <c r="K19" s="34"/>
      <c r="L19" s="34"/>
      <c r="M19" s="34"/>
      <c r="N19" s="34"/>
      <c r="O19" s="34"/>
      <c r="P19" s="34"/>
    </row>
  </sheetData>
  <sheetProtection sheet="1" selectLockedCells="1"/>
  <mergeCells count="9">
    <mergeCell ref="I19:P19"/>
    <mergeCell ref="I7:P12"/>
    <mergeCell ref="I13:P16"/>
    <mergeCell ref="A1:F2"/>
    <mergeCell ref="I2:P5"/>
    <mergeCell ref="A6:F6"/>
    <mergeCell ref="A10:F10"/>
    <mergeCell ref="B12:E12"/>
    <mergeCell ref="B13:E13"/>
  </mergeCells>
  <conditionalFormatting sqref="H1 Q11">
    <cfRule type="expression" dxfId="163" priority="62">
      <formula>$A$16=6</formula>
    </cfRule>
  </conditionalFormatting>
  <conditionalFormatting sqref="H8 Q3">
    <cfRule type="expression" dxfId="162" priority="63">
      <formula>$A$16=6</formula>
    </cfRule>
  </conditionalFormatting>
  <conditionalFormatting sqref="H2">
    <cfRule type="expression" dxfId="161" priority="64">
      <formula>$A$16=6</formula>
    </cfRule>
  </conditionalFormatting>
  <conditionalFormatting sqref="L17 I1">
    <cfRule type="expression" dxfId="160" priority="65">
      <formula>$A$16=6</formula>
    </cfRule>
  </conditionalFormatting>
  <conditionalFormatting sqref="Q2 H13 O17">
    <cfRule type="expression" dxfId="159" priority="69">
      <formula>$A$16=6</formula>
    </cfRule>
  </conditionalFormatting>
  <conditionalFormatting sqref="J1">
    <cfRule type="expression" dxfId="158" priority="50">
      <formula>$A$16=6</formula>
    </cfRule>
  </conditionalFormatting>
  <conditionalFormatting sqref="Q7">
    <cfRule type="expression" dxfId="157" priority="49">
      <formula>$A$16=6</formula>
    </cfRule>
  </conditionalFormatting>
  <conditionalFormatting sqref="H16">
    <cfRule type="expression" dxfId="156" priority="48">
      <formula>$A$16=6</formula>
    </cfRule>
  </conditionalFormatting>
  <conditionalFormatting sqref="Q17">
    <cfRule type="expression" dxfId="155" priority="47">
      <formula>$A$16=6</formula>
    </cfRule>
  </conditionalFormatting>
  <conditionalFormatting sqref="O1">
    <cfRule type="expression" dxfId="154" priority="46">
      <formula>$A$16=6</formula>
    </cfRule>
  </conditionalFormatting>
  <conditionalFormatting sqref="J17">
    <cfRule type="expression" dxfId="153" priority="45">
      <formula>$A$16=6</formula>
    </cfRule>
  </conditionalFormatting>
  <conditionalFormatting sqref="M17">
    <cfRule type="expression" dxfId="152" priority="44">
      <formula>$A$16=6</formula>
    </cfRule>
  </conditionalFormatting>
  <conditionalFormatting sqref="N17">
    <cfRule type="expression" dxfId="151" priority="43">
      <formula>$A$16=6</formula>
    </cfRule>
  </conditionalFormatting>
  <conditionalFormatting sqref="H11">
    <cfRule type="expression" dxfId="150" priority="42">
      <formula>$A$16=6</formula>
    </cfRule>
  </conditionalFormatting>
  <conditionalFormatting sqref="M1">
    <cfRule type="expression" dxfId="149" priority="40">
      <formula>$A$16=6</formula>
    </cfRule>
  </conditionalFormatting>
  <conditionalFormatting sqref="Q14">
    <cfRule type="expression" dxfId="148" priority="39">
      <formula>$A$16=6</formula>
    </cfRule>
  </conditionalFormatting>
  <conditionalFormatting sqref="Q12">
    <cfRule type="expression" dxfId="147" priority="38">
      <formula>$A$16=6</formula>
    </cfRule>
  </conditionalFormatting>
  <conditionalFormatting sqref="H5">
    <cfRule type="expression" dxfId="146" priority="37">
      <formula>$A$16=6</formula>
    </cfRule>
  </conditionalFormatting>
  <conditionalFormatting sqref="Q1">
    <cfRule type="expression" dxfId="145" priority="36">
      <formula>$A$16=6</formula>
    </cfRule>
  </conditionalFormatting>
  <conditionalFormatting sqref="Q9">
    <cfRule type="expression" dxfId="144" priority="35">
      <formula>$A$16=6</formula>
    </cfRule>
  </conditionalFormatting>
  <conditionalFormatting sqref="Q16">
    <cfRule type="expression" dxfId="143" priority="34">
      <formula>$A$16=6</formula>
    </cfRule>
  </conditionalFormatting>
  <conditionalFormatting sqref="N1">
    <cfRule type="expression" dxfId="142" priority="33">
      <formula>$A$16=6</formula>
    </cfRule>
  </conditionalFormatting>
  <conditionalFormatting sqref="H17">
    <cfRule type="expression" dxfId="141" priority="32">
      <formula>$A$16=6</formula>
    </cfRule>
  </conditionalFormatting>
  <conditionalFormatting sqref="Q4">
    <cfRule type="expression" dxfId="140" priority="31">
      <formula>$A$16=6</formula>
    </cfRule>
  </conditionalFormatting>
  <conditionalFormatting sqref="L1">
    <cfRule type="expression" dxfId="139" priority="30">
      <formula>$A$16=6</formula>
    </cfRule>
  </conditionalFormatting>
  <conditionalFormatting sqref="K1">
    <cfRule type="expression" dxfId="138" priority="29">
      <formula>$A$16=6</formula>
    </cfRule>
  </conditionalFormatting>
  <conditionalFormatting sqref="H7">
    <cfRule type="expression" dxfId="137" priority="28">
      <formula>$A$16=6</formula>
    </cfRule>
  </conditionalFormatting>
  <conditionalFormatting sqref="H15">
    <cfRule type="expression" dxfId="136" priority="27">
      <formula>$A$16=6</formula>
    </cfRule>
  </conditionalFormatting>
  <conditionalFormatting sqref="I17">
    <cfRule type="expression" dxfId="135" priority="26">
      <formula>$A$16=6</formula>
    </cfRule>
  </conditionalFormatting>
  <conditionalFormatting sqref="H9">
    <cfRule type="expression" dxfId="134" priority="25">
      <formula>$A$16=6</formula>
    </cfRule>
  </conditionalFormatting>
  <conditionalFormatting sqref="P1">
    <cfRule type="expression" dxfId="133" priority="24">
      <formula>$A$16=6</formula>
    </cfRule>
  </conditionalFormatting>
  <conditionalFormatting sqref="K17">
    <cfRule type="expression" dxfId="132" priority="23">
      <formula>$A$16=6</formula>
    </cfRule>
  </conditionalFormatting>
  <conditionalFormatting sqref="P17">
    <cfRule type="expression" dxfId="131" priority="22">
      <formula>$A$16=6</formula>
    </cfRule>
  </conditionalFormatting>
  <conditionalFormatting sqref="Q13">
    <cfRule type="expression" dxfId="130" priority="21">
      <formula>$A$16=6</formula>
    </cfRule>
  </conditionalFormatting>
  <conditionalFormatting sqref="H3">
    <cfRule type="expression" dxfId="129" priority="20">
      <formula>$A$16=6</formula>
    </cfRule>
  </conditionalFormatting>
  <conditionalFormatting sqref="H4">
    <cfRule type="expression" dxfId="128" priority="19">
      <formula>$A$16=6</formula>
    </cfRule>
  </conditionalFormatting>
  <conditionalFormatting sqref="Q5">
    <cfRule type="expression" dxfId="127" priority="18">
      <formula>$A$16=6</formula>
    </cfRule>
  </conditionalFormatting>
  <conditionalFormatting sqref="H6">
    <cfRule type="expression" dxfId="126" priority="17">
      <formula>$A$16=6</formula>
    </cfRule>
  </conditionalFormatting>
  <conditionalFormatting sqref="H10">
    <cfRule type="expression" dxfId="125" priority="16">
      <formula>$A$16=6</formula>
    </cfRule>
  </conditionalFormatting>
  <conditionalFormatting sqref="H12">
    <cfRule type="expression" dxfId="124" priority="15">
      <formula>$A$16=6</formula>
    </cfRule>
  </conditionalFormatting>
  <conditionalFormatting sqref="H14">
    <cfRule type="expression" dxfId="123" priority="14">
      <formula>$A$16=6</formula>
    </cfRule>
  </conditionalFormatting>
  <conditionalFormatting sqref="Q15">
    <cfRule type="expression" dxfId="122" priority="13">
      <formula>$A$16=6</formula>
    </cfRule>
  </conditionalFormatting>
  <conditionalFormatting sqref="Q10">
    <cfRule type="expression" dxfId="121" priority="12">
      <formula>$A$16=6</formula>
    </cfRule>
  </conditionalFormatting>
  <conditionalFormatting sqref="Q8">
    <cfRule type="expression" dxfId="120" priority="11">
      <formula>$A$16=6</formula>
    </cfRule>
  </conditionalFormatting>
  <conditionalFormatting sqref="Q6">
    <cfRule type="expression" dxfId="119" priority="10">
      <formula>$A$16=6</formula>
    </cfRule>
  </conditionalFormatting>
  <conditionalFormatting sqref="L6">
    <cfRule type="expression" dxfId="118" priority="9">
      <formula>$A$16=6</formula>
    </cfRule>
  </conditionalFormatting>
  <conditionalFormatting sqref="I6">
    <cfRule type="expression" dxfId="117" priority="8">
      <formula>$A$16=6</formula>
    </cfRule>
  </conditionalFormatting>
  <conditionalFormatting sqref="J6">
    <cfRule type="expression" dxfId="116" priority="7">
      <formula>$A$16=6</formula>
    </cfRule>
  </conditionalFormatting>
  <conditionalFormatting sqref="K6">
    <cfRule type="expression" dxfId="115" priority="6">
      <formula>$A$16=6</formula>
    </cfRule>
  </conditionalFormatting>
  <conditionalFormatting sqref="M6">
    <cfRule type="expression" dxfId="114" priority="5">
      <formula>$A$16=6</formula>
    </cfRule>
  </conditionalFormatting>
  <conditionalFormatting sqref="N6">
    <cfRule type="expression" dxfId="113" priority="4">
      <formula>$A$16=6</formula>
    </cfRule>
  </conditionalFormatting>
  <conditionalFormatting sqref="O6">
    <cfRule type="expression" dxfId="112" priority="3">
      <formula>$A$16=6</formula>
    </cfRule>
  </conditionalFormatting>
  <conditionalFormatting sqref="P6">
    <cfRule type="expression" dxfId="111" priority="2">
      <formula>$A$16=6</formula>
    </cfRule>
  </conditionalFormatting>
  <conditionalFormatting sqref="I19:P19">
    <cfRule type="expression" dxfId="110" priority="1">
      <formula>$A$16&lt;=3</formula>
    </cfRule>
  </conditionalFormatting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02EA9-6439-4319-9DD8-EA324F888FB0}">
  <sheetPr>
    <tabColor rgb="FF800080"/>
  </sheetPr>
  <dimension ref="A1:Q206"/>
  <sheetViews>
    <sheetView showGridLines="0" tabSelected="1" workbookViewId="0">
      <selection activeCell="B6" sqref="B6"/>
    </sheetView>
  </sheetViews>
  <sheetFormatPr defaultRowHeight="14.4" x14ac:dyDescent="0.3"/>
  <cols>
    <col min="1" max="1" width="6.6640625" bestFit="1" customWidth="1"/>
    <col min="5" max="5" width="9.109375" customWidth="1"/>
  </cols>
  <sheetData>
    <row r="1" spans="1:17" ht="21" customHeight="1" x14ac:dyDescent="0.3">
      <c r="A1" s="53" t="s">
        <v>183</v>
      </c>
      <c r="B1" s="53"/>
      <c r="C1" s="53"/>
      <c r="D1" s="53"/>
      <c r="E1" s="53"/>
      <c r="F1" s="23"/>
      <c r="H1" s="17" t="s">
        <v>184</v>
      </c>
      <c r="I1" s="17" t="s">
        <v>184</v>
      </c>
      <c r="J1" s="17" t="s">
        <v>184</v>
      </c>
      <c r="K1" s="17" t="s">
        <v>184</v>
      </c>
      <c r="L1" s="17" t="s">
        <v>184</v>
      </c>
      <c r="M1" s="17" t="s">
        <v>184</v>
      </c>
      <c r="N1" s="17" t="s">
        <v>184</v>
      </c>
      <c r="O1" s="17" t="s">
        <v>184</v>
      </c>
      <c r="P1" s="17" t="s">
        <v>184</v>
      </c>
      <c r="Q1" s="17" t="s">
        <v>184</v>
      </c>
    </row>
    <row r="2" spans="1:17" ht="28.5" customHeight="1" x14ac:dyDescent="0.3">
      <c r="A2" s="53"/>
      <c r="B2" s="53"/>
      <c r="C2" s="53"/>
      <c r="D2" s="53"/>
      <c r="E2" s="53"/>
      <c r="F2" s="23"/>
      <c r="H2" s="17" t="s">
        <v>184</v>
      </c>
      <c r="I2" s="72" t="s">
        <v>72</v>
      </c>
      <c r="J2" s="72"/>
      <c r="K2" s="72"/>
      <c r="L2" s="72"/>
      <c r="M2" s="72"/>
      <c r="N2" s="72"/>
      <c r="O2" s="72"/>
      <c r="P2" s="72"/>
      <c r="Q2" s="17" t="s">
        <v>184</v>
      </c>
    </row>
    <row r="3" spans="1:17" ht="7.5" customHeight="1" x14ac:dyDescent="0.3">
      <c r="H3" s="17" t="s">
        <v>184</v>
      </c>
      <c r="I3" s="72"/>
      <c r="J3" s="72"/>
      <c r="K3" s="72"/>
      <c r="L3" s="72"/>
      <c r="M3" s="72"/>
      <c r="N3" s="72"/>
      <c r="O3" s="72"/>
      <c r="P3" s="72"/>
      <c r="Q3" s="17" t="s">
        <v>184</v>
      </c>
    </row>
    <row r="4" spans="1:17" ht="35.25" customHeight="1" thickBot="1" x14ac:dyDescent="0.35">
      <c r="A4" s="20">
        <v>1</v>
      </c>
      <c r="B4" s="20">
        <v>2</v>
      </c>
      <c r="C4" s="20">
        <v>4</v>
      </c>
      <c r="D4" s="20">
        <v>6</v>
      </c>
      <c r="E4" s="20">
        <v>7</v>
      </c>
      <c r="H4" s="17" t="s">
        <v>184</v>
      </c>
      <c r="I4" s="72"/>
      <c r="J4" s="72"/>
      <c r="K4" s="72"/>
      <c r="L4" s="72"/>
      <c r="M4" s="72"/>
      <c r="N4" s="72"/>
      <c r="O4" s="72"/>
      <c r="P4" s="72"/>
      <c r="Q4" s="17" t="s">
        <v>184</v>
      </c>
    </row>
    <row r="5" spans="1:17" ht="35.25" customHeight="1" x14ac:dyDescent="0.3">
      <c r="A5" s="20">
        <v>10</v>
      </c>
      <c r="B5" s="20">
        <v>11</v>
      </c>
      <c r="C5" s="20">
        <v>12</v>
      </c>
      <c r="D5" s="20">
        <v>14</v>
      </c>
      <c r="E5" s="20">
        <v>0</v>
      </c>
      <c r="H5" s="17" t="s">
        <v>184</v>
      </c>
      <c r="I5" s="73" t="str">
        <f>"VOCÊ FEZ "&amp;A23&amp;" PONTO"&amp;IF(A23=1,"","S")</f>
        <v>VOCÊ FEZ 8 PONTOS</v>
      </c>
      <c r="J5" s="74"/>
      <c r="K5" s="74"/>
      <c r="L5" s="74"/>
      <c r="M5" s="74"/>
      <c r="N5" s="74"/>
      <c r="O5" s="74"/>
      <c r="P5" s="75"/>
      <c r="Q5" s="17" t="s">
        <v>184</v>
      </c>
    </row>
    <row r="6" spans="1:17" ht="35.25" customHeight="1" x14ac:dyDescent="0.3">
      <c r="A6" s="20">
        <v>19</v>
      </c>
      <c r="B6" s="20">
        <v>20</v>
      </c>
      <c r="C6" s="20">
        <v>21</v>
      </c>
      <c r="D6" s="20">
        <v>23</v>
      </c>
      <c r="E6" s="20">
        <v>25</v>
      </c>
      <c r="H6" s="17" t="s">
        <v>184</v>
      </c>
      <c r="I6" s="76"/>
      <c r="J6" s="77"/>
      <c r="K6" s="77"/>
      <c r="L6" s="77"/>
      <c r="M6" s="77"/>
      <c r="N6" s="77"/>
      <c r="O6" s="77"/>
      <c r="P6" s="78"/>
      <c r="Q6" s="17" t="s">
        <v>184</v>
      </c>
    </row>
    <row r="7" spans="1:17" ht="10.5" customHeight="1" x14ac:dyDescent="0.3">
      <c r="H7" s="17" t="s">
        <v>184</v>
      </c>
      <c r="I7" s="76"/>
      <c r="J7" s="77"/>
      <c r="K7" s="77"/>
      <c r="L7" s="77"/>
      <c r="M7" s="77"/>
      <c r="N7" s="77"/>
      <c r="O7" s="77"/>
      <c r="P7" s="78"/>
      <c r="Q7" s="17" t="s">
        <v>184</v>
      </c>
    </row>
    <row r="8" spans="1:17" ht="20.25" customHeight="1" thickBot="1" x14ac:dyDescent="0.35">
      <c r="A8" s="55" t="s">
        <v>186</v>
      </c>
      <c r="B8" s="55"/>
      <c r="C8" s="55"/>
      <c r="D8" s="55"/>
      <c r="E8" s="55"/>
      <c r="F8" s="22"/>
      <c r="H8" s="17" t="s">
        <v>184</v>
      </c>
      <c r="I8" s="79"/>
      <c r="J8" s="80"/>
      <c r="K8" s="80"/>
      <c r="L8" s="80"/>
      <c r="M8" s="80"/>
      <c r="N8" s="80"/>
      <c r="O8" s="80"/>
      <c r="P8" s="81"/>
      <c r="Q8" s="17" t="s">
        <v>184</v>
      </c>
    </row>
    <row r="9" spans="1:17" ht="6" customHeight="1" x14ac:dyDescent="0.3">
      <c r="H9" s="17" t="s">
        <v>184</v>
      </c>
      <c r="I9" s="61" t="str">
        <f>IF(OR(A23=11,A23=12,A23=13,A23=14),"GANHOU!",IF(A23=15,"GANHOU O PRÊMIO MÁXIMO!","Mais sorte da próxima vez!"))</f>
        <v>Mais sorte da próxima vez!</v>
      </c>
      <c r="J9" s="62"/>
      <c r="K9" s="62"/>
      <c r="L9" s="62"/>
      <c r="M9" s="62"/>
      <c r="N9" s="62"/>
      <c r="O9" s="62"/>
      <c r="P9" s="63"/>
      <c r="Q9" s="17" t="s">
        <v>184</v>
      </c>
    </row>
    <row r="10" spans="1:17" ht="35.25" customHeight="1" x14ac:dyDescent="0.3">
      <c r="A10" s="21">
        <f>INDEX(ref!$A$109:$A$302,MATCH("LOTOFÁCIL",ref!$A$109:$A$302,0)+2)</f>
        <v>1</v>
      </c>
      <c r="B10" s="21">
        <f>INDEX(ref!$B$109:$B$302,MATCH("LOTOFÁCIL",ref!$A$109:$A$302,0)+2)</f>
        <v>4</v>
      </c>
      <c r="C10" s="21">
        <f>INDEX(ref!$C$109:$C$302,MATCH("LOTOFÁCIL",ref!$A$109:$A$302,0)+2)</f>
        <v>7</v>
      </c>
      <c r="D10" s="21">
        <f>INDEX(ref!$D$109:$D$302,MATCH("LOTOFÁCIL",ref!$A$109:$A$302,0)+2)</f>
        <v>9</v>
      </c>
      <c r="E10" s="21">
        <f>INDEX(ref!$E$109:$E$302,MATCH("LOTOFÁCIL",ref!$A$109:$A$302,0)+2)</f>
        <v>10</v>
      </c>
      <c r="H10" s="17" t="s">
        <v>184</v>
      </c>
      <c r="I10" s="64"/>
      <c r="J10" s="65"/>
      <c r="K10" s="65"/>
      <c r="L10" s="65"/>
      <c r="M10" s="65"/>
      <c r="N10" s="65"/>
      <c r="O10" s="65"/>
      <c r="P10" s="66"/>
      <c r="Q10" s="17" t="s">
        <v>184</v>
      </c>
    </row>
    <row r="11" spans="1:17" ht="35.25" customHeight="1" x14ac:dyDescent="0.3">
      <c r="A11" s="21">
        <f>INDEX(ref!$A$109:$A$302,MATCH("LOTOFÁCIL",ref!$A$109:$A$302,0)+3)</f>
        <v>11</v>
      </c>
      <c r="B11" s="21">
        <f>INDEX(ref!$B$109:$B$302,MATCH("LOTOFÁCIL",ref!$A$109:$A$302,0)+3)</f>
        <v>14</v>
      </c>
      <c r="C11" s="21">
        <f>INDEX(ref!$C$109:$C$302,MATCH("LOTOFÁCIL",ref!$A$109:$A$302,0)+3)</f>
        <v>15</v>
      </c>
      <c r="D11" s="21">
        <f>INDEX(ref!$D$109:$D$302,MATCH("LOTOFÁCIL",ref!$A$109:$A$302,0)+3)</f>
        <v>16</v>
      </c>
      <c r="E11" s="21">
        <f>INDEX(ref!$E$109:$E$302,MATCH("LOTOFÁCIL",ref!$A$109:$A$302,0)+3)</f>
        <v>17</v>
      </c>
      <c r="H11" s="17" t="s">
        <v>184</v>
      </c>
      <c r="I11" s="64"/>
      <c r="J11" s="65"/>
      <c r="K11" s="65"/>
      <c r="L11" s="65"/>
      <c r="M11" s="65"/>
      <c r="N11" s="65"/>
      <c r="O11" s="65"/>
      <c r="P11" s="66"/>
      <c r="Q11" s="17" t="s">
        <v>184</v>
      </c>
    </row>
    <row r="12" spans="1:17" ht="35.25" customHeight="1" thickBot="1" x14ac:dyDescent="0.35">
      <c r="A12" s="21">
        <f>INDEX(ref!$A$109:$A$302,MATCH("LOTOFÁCIL",ref!$A$109:$A$302,0)+4)</f>
        <v>18</v>
      </c>
      <c r="B12" s="21">
        <f>INDEX(ref!$B$109:$B$302,MATCH("LOTOFÁCIL",ref!$A$109:$A$302,0)+4)</f>
        <v>21</v>
      </c>
      <c r="C12" s="21">
        <f>INDEX(ref!$C$109:$C$302,MATCH("LOTOFÁCIL",ref!$A$109:$A$302,0)+4)</f>
        <v>22</v>
      </c>
      <c r="D12" s="21">
        <f>INDEX(ref!$D$109:$D$302,MATCH("LOTOFÁCIL",ref!$A$109:$A$302,0)+4)</f>
        <v>23</v>
      </c>
      <c r="E12" s="21">
        <f>INDEX(ref!$E$109:$E$302,MATCH("LOTOFÁCIL",ref!$A$109:$A$302,0)+4)</f>
        <v>24</v>
      </c>
      <c r="H12" s="17" t="s">
        <v>184</v>
      </c>
      <c r="I12" s="67"/>
      <c r="J12" s="68"/>
      <c r="K12" s="68"/>
      <c r="L12" s="68"/>
      <c r="M12" s="68"/>
      <c r="N12" s="68"/>
      <c r="O12" s="68"/>
      <c r="P12" s="69"/>
      <c r="Q12" s="17" t="s">
        <v>184</v>
      </c>
    </row>
    <row r="13" spans="1:17" ht="7.5" customHeight="1" x14ac:dyDescent="0.3">
      <c r="H13" s="17" t="s">
        <v>184</v>
      </c>
      <c r="I13" s="24"/>
      <c r="J13" s="24"/>
      <c r="K13" s="24"/>
      <c r="L13" s="24"/>
      <c r="M13" s="24"/>
      <c r="N13" s="24"/>
      <c r="O13" s="24"/>
      <c r="P13" s="24"/>
      <c r="Q13" s="17" t="s">
        <v>184</v>
      </c>
    </row>
    <row r="14" spans="1:17" ht="22.5" customHeight="1" x14ac:dyDescent="0.3">
      <c r="A14" s="55" t="s">
        <v>187</v>
      </c>
      <c r="B14" s="55"/>
      <c r="C14" s="55"/>
      <c r="D14" s="55"/>
      <c r="E14" s="55"/>
      <c r="F14" s="22"/>
      <c r="H14" s="17" t="s">
        <v>184</v>
      </c>
      <c r="I14" s="34"/>
      <c r="J14" s="34"/>
      <c r="K14" s="34"/>
      <c r="L14" s="34"/>
      <c r="M14" s="34"/>
      <c r="N14" s="34"/>
      <c r="O14" s="34"/>
      <c r="P14" s="34"/>
      <c r="Q14" s="17" t="s">
        <v>184</v>
      </c>
    </row>
    <row r="15" spans="1:17" ht="3.75" customHeight="1" x14ac:dyDescent="0.3">
      <c r="H15" s="17" t="s">
        <v>184</v>
      </c>
      <c r="I15" s="24"/>
      <c r="J15" s="24"/>
      <c r="K15" s="24"/>
      <c r="L15" s="24"/>
      <c r="M15" s="24"/>
      <c r="N15" s="24"/>
      <c r="O15" s="24"/>
      <c r="P15" s="24"/>
      <c r="Q15" s="17" t="s">
        <v>184</v>
      </c>
    </row>
    <row r="16" spans="1:17" ht="27.75" customHeight="1" x14ac:dyDescent="0.3">
      <c r="B16" s="70" t="str">
        <f>RIGHT(LEFT(INDEX(ref!$A$109:$A$302,MATCH("LOTOFÁCIL",ref!$A$109:$A$302,0)+8),13),4)</f>
        <v>1817</v>
      </c>
      <c r="C16" s="71"/>
      <c r="D16" s="71"/>
      <c r="H16" s="17" t="s">
        <v>184</v>
      </c>
      <c r="I16" s="17" t="s">
        <v>184</v>
      </c>
      <c r="J16" s="17" t="s">
        <v>184</v>
      </c>
      <c r="K16" s="17" t="s">
        <v>184</v>
      </c>
      <c r="L16" s="17" t="s">
        <v>184</v>
      </c>
      <c r="M16" s="17" t="s">
        <v>184</v>
      </c>
      <c r="N16" s="17" t="s">
        <v>184</v>
      </c>
      <c r="O16" s="17" t="s">
        <v>184</v>
      </c>
      <c r="P16" s="17" t="s">
        <v>184</v>
      </c>
      <c r="Q16" s="17" t="s">
        <v>184</v>
      </c>
    </row>
    <row r="17" spans="1:17" ht="21" x14ac:dyDescent="0.3">
      <c r="A17" s="60" t="str">
        <f>RIGHT(INDEX(ref!$A$109:$A$302,MATCH("LOTOFÁCIL",ref!$A$109:$A$302,0)+8),LEN(INDEX(ref!$A$109:$A$302,MATCH("LOTOFÁCIL",ref!$A$109:$A$302,0)+8))-16)</f>
        <v>Quarta-feira, 22 de Maio de 2019</v>
      </c>
      <c r="B17" s="60"/>
      <c r="C17" s="60"/>
      <c r="D17" s="60"/>
      <c r="E17" s="60"/>
      <c r="Q17" s="17"/>
    </row>
    <row r="18" spans="1:17" s="29" customFormat="1" x14ac:dyDescent="0.3"/>
    <row r="19" spans="1:17" s="29" customFormat="1" x14ac:dyDescent="0.3">
      <c r="A19" s="18">
        <f>IF(ISERROR(VLOOKUP(A10,$A$25:$A$39,1,FALSE)),0,1)</f>
        <v>1</v>
      </c>
      <c r="B19" s="18">
        <f t="shared" ref="B19:E19" si="0">IF(ISERROR(VLOOKUP(B10,$A$25:$A$39,1,FALSE)),0,1)</f>
        <v>1</v>
      </c>
      <c r="C19" s="18">
        <f t="shared" si="0"/>
        <v>1</v>
      </c>
      <c r="D19" s="18">
        <f t="shared" si="0"/>
        <v>0</v>
      </c>
      <c r="E19" s="18">
        <f t="shared" si="0"/>
        <v>1</v>
      </c>
    </row>
    <row r="20" spans="1:17" s="29" customFormat="1" x14ac:dyDescent="0.3">
      <c r="A20" s="18">
        <f t="shared" ref="A20:E21" si="1">IF(ISERROR(VLOOKUP(A11,$A$25:$A$39,1,FALSE)),0,1)</f>
        <v>1</v>
      </c>
      <c r="B20" s="18">
        <f t="shared" si="1"/>
        <v>1</v>
      </c>
      <c r="C20" s="18">
        <f t="shared" si="1"/>
        <v>0</v>
      </c>
      <c r="D20" s="18">
        <f t="shared" si="1"/>
        <v>0</v>
      </c>
      <c r="E20" s="18">
        <f t="shared" si="1"/>
        <v>0</v>
      </c>
    </row>
    <row r="21" spans="1:17" s="29" customFormat="1" ht="21" x14ac:dyDescent="0.3">
      <c r="A21" s="18">
        <f t="shared" si="1"/>
        <v>0</v>
      </c>
      <c r="B21" s="18">
        <f t="shared" si="1"/>
        <v>1</v>
      </c>
      <c r="C21" s="18">
        <f t="shared" si="1"/>
        <v>0</v>
      </c>
      <c r="D21" s="18">
        <f t="shared" si="1"/>
        <v>1</v>
      </c>
      <c r="E21" s="18">
        <f t="shared" si="1"/>
        <v>0</v>
      </c>
      <c r="H21" s="30"/>
    </row>
    <row r="22" spans="1:17" s="29" customFormat="1" x14ac:dyDescent="0.3">
      <c r="A22" s="18"/>
      <c r="B22" s="18"/>
      <c r="C22" s="18"/>
      <c r="D22" s="18"/>
      <c r="E22" s="18"/>
    </row>
    <row r="23" spans="1:17" s="29" customFormat="1" x14ac:dyDescent="0.3">
      <c r="A23" s="18">
        <f>SUM(A19:E21)</f>
        <v>8</v>
      </c>
      <c r="B23" s="18"/>
      <c r="C23" s="18"/>
      <c r="D23" s="18"/>
      <c r="E23" s="18"/>
    </row>
    <row r="24" spans="1:17" s="29" customFormat="1" x14ac:dyDescent="0.3">
      <c r="A24" s="18"/>
      <c r="B24" s="18"/>
      <c r="C24" s="18"/>
      <c r="D24" s="18"/>
      <c r="E24" s="18"/>
    </row>
    <row r="25" spans="1:17" s="29" customFormat="1" x14ac:dyDescent="0.3">
      <c r="A25" s="18">
        <f>A4</f>
        <v>1</v>
      </c>
      <c r="B25" s="18"/>
      <c r="C25" s="18"/>
      <c r="D25" s="18"/>
      <c r="E25" s="18"/>
    </row>
    <row r="26" spans="1:17" s="29" customFormat="1" x14ac:dyDescent="0.3">
      <c r="A26" s="18">
        <f t="shared" ref="A26:A27" si="2">A5</f>
        <v>10</v>
      </c>
      <c r="B26" s="18"/>
      <c r="C26" s="18"/>
      <c r="D26" s="18"/>
      <c r="E26" s="18"/>
    </row>
    <row r="27" spans="1:17" s="29" customFormat="1" x14ac:dyDescent="0.3">
      <c r="A27" s="18">
        <f t="shared" si="2"/>
        <v>19</v>
      </c>
      <c r="B27" s="18"/>
      <c r="C27" s="18"/>
      <c r="D27" s="18"/>
      <c r="E27" s="18"/>
    </row>
    <row r="28" spans="1:17" s="29" customFormat="1" x14ac:dyDescent="0.3">
      <c r="A28" s="18">
        <f>B4</f>
        <v>2</v>
      </c>
      <c r="B28" s="18"/>
      <c r="C28" s="18"/>
      <c r="D28" s="18"/>
      <c r="E28" s="18"/>
    </row>
    <row r="29" spans="1:17" s="29" customFormat="1" x14ac:dyDescent="0.3">
      <c r="A29" s="18">
        <f t="shared" ref="A29:A30" si="3">B5</f>
        <v>11</v>
      </c>
      <c r="B29" s="18"/>
      <c r="C29" s="18"/>
      <c r="D29" s="18"/>
      <c r="E29" s="18"/>
    </row>
    <row r="30" spans="1:17" s="29" customFormat="1" x14ac:dyDescent="0.3">
      <c r="A30" s="18">
        <f t="shared" si="3"/>
        <v>20</v>
      </c>
      <c r="B30" s="18"/>
      <c r="C30" s="18"/>
      <c r="D30" s="18"/>
      <c r="E30" s="18"/>
    </row>
    <row r="31" spans="1:17" s="29" customFormat="1" x14ac:dyDescent="0.3">
      <c r="A31" s="18">
        <f>C4</f>
        <v>4</v>
      </c>
      <c r="B31" s="18"/>
      <c r="C31" s="18"/>
      <c r="D31" s="18"/>
      <c r="E31" s="18"/>
    </row>
    <row r="32" spans="1:17" x14ac:dyDescent="0.3">
      <c r="A32" s="18">
        <f t="shared" ref="A32:A33" si="4">C5</f>
        <v>12</v>
      </c>
      <c r="B32" s="18"/>
      <c r="C32" s="18"/>
      <c r="D32" s="18"/>
      <c r="E32" s="18"/>
      <c r="F32" s="18"/>
      <c r="G32" s="18"/>
      <c r="H32" s="18"/>
    </row>
    <row r="33" spans="1:8" x14ac:dyDescent="0.3">
      <c r="A33" s="18">
        <f t="shared" si="4"/>
        <v>21</v>
      </c>
      <c r="B33" s="18"/>
      <c r="C33" s="18"/>
      <c r="D33" s="18"/>
      <c r="E33" s="18"/>
      <c r="F33" s="18"/>
      <c r="G33" s="18"/>
      <c r="H33" s="18"/>
    </row>
    <row r="34" spans="1:8" x14ac:dyDescent="0.3">
      <c r="A34" s="18">
        <f>D4</f>
        <v>6</v>
      </c>
      <c r="B34" s="18"/>
      <c r="C34" s="18"/>
      <c r="D34" s="18"/>
      <c r="E34" s="18"/>
      <c r="F34" s="18"/>
      <c r="G34" s="18"/>
      <c r="H34" s="18"/>
    </row>
    <row r="35" spans="1:8" x14ac:dyDescent="0.3">
      <c r="A35" s="18">
        <f t="shared" ref="A35:A36" si="5">D5</f>
        <v>14</v>
      </c>
      <c r="B35" s="18"/>
      <c r="C35" s="18"/>
      <c r="D35" s="18"/>
      <c r="E35" s="18"/>
      <c r="F35" s="18"/>
      <c r="G35" s="18"/>
      <c r="H35" s="18"/>
    </row>
    <row r="36" spans="1:8" x14ac:dyDescent="0.3">
      <c r="A36" s="18">
        <f t="shared" si="5"/>
        <v>23</v>
      </c>
      <c r="B36" s="18"/>
      <c r="C36" s="18"/>
      <c r="D36" s="18"/>
      <c r="E36" s="18"/>
      <c r="F36" s="18"/>
      <c r="G36" s="18"/>
      <c r="H36" s="18"/>
    </row>
    <row r="37" spans="1:8" x14ac:dyDescent="0.3">
      <c r="A37" s="18">
        <f>E4</f>
        <v>7</v>
      </c>
      <c r="B37" s="18"/>
      <c r="C37" s="18"/>
      <c r="D37" s="18"/>
      <c r="E37" s="18"/>
      <c r="F37" s="18"/>
      <c r="G37" s="18"/>
      <c r="H37" s="18"/>
    </row>
    <row r="38" spans="1:8" x14ac:dyDescent="0.3">
      <c r="A38" s="18">
        <f t="shared" ref="A38:A39" si="6">E5</f>
        <v>0</v>
      </c>
      <c r="B38" s="18"/>
      <c r="C38" s="18"/>
      <c r="D38" s="18"/>
      <c r="E38" s="18"/>
      <c r="F38" s="18"/>
      <c r="G38" s="18"/>
      <c r="H38" s="18"/>
    </row>
    <row r="39" spans="1:8" x14ac:dyDescent="0.3">
      <c r="A39" s="18">
        <f t="shared" si="6"/>
        <v>25</v>
      </c>
      <c r="B39" s="18"/>
      <c r="C39" s="18"/>
      <c r="D39" s="18"/>
      <c r="E39" s="18"/>
      <c r="F39" s="18"/>
      <c r="G39" s="18"/>
      <c r="H39" s="18"/>
    </row>
    <row r="40" spans="1:8" x14ac:dyDescent="0.3">
      <c r="A40" s="18"/>
      <c r="B40" s="18"/>
      <c r="C40" s="18"/>
      <c r="D40" s="18"/>
      <c r="E40" s="18"/>
      <c r="F40" s="18"/>
      <c r="G40" s="18"/>
      <c r="H40" s="18"/>
    </row>
    <row r="41" spans="1:8" x14ac:dyDescent="0.3">
      <c r="A41" s="18"/>
      <c r="B41" s="18"/>
      <c r="C41" s="18"/>
      <c r="D41" s="18"/>
      <c r="E41" s="18"/>
      <c r="F41" s="18"/>
      <c r="G41" s="18"/>
      <c r="H41" s="18"/>
    </row>
    <row r="42" spans="1:8" x14ac:dyDescent="0.3">
      <c r="A42" s="18"/>
      <c r="B42" s="18"/>
      <c r="C42" s="18"/>
      <c r="D42" s="18"/>
      <c r="E42" s="18"/>
      <c r="F42" s="18"/>
    </row>
    <row r="43" spans="1:8" x14ac:dyDescent="0.3">
      <c r="A43" s="18"/>
      <c r="B43" s="18"/>
      <c r="C43" s="18"/>
      <c r="D43" s="18"/>
      <c r="E43" s="18"/>
      <c r="F43" s="18"/>
    </row>
    <row r="44" spans="1:8" x14ac:dyDescent="0.3">
      <c r="A44" s="18"/>
      <c r="B44" s="18"/>
      <c r="C44" s="18"/>
      <c r="D44" s="18"/>
      <c r="E44" s="18"/>
      <c r="F44" s="18"/>
    </row>
    <row r="45" spans="1:8" x14ac:dyDescent="0.3">
      <c r="A45" s="18"/>
      <c r="B45" s="18"/>
      <c r="C45" s="18"/>
      <c r="D45" s="18"/>
      <c r="E45" s="18"/>
      <c r="F45" s="18"/>
    </row>
    <row r="46" spans="1:8" x14ac:dyDescent="0.3">
      <c r="A46" s="18"/>
      <c r="B46" s="18"/>
      <c r="C46" s="18"/>
      <c r="D46" s="18"/>
      <c r="E46" s="18"/>
      <c r="F46" s="18"/>
    </row>
    <row r="47" spans="1:8" x14ac:dyDescent="0.3">
      <c r="A47" s="18"/>
      <c r="B47" s="18"/>
      <c r="C47" s="18"/>
      <c r="D47" s="18"/>
      <c r="E47" s="18"/>
      <c r="F47" s="18"/>
    </row>
    <row r="48" spans="1:8" x14ac:dyDescent="0.3">
      <c r="A48" s="18"/>
      <c r="B48" s="18"/>
      <c r="C48" s="18"/>
      <c r="D48" s="18"/>
      <c r="E48" s="18"/>
      <c r="F48" s="18"/>
    </row>
    <row r="49" spans="1:6" x14ac:dyDescent="0.3">
      <c r="A49" s="18"/>
      <c r="B49" s="18"/>
      <c r="C49" s="18"/>
      <c r="D49" s="18"/>
      <c r="E49" s="18"/>
      <c r="F49" s="18"/>
    </row>
    <row r="50" spans="1:6" x14ac:dyDescent="0.3">
      <c r="A50" s="18"/>
      <c r="B50" s="18"/>
      <c r="C50" s="18"/>
      <c r="D50" s="18"/>
      <c r="E50" s="18"/>
      <c r="F50" s="18"/>
    </row>
    <row r="51" spans="1:6" x14ac:dyDescent="0.3">
      <c r="A51" s="18"/>
      <c r="B51" s="18"/>
      <c r="C51" s="18"/>
      <c r="D51" s="18"/>
      <c r="E51" s="18"/>
      <c r="F51" s="18"/>
    </row>
    <row r="52" spans="1:6" x14ac:dyDescent="0.3">
      <c r="A52" s="18"/>
      <c r="B52" s="18"/>
      <c r="C52" s="18"/>
      <c r="D52" s="18"/>
      <c r="E52" s="18"/>
      <c r="F52" s="18"/>
    </row>
    <row r="53" spans="1:6" x14ac:dyDescent="0.3">
      <c r="A53" s="18"/>
      <c r="B53" s="18"/>
      <c r="C53" s="18"/>
      <c r="D53" s="18"/>
      <c r="E53" s="18"/>
      <c r="F53" s="18"/>
    </row>
    <row r="54" spans="1:6" x14ac:dyDescent="0.3">
      <c r="A54" s="18"/>
      <c r="B54" s="18"/>
      <c r="C54" s="18"/>
      <c r="D54" s="18"/>
      <c r="E54" s="18"/>
      <c r="F54" s="18"/>
    </row>
    <row r="55" spans="1:6" x14ac:dyDescent="0.3">
      <c r="A55" s="18"/>
      <c r="B55" s="18"/>
      <c r="C55" s="18"/>
      <c r="D55" s="18"/>
      <c r="E55" s="18"/>
      <c r="F55" s="18"/>
    </row>
    <row r="56" spans="1:6" x14ac:dyDescent="0.3">
      <c r="A56" s="18"/>
      <c r="B56" s="18"/>
      <c r="C56" s="18"/>
      <c r="D56" s="18"/>
      <c r="E56" s="18"/>
      <c r="F56" s="18"/>
    </row>
    <row r="57" spans="1:6" x14ac:dyDescent="0.3">
      <c r="A57" s="18"/>
      <c r="B57" s="18"/>
      <c r="C57" s="18"/>
      <c r="D57" s="18"/>
      <c r="E57" s="18"/>
      <c r="F57" s="18"/>
    </row>
    <row r="58" spans="1:6" x14ac:dyDescent="0.3">
      <c r="A58" s="18"/>
      <c r="B58" s="18"/>
      <c r="C58" s="18"/>
      <c r="D58" s="18"/>
      <c r="E58" s="18"/>
      <c r="F58" s="18"/>
    </row>
    <row r="59" spans="1:6" x14ac:dyDescent="0.3">
      <c r="A59" s="18"/>
      <c r="B59" s="18"/>
      <c r="C59" s="18"/>
      <c r="D59" s="18"/>
      <c r="E59" s="18"/>
      <c r="F59" s="18"/>
    </row>
    <row r="60" spans="1:6" x14ac:dyDescent="0.3">
      <c r="A60" s="18"/>
      <c r="B60" s="18"/>
      <c r="C60" s="18"/>
      <c r="D60" s="18"/>
      <c r="E60" s="18"/>
      <c r="F60" s="18"/>
    </row>
    <row r="61" spans="1:6" x14ac:dyDescent="0.3">
      <c r="A61" s="18"/>
      <c r="B61" s="18"/>
      <c r="C61" s="18"/>
      <c r="D61" s="18"/>
      <c r="E61" s="18"/>
      <c r="F61" s="18"/>
    </row>
    <row r="62" spans="1:6" x14ac:dyDescent="0.3">
      <c r="A62" s="18"/>
      <c r="B62" s="18"/>
      <c r="C62" s="18"/>
      <c r="D62" s="18"/>
      <c r="E62" s="18"/>
      <c r="F62" s="18"/>
    </row>
    <row r="63" spans="1:6" x14ac:dyDescent="0.3">
      <c r="A63" s="18"/>
      <c r="B63" s="18"/>
      <c r="C63" s="18"/>
      <c r="D63" s="18"/>
      <c r="E63" s="18"/>
      <c r="F63" s="18"/>
    </row>
    <row r="64" spans="1:6" x14ac:dyDescent="0.3">
      <c r="A64" s="18"/>
      <c r="B64" s="18"/>
      <c r="C64" s="18"/>
      <c r="D64" s="18"/>
      <c r="E64" s="18"/>
      <c r="F64" s="18"/>
    </row>
    <row r="65" spans="1:6" x14ac:dyDescent="0.3">
      <c r="A65" s="18"/>
      <c r="B65" s="18"/>
      <c r="C65" s="18"/>
      <c r="D65" s="18"/>
      <c r="E65" s="18"/>
      <c r="F65" s="18"/>
    </row>
    <row r="66" spans="1:6" x14ac:dyDescent="0.3">
      <c r="A66" s="18"/>
      <c r="B66" s="18"/>
      <c r="C66" s="18"/>
      <c r="D66" s="18"/>
      <c r="E66" s="18"/>
      <c r="F66" s="18"/>
    </row>
    <row r="67" spans="1:6" x14ac:dyDescent="0.3">
      <c r="A67" s="18"/>
      <c r="B67" s="18"/>
      <c r="C67" s="18"/>
      <c r="D67" s="18"/>
      <c r="E67" s="18"/>
      <c r="F67" s="18"/>
    </row>
    <row r="68" spans="1:6" x14ac:dyDescent="0.3">
      <c r="A68" s="18"/>
      <c r="B68" s="18"/>
      <c r="C68" s="18"/>
      <c r="D68" s="18"/>
      <c r="E68" s="18"/>
      <c r="F68" s="18"/>
    </row>
    <row r="69" spans="1:6" x14ac:dyDescent="0.3">
      <c r="A69" s="18"/>
      <c r="B69" s="18"/>
      <c r="C69" s="18"/>
      <c r="D69" s="18"/>
      <c r="E69" s="18"/>
      <c r="F69" s="18"/>
    </row>
    <row r="70" spans="1:6" x14ac:dyDescent="0.3">
      <c r="A70" s="18"/>
      <c r="B70" s="18"/>
      <c r="C70" s="18"/>
      <c r="D70" s="18"/>
      <c r="E70" s="18"/>
      <c r="F70" s="18"/>
    </row>
    <row r="71" spans="1:6" x14ac:dyDescent="0.3">
      <c r="A71" s="18"/>
      <c r="B71" s="18"/>
      <c r="C71" s="18"/>
      <c r="D71" s="18"/>
      <c r="E71" s="18"/>
      <c r="F71" s="18"/>
    </row>
    <row r="72" spans="1:6" x14ac:dyDescent="0.3">
      <c r="A72" s="18"/>
      <c r="B72" s="18"/>
      <c r="C72" s="18"/>
      <c r="D72" s="18"/>
      <c r="E72" s="18"/>
      <c r="F72" s="18"/>
    </row>
    <row r="73" spans="1:6" x14ac:dyDescent="0.3">
      <c r="A73" s="18"/>
      <c r="B73" s="18"/>
      <c r="C73" s="18"/>
      <c r="D73" s="18"/>
      <c r="E73" s="18"/>
      <c r="F73" s="18"/>
    </row>
    <row r="74" spans="1:6" x14ac:dyDescent="0.3">
      <c r="A74" s="18"/>
      <c r="B74" s="18"/>
      <c r="C74" s="18"/>
      <c r="D74" s="18"/>
      <c r="E74" s="18"/>
      <c r="F74" s="18"/>
    </row>
    <row r="75" spans="1:6" x14ac:dyDescent="0.3">
      <c r="A75" s="18"/>
      <c r="B75" s="18"/>
      <c r="C75" s="18"/>
      <c r="D75" s="18"/>
      <c r="E75" s="18"/>
      <c r="F75" s="18"/>
    </row>
    <row r="76" spans="1:6" x14ac:dyDescent="0.3">
      <c r="A76" s="18"/>
      <c r="B76" s="18"/>
      <c r="C76" s="18"/>
      <c r="D76" s="18"/>
      <c r="E76" s="18"/>
      <c r="F76" s="18"/>
    </row>
    <row r="77" spans="1:6" x14ac:dyDescent="0.3">
      <c r="A77" s="18"/>
      <c r="B77" s="18"/>
      <c r="C77" s="18"/>
      <c r="D77" s="18"/>
      <c r="E77" s="18"/>
      <c r="F77" s="18"/>
    </row>
    <row r="78" spans="1:6" x14ac:dyDescent="0.3">
      <c r="A78" s="18"/>
      <c r="B78" s="18"/>
      <c r="C78" s="18"/>
      <c r="D78" s="18"/>
      <c r="E78" s="18"/>
      <c r="F78" s="18"/>
    </row>
    <row r="79" spans="1:6" x14ac:dyDescent="0.3">
      <c r="A79" s="18"/>
      <c r="B79" s="18"/>
      <c r="C79" s="18"/>
      <c r="D79" s="18"/>
      <c r="E79" s="18"/>
      <c r="F79" s="18"/>
    </row>
    <row r="80" spans="1:6" x14ac:dyDescent="0.3">
      <c r="A80" s="18"/>
      <c r="B80" s="18"/>
      <c r="C80" s="18"/>
      <c r="D80" s="18"/>
      <c r="E80" s="18"/>
      <c r="F80" s="18"/>
    </row>
    <row r="81" spans="1:6" x14ac:dyDescent="0.3">
      <c r="A81" s="18"/>
      <c r="B81" s="18"/>
      <c r="C81" s="18"/>
      <c r="D81" s="18"/>
      <c r="E81" s="18"/>
      <c r="F81" s="18"/>
    </row>
    <row r="82" spans="1:6" x14ac:dyDescent="0.3">
      <c r="A82" s="18"/>
      <c r="B82" s="18"/>
      <c r="C82" s="18"/>
      <c r="D82" s="18"/>
      <c r="E82" s="18"/>
      <c r="F82" s="18"/>
    </row>
    <row r="83" spans="1:6" x14ac:dyDescent="0.3">
      <c r="A83" s="18"/>
      <c r="B83" s="18"/>
      <c r="C83" s="18"/>
      <c r="D83" s="18"/>
      <c r="E83" s="18"/>
      <c r="F83" s="18"/>
    </row>
    <row r="84" spans="1:6" x14ac:dyDescent="0.3">
      <c r="A84" s="18"/>
      <c r="B84" s="18"/>
      <c r="C84" s="18"/>
      <c r="D84" s="18"/>
      <c r="E84" s="18"/>
      <c r="F84" s="18"/>
    </row>
    <row r="85" spans="1:6" x14ac:dyDescent="0.3">
      <c r="A85" s="18"/>
      <c r="B85" s="18"/>
      <c r="C85" s="18"/>
      <c r="D85" s="18"/>
      <c r="E85" s="18"/>
      <c r="F85" s="18"/>
    </row>
    <row r="86" spans="1:6" x14ac:dyDescent="0.3">
      <c r="A86" s="18"/>
      <c r="B86" s="18"/>
      <c r="C86" s="18"/>
      <c r="D86" s="18"/>
      <c r="E86" s="18"/>
      <c r="F86" s="18"/>
    </row>
    <row r="87" spans="1:6" x14ac:dyDescent="0.3">
      <c r="A87" s="18"/>
      <c r="B87" s="18"/>
      <c r="C87" s="18"/>
      <c r="D87" s="18"/>
      <c r="E87" s="18"/>
      <c r="F87" s="18"/>
    </row>
    <row r="88" spans="1:6" x14ac:dyDescent="0.3">
      <c r="A88" s="18"/>
      <c r="B88" s="18"/>
      <c r="C88" s="18"/>
      <c r="D88" s="18"/>
      <c r="E88" s="18"/>
      <c r="F88" s="18"/>
    </row>
    <row r="89" spans="1:6" x14ac:dyDescent="0.3">
      <c r="A89" s="18"/>
      <c r="B89" s="18"/>
      <c r="C89" s="18"/>
      <c r="D89" s="18"/>
      <c r="E89" s="18"/>
      <c r="F89" s="18"/>
    </row>
    <row r="90" spans="1:6" x14ac:dyDescent="0.3">
      <c r="A90" s="18"/>
      <c r="B90" s="18"/>
      <c r="C90" s="18"/>
      <c r="D90" s="18"/>
      <c r="E90" s="18"/>
      <c r="F90" s="18"/>
    </row>
    <row r="91" spans="1:6" x14ac:dyDescent="0.3">
      <c r="A91" s="18"/>
      <c r="B91" s="18"/>
      <c r="C91" s="18"/>
      <c r="D91" s="18"/>
      <c r="E91" s="18"/>
      <c r="F91" s="18"/>
    </row>
    <row r="92" spans="1:6" x14ac:dyDescent="0.3">
      <c r="A92" s="18"/>
      <c r="B92" s="18"/>
      <c r="C92" s="18"/>
      <c r="D92" s="18"/>
      <c r="E92" s="18"/>
      <c r="F92" s="18"/>
    </row>
    <row r="93" spans="1:6" x14ac:dyDescent="0.3">
      <c r="A93" s="18"/>
      <c r="B93" s="18"/>
      <c r="C93" s="18"/>
      <c r="D93" s="18"/>
      <c r="E93" s="18"/>
      <c r="F93" s="18"/>
    </row>
    <row r="94" spans="1:6" x14ac:dyDescent="0.3">
      <c r="A94" s="18"/>
      <c r="B94" s="18"/>
      <c r="C94" s="18"/>
      <c r="D94" s="18"/>
      <c r="E94" s="18"/>
      <c r="F94" s="18"/>
    </row>
    <row r="95" spans="1:6" x14ac:dyDescent="0.3">
      <c r="A95" s="18"/>
      <c r="B95" s="18"/>
      <c r="C95" s="18"/>
      <c r="D95" s="18"/>
      <c r="E95" s="18"/>
      <c r="F95" s="18"/>
    </row>
    <row r="96" spans="1:6" x14ac:dyDescent="0.3">
      <c r="A96" s="18"/>
      <c r="B96" s="18"/>
      <c r="C96" s="18"/>
      <c r="D96" s="18"/>
      <c r="E96" s="18"/>
      <c r="F96" s="18"/>
    </row>
    <row r="97" spans="1:6" x14ac:dyDescent="0.3">
      <c r="A97" s="18"/>
      <c r="B97" s="18"/>
      <c r="C97" s="18"/>
      <c r="D97" s="18"/>
      <c r="E97" s="18"/>
      <c r="F97" s="18"/>
    </row>
    <row r="98" spans="1:6" x14ac:dyDescent="0.3">
      <c r="A98" s="18"/>
      <c r="B98" s="18"/>
      <c r="C98" s="18"/>
      <c r="D98" s="18"/>
      <c r="E98" s="18"/>
      <c r="F98" s="18"/>
    </row>
    <row r="99" spans="1:6" x14ac:dyDescent="0.3">
      <c r="A99" s="18"/>
      <c r="B99" s="18"/>
      <c r="C99" s="18"/>
      <c r="D99" s="18"/>
      <c r="E99" s="18"/>
      <c r="F99" s="18"/>
    </row>
    <row r="100" spans="1:6" x14ac:dyDescent="0.3">
      <c r="A100" s="18"/>
      <c r="B100" s="18"/>
      <c r="C100" s="18"/>
      <c r="D100" s="18"/>
      <c r="E100" s="18"/>
      <c r="F100" s="18"/>
    </row>
    <row r="101" spans="1:6" x14ac:dyDescent="0.3">
      <c r="A101" s="18"/>
      <c r="B101" s="18"/>
      <c r="C101" s="18"/>
      <c r="D101" s="18"/>
      <c r="E101" s="18"/>
      <c r="F101" s="18"/>
    </row>
    <row r="102" spans="1:6" x14ac:dyDescent="0.3">
      <c r="A102" s="18"/>
      <c r="B102" s="18"/>
      <c r="C102" s="18"/>
      <c r="D102" s="18"/>
      <c r="E102" s="18"/>
      <c r="F102" s="18"/>
    </row>
    <row r="103" spans="1:6" x14ac:dyDescent="0.3">
      <c r="A103" s="18"/>
      <c r="B103" s="18"/>
      <c r="C103" s="18"/>
      <c r="D103" s="18"/>
      <c r="E103" s="18"/>
      <c r="F103" s="18"/>
    </row>
    <row r="104" spans="1:6" x14ac:dyDescent="0.3">
      <c r="A104" s="18"/>
      <c r="B104" s="18"/>
      <c r="C104" s="18"/>
      <c r="D104" s="18"/>
      <c r="E104" s="18"/>
      <c r="F104" s="18"/>
    </row>
    <row r="105" spans="1:6" x14ac:dyDescent="0.3">
      <c r="A105" s="18"/>
      <c r="B105" s="18"/>
      <c r="C105" s="18"/>
      <c r="D105" s="18"/>
      <c r="E105" s="18"/>
      <c r="F105" s="18"/>
    </row>
    <row r="106" spans="1:6" x14ac:dyDescent="0.3">
      <c r="A106" s="18"/>
      <c r="B106" s="18"/>
      <c r="C106" s="18"/>
      <c r="D106" s="18"/>
      <c r="E106" s="18"/>
      <c r="F106" s="18"/>
    </row>
    <row r="107" spans="1:6" x14ac:dyDescent="0.3">
      <c r="A107" s="18"/>
      <c r="B107" s="18"/>
      <c r="C107" s="18"/>
      <c r="D107" s="18"/>
      <c r="E107" s="18"/>
      <c r="F107" s="18"/>
    </row>
    <row r="108" spans="1:6" x14ac:dyDescent="0.3">
      <c r="A108" s="18"/>
      <c r="B108" s="18"/>
      <c r="C108" s="18"/>
      <c r="D108" s="18"/>
      <c r="E108" s="18"/>
      <c r="F108" s="18"/>
    </row>
    <row r="109" spans="1:6" x14ac:dyDescent="0.3">
      <c r="A109" s="18"/>
      <c r="B109" s="18"/>
      <c r="C109" s="18"/>
      <c r="D109" s="18"/>
      <c r="E109" s="18"/>
      <c r="F109" s="18"/>
    </row>
    <row r="110" spans="1:6" x14ac:dyDescent="0.3">
      <c r="A110" s="18"/>
      <c r="B110" s="18"/>
      <c r="C110" s="18"/>
      <c r="D110" s="18"/>
      <c r="E110" s="18"/>
      <c r="F110" s="18"/>
    </row>
    <row r="111" spans="1:6" x14ac:dyDescent="0.3">
      <c r="A111" s="18"/>
      <c r="B111" s="18"/>
      <c r="C111" s="18"/>
      <c r="D111" s="18"/>
      <c r="E111" s="18"/>
      <c r="F111" s="18"/>
    </row>
    <row r="112" spans="1:6" x14ac:dyDescent="0.3">
      <c r="A112" s="18"/>
      <c r="B112" s="18"/>
      <c r="C112" s="18"/>
      <c r="D112" s="18"/>
      <c r="E112" s="18"/>
      <c r="F112" s="18"/>
    </row>
    <row r="113" spans="1:6" x14ac:dyDescent="0.3">
      <c r="A113" s="18"/>
      <c r="B113" s="18"/>
      <c r="C113" s="18"/>
      <c r="D113" s="18"/>
      <c r="E113" s="18"/>
      <c r="F113" s="18"/>
    </row>
    <row r="114" spans="1:6" x14ac:dyDescent="0.3">
      <c r="A114" s="18"/>
      <c r="B114" s="18"/>
      <c r="C114" s="18"/>
      <c r="D114" s="18"/>
      <c r="E114" s="18"/>
      <c r="F114" s="18"/>
    </row>
    <row r="115" spans="1:6" x14ac:dyDescent="0.3">
      <c r="A115" s="18"/>
      <c r="B115" s="18"/>
      <c r="C115" s="18"/>
      <c r="D115" s="18"/>
      <c r="E115" s="18"/>
      <c r="F115" s="18"/>
    </row>
    <row r="116" spans="1:6" x14ac:dyDescent="0.3">
      <c r="A116" s="18"/>
      <c r="B116" s="18"/>
      <c r="C116" s="18"/>
      <c r="D116" s="18"/>
      <c r="E116" s="18"/>
      <c r="F116" s="18"/>
    </row>
    <row r="117" spans="1:6" x14ac:dyDescent="0.3">
      <c r="A117" s="18"/>
      <c r="B117" s="18"/>
      <c r="C117" s="18"/>
      <c r="D117" s="18"/>
      <c r="E117" s="18"/>
      <c r="F117" s="18"/>
    </row>
    <row r="118" spans="1:6" x14ac:dyDescent="0.3">
      <c r="A118" s="18"/>
      <c r="B118" s="18"/>
      <c r="C118" s="18"/>
      <c r="D118" s="18"/>
      <c r="E118" s="18"/>
      <c r="F118" s="18"/>
    </row>
    <row r="119" spans="1:6" x14ac:dyDescent="0.3">
      <c r="A119" s="18"/>
      <c r="B119" s="18"/>
      <c r="C119" s="18"/>
      <c r="D119" s="18"/>
      <c r="E119" s="18"/>
      <c r="F119" s="18"/>
    </row>
    <row r="120" spans="1:6" x14ac:dyDescent="0.3">
      <c r="A120" s="18"/>
      <c r="B120" s="18"/>
      <c r="C120" s="18"/>
      <c r="D120" s="18"/>
      <c r="E120" s="18"/>
      <c r="F120" s="18"/>
    </row>
    <row r="121" spans="1:6" x14ac:dyDescent="0.3">
      <c r="A121" s="18"/>
      <c r="B121" s="18"/>
      <c r="C121" s="18"/>
      <c r="D121" s="18"/>
      <c r="E121" s="18"/>
      <c r="F121" s="18"/>
    </row>
    <row r="122" spans="1:6" x14ac:dyDescent="0.3">
      <c r="A122" s="18"/>
      <c r="B122" s="18"/>
      <c r="C122" s="18"/>
      <c r="D122" s="18"/>
      <c r="E122" s="18"/>
      <c r="F122" s="18"/>
    </row>
    <row r="123" spans="1:6" x14ac:dyDescent="0.3">
      <c r="A123" s="18"/>
      <c r="B123" s="18"/>
      <c r="C123" s="18"/>
      <c r="D123" s="18"/>
      <c r="E123" s="18"/>
      <c r="F123" s="18"/>
    </row>
    <row r="124" spans="1:6" x14ac:dyDescent="0.3">
      <c r="A124" s="18"/>
      <c r="B124" s="18"/>
      <c r="C124" s="18"/>
      <c r="D124" s="18"/>
      <c r="E124" s="18"/>
      <c r="F124" s="18"/>
    </row>
    <row r="125" spans="1:6" x14ac:dyDescent="0.3">
      <c r="A125" s="18"/>
      <c r="B125" s="18"/>
      <c r="C125" s="18"/>
      <c r="D125" s="18"/>
      <c r="E125" s="18"/>
      <c r="F125" s="18"/>
    </row>
    <row r="126" spans="1:6" x14ac:dyDescent="0.3">
      <c r="A126" s="18"/>
      <c r="B126" s="18"/>
      <c r="C126" s="18"/>
      <c r="D126" s="18"/>
      <c r="E126" s="18"/>
      <c r="F126" s="18"/>
    </row>
    <row r="127" spans="1:6" x14ac:dyDescent="0.3">
      <c r="A127" s="18"/>
      <c r="B127" s="18"/>
      <c r="C127" s="18"/>
      <c r="D127" s="18"/>
      <c r="E127" s="18"/>
      <c r="F127" s="18"/>
    </row>
    <row r="128" spans="1:6" x14ac:dyDescent="0.3">
      <c r="A128" s="18"/>
      <c r="B128" s="18"/>
      <c r="C128" s="18"/>
      <c r="D128" s="18"/>
      <c r="E128" s="18"/>
      <c r="F128" s="18"/>
    </row>
    <row r="129" spans="1:6" x14ac:dyDescent="0.3">
      <c r="A129" s="18"/>
      <c r="B129" s="18"/>
      <c r="C129" s="18"/>
      <c r="D129" s="18"/>
      <c r="E129" s="18"/>
      <c r="F129" s="18"/>
    </row>
    <row r="130" spans="1:6" x14ac:dyDescent="0.3">
      <c r="A130" s="18"/>
      <c r="B130" s="18"/>
      <c r="C130" s="18"/>
      <c r="D130" s="18"/>
      <c r="E130" s="18"/>
      <c r="F130" s="18"/>
    </row>
    <row r="131" spans="1:6" x14ac:dyDescent="0.3">
      <c r="A131" s="18"/>
      <c r="B131" s="18"/>
      <c r="C131" s="18"/>
      <c r="D131" s="18"/>
      <c r="E131" s="18"/>
      <c r="F131" s="18"/>
    </row>
    <row r="132" spans="1:6" x14ac:dyDescent="0.3">
      <c r="A132" s="18"/>
      <c r="B132" s="18"/>
      <c r="C132" s="18"/>
      <c r="D132" s="18"/>
      <c r="E132" s="18"/>
      <c r="F132" s="18"/>
    </row>
    <row r="133" spans="1:6" x14ac:dyDescent="0.3">
      <c r="A133" s="18"/>
      <c r="B133" s="18"/>
      <c r="C133" s="18"/>
      <c r="D133" s="18"/>
      <c r="E133" s="18"/>
      <c r="F133" s="18"/>
    </row>
    <row r="134" spans="1:6" x14ac:dyDescent="0.3">
      <c r="A134" s="18"/>
      <c r="B134" s="18"/>
      <c r="C134" s="18"/>
      <c r="D134" s="18"/>
      <c r="E134" s="18"/>
      <c r="F134" s="18"/>
    </row>
    <row r="135" spans="1:6" x14ac:dyDescent="0.3">
      <c r="A135" s="18"/>
      <c r="B135" s="18"/>
      <c r="C135" s="18"/>
      <c r="D135" s="18"/>
      <c r="E135" s="18"/>
      <c r="F135" s="18"/>
    </row>
    <row r="136" spans="1:6" x14ac:dyDescent="0.3">
      <c r="A136" s="18"/>
      <c r="B136" s="18"/>
      <c r="C136" s="18"/>
      <c r="D136" s="18"/>
      <c r="E136" s="18"/>
      <c r="F136" s="18"/>
    </row>
    <row r="137" spans="1:6" x14ac:dyDescent="0.3">
      <c r="A137" s="18"/>
      <c r="B137" s="18"/>
      <c r="C137" s="18"/>
      <c r="D137" s="18"/>
      <c r="E137" s="18"/>
      <c r="F137" s="18"/>
    </row>
    <row r="138" spans="1:6" x14ac:dyDescent="0.3">
      <c r="A138" s="18"/>
      <c r="B138" s="18"/>
      <c r="C138" s="18"/>
      <c r="D138" s="18"/>
      <c r="E138" s="18"/>
      <c r="F138" s="18"/>
    </row>
    <row r="139" spans="1:6" x14ac:dyDescent="0.3">
      <c r="A139" s="18"/>
      <c r="B139" s="18"/>
      <c r="C139" s="18"/>
      <c r="D139" s="18"/>
      <c r="E139" s="18"/>
      <c r="F139" s="18"/>
    </row>
    <row r="140" spans="1:6" x14ac:dyDescent="0.3">
      <c r="A140" s="18"/>
      <c r="B140" s="18"/>
      <c r="C140" s="18"/>
      <c r="D140" s="18"/>
      <c r="E140" s="18"/>
      <c r="F140" s="18"/>
    </row>
    <row r="141" spans="1:6" x14ac:dyDescent="0.3">
      <c r="A141" s="18"/>
      <c r="B141" s="18"/>
      <c r="C141" s="18"/>
      <c r="D141" s="18"/>
      <c r="E141" s="18"/>
      <c r="F141" s="18"/>
    </row>
    <row r="142" spans="1:6" x14ac:dyDescent="0.3">
      <c r="A142" s="18"/>
      <c r="B142" s="18"/>
      <c r="C142" s="18"/>
      <c r="D142" s="18"/>
      <c r="E142" s="18"/>
      <c r="F142" s="18"/>
    </row>
    <row r="143" spans="1:6" x14ac:dyDescent="0.3">
      <c r="A143" s="18"/>
      <c r="B143" s="18"/>
      <c r="C143" s="18"/>
      <c r="D143" s="18"/>
      <c r="E143" s="18"/>
      <c r="F143" s="18"/>
    </row>
    <row r="144" spans="1:6" x14ac:dyDescent="0.3">
      <c r="A144" s="18"/>
      <c r="B144" s="18"/>
      <c r="C144" s="18"/>
      <c r="D144" s="18"/>
      <c r="E144" s="18"/>
      <c r="F144" s="18"/>
    </row>
    <row r="145" spans="1:6" x14ac:dyDescent="0.3">
      <c r="A145" s="18"/>
      <c r="B145" s="18"/>
      <c r="C145" s="18"/>
      <c r="D145" s="18"/>
      <c r="E145" s="18"/>
      <c r="F145" s="18"/>
    </row>
    <row r="146" spans="1:6" x14ac:dyDescent="0.3">
      <c r="A146" s="18"/>
      <c r="B146" s="18"/>
      <c r="C146" s="18"/>
      <c r="D146" s="18"/>
      <c r="E146" s="18"/>
      <c r="F146" s="18"/>
    </row>
    <row r="147" spans="1:6" x14ac:dyDescent="0.3">
      <c r="A147" s="18"/>
      <c r="B147" s="18"/>
      <c r="C147" s="18"/>
      <c r="D147" s="18"/>
      <c r="E147" s="18"/>
      <c r="F147" s="18"/>
    </row>
    <row r="148" spans="1:6" x14ac:dyDescent="0.3">
      <c r="A148" s="18"/>
      <c r="B148" s="18"/>
      <c r="C148" s="18"/>
      <c r="D148" s="18"/>
      <c r="E148" s="18"/>
      <c r="F148" s="18"/>
    </row>
    <row r="149" spans="1:6" x14ac:dyDescent="0.3">
      <c r="A149" s="18"/>
      <c r="B149" s="18"/>
      <c r="C149" s="18"/>
      <c r="D149" s="18"/>
      <c r="E149" s="18"/>
      <c r="F149" s="18"/>
    </row>
    <row r="150" spans="1:6" x14ac:dyDescent="0.3">
      <c r="A150" s="18"/>
      <c r="B150" s="18"/>
      <c r="C150" s="18"/>
      <c r="D150" s="18"/>
      <c r="E150" s="18"/>
      <c r="F150" s="18"/>
    </row>
    <row r="151" spans="1:6" x14ac:dyDescent="0.3">
      <c r="A151" s="18"/>
      <c r="B151" s="18"/>
      <c r="C151" s="18"/>
      <c r="D151" s="18"/>
      <c r="E151" s="18"/>
      <c r="F151" s="18"/>
    </row>
    <row r="152" spans="1:6" x14ac:dyDescent="0.3">
      <c r="A152" s="18"/>
      <c r="B152" s="18"/>
      <c r="C152" s="18"/>
      <c r="D152" s="18"/>
      <c r="E152" s="18"/>
      <c r="F152" s="18"/>
    </row>
    <row r="153" spans="1:6" x14ac:dyDescent="0.3">
      <c r="A153" s="18"/>
      <c r="B153" s="18"/>
      <c r="C153" s="18"/>
      <c r="D153" s="18"/>
      <c r="E153" s="18"/>
      <c r="F153" s="18"/>
    </row>
    <row r="154" spans="1:6" x14ac:dyDescent="0.3">
      <c r="A154" s="18"/>
      <c r="B154" s="18"/>
      <c r="C154" s="18"/>
      <c r="D154" s="18"/>
      <c r="E154" s="18"/>
      <c r="F154" s="18"/>
    </row>
    <row r="155" spans="1:6" x14ac:dyDescent="0.3">
      <c r="A155" s="18"/>
      <c r="B155" s="18"/>
      <c r="C155" s="18"/>
      <c r="D155" s="18"/>
      <c r="E155" s="18"/>
      <c r="F155" s="18"/>
    </row>
    <row r="156" spans="1:6" x14ac:dyDescent="0.3">
      <c r="A156" s="18"/>
      <c r="B156" s="18"/>
      <c r="C156" s="18"/>
      <c r="D156" s="18"/>
      <c r="E156" s="18"/>
      <c r="F156" s="18"/>
    </row>
    <row r="157" spans="1:6" x14ac:dyDescent="0.3">
      <c r="A157" s="18"/>
      <c r="B157" s="18"/>
      <c r="C157" s="18"/>
      <c r="D157" s="18"/>
      <c r="E157" s="18"/>
      <c r="F157" s="18"/>
    </row>
    <row r="158" spans="1:6" x14ac:dyDescent="0.3">
      <c r="A158" s="18"/>
      <c r="B158" s="18"/>
      <c r="C158" s="18"/>
      <c r="D158" s="18"/>
      <c r="E158" s="18"/>
      <c r="F158" s="18"/>
    </row>
    <row r="159" spans="1:6" x14ac:dyDescent="0.3">
      <c r="A159" s="18"/>
      <c r="B159" s="18"/>
      <c r="C159" s="18"/>
      <c r="D159" s="18"/>
      <c r="E159" s="18"/>
      <c r="F159" s="18"/>
    </row>
    <row r="160" spans="1:6" x14ac:dyDescent="0.3">
      <c r="A160" s="18"/>
      <c r="B160" s="18"/>
      <c r="C160" s="18"/>
      <c r="D160" s="18"/>
      <c r="E160" s="18"/>
      <c r="F160" s="18"/>
    </row>
    <row r="161" spans="1:6" x14ac:dyDescent="0.3">
      <c r="A161" s="18"/>
      <c r="B161" s="18"/>
      <c r="C161" s="18"/>
      <c r="D161" s="18"/>
      <c r="E161" s="18"/>
      <c r="F161" s="18"/>
    </row>
    <row r="162" spans="1:6" x14ac:dyDescent="0.3">
      <c r="A162" s="18"/>
      <c r="B162" s="18"/>
      <c r="C162" s="18"/>
      <c r="D162" s="18"/>
      <c r="E162" s="18"/>
      <c r="F162" s="18"/>
    </row>
    <row r="163" spans="1:6" x14ac:dyDescent="0.3">
      <c r="A163" s="18"/>
      <c r="B163" s="18"/>
      <c r="C163" s="18"/>
      <c r="D163" s="18"/>
      <c r="E163" s="18"/>
      <c r="F163" s="18"/>
    </row>
    <row r="164" spans="1:6" x14ac:dyDescent="0.3">
      <c r="A164" s="18"/>
      <c r="B164" s="18"/>
      <c r="C164" s="18"/>
      <c r="D164" s="18"/>
      <c r="E164" s="18"/>
      <c r="F164" s="18"/>
    </row>
    <row r="165" spans="1:6" x14ac:dyDescent="0.3">
      <c r="A165" s="18"/>
      <c r="B165" s="18"/>
      <c r="C165" s="18"/>
      <c r="D165" s="18"/>
      <c r="E165" s="18"/>
      <c r="F165" s="18"/>
    </row>
    <row r="166" spans="1:6" x14ac:dyDescent="0.3">
      <c r="A166" s="18"/>
      <c r="B166" s="18"/>
      <c r="C166" s="18"/>
      <c r="D166" s="18"/>
      <c r="E166" s="18"/>
      <c r="F166" s="18"/>
    </row>
    <row r="167" spans="1:6" x14ac:dyDescent="0.3">
      <c r="A167" s="18"/>
      <c r="B167" s="18"/>
      <c r="C167" s="18"/>
      <c r="D167" s="18"/>
      <c r="E167" s="18"/>
      <c r="F167" s="18"/>
    </row>
    <row r="168" spans="1:6" x14ac:dyDescent="0.3">
      <c r="A168" s="18"/>
      <c r="B168" s="18"/>
      <c r="C168" s="18"/>
      <c r="D168" s="18"/>
      <c r="E168" s="18"/>
      <c r="F168" s="18"/>
    </row>
    <row r="169" spans="1:6" x14ac:dyDescent="0.3">
      <c r="A169" s="18"/>
      <c r="B169" s="18"/>
      <c r="C169" s="18"/>
      <c r="D169" s="18"/>
      <c r="E169" s="18"/>
      <c r="F169" s="18"/>
    </row>
    <row r="170" spans="1:6" x14ac:dyDescent="0.3">
      <c r="A170" s="18"/>
      <c r="B170" s="18"/>
      <c r="C170" s="18"/>
      <c r="D170" s="18"/>
      <c r="E170" s="18"/>
      <c r="F170" s="18"/>
    </row>
    <row r="171" spans="1:6" x14ac:dyDescent="0.3">
      <c r="A171" s="18"/>
      <c r="B171" s="18"/>
      <c r="C171" s="18"/>
      <c r="D171" s="18"/>
      <c r="E171" s="18"/>
      <c r="F171" s="18"/>
    </row>
    <row r="172" spans="1:6" x14ac:dyDescent="0.3">
      <c r="A172" s="18"/>
      <c r="B172" s="18"/>
      <c r="C172" s="18"/>
      <c r="D172" s="18"/>
      <c r="E172" s="18"/>
      <c r="F172" s="18"/>
    </row>
    <row r="173" spans="1:6" x14ac:dyDescent="0.3">
      <c r="A173" s="18"/>
      <c r="B173" s="18"/>
      <c r="C173" s="18"/>
      <c r="D173" s="18"/>
      <c r="E173" s="18"/>
      <c r="F173" s="18"/>
    </row>
    <row r="174" spans="1:6" x14ac:dyDescent="0.3">
      <c r="A174" s="18"/>
      <c r="B174" s="18"/>
      <c r="C174" s="18"/>
      <c r="D174" s="18"/>
      <c r="E174" s="18"/>
      <c r="F174" s="18"/>
    </row>
    <row r="175" spans="1:6" x14ac:dyDescent="0.3">
      <c r="A175" s="18"/>
      <c r="B175" s="18"/>
      <c r="C175" s="18"/>
      <c r="D175" s="18"/>
      <c r="E175" s="18"/>
      <c r="F175" s="18"/>
    </row>
    <row r="176" spans="1:6" x14ac:dyDescent="0.3">
      <c r="A176" s="18"/>
      <c r="B176" s="18"/>
      <c r="C176" s="18"/>
      <c r="D176" s="18"/>
      <c r="E176" s="18"/>
      <c r="F176" s="18"/>
    </row>
    <row r="177" spans="1:6" x14ac:dyDescent="0.3">
      <c r="A177" s="18"/>
      <c r="B177" s="18"/>
      <c r="C177" s="18"/>
      <c r="D177" s="18"/>
      <c r="E177" s="18"/>
      <c r="F177" s="18"/>
    </row>
    <row r="178" spans="1:6" x14ac:dyDescent="0.3">
      <c r="A178" s="18"/>
      <c r="B178" s="18"/>
      <c r="C178" s="18"/>
      <c r="D178" s="18"/>
      <c r="E178" s="18"/>
      <c r="F178" s="18"/>
    </row>
    <row r="179" spans="1:6" x14ac:dyDescent="0.3">
      <c r="A179" s="18"/>
      <c r="B179" s="18"/>
      <c r="C179" s="18"/>
      <c r="D179" s="18"/>
      <c r="E179" s="18"/>
      <c r="F179" s="18"/>
    </row>
    <row r="180" spans="1:6" x14ac:dyDescent="0.3">
      <c r="A180" s="18"/>
      <c r="B180" s="18"/>
      <c r="C180" s="18"/>
      <c r="D180" s="18"/>
      <c r="E180" s="18"/>
      <c r="F180" s="18"/>
    </row>
    <row r="181" spans="1:6" x14ac:dyDescent="0.3">
      <c r="A181" s="18"/>
      <c r="B181" s="18"/>
      <c r="C181" s="18"/>
      <c r="D181" s="18"/>
      <c r="E181" s="18"/>
      <c r="F181" s="18"/>
    </row>
    <row r="182" spans="1:6" x14ac:dyDescent="0.3">
      <c r="A182" s="18"/>
      <c r="B182" s="18"/>
      <c r="C182" s="18"/>
      <c r="D182" s="18"/>
      <c r="E182" s="18"/>
      <c r="F182" s="18"/>
    </row>
    <row r="183" spans="1:6" x14ac:dyDescent="0.3">
      <c r="A183" s="18"/>
      <c r="B183" s="18"/>
      <c r="C183" s="18"/>
      <c r="D183" s="18"/>
      <c r="E183" s="18"/>
      <c r="F183" s="18"/>
    </row>
    <row r="184" spans="1:6" x14ac:dyDescent="0.3">
      <c r="A184" s="18"/>
      <c r="B184" s="18"/>
      <c r="C184" s="18"/>
      <c r="D184" s="18"/>
      <c r="E184" s="18"/>
      <c r="F184" s="18"/>
    </row>
    <row r="185" spans="1:6" x14ac:dyDescent="0.3">
      <c r="A185" s="18"/>
      <c r="B185" s="18"/>
      <c r="C185" s="18"/>
      <c r="D185" s="18"/>
      <c r="E185" s="18"/>
      <c r="F185" s="18"/>
    </row>
    <row r="186" spans="1:6" x14ac:dyDescent="0.3">
      <c r="A186" s="18"/>
      <c r="B186" s="18"/>
      <c r="C186" s="18"/>
      <c r="D186" s="18"/>
      <c r="E186" s="18"/>
      <c r="F186" s="18"/>
    </row>
    <row r="187" spans="1:6" x14ac:dyDescent="0.3">
      <c r="A187" s="18"/>
      <c r="B187" s="18"/>
      <c r="C187" s="18"/>
      <c r="D187" s="18"/>
      <c r="E187" s="18"/>
      <c r="F187" s="18"/>
    </row>
    <row r="188" spans="1:6" x14ac:dyDescent="0.3">
      <c r="A188" s="18"/>
      <c r="B188" s="18"/>
      <c r="C188" s="18"/>
      <c r="D188" s="18"/>
      <c r="E188" s="18"/>
      <c r="F188" s="18"/>
    </row>
    <row r="189" spans="1:6" x14ac:dyDescent="0.3">
      <c r="A189" s="18"/>
      <c r="B189" s="18"/>
      <c r="C189" s="18"/>
      <c r="D189" s="18"/>
      <c r="E189" s="18"/>
      <c r="F189" s="18"/>
    </row>
    <row r="190" spans="1:6" x14ac:dyDescent="0.3">
      <c r="A190" s="18"/>
      <c r="B190" s="18"/>
      <c r="C190" s="18"/>
      <c r="D190" s="18"/>
      <c r="E190" s="18"/>
      <c r="F190" s="18"/>
    </row>
    <row r="191" spans="1:6" x14ac:dyDescent="0.3">
      <c r="A191" s="18"/>
      <c r="B191" s="18"/>
      <c r="C191" s="18"/>
      <c r="D191" s="18"/>
      <c r="E191" s="18"/>
      <c r="F191" s="18"/>
    </row>
    <row r="192" spans="1:6" x14ac:dyDescent="0.3">
      <c r="A192" s="18"/>
      <c r="B192" s="18"/>
      <c r="C192" s="18"/>
      <c r="D192" s="18"/>
      <c r="E192" s="18"/>
      <c r="F192" s="18"/>
    </row>
    <row r="193" spans="1:6" x14ac:dyDescent="0.3">
      <c r="A193" s="18"/>
      <c r="B193" s="18"/>
      <c r="C193" s="18"/>
      <c r="D193" s="18"/>
      <c r="E193" s="18"/>
      <c r="F193" s="18"/>
    </row>
    <row r="194" spans="1:6" x14ac:dyDescent="0.3">
      <c r="A194" s="18"/>
      <c r="B194" s="18"/>
      <c r="C194" s="18"/>
      <c r="D194" s="18"/>
      <c r="E194" s="18"/>
      <c r="F194" s="18"/>
    </row>
    <row r="195" spans="1:6" x14ac:dyDescent="0.3">
      <c r="A195" s="18"/>
      <c r="B195" s="18"/>
      <c r="C195" s="18"/>
      <c r="D195" s="18"/>
      <c r="E195" s="18"/>
      <c r="F195" s="18"/>
    </row>
    <row r="196" spans="1:6" x14ac:dyDescent="0.3">
      <c r="A196" s="18"/>
      <c r="B196" s="18"/>
      <c r="C196" s="18"/>
      <c r="D196" s="18"/>
      <c r="E196" s="18"/>
      <c r="F196" s="18"/>
    </row>
    <row r="197" spans="1:6" x14ac:dyDescent="0.3">
      <c r="A197" s="18"/>
      <c r="B197" s="18"/>
      <c r="C197" s="18"/>
      <c r="D197" s="18"/>
      <c r="E197" s="18"/>
      <c r="F197" s="18"/>
    </row>
    <row r="198" spans="1:6" x14ac:dyDescent="0.3">
      <c r="A198" s="18"/>
      <c r="B198" s="18"/>
      <c r="C198" s="18"/>
      <c r="D198" s="18"/>
      <c r="E198" s="18"/>
      <c r="F198" s="18"/>
    </row>
    <row r="199" spans="1:6" x14ac:dyDescent="0.3">
      <c r="A199" s="18"/>
      <c r="B199" s="18"/>
      <c r="C199" s="18"/>
      <c r="D199" s="18"/>
      <c r="E199" s="18"/>
      <c r="F199" s="18"/>
    </row>
    <row r="200" spans="1:6" x14ac:dyDescent="0.3">
      <c r="A200" s="18"/>
      <c r="B200" s="18"/>
      <c r="C200" s="18"/>
      <c r="D200" s="18"/>
      <c r="E200" s="18"/>
      <c r="F200" s="18"/>
    </row>
    <row r="201" spans="1:6" x14ac:dyDescent="0.3">
      <c r="A201" s="18"/>
      <c r="B201" s="18"/>
      <c r="C201" s="18"/>
      <c r="D201" s="18"/>
      <c r="E201" s="18"/>
      <c r="F201" s="18"/>
    </row>
    <row r="202" spans="1:6" x14ac:dyDescent="0.3">
      <c r="A202" s="18"/>
      <c r="B202" s="18"/>
      <c r="C202" s="18"/>
      <c r="D202" s="18"/>
      <c r="E202" s="18"/>
      <c r="F202" s="18"/>
    </row>
    <row r="203" spans="1:6" x14ac:dyDescent="0.3">
      <c r="A203" s="18"/>
      <c r="B203" s="18"/>
      <c r="C203" s="18"/>
      <c r="D203" s="18"/>
      <c r="E203" s="18"/>
      <c r="F203" s="18"/>
    </row>
    <row r="204" spans="1:6" x14ac:dyDescent="0.3">
      <c r="A204" s="18"/>
      <c r="B204" s="18"/>
      <c r="C204" s="18"/>
      <c r="D204" s="18"/>
      <c r="E204" s="18"/>
      <c r="F204" s="18"/>
    </row>
    <row r="205" spans="1:6" x14ac:dyDescent="0.3">
      <c r="A205" s="18"/>
      <c r="B205" s="18"/>
      <c r="C205" s="18"/>
      <c r="D205" s="18"/>
      <c r="E205" s="18"/>
      <c r="F205" s="18"/>
    </row>
    <row r="206" spans="1:6" x14ac:dyDescent="0.3">
      <c r="A206" s="18"/>
      <c r="B206" s="18"/>
      <c r="C206" s="18"/>
      <c r="D206" s="18"/>
      <c r="E206" s="18"/>
      <c r="F206" s="18"/>
    </row>
  </sheetData>
  <sheetProtection sheet="1" objects="1" scenarios="1" selectLockedCells="1"/>
  <mergeCells count="9">
    <mergeCell ref="A17:E17"/>
    <mergeCell ref="I9:P12"/>
    <mergeCell ref="I14:P14"/>
    <mergeCell ref="A1:E2"/>
    <mergeCell ref="A14:E14"/>
    <mergeCell ref="B16:D16"/>
    <mergeCell ref="A8:E8"/>
    <mergeCell ref="I2:P4"/>
    <mergeCell ref="I5:P8"/>
  </mergeCells>
  <conditionalFormatting sqref="H1 Q15 M16 N1 H21">
    <cfRule type="expression" dxfId="109" priority="70">
      <formula>$A$23=15</formula>
    </cfRule>
  </conditionalFormatting>
  <conditionalFormatting sqref="H10:H12 Q3 N16 Q16 K1">
    <cfRule type="expression" dxfId="108" priority="72">
      <formula>$A$23=15</formula>
    </cfRule>
  </conditionalFormatting>
  <conditionalFormatting sqref="H2 Q11 H16:I16">
    <cfRule type="expression" dxfId="107" priority="74">
      <formula>$A$23=15</formula>
    </cfRule>
  </conditionalFormatting>
  <conditionalFormatting sqref="L16 I1 H7 Q1 H11 P16 Q6:Q7">
    <cfRule type="expression" dxfId="106" priority="75">
      <formula>$A$23=15</formula>
    </cfRule>
  </conditionalFormatting>
  <conditionalFormatting sqref="Q2 H5 O16 J1">
    <cfRule type="expression" dxfId="105" priority="77">
      <formula>$A$23=15</formula>
    </cfRule>
  </conditionalFormatting>
  <conditionalFormatting sqref="Q9 H12 Q4:Q6 L1 H9 K16">
    <cfRule type="expression" dxfId="104" priority="81">
      <formula>$A$23=15</formula>
    </cfRule>
  </conditionalFormatting>
  <conditionalFormatting sqref="O1 J16 Q12:Q13 Q17 H14 H4:H6 Q8">
    <cfRule type="expression" dxfId="103" priority="83">
      <formula>$A$23=15</formula>
    </cfRule>
  </conditionalFormatting>
  <conditionalFormatting sqref="H15 M1 H3 H8 Q14">
    <cfRule type="expression" dxfId="102" priority="88">
      <formula>$A$23=15</formula>
    </cfRule>
  </conditionalFormatting>
  <conditionalFormatting sqref="Q5 H13 P1 Q10:Q12">
    <cfRule type="expression" dxfId="101" priority="90">
      <formula>$A$23=15</formula>
    </cfRule>
  </conditionalFormatting>
  <conditionalFormatting sqref="I14:P14">
    <cfRule type="expression" dxfId="100" priority="120">
      <formula>$A$23&lt;=10</formula>
    </cfRule>
  </conditionalFormatting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898E7-9073-4647-81D9-B55D1488A77C}">
  <sheetPr>
    <tabColor rgb="FF000066"/>
  </sheetPr>
  <dimension ref="A1:Q21"/>
  <sheetViews>
    <sheetView showGridLines="0" workbookViewId="0">
      <selection activeCell="D4" sqref="D4"/>
    </sheetView>
  </sheetViews>
  <sheetFormatPr defaultRowHeight="14.4" x14ac:dyDescent="0.3"/>
  <cols>
    <col min="1" max="1" width="9.88671875" customWidth="1"/>
  </cols>
  <sheetData>
    <row r="1" spans="1:17" ht="21" customHeight="1" x14ac:dyDescent="0.3">
      <c r="A1" s="53" t="s">
        <v>183</v>
      </c>
      <c r="B1" s="53"/>
      <c r="C1" s="53"/>
      <c r="D1" s="53"/>
      <c r="E1" s="53"/>
      <c r="F1" s="23"/>
      <c r="H1" s="17" t="s">
        <v>184</v>
      </c>
      <c r="I1" s="17" t="s">
        <v>184</v>
      </c>
      <c r="J1" s="17" t="s">
        <v>184</v>
      </c>
      <c r="K1" s="17" t="s">
        <v>184</v>
      </c>
      <c r="L1" s="17" t="s">
        <v>184</v>
      </c>
      <c r="M1" s="17" t="s">
        <v>184</v>
      </c>
      <c r="N1" s="17" t="s">
        <v>184</v>
      </c>
      <c r="O1" s="17" t="s">
        <v>184</v>
      </c>
      <c r="P1" s="17" t="s">
        <v>184</v>
      </c>
      <c r="Q1" s="17" t="s">
        <v>184</v>
      </c>
    </row>
    <row r="2" spans="1:17" ht="28.5" customHeight="1" x14ac:dyDescent="0.3">
      <c r="A2" s="53"/>
      <c r="B2" s="53"/>
      <c r="C2" s="53"/>
      <c r="D2" s="53"/>
      <c r="E2" s="53"/>
      <c r="F2" s="23"/>
      <c r="H2" s="17" t="s">
        <v>184</v>
      </c>
      <c r="I2" s="91" t="s">
        <v>128</v>
      </c>
      <c r="J2" s="91"/>
      <c r="K2" s="91"/>
      <c r="L2" s="91"/>
      <c r="M2" s="91"/>
      <c r="N2" s="91"/>
      <c r="O2" s="91"/>
      <c r="P2" s="91"/>
      <c r="Q2" s="17" t="s">
        <v>184</v>
      </c>
    </row>
    <row r="3" spans="1:17" ht="7.5" customHeight="1" x14ac:dyDescent="0.3">
      <c r="H3" s="17" t="s">
        <v>184</v>
      </c>
      <c r="I3" s="91"/>
      <c r="J3" s="91"/>
      <c r="K3" s="91"/>
      <c r="L3" s="91"/>
      <c r="M3" s="91"/>
      <c r="N3" s="91"/>
      <c r="O3" s="91"/>
      <c r="P3" s="91"/>
      <c r="Q3" s="17" t="s">
        <v>184</v>
      </c>
    </row>
    <row r="4" spans="1:17" ht="34.799999999999997" x14ac:dyDescent="0.3">
      <c r="A4" s="20">
        <v>1</v>
      </c>
      <c r="B4" s="20">
        <v>2</v>
      </c>
      <c r="C4" s="20">
        <v>3</v>
      </c>
      <c r="D4" s="20">
        <v>4</v>
      </c>
      <c r="E4" s="20">
        <v>5</v>
      </c>
      <c r="H4" s="17" t="s">
        <v>184</v>
      </c>
      <c r="I4" s="91"/>
      <c r="J4" s="91"/>
      <c r="K4" s="91"/>
      <c r="L4" s="91"/>
      <c r="M4" s="91"/>
      <c r="N4" s="91"/>
      <c r="O4" s="91"/>
      <c r="P4" s="91"/>
      <c r="Q4" s="17" t="s">
        <v>184</v>
      </c>
    </row>
    <row r="5" spans="1:17" ht="21" x14ac:dyDescent="0.3">
      <c r="H5" s="17" t="s">
        <v>184</v>
      </c>
      <c r="I5" s="91"/>
      <c r="J5" s="91"/>
      <c r="K5" s="91"/>
      <c r="L5" s="91"/>
      <c r="M5" s="91"/>
      <c r="N5" s="91"/>
      <c r="O5" s="91"/>
      <c r="P5" s="91"/>
      <c r="Q5" s="17" t="s">
        <v>184</v>
      </c>
    </row>
    <row r="6" spans="1:17" ht="21.6" thickBot="1" x14ac:dyDescent="0.35">
      <c r="A6" s="55" t="s">
        <v>186</v>
      </c>
      <c r="B6" s="55"/>
      <c r="C6" s="55"/>
      <c r="D6" s="55"/>
      <c r="E6" s="55"/>
      <c r="F6" s="22"/>
      <c r="H6" s="17" t="s">
        <v>184</v>
      </c>
      <c r="I6" s="17" t="s">
        <v>184</v>
      </c>
      <c r="J6" s="17" t="s">
        <v>184</v>
      </c>
      <c r="K6" s="17" t="s">
        <v>184</v>
      </c>
      <c r="L6" s="17" t="s">
        <v>184</v>
      </c>
      <c r="M6" s="17" t="s">
        <v>184</v>
      </c>
      <c r="N6" s="17" t="s">
        <v>184</v>
      </c>
      <c r="O6" s="17" t="s">
        <v>184</v>
      </c>
      <c r="P6" s="17" t="s">
        <v>184</v>
      </c>
      <c r="Q6" s="17" t="s">
        <v>184</v>
      </c>
    </row>
    <row r="7" spans="1:17" ht="15" customHeight="1" x14ac:dyDescent="0.3">
      <c r="H7" s="17" t="s">
        <v>184</v>
      </c>
      <c r="I7" s="92" t="str">
        <f>"VOCÊ FEZ "&amp;A16&amp;" PONTO"&amp;IF(A16=1,"","S")</f>
        <v>VOCÊ FEZ 1 PONTO</v>
      </c>
      <c r="J7" s="93"/>
      <c r="K7" s="93"/>
      <c r="L7" s="93"/>
      <c r="M7" s="93"/>
      <c r="N7" s="93"/>
      <c r="O7" s="93"/>
      <c r="P7" s="94"/>
      <c r="Q7" s="17" t="s">
        <v>184</v>
      </c>
    </row>
    <row r="8" spans="1:17" ht="35.25" customHeight="1" x14ac:dyDescent="0.3">
      <c r="A8" s="25">
        <f>INDEX(ref!$A$109:$A$302,MATCH("QUINA",ref!$A$109:$A$302,0)+2)</f>
        <v>2</v>
      </c>
      <c r="B8" s="25">
        <f>INDEX(ref!$A$109:$A$302,MATCH("QUINA",ref!$A$109:$A$302,0)+3)</f>
        <v>21</v>
      </c>
      <c r="C8" s="25">
        <f>INDEX(ref!$A$109:$A$302,MATCH("QUINA",ref!$A$109:$A$302,0)+4)</f>
        <v>31</v>
      </c>
      <c r="D8" s="25">
        <f>INDEX(ref!$A$109:$A$302,MATCH("QUINA",ref!$A$109:$A$302,0)+5)</f>
        <v>60</v>
      </c>
      <c r="E8" s="25">
        <f>INDEX(ref!$A$109:$A$302,MATCH("QUINA",ref!$A$109:$A$302,0)+6)</f>
        <v>70</v>
      </c>
      <c r="H8" s="17" t="s">
        <v>184</v>
      </c>
      <c r="I8" s="95"/>
      <c r="J8" s="96"/>
      <c r="K8" s="96"/>
      <c r="L8" s="96"/>
      <c r="M8" s="96"/>
      <c r="N8" s="96"/>
      <c r="O8" s="96"/>
      <c r="P8" s="97"/>
      <c r="Q8" s="17" t="s">
        <v>184</v>
      </c>
    </row>
    <row r="9" spans="1:17" ht="15.75" customHeight="1" x14ac:dyDescent="0.3">
      <c r="H9" s="17" t="s">
        <v>184</v>
      </c>
      <c r="I9" s="95"/>
      <c r="J9" s="96"/>
      <c r="K9" s="96"/>
      <c r="L9" s="96"/>
      <c r="M9" s="96"/>
      <c r="N9" s="96"/>
      <c r="O9" s="96"/>
      <c r="P9" s="97"/>
      <c r="Q9" s="17" t="s">
        <v>184</v>
      </c>
    </row>
    <row r="10" spans="1:17" ht="22.5" customHeight="1" x14ac:dyDescent="0.3">
      <c r="A10" s="55" t="s">
        <v>187</v>
      </c>
      <c r="B10" s="55"/>
      <c r="C10" s="55"/>
      <c r="D10" s="55"/>
      <c r="E10" s="55"/>
      <c r="F10" s="22"/>
      <c r="H10" s="17" t="s">
        <v>184</v>
      </c>
      <c r="I10" s="95"/>
      <c r="J10" s="96"/>
      <c r="K10" s="96"/>
      <c r="L10" s="96"/>
      <c r="M10" s="96"/>
      <c r="N10" s="96"/>
      <c r="O10" s="96"/>
      <c r="P10" s="97"/>
      <c r="Q10" s="17" t="s">
        <v>184</v>
      </c>
    </row>
    <row r="11" spans="1:17" ht="12.75" customHeight="1" x14ac:dyDescent="0.3">
      <c r="H11" s="17" t="s">
        <v>184</v>
      </c>
      <c r="I11" s="95"/>
      <c r="J11" s="96"/>
      <c r="K11" s="96"/>
      <c r="L11" s="96"/>
      <c r="M11" s="96"/>
      <c r="N11" s="96"/>
      <c r="O11" s="96"/>
      <c r="P11" s="97"/>
      <c r="Q11" s="17" t="s">
        <v>184</v>
      </c>
    </row>
    <row r="12" spans="1:17" ht="30" customHeight="1" thickBot="1" x14ac:dyDescent="0.35">
      <c r="B12" s="101" t="str">
        <f>RIGHT(LEFT(INDEX(ref!$A$109:$A$302,MATCH("QUINA",ref!$A$109:$A$302,0)+10),13),4)</f>
        <v>4982</v>
      </c>
      <c r="C12" s="102"/>
      <c r="D12" s="102"/>
      <c r="H12" s="17" t="s">
        <v>184</v>
      </c>
      <c r="I12" s="98"/>
      <c r="J12" s="99"/>
      <c r="K12" s="99"/>
      <c r="L12" s="99"/>
      <c r="M12" s="99"/>
      <c r="N12" s="99"/>
      <c r="O12" s="99"/>
      <c r="P12" s="100"/>
      <c r="Q12" s="17" t="s">
        <v>184</v>
      </c>
    </row>
    <row r="13" spans="1:17" ht="21" x14ac:dyDescent="0.3">
      <c r="A13" s="60" t="str">
        <f>RIGHT(INDEX(ref!$A$109:$A$302,MATCH("QUINA",ref!$A$109:$A$302,0)+10),LEN(INDEX(ref!$A$109:$A$302,MATCH("QUINA",ref!$A$109:$A$302,0)+10))-16)</f>
        <v>Quinta-feira, 23 de Maio de 2019</v>
      </c>
      <c r="B13" s="60"/>
      <c r="C13" s="60"/>
      <c r="D13" s="60"/>
      <c r="E13" s="60"/>
      <c r="F13" s="19"/>
      <c r="G13" s="19"/>
      <c r="H13" s="17" t="s">
        <v>184</v>
      </c>
      <c r="I13" s="82" t="str">
        <f>IF(A16=2,"GANHOU NO DUQUE!",IF(A16=3,"GANHOU NO TERNO!",IF(A16=4,"GANHOU NA QUADRA!",IF(A16=5,"GANHOU NA QUINA!!!","Mais sorte da próxima!"))))</f>
        <v>Mais sorte da próxima!</v>
      </c>
      <c r="J13" s="83"/>
      <c r="K13" s="83"/>
      <c r="L13" s="83"/>
      <c r="M13" s="83"/>
      <c r="N13" s="83"/>
      <c r="O13" s="83"/>
      <c r="P13" s="84"/>
      <c r="Q13" s="17" t="s">
        <v>184</v>
      </c>
    </row>
    <row r="14" spans="1:17" ht="21" x14ac:dyDescent="0.3">
      <c r="A14" s="19"/>
      <c r="B14" s="19"/>
      <c r="C14" s="19"/>
      <c r="D14" s="19"/>
      <c r="E14" s="19"/>
      <c r="F14" s="19"/>
      <c r="G14" s="19"/>
      <c r="H14" s="17" t="s">
        <v>184</v>
      </c>
      <c r="I14" s="85"/>
      <c r="J14" s="86"/>
      <c r="K14" s="86"/>
      <c r="L14" s="86"/>
      <c r="M14" s="86"/>
      <c r="N14" s="86"/>
      <c r="O14" s="86"/>
      <c r="P14" s="87"/>
      <c r="Q14" s="17" t="s">
        <v>184</v>
      </c>
    </row>
    <row r="15" spans="1:17" ht="21" x14ac:dyDescent="0.3">
      <c r="A15" s="18">
        <f>IF(ISERROR(HLOOKUP(A8,$A$4:$E$4,1,FALSE)),0,1)</f>
        <v>1</v>
      </c>
      <c r="B15" s="18">
        <f t="shared" ref="B15:E15" si="0">IF(ISERROR(HLOOKUP(B8,$A$4:$F$4,1,FALSE)),0,1)</f>
        <v>0</v>
      </c>
      <c r="C15" s="18">
        <f t="shared" si="0"/>
        <v>0</v>
      </c>
      <c r="D15" s="18">
        <f t="shared" si="0"/>
        <v>0</v>
      </c>
      <c r="E15" s="18">
        <f t="shared" si="0"/>
        <v>0</v>
      </c>
      <c r="F15" s="19"/>
      <c r="G15" s="19"/>
      <c r="H15" s="17" t="s">
        <v>184</v>
      </c>
      <c r="I15" s="85"/>
      <c r="J15" s="86"/>
      <c r="K15" s="86"/>
      <c r="L15" s="86"/>
      <c r="M15" s="86"/>
      <c r="N15" s="86"/>
      <c r="O15" s="86"/>
      <c r="P15" s="87"/>
      <c r="Q15" s="17" t="s">
        <v>184</v>
      </c>
    </row>
    <row r="16" spans="1:17" ht="21.6" thickBot="1" x14ac:dyDescent="0.35">
      <c r="A16" s="18">
        <f>SUM(A15:E15)</f>
        <v>1</v>
      </c>
      <c r="B16" s="18"/>
      <c r="C16" s="18"/>
      <c r="D16" s="18"/>
      <c r="E16" s="18"/>
      <c r="F16" s="19"/>
      <c r="G16" s="19"/>
      <c r="H16" s="17" t="s">
        <v>184</v>
      </c>
      <c r="I16" s="88"/>
      <c r="J16" s="89"/>
      <c r="K16" s="89"/>
      <c r="L16" s="89"/>
      <c r="M16" s="89"/>
      <c r="N16" s="89"/>
      <c r="O16" s="89"/>
      <c r="P16" s="90"/>
      <c r="Q16" s="17" t="s">
        <v>184</v>
      </c>
    </row>
    <row r="17" spans="1:17" ht="21" x14ac:dyDescent="0.3">
      <c r="A17" s="18"/>
      <c r="B17" s="18"/>
      <c r="C17" s="18"/>
      <c r="D17" s="18"/>
      <c r="E17" s="18"/>
      <c r="F17" s="19"/>
      <c r="G17" s="19"/>
      <c r="H17" s="17" t="s">
        <v>184</v>
      </c>
      <c r="I17" s="17" t="s">
        <v>184</v>
      </c>
      <c r="J17" s="17" t="s">
        <v>184</v>
      </c>
      <c r="K17" s="17" t="s">
        <v>184</v>
      </c>
      <c r="L17" s="17" t="s">
        <v>184</v>
      </c>
      <c r="M17" s="17" t="s">
        <v>184</v>
      </c>
      <c r="N17" s="17" t="s">
        <v>184</v>
      </c>
      <c r="O17" s="17" t="s">
        <v>184</v>
      </c>
      <c r="P17" s="17" t="s">
        <v>184</v>
      </c>
      <c r="Q17" s="17" t="s">
        <v>184</v>
      </c>
    </row>
    <row r="18" spans="1:17" x14ac:dyDescent="0.3">
      <c r="A18" s="18"/>
      <c r="B18" s="18"/>
      <c r="C18" s="18"/>
      <c r="D18" s="18"/>
      <c r="E18" s="18"/>
      <c r="F18" s="19"/>
      <c r="G18" s="19"/>
    </row>
    <row r="19" spans="1:17" x14ac:dyDescent="0.3">
      <c r="A19" s="19"/>
      <c r="B19" s="19"/>
      <c r="C19" s="19"/>
      <c r="D19" s="19"/>
      <c r="E19" s="19"/>
      <c r="F19" s="19"/>
      <c r="G19" s="19"/>
      <c r="I19" s="34"/>
      <c r="J19" s="34"/>
      <c r="K19" s="34"/>
      <c r="L19" s="34"/>
      <c r="M19" s="34"/>
      <c r="N19" s="34"/>
      <c r="O19" s="34"/>
      <c r="P19" s="34"/>
    </row>
    <row r="20" spans="1:17" x14ac:dyDescent="0.3">
      <c r="A20" s="19"/>
      <c r="B20" s="19"/>
      <c r="C20" s="19"/>
      <c r="D20" s="19"/>
      <c r="E20" s="19"/>
      <c r="F20" s="19"/>
      <c r="G20" s="19"/>
    </row>
    <row r="21" spans="1:17" x14ac:dyDescent="0.3">
      <c r="A21" s="19"/>
      <c r="B21" s="19"/>
      <c r="C21" s="19"/>
      <c r="D21" s="19"/>
      <c r="E21" s="19"/>
      <c r="F21" s="19"/>
      <c r="G21" s="19"/>
    </row>
  </sheetData>
  <sheetProtection sheet="1" selectLockedCells="1"/>
  <mergeCells count="9">
    <mergeCell ref="I13:P16"/>
    <mergeCell ref="I19:P19"/>
    <mergeCell ref="I2:P5"/>
    <mergeCell ref="I7:P12"/>
    <mergeCell ref="A10:E10"/>
    <mergeCell ref="A1:E2"/>
    <mergeCell ref="A6:E6"/>
    <mergeCell ref="B12:D12"/>
    <mergeCell ref="A13:E13"/>
  </mergeCells>
  <conditionalFormatting sqref="H1 Q11">
    <cfRule type="expression" dxfId="99" priority="50">
      <formula>$A$16=5</formula>
    </cfRule>
  </conditionalFormatting>
  <conditionalFormatting sqref="H8 Q3">
    <cfRule type="expression" dxfId="98" priority="51">
      <formula>$A$16=5</formula>
    </cfRule>
  </conditionalFormatting>
  <conditionalFormatting sqref="H2">
    <cfRule type="expression" dxfId="97" priority="52">
      <formula>$A$16=5</formula>
    </cfRule>
  </conditionalFormatting>
  <conditionalFormatting sqref="L17 I1">
    <cfRule type="expression" dxfId="96" priority="53">
      <formula>$A$16=5</formula>
    </cfRule>
  </conditionalFormatting>
  <conditionalFormatting sqref="Q2 H13 O17">
    <cfRule type="expression" dxfId="95" priority="54">
      <formula>$A$16=5</formula>
    </cfRule>
  </conditionalFormatting>
  <conditionalFormatting sqref="J1">
    <cfRule type="expression" dxfId="94" priority="49">
      <formula>$A$16=5</formula>
    </cfRule>
  </conditionalFormatting>
  <conditionalFormatting sqref="Q7">
    <cfRule type="expression" dxfId="93" priority="48">
      <formula>$A$16=5</formula>
    </cfRule>
  </conditionalFormatting>
  <conditionalFormatting sqref="H16">
    <cfRule type="expression" dxfId="92" priority="47">
      <formula>$A$16=5</formula>
    </cfRule>
  </conditionalFormatting>
  <conditionalFormatting sqref="Q17">
    <cfRule type="expression" dxfId="91" priority="46">
      <formula>$A$16=5</formula>
    </cfRule>
  </conditionalFormatting>
  <conditionalFormatting sqref="O1">
    <cfRule type="expression" dxfId="90" priority="45">
      <formula>$A$16=5</formula>
    </cfRule>
  </conditionalFormatting>
  <conditionalFormatting sqref="J17">
    <cfRule type="expression" dxfId="89" priority="44">
      <formula>$A$16=5</formula>
    </cfRule>
  </conditionalFormatting>
  <conditionalFormatting sqref="M17">
    <cfRule type="expression" dxfId="88" priority="43">
      <formula>$A$16=5</formula>
    </cfRule>
  </conditionalFormatting>
  <conditionalFormatting sqref="N17">
    <cfRule type="expression" dxfId="87" priority="42">
      <formula>$A$16=5</formula>
    </cfRule>
  </conditionalFormatting>
  <conditionalFormatting sqref="H11">
    <cfRule type="expression" dxfId="86" priority="41">
      <formula>$A$16=5</formula>
    </cfRule>
  </conditionalFormatting>
  <conditionalFormatting sqref="M1">
    <cfRule type="expression" dxfId="85" priority="40">
      <formula>$A$16=5</formula>
    </cfRule>
  </conditionalFormatting>
  <conditionalFormatting sqref="Q14">
    <cfRule type="expression" dxfId="84" priority="39">
      <formula>$A$16=5</formula>
    </cfRule>
  </conditionalFormatting>
  <conditionalFormatting sqref="Q12">
    <cfRule type="expression" dxfId="83" priority="38">
      <formula>$A$16=5</formula>
    </cfRule>
  </conditionalFormatting>
  <conditionalFormatting sqref="H5">
    <cfRule type="expression" dxfId="82" priority="37">
      <formula>$A$16=5</formula>
    </cfRule>
  </conditionalFormatting>
  <conditionalFormatting sqref="Q1">
    <cfRule type="expression" dxfId="81" priority="36">
      <formula>$A$16=5</formula>
    </cfRule>
  </conditionalFormatting>
  <conditionalFormatting sqref="Q9">
    <cfRule type="expression" dxfId="80" priority="35">
      <formula>$A$16=5</formula>
    </cfRule>
  </conditionalFormatting>
  <conditionalFormatting sqref="Q16">
    <cfRule type="expression" dxfId="79" priority="34">
      <formula>$A$16=5</formula>
    </cfRule>
  </conditionalFormatting>
  <conditionalFormatting sqref="N1">
    <cfRule type="expression" dxfId="78" priority="33">
      <formula>$A$16=5</formula>
    </cfRule>
  </conditionalFormatting>
  <conditionalFormatting sqref="H17">
    <cfRule type="expression" dxfId="77" priority="32">
      <formula>$A$16=5</formula>
    </cfRule>
  </conditionalFormatting>
  <conditionalFormatting sqref="Q4">
    <cfRule type="expression" dxfId="76" priority="31">
      <formula>$A$16=5</formula>
    </cfRule>
  </conditionalFormatting>
  <conditionalFormatting sqref="L1">
    <cfRule type="expression" dxfId="75" priority="30">
      <formula>$A$16=5</formula>
    </cfRule>
  </conditionalFormatting>
  <conditionalFormatting sqref="K1">
    <cfRule type="expression" dxfId="74" priority="29">
      <formula>$A$16=5</formula>
    </cfRule>
  </conditionalFormatting>
  <conditionalFormatting sqref="H7">
    <cfRule type="expression" dxfId="73" priority="28">
      <formula>$A$16=5</formula>
    </cfRule>
  </conditionalFormatting>
  <conditionalFormatting sqref="H15">
    <cfRule type="expression" dxfId="72" priority="27">
      <formula>$A$16=5</formula>
    </cfRule>
  </conditionalFormatting>
  <conditionalFormatting sqref="I17">
    <cfRule type="expression" dxfId="71" priority="26">
      <formula>$A$16=5</formula>
    </cfRule>
  </conditionalFormatting>
  <conditionalFormatting sqref="H9">
    <cfRule type="expression" dxfId="70" priority="25">
      <formula>$A$16=5</formula>
    </cfRule>
  </conditionalFormatting>
  <conditionalFormatting sqref="P1">
    <cfRule type="expression" dxfId="69" priority="24">
      <formula>$A$16=5</formula>
    </cfRule>
  </conditionalFormatting>
  <conditionalFormatting sqref="K17">
    <cfRule type="expression" dxfId="68" priority="23">
      <formula>$A$16=5</formula>
    </cfRule>
  </conditionalFormatting>
  <conditionalFormatting sqref="P17">
    <cfRule type="expression" dxfId="67" priority="22">
      <formula>$A$16=5</formula>
    </cfRule>
  </conditionalFormatting>
  <conditionalFormatting sqref="Q13">
    <cfRule type="expression" dxfId="66" priority="21">
      <formula>$A$16=5</formula>
    </cfRule>
  </conditionalFormatting>
  <conditionalFormatting sqref="H3">
    <cfRule type="expression" dxfId="65" priority="20">
      <formula>$A$16=5</formula>
    </cfRule>
  </conditionalFormatting>
  <conditionalFormatting sqref="H4">
    <cfRule type="expression" dxfId="64" priority="19">
      <formula>$A$16=5</formula>
    </cfRule>
  </conditionalFormatting>
  <conditionalFormatting sqref="Q5">
    <cfRule type="expression" dxfId="63" priority="18">
      <formula>$A$16=5</formula>
    </cfRule>
  </conditionalFormatting>
  <conditionalFormatting sqref="H6">
    <cfRule type="expression" dxfId="62" priority="17">
      <formula>$A$16=5</formula>
    </cfRule>
  </conditionalFormatting>
  <conditionalFormatting sqref="H10">
    <cfRule type="expression" dxfId="61" priority="16">
      <formula>$A$16=5</formula>
    </cfRule>
  </conditionalFormatting>
  <conditionalFormatting sqref="H12">
    <cfRule type="expression" dxfId="60" priority="15">
      <formula>$A$16=5</formula>
    </cfRule>
  </conditionalFormatting>
  <conditionalFormatting sqref="H14">
    <cfRule type="expression" dxfId="59" priority="14">
      <formula>$A$16=5</formula>
    </cfRule>
  </conditionalFormatting>
  <conditionalFormatting sqref="Q15">
    <cfRule type="expression" dxfId="58" priority="13">
      <formula>$A$16=5</formula>
    </cfRule>
  </conditionalFormatting>
  <conditionalFormatting sqref="Q10">
    <cfRule type="expression" dxfId="57" priority="12">
      <formula>$A$16=5</formula>
    </cfRule>
  </conditionalFormatting>
  <conditionalFormatting sqref="Q8">
    <cfRule type="expression" dxfId="56" priority="11">
      <formula>$A$16=5</formula>
    </cfRule>
  </conditionalFormatting>
  <conditionalFormatting sqref="Q6">
    <cfRule type="expression" dxfId="55" priority="10">
      <formula>$A$16=5</formula>
    </cfRule>
  </conditionalFormatting>
  <conditionalFormatting sqref="L6">
    <cfRule type="expression" dxfId="54" priority="9">
      <formula>$A$16=5</formula>
    </cfRule>
  </conditionalFormatting>
  <conditionalFormatting sqref="I6">
    <cfRule type="expression" dxfId="53" priority="8">
      <formula>$A$16=5</formula>
    </cfRule>
  </conditionalFormatting>
  <conditionalFormatting sqref="J6">
    <cfRule type="expression" dxfId="52" priority="7">
      <formula>$A$16=5</formula>
    </cfRule>
  </conditionalFormatting>
  <conditionalFormatting sqref="K6">
    <cfRule type="expression" dxfId="51" priority="6">
      <formula>$A$16=5</formula>
    </cfRule>
  </conditionalFormatting>
  <conditionalFormatting sqref="M6">
    <cfRule type="expression" dxfId="50" priority="5">
      <formula>$A$16=5</formula>
    </cfRule>
  </conditionalFormatting>
  <conditionalFormatting sqref="N6">
    <cfRule type="expression" dxfId="49" priority="4">
      <formula>$A$16=5</formula>
    </cfRule>
  </conditionalFormatting>
  <conditionalFormatting sqref="O6">
    <cfRule type="expression" dxfId="48" priority="3">
      <formula>$A$16=5</formula>
    </cfRule>
  </conditionalFormatting>
  <conditionalFormatting sqref="P6">
    <cfRule type="expression" dxfId="47" priority="2">
      <formula>$A$16=5</formula>
    </cfRule>
  </conditionalFormatting>
  <conditionalFormatting sqref="I19:P19">
    <cfRule type="expression" dxfId="46" priority="1">
      <formula>$A$16&lt;=1</formula>
    </cfRule>
  </conditionalFormatting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7D45F-4912-4969-93F2-B99C04ACF662}">
  <sheetPr>
    <tabColor theme="5"/>
  </sheetPr>
  <dimension ref="A1:Q207"/>
  <sheetViews>
    <sheetView showGridLines="0" workbookViewId="0">
      <selection activeCell="A4" sqref="A4"/>
    </sheetView>
  </sheetViews>
  <sheetFormatPr defaultRowHeight="14.4" x14ac:dyDescent="0.3"/>
  <cols>
    <col min="1" max="1" width="9.44140625" customWidth="1"/>
  </cols>
  <sheetData>
    <row r="1" spans="1:17" ht="21" customHeight="1" x14ac:dyDescent="0.3">
      <c r="A1" s="53" t="s">
        <v>183</v>
      </c>
      <c r="B1" s="53"/>
      <c r="C1" s="53"/>
      <c r="D1" s="53"/>
      <c r="E1" s="53"/>
      <c r="F1" s="23"/>
      <c r="H1" s="17" t="s">
        <v>184</v>
      </c>
      <c r="I1" s="17" t="s">
        <v>184</v>
      </c>
      <c r="J1" s="17" t="s">
        <v>184</v>
      </c>
      <c r="K1" s="17" t="s">
        <v>184</v>
      </c>
      <c r="L1" s="17" t="s">
        <v>184</v>
      </c>
      <c r="M1" s="17" t="s">
        <v>184</v>
      </c>
      <c r="N1" s="17" t="s">
        <v>184</v>
      </c>
      <c r="O1" s="17" t="s">
        <v>184</v>
      </c>
      <c r="P1" s="17" t="s">
        <v>184</v>
      </c>
      <c r="Q1" s="17" t="s">
        <v>184</v>
      </c>
    </row>
    <row r="2" spans="1:17" ht="20.25" customHeight="1" x14ac:dyDescent="0.3">
      <c r="A2" s="53"/>
      <c r="B2" s="53"/>
      <c r="C2" s="53"/>
      <c r="D2" s="53"/>
      <c r="E2" s="53"/>
      <c r="F2" s="23"/>
      <c r="H2" s="17" t="s">
        <v>184</v>
      </c>
      <c r="I2" s="105" t="s">
        <v>129</v>
      </c>
      <c r="J2" s="105"/>
      <c r="K2" s="105"/>
      <c r="L2" s="105"/>
      <c r="M2" s="105"/>
      <c r="N2" s="105"/>
      <c r="O2" s="105"/>
      <c r="P2" s="105"/>
      <c r="Q2" s="17" t="s">
        <v>184</v>
      </c>
    </row>
    <row r="3" spans="1:17" ht="7.5" customHeight="1" x14ac:dyDescent="0.3">
      <c r="H3" s="17" t="s">
        <v>184</v>
      </c>
      <c r="I3" s="105"/>
      <c r="J3" s="105"/>
      <c r="K3" s="105"/>
      <c r="L3" s="105"/>
      <c r="M3" s="105"/>
      <c r="N3" s="105"/>
      <c r="O3" s="105"/>
      <c r="P3" s="105"/>
      <c r="Q3" s="17" t="s">
        <v>184</v>
      </c>
    </row>
    <row r="4" spans="1:17" ht="35.25" customHeight="1" thickBot="1" x14ac:dyDescent="0.35">
      <c r="A4" s="20">
        <v>1</v>
      </c>
      <c r="B4" s="20">
        <v>2</v>
      </c>
      <c r="C4" s="20">
        <v>3</v>
      </c>
      <c r="D4" s="20">
        <v>4</v>
      </c>
      <c r="E4" s="20">
        <v>5</v>
      </c>
      <c r="H4" s="17" t="s">
        <v>184</v>
      </c>
      <c r="I4" s="105"/>
      <c r="J4" s="105"/>
      <c r="K4" s="105"/>
      <c r="L4" s="105"/>
      <c r="M4" s="105"/>
      <c r="N4" s="105"/>
      <c r="O4" s="105"/>
      <c r="P4" s="105"/>
      <c r="Q4" s="17" t="s">
        <v>184</v>
      </c>
    </row>
    <row r="5" spans="1:17" ht="35.25" customHeight="1" x14ac:dyDescent="0.3">
      <c r="A5" s="20">
        <v>6</v>
      </c>
      <c r="B5" s="20">
        <v>7</v>
      </c>
      <c r="C5" s="20">
        <v>8</v>
      </c>
      <c r="D5" s="20">
        <v>9</v>
      </c>
      <c r="E5" s="20">
        <v>10</v>
      </c>
      <c r="H5" s="17" t="s">
        <v>184</v>
      </c>
      <c r="I5" s="106" t="str">
        <f>"VOCÊ FEZ "&amp;A24&amp;" PONTO"&amp;IF(A24=1,"","S")</f>
        <v>VOCÊ FEZ 5 PONTOS</v>
      </c>
      <c r="J5" s="107"/>
      <c r="K5" s="107"/>
      <c r="L5" s="107"/>
      <c r="M5" s="107"/>
      <c r="N5" s="107"/>
      <c r="O5" s="107"/>
      <c r="P5" s="108"/>
      <c r="Q5" s="17" t="s">
        <v>184</v>
      </c>
    </row>
    <row r="6" spans="1:17" ht="35.25" customHeight="1" x14ac:dyDescent="0.3">
      <c r="A6" s="20">
        <v>11</v>
      </c>
      <c r="B6" s="20">
        <v>12</v>
      </c>
      <c r="C6" s="20">
        <v>13</v>
      </c>
      <c r="D6" s="20">
        <v>14</v>
      </c>
      <c r="E6" s="20">
        <v>15</v>
      </c>
      <c r="H6" s="17" t="s">
        <v>184</v>
      </c>
      <c r="I6" s="109"/>
      <c r="J6" s="110"/>
      <c r="K6" s="110"/>
      <c r="L6" s="110"/>
      <c r="M6" s="110"/>
      <c r="N6" s="110"/>
      <c r="O6" s="110"/>
      <c r="P6" s="111"/>
      <c r="Q6" s="17" t="s">
        <v>184</v>
      </c>
    </row>
    <row r="7" spans="1:17" ht="34.799999999999997" x14ac:dyDescent="0.3">
      <c r="A7" s="20">
        <v>16</v>
      </c>
      <c r="B7" s="20">
        <v>17</v>
      </c>
      <c r="C7" s="20">
        <v>18</v>
      </c>
      <c r="D7" s="20">
        <v>19</v>
      </c>
      <c r="E7" s="20">
        <v>20</v>
      </c>
      <c r="H7" s="17" t="s">
        <v>184</v>
      </c>
      <c r="I7" s="109"/>
      <c r="J7" s="110"/>
      <c r="K7" s="110"/>
      <c r="L7" s="110"/>
      <c r="M7" s="110"/>
      <c r="N7" s="110"/>
      <c r="O7" s="110"/>
      <c r="P7" s="111"/>
      <c r="Q7" s="17" t="s">
        <v>184</v>
      </c>
    </row>
    <row r="8" spans="1:17" ht="24" customHeight="1" thickBot="1" x14ac:dyDescent="0.35">
      <c r="A8" s="55" t="s">
        <v>186</v>
      </c>
      <c r="B8" s="55"/>
      <c r="C8" s="55"/>
      <c r="D8" s="55"/>
      <c r="E8" s="55"/>
      <c r="F8" s="22"/>
      <c r="H8" s="17" t="s">
        <v>184</v>
      </c>
      <c r="I8" s="112"/>
      <c r="J8" s="113"/>
      <c r="K8" s="113"/>
      <c r="L8" s="113"/>
      <c r="M8" s="113"/>
      <c r="N8" s="113"/>
      <c r="O8" s="113"/>
      <c r="P8" s="114"/>
      <c r="Q8" s="17" t="s">
        <v>184</v>
      </c>
    </row>
    <row r="9" spans="1:17" ht="6" customHeight="1" x14ac:dyDescent="0.3">
      <c r="H9" s="17" t="s">
        <v>184</v>
      </c>
      <c r="I9" s="115" t="str">
        <f>IF(OR(A24=15,A24=16,A24=17,A24=18,A24=19),"GANHOU!",IF(OR(A24=20,A24=0),"GANHOU O PRÊMIO MÁXIMO!!!","Mais sorte da próxima vez!"))</f>
        <v>Mais sorte da próxima vez!</v>
      </c>
      <c r="J9" s="116"/>
      <c r="K9" s="116"/>
      <c r="L9" s="116"/>
      <c r="M9" s="116"/>
      <c r="N9" s="116"/>
      <c r="O9" s="116"/>
      <c r="P9" s="117"/>
      <c r="Q9" s="17" t="s">
        <v>184</v>
      </c>
    </row>
    <row r="10" spans="1:17" ht="35.25" customHeight="1" x14ac:dyDescent="0.3">
      <c r="A10" s="31">
        <f>INDEX(ref!$A$109:$A$302,MATCH("LOTOMANIA",ref!$A$109:$A$302,0)+2)</f>
        <v>1</v>
      </c>
      <c r="B10" s="31">
        <f>INDEX(ref!$B$109:$B$302,MATCH("LOTOMANIA",ref!$A$109:$A$302,0)+2)</f>
        <v>4</v>
      </c>
      <c r="C10" s="31">
        <f>INDEX(ref!$C$109:$C$302,MATCH("LOTOMANIA",ref!$A$109:$A$302,0)+2)</f>
        <v>5</v>
      </c>
      <c r="D10" s="31">
        <f>INDEX(ref!$D$109:$D$302,MATCH("LOTOMANIA",ref!$A$109:$A$302,0)+2)</f>
        <v>7</v>
      </c>
      <c r="E10" s="31">
        <f>INDEX(ref!$E$109:$E$302,MATCH("LOTOMANIA",ref!$A$109:$A$302,0)+2)</f>
        <v>15</v>
      </c>
      <c r="H10" s="17" t="s">
        <v>184</v>
      </c>
      <c r="I10" s="118"/>
      <c r="J10" s="119"/>
      <c r="K10" s="119"/>
      <c r="L10" s="119"/>
      <c r="M10" s="119"/>
      <c r="N10" s="119"/>
      <c r="O10" s="119"/>
      <c r="P10" s="120"/>
      <c r="Q10" s="17" t="s">
        <v>184</v>
      </c>
    </row>
    <row r="11" spans="1:17" ht="35.25" customHeight="1" x14ac:dyDescent="0.3">
      <c r="A11" s="31">
        <f>INDEX(ref!$A$109:$A$302,MATCH("LOTOMANIA",ref!$A$109:$A$302,0)+3)</f>
        <v>21</v>
      </c>
      <c r="B11" s="31">
        <f>INDEX(ref!$B$109:$B$302,MATCH("LOTOMANIA",ref!$A$109:$A$302,0)+3)</f>
        <v>23</v>
      </c>
      <c r="C11" s="31">
        <f>INDEX(ref!$C$109:$C$302,MATCH("LOTOMANIA",ref!$A$109:$A$302,0)+3)</f>
        <v>25</v>
      </c>
      <c r="D11" s="31">
        <f>INDEX(ref!$D$109:$D$302,MATCH("LOTOMANIA",ref!$A$109:$A$302,0)+3)</f>
        <v>26</v>
      </c>
      <c r="E11" s="31">
        <f>INDEX(ref!$E$109:$E$302,MATCH("LOTOMANIA",ref!$A$109:$A$302,0)+3)</f>
        <v>27</v>
      </c>
      <c r="H11" s="17" t="s">
        <v>184</v>
      </c>
      <c r="I11" s="118"/>
      <c r="J11" s="119"/>
      <c r="K11" s="119"/>
      <c r="L11" s="119"/>
      <c r="M11" s="119"/>
      <c r="N11" s="119"/>
      <c r="O11" s="119"/>
      <c r="P11" s="120"/>
      <c r="Q11" s="17" t="s">
        <v>184</v>
      </c>
    </row>
    <row r="12" spans="1:17" ht="35.25" customHeight="1" thickBot="1" x14ac:dyDescent="0.35">
      <c r="A12" s="31">
        <f>INDEX(ref!$A$109:$A$302,MATCH("LOTOMANIA",ref!$A$109:$A$302,0)+4)</f>
        <v>28</v>
      </c>
      <c r="B12" s="31">
        <f>INDEX(ref!$B$109:$B$302,MATCH("LOTOMANIA",ref!$A$109:$A$302,0)+4)</f>
        <v>34</v>
      </c>
      <c r="C12" s="31">
        <f>INDEX(ref!$C$109:$C$302,MATCH("LOTOMANIA",ref!$A$109:$A$302,0)+4)</f>
        <v>44</v>
      </c>
      <c r="D12" s="31">
        <f>INDEX(ref!$D$109:$D$302,MATCH("LOTOMANIA",ref!$A$109:$A$302,0)+4)</f>
        <v>45</v>
      </c>
      <c r="E12" s="31">
        <f>INDEX(ref!$E$109:$E$302,MATCH("LOTOMANIA",ref!$A$109:$A$302,0)+4)</f>
        <v>67</v>
      </c>
      <c r="H12" s="17" t="s">
        <v>184</v>
      </c>
      <c r="I12" s="121"/>
      <c r="J12" s="122"/>
      <c r="K12" s="122"/>
      <c r="L12" s="122"/>
      <c r="M12" s="122"/>
      <c r="N12" s="122"/>
      <c r="O12" s="122"/>
      <c r="P12" s="123"/>
      <c r="Q12" s="17" t="s">
        <v>184</v>
      </c>
    </row>
    <row r="13" spans="1:17" ht="34.799999999999997" x14ac:dyDescent="0.3">
      <c r="A13" s="31">
        <f>INDEX(ref!$A$109:$A$302,MATCH("LOTOMANIA",ref!$A$109:$A$302,0)+5)</f>
        <v>69</v>
      </c>
      <c r="B13" s="31">
        <f>INDEX(ref!$B$109:$B$302,MATCH("LOTOMANIA",ref!$A$109:$A$302,0)+5)</f>
        <v>78</v>
      </c>
      <c r="C13" s="31">
        <f>INDEX(ref!$C$109:$C$302,MATCH("LOTOMANIA",ref!$A$109:$A$302,0)+5)</f>
        <v>87</v>
      </c>
      <c r="D13" s="31">
        <f>INDEX(ref!$D$109:$D$302,MATCH("LOTOMANIA",ref!$A$109:$A$302,0)+5)</f>
        <v>92</v>
      </c>
      <c r="E13" s="31">
        <f>INDEX(ref!$E$109:$E$302,MATCH("LOTOMANIA",ref!$A$109:$A$302,0)+5)</f>
        <v>99</v>
      </c>
      <c r="H13" s="17" t="s">
        <v>184</v>
      </c>
      <c r="I13" s="124"/>
      <c r="J13" s="124"/>
      <c r="K13" s="124"/>
      <c r="L13" s="124"/>
      <c r="M13" s="124"/>
      <c r="N13" s="124"/>
      <c r="O13" s="124"/>
      <c r="P13" s="124"/>
      <c r="Q13" s="17" t="s">
        <v>184</v>
      </c>
    </row>
    <row r="14" spans="1:17" ht="4.5" customHeight="1" x14ac:dyDescent="0.3">
      <c r="H14" s="17"/>
      <c r="I14" s="24"/>
      <c r="J14" s="24"/>
      <c r="K14" s="24"/>
      <c r="L14" s="24"/>
      <c r="M14" s="24"/>
      <c r="N14" s="24"/>
      <c r="O14" s="24"/>
      <c r="P14" s="24"/>
      <c r="Q14" s="17"/>
    </row>
    <row r="15" spans="1:17" ht="17.25" customHeight="1" x14ac:dyDescent="0.3">
      <c r="A15" s="55" t="s">
        <v>187</v>
      </c>
      <c r="B15" s="55"/>
      <c r="C15" s="55"/>
      <c r="D15" s="55"/>
      <c r="E15" s="55"/>
      <c r="F15" s="22"/>
      <c r="H15" s="17" t="s">
        <v>184</v>
      </c>
      <c r="Q15" s="17" t="s">
        <v>184</v>
      </c>
    </row>
    <row r="16" spans="1:17" ht="3.75" customHeight="1" x14ac:dyDescent="0.3">
      <c r="H16" s="17" t="s">
        <v>184</v>
      </c>
      <c r="I16" s="24"/>
      <c r="J16" s="24"/>
      <c r="K16" s="24"/>
      <c r="L16" s="24"/>
      <c r="M16" s="24"/>
      <c r="N16" s="24"/>
      <c r="O16" s="24"/>
      <c r="P16" s="24"/>
      <c r="Q16" s="17" t="s">
        <v>184</v>
      </c>
    </row>
    <row r="17" spans="1:17" ht="27.75" customHeight="1" x14ac:dyDescent="0.3">
      <c r="B17" s="103" t="str">
        <f>RIGHT(LEFT(INDEX(ref!$A$109:$A$302,MATCH("LOTOMANIA",ref!$A$109:$A$302,0)+9),13),4)</f>
        <v>1971</v>
      </c>
      <c r="C17" s="104"/>
      <c r="D17" s="104"/>
      <c r="H17" s="17" t="s">
        <v>184</v>
      </c>
      <c r="I17" s="17" t="s">
        <v>184</v>
      </c>
      <c r="J17" s="17" t="s">
        <v>184</v>
      </c>
      <c r="K17" s="17" t="s">
        <v>184</v>
      </c>
      <c r="L17" s="17" t="s">
        <v>184</v>
      </c>
      <c r="M17" s="17" t="s">
        <v>184</v>
      </c>
      <c r="N17" s="17" t="s">
        <v>184</v>
      </c>
      <c r="O17" s="17" t="s">
        <v>184</v>
      </c>
      <c r="P17" s="17" t="s">
        <v>184</v>
      </c>
      <c r="Q17" s="17" t="s">
        <v>184</v>
      </c>
    </row>
    <row r="18" spans="1:17" ht="21" x14ac:dyDescent="0.3">
      <c r="A18" s="60" t="str">
        <f>RIGHT(INDEX(ref!$A$109:$A$302,MATCH("LOTOMANIA",ref!$A$109:$A$302,0)+9),LEN(INDEX(ref!$A$109:$A$302,MATCH("LOTOMANIA",ref!$A$109:$A$302,0)+9))-16)</f>
        <v>Terça-feira, 21 de Maio de 2019</v>
      </c>
      <c r="B18" s="60"/>
      <c r="C18" s="60"/>
      <c r="D18" s="60"/>
      <c r="E18" s="60"/>
      <c r="Q18" s="17"/>
    </row>
    <row r="19" spans="1:17" x14ac:dyDescent="0.3">
      <c r="A19" s="18"/>
      <c r="B19" s="18"/>
      <c r="C19" s="18"/>
      <c r="D19" s="18"/>
      <c r="E19" s="18"/>
      <c r="F19" s="18"/>
      <c r="G19" s="18"/>
      <c r="H19" s="18"/>
      <c r="I19" s="18"/>
    </row>
    <row r="20" spans="1:17" x14ac:dyDescent="0.3">
      <c r="A20" s="18">
        <f>IF(ISERROR(VLOOKUP(A10,$A$26:$A$45,1,FALSE)),0,1)</f>
        <v>1</v>
      </c>
      <c r="B20" s="18">
        <f t="shared" ref="B20:E20" si="0">IF(ISERROR(VLOOKUP(B10,$A$26:$A$45,1,FALSE)),0,1)</f>
        <v>1</v>
      </c>
      <c r="C20" s="18">
        <f t="shared" si="0"/>
        <v>1</v>
      </c>
      <c r="D20" s="18">
        <f t="shared" si="0"/>
        <v>1</v>
      </c>
      <c r="E20" s="18">
        <f t="shared" si="0"/>
        <v>1</v>
      </c>
      <c r="F20" s="18"/>
      <c r="G20" s="18"/>
      <c r="H20" s="18"/>
      <c r="I20" s="18"/>
    </row>
    <row r="21" spans="1:17" x14ac:dyDescent="0.3">
      <c r="A21" s="18">
        <f t="shared" ref="A21:E21" si="1">IF(ISERROR(VLOOKUP(A11,$A$26:$A$45,1,FALSE)),0,1)</f>
        <v>0</v>
      </c>
      <c r="B21" s="18">
        <f t="shared" si="1"/>
        <v>0</v>
      </c>
      <c r="C21" s="18">
        <f t="shared" si="1"/>
        <v>0</v>
      </c>
      <c r="D21" s="18">
        <f t="shared" si="1"/>
        <v>0</v>
      </c>
      <c r="E21" s="18">
        <f t="shared" si="1"/>
        <v>0</v>
      </c>
      <c r="F21" s="18"/>
      <c r="G21" s="18"/>
      <c r="H21" s="18"/>
      <c r="I21" s="18"/>
    </row>
    <row r="22" spans="1:17" ht="21" x14ac:dyDescent="0.3">
      <c r="A22" s="18">
        <f t="shared" ref="A22:E22" si="2">IF(ISERROR(VLOOKUP(A12,$A$26:$A$45,1,FALSE)),0,1)</f>
        <v>0</v>
      </c>
      <c r="B22" s="18">
        <f t="shared" si="2"/>
        <v>0</v>
      </c>
      <c r="C22" s="18">
        <f t="shared" si="2"/>
        <v>0</v>
      </c>
      <c r="D22" s="18">
        <f t="shared" si="2"/>
        <v>0</v>
      </c>
      <c r="E22" s="18">
        <f t="shared" si="2"/>
        <v>0</v>
      </c>
      <c r="F22" s="18"/>
      <c r="G22" s="18"/>
      <c r="H22" s="17"/>
      <c r="I22" s="18"/>
    </row>
    <row r="23" spans="1:17" x14ac:dyDescent="0.3">
      <c r="A23" s="18">
        <f t="shared" ref="A23:E23" si="3">IF(ISERROR(VLOOKUP(A13,$A$26:$A$45,1,FALSE)),0,1)</f>
        <v>0</v>
      </c>
      <c r="B23" s="18">
        <f t="shared" si="3"/>
        <v>0</v>
      </c>
      <c r="C23" s="18">
        <f t="shared" si="3"/>
        <v>0</v>
      </c>
      <c r="D23" s="18">
        <f t="shared" si="3"/>
        <v>0</v>
      </c>
      <c r="E23" s="18">
        <f t="shared" si="3"/>
        <v>0</v>
      </c>
      <c r="F23" s="18"/>
      <c r="G23" s="18"/>
      <c r="H23" s="18"/>
      <c r="I23" s="18"/>
    </row>
    <row r="24" spans="1:17" x14ac:dyDescent="0.3">
      <c r="A24" s="18">
        <f>SUM(A20:E23)</f>
        <v>5</v>
      </c>
      <c r="B24" s="18"/>
      <c r="C24" s="18"/>
      <c r="D24" s="18"/>
      <c r="E24" s="18"/>
      <c r="F24" s="18"/>
      <c r="G24" s="18"/>
      <c r="H24" s="18"/>
      <c r="I24" s="18"/>
    </row>
    <row r="25" spans="1:17" x14ac:dyDescent="0.3">
      <c r="A25" s="18"/>
      <c r="B25" s="18"/>
      <c r="C25" s="18"/>
      <c r="D25" s="18"/>
      <c r="E25" s="18"/>
      <c r="F25" s="18"/>
      <c r="G25" s="18"/>
      <c r="H25" s="18"/>
      <c r="I25" s="18"/>
    </row>
    <row r="26" spans="1:17" x14ac:dyDescent="0.3">
      <c r="A26" s="18">
        <f>A4</f>
        <v>1</v>
      </c>
      <c r="B26" s="18"/>
      <c r="C26" s="18"/>
      <c r="D26" s="18"/>
      <c r="E26" s="18"/>
      <c r="F26" s="18"/>
      <c r="G26" s="18"/>
      <c r="H26" s="18"/>
      <c r="I26" s="18"/>
    </row>
    <row r="27" spans="1:17" x14ac:dyDescent="0.3">
      <c r="A27" s="18">
        <f t="shared" ref="A27:A29" si="4">A5</f>
        <v>6</v>
      </c>
      <c r="B27" s="18"/>
      <c r="C27" s="18"/>
      <c r="D27" s="18"/>
      <c r="E27" s="18"/>
      <c r="F27" s="18"/>
      <c r="G27" s="18"/>
      <c r="H27" s="18"/>
      <c r="I27" s="18"/>
    </row>
    <row r="28" spans="1:17" x14ac:dyDescent="0.3">
      <c r="A28" s="18">
        <f t="shared" si="4"/>
        <v>11</v>
      </c>
      <c r="B28" s="18"/>
      <c r="C28" s="18"/>
      <c r="D28" s="18"/>
      <c r="E28" s="18"/>
      <c r="F28" s="18"/>
      <c r="G28" s="18"/>
      <c r="H28" s="18"/>
      <c r="I28" s="18"/>
    </row>
    <row r="29" spans="1:17" x14ac:dyDescent="0.3">
      <c r="A29" s="18">
        <f t="shared" si="4"/>
        <v>16</v>
      </c>
      <c r="B29" s="18"/>
      <c r="C29" s="18"/>
      <c r="D29" s="18"/>
      <c r="E29" s="18"/>
      <c r="F29" s="18"/>
      <c r="G29" s="18"/>
      <c r="H29" s="18"/>
      <c r="I29" s="18"/>
    </row>
    <row r="30" spans="1:17" x14ac:dyDescent="0.3">
      <c r="A30" s="18">
        <f>B4</f>
        <v>2</v>
      </c>
      <c r="B30" s="18"/>
      <c r="C30" s="18"/>
      <c r="D30" s="18"/>
      <c r="E30" s="18"/>
      <c r="F30" s="18"/>
      <c r="G30" s="18"/>
      <c r="H30" s="18"/>
      <c r="I30" s="18"/>
    </row>
    <row r="31" spans="1:17" x14ac:dyDescent="0.3">
      <c r="A31" s="18">
        <f t="shared" ref="A31:A33" si="5">B5</f>
        <v>7</v>
      </c>
      <c r="B31" s="18"/>
      <c r="C31" s="18"/>
      <c r="D31" s="18"/>
      <c r="E31" s="18"/>
      <c r="F31" s="18"/>
      <c r="G31" s="18"/>
      <c r="H31" s="18"/>
      <c r="I31" s="18"/>
    </row>
    <row r="32" spans="1:17" x14ac:dyDescent="0.3">
      <c r="A32" s="18">
        <f t="shared" si="5"/>
        <v>12</v>
      </c>
      <c r="B32" s="18"/>
      <c r="C32" s="18"/>
      <c r="D32" s="18"/>
      <c r="E32" s="18"/>
      <c r="F32" s="18"/>
      <c r="G32" s="18"/>
      <c r="H32" s="18"/>
      <c r="I32" s="18"/>
    </row>
    <row r="33" spans="1:9" x14ac:dyDescent="0.3">
      <c r="A33" s="18">
        <f t="shared" si="5"/>
        <v>17</v>
      </c>
      <c r="B33" s="18"/>
      <c r="C33" s="18"/>
      <c r="D33" s="18"/>
      <c r="E33" s="18"/>
      <c r="F33" s="18"/>
      <c r="G33" s="18"/>
      <c r="H33" s="18"/>
      <c r="I33" s="18"/>
    </row>
    <row r="34" spans="1:9" x14ac:dyDescent="0.3">
      <c r="A34" s="18">
        <f>C4</f>
        <v>3</v>
      </c>
      <c r="B34" s="18"/>
      <c r="C34" s="18"/>
      <c r="D34" s="18"/>
      <c r="E34" s="18"/>
      <c r="F34" s="18"/>
      <c r="G34" s="18"/>
      <c r="H34" s="18"/>
      <c r="I34" s="18"/>
    </row>
    <row r="35" spans="1:9" x14ac:dyDescent="0.3">
      <c r="A35" s="18">
        <f t="shared" ref="A35:A37" si="6">C5</f>
        <v>8</v>
      </c>
      <c r="B35" s="18"/>
      <c r="C35" s="18"/>
      <c r="D35" s="18"/>
      <c r="E35" s="18"/>
      <c r="F35" s="18"/>
      <c r="G35" s="18"/>
      <c r="H35" s="18"/>
      <c r="I35" s="18"/>
    </row>
    <row r="36" spans="1:9" x14ac:dyDescent="0.3">
      <c r="A36" s="18">
        <f t="shared" si="6"/>
        <v>13</v>
      </c>
      <c r="B36" s="18"/>
      <c r="C36" s="18"/>
      <c r="D36" s="18"/>
      <c r="E36" s="18"/>
      <c r="F36" s="18"/>
      <c r="G36" s="18"/>
      <c r="H36" s="18"/>
      <c r="I36" s="18"/>
    </row>
    <row r="37" spans="1:9" x14ac:dyDescent="0.3">
      <c r="A37" s="18">
        <f t="shared" si="6"/>
        <v>18</v>
      </c>
      <c r="B37" s="18"/>
      <c r="C37" s="18"/>
      <c r="D37" s="18"/>
      <c r="E37" s="18"/>
      <c r="F37" s="18"/>
      <c r="G37" s="18"/>
      <c r="H37" s="18"/>
      <c r="I37" s="18"/>
    </row>
    <row r="38" spans="1:9" x14ac:dyDescent="0.3">
      <c r="A38" s="18">
        <f>D4</f>
        <v>4</v>
      </c>
      <c r="B38" s="18"/>
      <c r="C38" s="18"/>
      <c r="D38" s="18"/>
      <c r="E38" s="18"/>
      <c r="F38" s="18"/>
      <c r="G38" s="18"/>
      <c r="H38" s="18"/>
      <c r="I38" s="18"/>
    </row>
    <row r="39" spans="1:9" x14ac:dyDescent="0.3">
      <c r="A39" s="18">
        <f t="shared" ref="A39:A41" si="7">D5</f>
        <v>9</v>
      </c>
      <c r="B39" s="18"/>
      <c r="C39" s="18"/>
      <c r="D39" s="18"/>
      <c r="E39" s="18"/>
      <c r="F39" s="18"/>
      <c r="G39" s="18"/>
      <c r="H39" s="18"/>
      <c r="I39" s="18"/>
    </row>
    <row r="40" spans="1:9" x14ac:dyDescent="0.3">
      <c r="A40" s="18">
        <f t="shared" si="7"/>
        <v>14</v>
      </c>
      <c r="B40" s="18"/>
      <c r="C40" s="18"/>
      <c r="D40" s="18"/>
      <c r="E40" s="18"/>
      <c r="F40" s="18"/>
      <c r="G40" s="18"/>
      <c r="H40" s="18"/>
      <c r="I40" s="18"/>
    </row>
    <row r="41" spans="1:9" x14ac:dyDescent="0.3">
      <c r="A41" s="18">
        <f t="shared" si="7"/>
        <v>19</v>
      </c>
      <c r="B41" s="18"/>
      <c r="C41" s="18"/>
      <c r="D41" s="18"/>
      <c r="E41" s="18"/>
      <c r="F41" s="18"/>
      <c r="G41" s="18"/>
      <c r="H41" s="18"/>
      <c r="I41" s="18"/>
    </row>
    <row r="42" spans="1:9" x14ac:dyDescent="0.3">
      <c r="A42" s="18">
        <f>E4</f>
        <v>5</v>
      </c>
      <c r="B42" s="18"/>
      <c r="C42" s="18"/>
      <c r="D42" s="18"/>
      <c r="E42" s="18"/>
      <c r="F42" s="18"/>
      <c r="G42" s="18"/>
      <c r="H42" s="18"/>
      <c r="I42" s="18"/>
    </row>
    <row r="43" spans="1:9" x14ac:dyDescent="0.3">
      <c r="A43" s="18">
        <f t="shared" ref="A43:A45" si="8">E5</f>
        <v>10</v>
      </c>
      <c r="B43" s="18"/>
      <c r="C43" s="18"/>
      <c r="D43" s="18"/>
      <c r="E43" s="18"/>
      <c r="F43" s="18"/>
      <c r="G43" s="18"/>
      <c r="H43" s="18"/>
      <c r="I43" s="18"/>
    </row>
    <row r="44" spans="1:9" x14ac:dyDescent="0.3">
      <c r="A44" s="18">
        <f t="shared" si="8"/>
        <v>15</v>
      </c>
      <c r="B44" s="18"/>
      <c r="C44" s="18"/>
      <c r="D44" s="18"/>
      <c r="E44" s="18"/>
      <c r="F44" s="18"/>
      <c r="G44" s="18"/>
      <c r="H44" s="18"/>
      <c r="I44" s="18"/>
    </row>
    <row r="45" spans="1:9" x14ac:dyDescent="0.3">
      <c r="A45" s="18">
        <f t="shared" si="8"/>
        <v>20</v>
      </c>
      <c r="B45" s="18"/>
      <c r="C45" s="18"/>
      <c r="D45" s="18"/>
      <c r="E45" s="18"/>
      <c r="F45" s="18"/>
      <c r="G45" s="18"/>
      <c r="H45" s="18"/>
      <c r="I45" s="18"/>
    </row>
    <row r="46" spans="1:9" x14ac:dyDescent="0.3">
      <c r="A46" s="18"/>
      <c r="B46" s="18"/>
      <c r="C46" s="18"/>
      <c r="D46" s="18"/>
      <c r="E46" s="18"/>
      <c r="F46" s="18"/>
      <c r="G46" s="18"/>
      <c r="H46" s="18"/>
      <c r="I46" s="18"/>
    </row>
    <row r="47" spans="1:9" x14ac:dyDescent="0.3">
      <c r="A47" s="18"/>
      <c r="B47" s="18"/>
      <c r="C47" s="18"/>
      <c r="D47" s="18"/>
      <c r="E47" s="18"/>
      <c r="F47" s="18"/>
      <c r="G47" s="18"/>
      <c r="H47" s="18"/>
      <c r="I47" s="18"/>
    </row>
    <row r="48" spans="1:9" x14ac:dyDescent="0.3">
      <c r="A48" s="18"/>
      <c r="B48" s="18"/>
      <c r="C48" s="18"/>
      <c r="D48" s="18"/>
      <c r="E48" s="18"/>
      <c r="F48" s="18"/>
      <c r="G48" s="18"/>
      <c r="H48" s="18"/>
      <c r="I48" s="18"/>
    </row>
    <row r="49" spans="1:9" x14ac:dyDescent="0.3">
      <c r="A49" s="18"/>
      <c r="B49" s="18"/>
      <c r="C49" s="18"/>
      <c r="D49" s="18"/>
      <c r="E49" s="18"/>
      <c r="F49" s="18"/>
      <c r="G49" s="18"/>
      <c r="H49" s="18"/>
      <c r="I49" s="18"/>
    </row>
    <row r="50" spans="1:9" x14ac:dyDescent="0.3">
      <c r="A50" s="18"/>
      <c r="B50" s="18"/>
      <c r="C50" s="18"/>
      <c r="D50" s="18"/>
      <c r="E50" s="18"/>
      <c r="F50" s="18"/>
      <c r="G50" s="18"/>
      <c r="H50" s="18"/>
      <c r="I50" s="18"/>
    </row>
    <row r="51" spans="1:9" x14ac:dyDescent="0.3">
      <c r="A51" s="18"/>
      <c r="B51" s="18"/>
      <c r="C51" s="18"/>
      <c r="D51" s="18"/>
      <c r="E51" s="18"/>
      <c r="F51" s="18"/>
      <c r="G51" s="18"/>
      <c r="H51" s="18"/>
      <c r="I51" s="18"/>
    </row>
    <row r="52" spans="1:9" x14ac:dyDescent="0.3">
      <c r="A52" s="18"/>
      <c r="B52" s="18"/>
      <c r="C52" s="18"/>
      <c r="D52" s="18"/>
      <c r="E52" s="18"/>
      <c r="F52" s="18"/>
      <c r="G52" s="18"/>
      <c r="H52" s="18"/>
      <c r="I52" s="18"/>
    </row>
    <row r="53" spans="1:9" x14ac:dyDescent="0.3">
      <c r="A53" s="18"/>
      <c r="B53" s="18"/>
      <c r="C53" s="18"/>
      <c r="D53" s="18"/>
      <c r="E53" s="18"/>
      <c r="F53" s="18"/>
      <c r="G53" s="18"/>
      <c r="H53" s="18"/>
      <c r="I53" s="18"/>
    </row>
    <row r="54" spans="1:9" x14ac:dyDescent="0.3">
      <c r="A54" s="18"/>
      <c r="B54" s="18"/>
      <c r="C54" s="18"/>
      <c r="D54" s="18"/>
      <c r="E54" s="18"/>
      <c r="F54" s="18"/>
      <c r="G54" s="18"/>
      <c r="H54" s="18"/>
      <c r="I54" s="18"/>
    </row>
    <row r="55" spans="1:9" x14ac:dyDescent="0.3">
      <c r="A55" s="18"/>
      <c r="B55" s="18"/>
      <c r="C55" s="18"/>
      <c r="D55" s="18"/>
      <c r="E55" s="18"/>
      <c r="F55" s="18"/>
      <c r="G55" s="18"/>
      <c r="H55" s="18"/>
      <c r="I55" s="18"/>
    </row>
    <row r="56" spans="1:9" x14ac:dyDescent="0.3">
      <c r="A56" s="18"/>
      <c r="B56" s="18"/>
      <c r="C56" s="18"/>
      <c r="D56" s="18"/>
      <c r="E56" s="18"/>
      <c r="F56" s="18"/>
      <c r="G56" s="18"/>
      <c r="H56" s="18"/>
      <c r="I56" s="18"/>
    </row>
    <row r="57" spans="1:9" x14ac:dyDescent="0.3">
      <c r="A57" s="18"/>
      <c r="B57" s="18"/>
      <c r="C57" s="18"/>
      <c r="D57" s="18"/>
      <c r="E57" s="18"/>
      <c r="F57" s="18"/>
      <c r="G57" s="18"/>
      <c r="H57" s="18"/>
      <c r="I57" s="18"/>
    </row>
    <row r="58" spans="1:9" x14ac:dyDescent="0.3">
      <c r="A58" s="18"/>
      <c r="B58" s="18"/>
      <c r="C58" s="18"/>
      <c r="D58" s="18"/>
      <c r="E58" s="18"/>
      <c r="F58" s="18"/>
      <c r="G58" s="18"/>
      <c r="H58" s="18"/>
      <c r="I58" s="18"/>
    </row>
    <row r="59" spans="1:9" x14ac:dyDescent="0.3">
      <c r="A59" s="18"/>
      <c r="B59" s="18"/>
      <c r="C59" s="18"/>
      <c r="D59" s="18"/>
      <c r="E59" s="18"/>
      <c r="F59" s="18"/>
      <c r="G59" s="18"/>
      <c r="H59" s="18"/>
      <c r="I59" s="18"/>
    </row>
    <row r="60" spans="1:9" x14ac:dyDescent="0.3">
      <c r="A60" s="18"/>
      <c r="B60" s="18"/>
      <c r="C60" s="18"/>
      <c r="D60" s="18"/>
      <c r="E60" s="18"/>
      <c r="F60" s="18"/>
      <c r="G60" s="18"/>
      <c r="H60" s="18"/>
      <c r="I60" s="18"/>
    </row>
    <row r="61" spans="1:9" x14ac:dyDescent="0.3">
      <c r="A61" s="18"/>
      <c r="B61" s="18"/>
      <c r="C61" s="18"/>
      <c r="D61" s="18"/>
      <c r="E61" s="18"/>
      <c r="F61" s="18"/>
      <c r="G61" s="18"/>
      <c r="H61" s="18"/>
      <c r="I61" s="18"/>
    </row>
    <row r="62" spans="1:9" x14ac:dyDescent="0.3">
      <c r="A62" s="18"/>
      <c r="B62" s="18"/>
      <c r="C62" s="18"/>
      <c r="D62" s="18"/>
      <c r="E62" s="18"/>
      <c r="F62" s="18"/>
      <c r="G62" s="18"/>
      <c r="H62" s="18"/>
      <c r="I62" s="18"/>
    </row>
    <row r="63" spans="1:9" x14ac:dyDescent="0.3">
      <c r="A63" s="18"/>
      <c r="B63" s="18"/>
      <c r="C63" s="18"/>
      <c r="D63" s="18"/>
      <c r="E63" s="18"/>
      <c r="F63" s="18"/>
      <c r="G63" s="18"/>
      <c r="H63" s="18"/>
      <c r="I63" s="18"/>
    </row>
    <row r="64" spans="1:9" x14ac:dyDescent="0.3">
      <c r="A64" s="18"/>
      <c r="B64" s="18"/>
      <c r="C64" s="18"/>
      <c r="D64" s="18"/>
      <c r="E64" s="18"/>
      <c r="F64" s="18"/>
      <c r="G64" s="18"/>
      <c r="H64" s="18"/>
      <c r="I64" s="18"/>
    </row>
    <row r="65" spans="1:9" x14ac:dyDescent="0.3">
      <c r="A65" s="18"/>
      <c r="B65" s="18"/>
      <c r="C65" s="18"/>
      <c r="D65" s="18"/>
      <c r="E65" s="18"/>
      <c r="F65" s="18"/>
      <c r="G65" s="18"/>
      <c r="H65" s="18"/>
      <c r="I65" s="18"/>
    </row>
    <row r="66" spans="1:9" x14ac:dyDescent="0.3">
      <c r="A66" s="18"/>
      <c r="B66" s="18"/>
      <c r="C66" s="18"/>
      <c r="D66" s="18"/>
      <c r="E66" s="18"/>
      <c r="F66" s="18"/>
      <c r="G66" s="18"/>
      <c r="H66" s="18"/>
      <c r="I66" s="18"/>
    </row>
    <row r="67" spans="1:9" x14ac:dyDescent="0.3">
      <c r="A67" s="18"/>
      <c r="B67" s="18"/>
      <c r="C67" s="18"/>
      <c r="D67" s="18"/>
      <c r="E67" s="18"/>
      <c r="F67" s="18"/>
      <c r="G67" s="18"/>
      <c r="H67" s="18"/>
      <c r="I67" s="18"/>
    </row>
    <row r="68" spans="1:9" x14ac:dyDescent="0.3">
      <c r="A68" s="18"/>
      <c r="B68" s="18"/>
      <c r="C68" s="18"/>
      <c r="D68" s="18"/>
      <c r="E68" s="18"/>
      <c r="F68" s="18"/>
      <c r="G68" s="18"/>
      <c r="H68" s="18"/>
      <c r="I68" s="18"/>
    </row>
    <row r="69" spans="1:9" x14ac:dyDescent="0.3">
      <c r="A69" s="18"/>
      <c r="B69" s="18"/>
      <c r="C69" s="18"/>
      <c r="D69" s="18"/>
      <c r="E69" s="18"/>
      <c r="F69" s="18"/>
      <c r="G69" s="18"/>
      <c r="H69" s="18"/>
      <c r="I69" s="18"/>
    </row>
    <row r="70" spans="1:9" x14ac:dyDescent="0.3">
      <c r="A70" s="18"/>
      <c r="B70" s="18"/>
      <c r="C70" s="18"/>
      <c r="D70" s="18"/>
      <c r="E70" s="18"/>
      <c r="F70" s="18"/>
      <c r="G70" s="18"/>
      <c r="H70" s="18"/>
      <c r="I70" s="18"/>
    </row>
    <row r="71" spans="1:9" x14ac:dyDescent="0.3">
      <c r="A71" s="18"/>
      <c r="B71" s="18"/>
      <c r="C71" s="18"/>
      <c r="D71" s="18"/>
      <c r="E71" s="18"/>
      <c r="F71" s="18"/>
      <c r="G71" s="18"/>
      <c r="H71" s="18"/>
      <c r="I71" s="18"/>
    </row>
    <row r="72" spans="1:9" x14ac:dyDescent="0.3">
      <c r="A72" s="18"/>
      <c r="B72" s="18"/>
      <c r="C72" s="18"/>
      <c r="D72" s="18"/>
      <c r="E72" s="18"/>
      <c r="F72" s="18"/>
      <c r="G72" s="18"/>
      <c r="H72" s="18"/>
      <c r="I72" s="18"/>
    </row>
    <row r="73" spans="1:9" x14ac:dyDescent="0.3">
      <c r="A73" s="18"/>
      <c r="B73" s="18"/>
      <c r="C73" s="18"/>
      <c r="D73" s="18"/>
      <c r="E73" s="18"/>
      <c r="F73" s="18"/>
      <c r="G73" s="18"/>
      <c r="H73" s="18"/>
      <c r="I73" s="18"/>
    </row>
    <row r="74" spans="1:9" x14ac:dyDescent="0.3">
      <c r="A74" s="18"/>
      <c r="B74" s="18"/>
      <c r="C74" s="18"/>
      <c r="D74" s="18"/>
      <c r="E74" s="18"/>
      <c r="F74" s="18"/>
      <c r="G74" s="18"/>
      <c r="H74" s="18"/>
      <c r="I74" s="18"/>
    </row>
    <row r="75" spans="1:9" x14ac:dyDescent="0.3">
      <c r="A75" s="18"/>
      <c r="B75" s="18"/>
      <c r="C75" s="18"/>
      <c r="D75" s="18"/>
      <c r="E75" s="18"/>
      <c r="F75" s="18"/>
      <c r="G75" s="18"/>
      <c r="H75" s="18"/>
      <c r="I75" s="18"/>
    </row>
    <row r="76" spans="1:9" x14ac:dyDescent="0.3">
      <c r="A76" s="18"/>
      <c r="B76" s="18"/>
      <c r="C76" s="18"/>
      <c r="D76" s="18"/>
      <c r="E76" s="18"/>
      <c r="F76" s="18"/>
      <c r="G76" s="18"/>
      <c r="H76" s="18"/>
      <c r="I76" s="18"/>
    </row>
    <row r="77" spans="1:9" x14ac:dyDescent="0.3">
      <c r="A77" s="18"/>
      <c r="B77" s="18"/>
      <c r="C77" s="18"/>
      <c r="D77" s="18"/>
      <c r="E77" s="18"/>
      <c r="F77" s="18"/>
      <c r="G77" s="18"/>
      <c r="H77" s="18"/>
      <c r="I77" s="18"/>
    </row>
    <row r="78" spans="1:9" x14ac:dyDescent="0.3">
      <c r="A78" s="18"/>
      <c r="B78" s="18"/>
      <c r="C78" s="18"/>
      <c r="D78" s="18"/>
      <c r="E78" s="18"/>
      <c r="F78" s="18"/>
      <c r="G78" s="18"/>
      <c r="H78" s="18"/>
      <c r="I78" s="18"/>
    </row>
    <row r="79" spans="1:9" x14ac:dyDescent="0.3">
      <c r="A79" s="18"/>
      <c r="B79" s="18"/>
      <c r="C79" s="18"/>
      <c r="D79" s="18"/>
      <c r="E79" s="18"/>
      <c r="F79" s="18"/>
      <c r="G79" s="18"/>
      <c r="H79" s="18"/>
      <c r="I79" s="18"/>
    </row>
    <row r="80" spans="1:9" x14ac:dyDescent="0.3">
      <c r="A80" s="18"/>
      <c r="B80" s="18"/>
      <c r="C80" s="18"/>
      <c r="D80" s="18"/>
      <c r="E80" s="18"/>
      <c r="F80" s="18"/>
      <c r="G80" s="18"/>
      <c r="H80" s="18"/>
      <c r="I80" s="18"/>
    </row>
    <row r="81" spans="1:9" x14ac:dyDescent="0.3">
      <c r="A81" s="18"/>
      <c r="B81" s="18"/>
      <c r="C81" s="18"/>
      <c r="D81" s="18"/>
      <c r="E81" s="18"/>
      <c r="F81" s="18"/>
      <c r="G81" s="18"/>
      <c r="H81" s="18"/>
      <c r="I81" s="18"/>
    </row>
    <row r="82" spans="1:9" x14ac:dyDescent="0.3">
      <c r="A82" s="18"/>
      <c r="B82" s="18"/>
      <c r="C82" s="18"/>
      <c r="D82" s="18"/>
      <c r="E82" s="18"/>
      <c r="F82" s="18"/>
      <c r="G82" s="18"/>
      <c r="H82" s="18"/>
      <c r="I82" s="18"/>
    </row>
    <row r="83" spans="1:9" x14ac:dyDescent="0.3">
      <c r="A83" s="18"/>
      <c r="B83" s="18"/>
      <c r="C83" s="18"/>
      <c r="D83" s="18"/>
      <c r="E83" s="18"/>
      <c r="F83" s="18"/>
      <c r="G83" s="18"/>
      <c r="H83" s="18"/>
      <c r="I83" s="18"/>
    </row>
    <row r="84" spans="1:9" x14ac:dyDescent="0.3">
      <c r="A84" s="18"/>
      <c r="B84" s="18"/>
      <c r="C84" s="18"/>
      <c r="D84" s="18"/>
      <c r="E84" s="18"/>
      <c r="F84" s="18"/>
      <c r="G84" s="18"/>
      <c r="H84" s="18"/>
      <c r="I84" s="18"/>
    </row>
    <row r="85" spans="1:9" x14ac:dyDescent="0.3">
      <c r="A85" s="18"/>
      <c r="B85" s="18"/>
      <c r="C85" s="18"/>
      <c r="D85" s="18"/>
      <c r="E85" s="18"/>
      <c r="F85" s="18"/>
      <c r="G85" s="18"/>
      <c r="H85" s="18"/>
      <c r="I85" s="18"/>
    </row>
    <row r="86" spans="1:9" x14ac:dyDescent="0.3">
      <c r="A86" s="18"/>
      <c r="B86" s="18"/>
      <c r="C86" s="18"/>
      <c r="D86" s="18"/>
      <c r="E86" s="18"/>
      <c r="F86" s="18"/>
      <c r="G86" s="18"/>
      <c r="H86" s="18"/>
      <c r="I86" s="18"/>
    </row>
    <row r="87" spans="1:9" x14ac:dyDescent="0.3">
      <c r="A87" s="18"/>
      <c r="B87" s="18"/>
      <c r="C87" s="18"/>
      <c r="D87" s="18"/>
      <c r="E87" s="18"/>
      <c r="F87" s="18"/>
      <c r="G87" s="18"/>
      <c r="H87" s="18"/>
      <c r="I87" s="18"/>
    </row>
    <row r="88" spans="1:9" x14ac:dyDescent="0.3">
      <c r="A88" s="18"/>
      <c r="B88" s="18"/>
      <c r="C88" s="18"/>
      <c r="D88" s="18"/>
      <c r="E88" s="18"/>
      <c r="F88" s="18"/>
      <c r="G88" s="18"/>
      <c r="H88" s="18"/>
      <c r="I88" s="18"/>
    </row>
    <row r="89" spans="1:9" x14ac:dyDescent="0.3">
      <c r="A89" s="18"/>
      <c r="B89" s="18"/>
      <c r="C89" s="18"/>
      <c r="D89" s="18"/>
      <c r="E89" s="18"/>
      <c r="F89" s="18"/>
      <c r="G89" s="18"/>
      <c r="H89" s="18"/>
      <c r="I89" s="18"/>
    </row>
    <row r="90" spans="1:9" x14ac:dyDescent="0.3">
      <c r="A90" s="18"/>
      <c r="B90" s="18"/>
      <c r="C90" s="18"/>
      <c r="D90" s="18"/>
      <c r="E90" s="18"/>
      <c r="F90" s="18"/>
      <c r="G90" s="18"/>
      <c r="H90" s="18"/>
      <c r="I90" s="18"/>
    </row>
    <row r="91" spans="1:9" x14ac:dyDescent="0.3">
      <c r="A91" s="18"/>
      <c r="B91" s="18"/>
      <c r="C91" s="18"/>
      <c r="D91" s="18"/>
      <c r="E91" s="18"/>
      <c r="F91" s="18"/>
      <c r="G91" s="18"/>
      <c r="H91" s="18"/>
      <c r="I91" s="18"/>
    </row>
    <row r="92" spans="1:9" x14ac:dyDescent="0.3">
      <c r="A92" s="18"/>
      <c r="B92" s="18"/>
      <c r="C92" s="18"/>
      <c r="D92" s="18"/>
      <c r="E92" s="18"/>
      <c r="F92" s="18"/>
      <c r="G92" s="18"/>
      <c r="H92" s="18"/>
      <c r="I92" s="18"/>
    </row>
    <row r="93" spans="1:9" x14ac:dyDescent="0.3">
      <c r="A93" s="18"/>
      <c r="B93" s="18"/>
      <c r="C93" s="18"/>
      <c r="D93" s="18"/>
      <c r="E93" s="18"/>
      <c r="F93" s="18"/>
      <c r="G93" s="18"/>
      <c r="H93" s="18"/>
      <c r="I93" s="18"/>
    </row>
    <row r="94" spans="1:9" x14ac:dyDescent="0.3">
      <c r="A94" s="18"/>
      <c r="B94" s="18"/>
      <c r="C94" s="18"/>
      <c r="D94" s="18"/>
      <c r="E94" s="18"/>
      <c r="F94" s="18"/>
      <c r="G94" s="18"/>
      <c r="H94" s="18"/>
      <c r="I94" s="18"/>
    </row>
    <row r="95" spans="1:9" x14ac:dyDescent="0.3">
      <c r="A95" s="18"/>
      <c r="B95" s="18"/>
      <c r="C95" s="18"/>
      <c r="D95" s="18"/>
      <c r="E95" s="18"/>
      <c r="F95" s="18"/>
      <c r="G95" s="18"/>
      <c r="H95" s="18"/>
      <c r="I95" s="18"/>
    </row>
    <row r="96" spans="1:9" x14ac:dyDescent="0.3">
      <c r="A96" s="18"/>
      <c r="B96" s="18"/>
      <c r="C96" s="18"/>
      <c r="D96" s="18"/>
      <c r="E96" s="18"/>
      <c r="F96" s="18"/>
      <c r="G96" s="18"/>
      <c r="H96" s="18"/>
      <c r="I96" s="18"/>
    </row>
    <row r="97" spans="1:9" x14ac:dyDescent="0.3">
      <c r="A97" s="18"/>
      <c r="B97" s="18"/>
      <c r="C97" s="18"/>
      <c r="D97" s="18"/>
      <c r="E97" s="18"/>
      <c r="F97" s="18"/>
      <c r="G97" s="18"/>
      <c r="H97" s="18"/>
      <c r="I97" s="18"/>
    </row>
    <row r="98" spans="1:9" x14ac:dyDescent="0.3">
      <c r="A98" s="18"/>
      <c r="B98" s="18"/>
      <c r="C98" s="18"/>
      <c r="D98" s="18"/>
      <c r="E98" s="18"/>
      <c r="F98" s="18"/>
      <c r="G98" s="18"/>
      <c r="H98" s="18"/>
      <c r="I98" s="18"/>
    </row>
    <row r="99" spans="1:9" x14ac:dyDescent="0.3">
      <c r="A99" s="18"/>
      <c r="B99" s="18"/>
      <c r="C99" s="18"/>
      <c r="D99" s="18"/>
      <c r="E99" s="18"/>
      <c r="F99" s="18"/>
      <c r="G99" s="18"/>
      <c r="H99" s="18"/>
      <c r="I99" s="18"/>
    </row>
    <row r="100" spans="1:9" x14ac:dyDescent="0.3">
      <c r="A100" s="18"/>
      <c r="B100" s="18"/>
      <c r="C100" s="18"/>
      <c r="D100" s="18"/>
      <c r="E100" s="18"/>
      <c r="F100" s="18"/>
      <c r="G100" s="18"/>
      <c r="H100" s="18"/>
      <c r="I100" s="18"/>
    </row>
    <row r="101" spans="1:9" x14ac:dyDescent="0.3">
      <c r="A101" s="18"/>
      <c r="B101" s="18"/>
      <c r="C101" s="18"/>
      <c r="D101" s="18"/>
      <c r="E101" s="18"/>
      <c r="F101" s="18"/>
      <c r="G101" s="18"/>
      <c r="H101" s="18"/>
      <c r="I101" s="18"/>
    </row>
    <row r="102" spans="1:9" x14ac:dyDescent="0.3">
      <c r="A102" s="18"/>
      <c r="B102" s="18"/>
      <c r="C102" s="18"/>
      <c r="D102" s="18"/>
      <c r="E102" s="18"/>
      <c r="F102" s="18"/>
      <c r="G102" s="18"/>
      <c r="H102" s="18"/>
      <c r="I102" s="18"/>
    </row>
    <row r="103" spans="1:9" x14ac:dyDescent="0.3">
      <c r="A103" s="18"/>
      <c r="B103" s="18"/>
      <c r="C103" s="18"/>
      <c r="D103" s="18"/>
      <c r="E103" s="18"/>
      <c r="F103" s="18"/>
      <c r="G103" s="18"/>
      <c r="H103" s="18"/>
      <c r="I103" s="18"/>
    </row>
    <row r="104" spans="1:9" x14ac:dyDescent="0.3">
      <c r="A104" s="18"/>
      <c r="B104" s="18"/>
      <c r="C104" s="18"/>
      <c r="D104" s="18"/>
      <c r="E104" s="18"/>
      <c r="F104" s="18"/>
      <c r="G104" s="18"/>
      <c r="H104" s="18"/>
      <c r="I104" s="18"/>
    </row>
    <row r="105" spans="1:9" x14ac:dyDescent="0.3">
      <c r="A105" s="18"/>
      <c r="B105" s="18"/>
      <c r="C105" s="18"/>
      <c r="D105" s="18"/>
      <c r="E105" s="18"/>
      <c r="F105" s="18"/>
      <c r="G105" s="18"/>
      <c r="H105" s="18"/>
      <c r="I105" s="18"/>
    </row>
    <row r="106" spans="1:9" x14ac:dyDescent="0.3">
      <c r="A106" s="18"/>
      <c r="B106" s="18"/>
      <c r="C106" s="18"/>
      <c r="D106" s="18"/>
      <c r="E106" s="18"/>
      <c r="F106" s="18"/>
      <c r="G106" s="18"/>
      <c r="H106" s="18"/>
      <c r="I106" s="18"/>
    </row>
    <row r="107" spans="1:9" x14ac:dyDescent="0.3">
      <c r="A107" s="18"/>
      <c r="B107" s="18"/>
      <c r="C107" s="18"/>
      <c r="D107" s="18"/>
      <c r="E107" s="18"/>
      <c r="F107" s="18"/>
      <c r="G107" s="18"/>
      <c r="H107" s="18"/>
      <c r="I107" s="18"/>
    </row>
    <row r="108" spans="1:9" x14ac:dyDescent="0.3">
      <c r="A108" s="18"/>
      <c r="B108" s="18"/>
      <c r="C108" s="18"/>
      <c r="D108" s="18"/>
      <c r="E108" s="18"/>
      <c r="F108" s="18"/>
      <c r="G108" s="18"/>
      <c r="H108" s="18"/>
      <c r="I108" s="18"/>
    </row>
    <row r="109" spans="1:9" x14ac:dyDescent="0.3">
      <c r="A109" s="18"/>
      <c r="B109" s="18"/>
      <c r="C109" s="18"/>
      <c r="D109" s="18"/>
      <c r="E109" s="18"/>
      <c r="F109" s="18"/>
      <c r="G109" s="18"/>
      <c r="H109" s="18"/>
      <c r="I109" s="18"/>
    </row>
    <row r="110" spans="1:9" x14ac:dyDescent="0.3">
      <c r="A110" s="18"/>
      <c r="B110" s="18"/>
      <c r="C110" s="18"/>
      <c r="D110" s="18"/>
      <c r="E110" s="18"/>
      <c r="F110" s="18"/>
      <c r="G110" s="18"/>
      <c r="H110" s="18"/>
      <c r="I110" s="18"/>
    </row>
    <row r="111" spans="1:9" x14ac:dyDescent="0.3">
      <c r="A111" s="18"/>
      <c r="B111" s="18"/>
      <c r="C111" s="18"/>
      <c r="D111" s="18"/>
      <c r="E111" s="18"/>
      <c r="F111" s="18"/>
      <c r="G111" s="18"/>
      <c r="H111" s="18"/>
      <c r="I111" s="18"/>
    </row>
    <row r="112" spans="1:9" x14ac:dyDescent="0.3">
      <c r="A112" s="18"/>
      <c r="B112" s="18"/>
      <c r="C112" s="18"/>
      <c r="D112" s="18"/>
      <c r="E112" s="18"/>
      <c r="F112" s="18"/>
      <c r="G112" s="18"/>
      <c r="H112" s="18"/>
      <c r="I112" s="18"/>
    </row>
    <row r="113" spans="1:9" x14ac:dyDescent="0.3">
      <c r="A113" s="18"/>
      <c r="B113" s="18"/>
      <c r="C113" s="18"/>
      <c r="D113" s="18"/>
      <c r="E113" s="18"/>
      <c r="F113" s="18"/>
      <c r="G113" s="18"/>
      <c r="H113" s="18"/>
      <c r="I113" s="18"/>
    </row>
    <row r="114" spans="1:9" x14ac:dyDescent="0.3">
      <c r="A114" s="18"/>
      <c r="B114" s="18"/>
      <c r="C114" s="18"/>
      <c r="D114" s="18"/>
      <c r="E114" s="18"/>
      <c r="F114" s="18"/>
      <c r="G114" s="18"/>
      <c r="H114" s="18"/>
      <c r="I114" s="18"/>
    </row>
    <row r="115" spans="1:9" x14ac:dyDescent="0.3">
      <c r="A115" s="18"/>
      <c r="B115" s="18"/>
      <c r="C115" s="18"/>
      <c r="D115" s="18"/>
      <c r="E115" s="18"/>
      <c r="F115" s="18"/>
      <c r="G115" s="18"/>
      <c r="H115" s="18"/>
      <c r="I115" s="18"/>
    </row>
    <row r="116" spans="1:9" x14ac:dyDescent="0.3">
      <c r="A116" s="18"/>
      <c r="B116" s="18"/>
      <c r="C116" s="18"/>
      <c r="D116" s="18"/>
      <c r="E116" s="18"/>
      <c r="F116" s="18"/>
      <c r="G116" s="18"/>
      <c r="H116" s="18"/>
      <c r="I116" s="18"/>
    </row>
    <row r="117" spans="1:9" x14ac:dyDescent="0.3">
      <c r="A117" s="18"/>
      <c r="B117" s="18"/>
      <c r="C117" s="18"/>
      <c r="D117" s="18"/>
      <c r="E117" s="18"/>
      <c r="F117" s="18"/>
      <c r="G117" s="18"/>
      <c r="H117" s="18"/>
      <c r="I117" s="18"/>
    </row>
    <row r="118" spans="1:9" x14ac:dyDescent="0.3">
      <c r="A118" s="18"/>
      <c r="B118" s="18"/>
      <c r="C118" s="18"/>
      <c r="D118" s="18"/>
      <c r="E118" s="18"/>
      <c r="F118" s="18"/>
      <c r="G118" s="18"/>
      <c r="H118" s="18"/>
      <c r="I118" s="18"/>
    </row>
    <row r="119" spans="1:9" x14ac:dyDescent="0.3">
      <c r="A119" s="18"/>
      <c r="B119" s="18"/>
      <c r="C119" s="18"/>
      <c r="D119" s="18"/>
      <c r="E119" s="18"/>
      <c r="F119" s="18"/>
      <c r="G119" s="18"/>
      <c r="H119" s="18"/>
      <c r="I119" s="18"/>
    </row>
    <row r="120" spans="1:9" x14ac:dyDescent="0.3">
      <c r="A120" s="18"/>
      <c r="B120" s="18"/>
      <c r="C120" s="18"/>
      <c r="D120" s="18"/>
      <c r="E120" s="18"/>
      <c r="F120" s="18"/>
      <c r="G120" s="18"/>
      <c r="H120" s="18"/>
      <c r="I120" s="18"/>
    </row>
    <row r="121" spans="1:9" x14ac:dyDescent="0.3">
      <c r="A121" s="18"/>
      <c r="B121" s="18"/>
      <c r="C121" s="18"/>
      <c r="D121" s="18"/>
      <c r="E121" s="18"/>
      <c r="F121" s="18"/>
      <c r="G121" s="18"/>
      <c r="H121" s="18"/>
      <c r="I121" s="18"/>
    </row>
    <row r="122" spans="1:9" x14ac:dyDescent="0.3">
      <c r="A122" s="18"/>
      <c r="B122" s="18"/>
      <c r="C122" s="18"/>
      <c r="D122" s="18"/>
      <c r="E122" s="18"/>
      <c r="F122" s="18"/>
      <c r="G122" s="18"/>
      <c r="H122" s="18"/>
      <c r="I122" s="18"/>
    </row>
    <row r="123" spans="1:9" x14ac:dyDescent="0.3">
      <c r="A123" s="18"/>
      <c r="B123" s="18"/>
      <c r="C123" s="18"/>
      <c r="D123" s="18"/>
      <c r="E123" s="18"/>
      <c r="F123" s="18"/>
      <c r="G123" s="18"/>
      <c r="H123" s="18"/>
      <c r="I123" s="18"/>
    </row>
    <row r="124" spans="1:9" x14ac:dyDescent="0.3">
      <c r="A124" s="18"/>
      <c r="B124" s="18"/>
      <c r="C124" s="18"/>
      <c r="D124" s="18"/>
      <c r="E124" s="18"/>
      <c r="F124" s="18"/>
      <c r="G124" s="18"/>
      <c r="H124" s="18"/>
      <c r="I124" s="18"/>
    </row>
    <row r="125" spans="1:9" x14ac:dyDescent="0.3">
      <c r="A125" s="18"/>
      <c r="B125" s="18"/>
      <c r="C125" s="18"/>
      <c r="D125" s="18"/>
      <c r="E125" s="18"/>
      <c r="F125" s="18"/>
      <c r="G125" s="18"/>
      <c r="H125" s="18"/>
      <c r="I125" s="18"/>
    </row>
    <row r="126" spans="1:9" x14ac:dyDescent="0.3">
      <c r="A126" s="18"/>
      <c r="B126" s="18"/>
      <c r="C126" s="18"/>
      <c r="D126" s="18"/>
      <c r="E126" s="18"/>
      <c r="F126" s="18"/>
      <c r="G126" s="18"/>
      <c r="H126" s="18"/>
      <c r="I126" s="18"/>
    </row>
    <row r="127" spans="1:9" x14ac:dyDescent="0.3">
      <c r="A127" s="18"/>
      <c r="B127" s="18"/>
      <c r="C127" s="18"/>
      <c r="D127" s="18"/>
      <c r="E127" s="18"/>
      <c r="F127" s="18"/>
      <c r="G127" s="18"/>
      <c r="H127" s="18"/>
      <c r="I127" s="18"/>
    </row>
    <row r="128" spans="1:9" x14ac:dyDescent="0.3">
      <c r="A128" s="18"/>
      <c r="B128" s="18"/>
      <c r="C128" s="18"/>
      <c r="D128" s="18"/>
      <c r="E128" s="18"/>
      <c r="F128" s="18"/>
      <c r="G128" s="18"/>
      <c r="H128" s="18"/>
      <c r="I128" s="18"/>
    </row>
    <row r="129" spans="1:9" x14ac:dyDescent="0.3">
      <c r="A129" s="18"/>
      <c r="B129" s="18"/>
      <c r="C129" s="18"/>
      <c r="D129" s="18"/>
      <c r="E129" s="18"/>
      <c r="F129" s="18"/>
      <c r="G129" s="18"/>
      <c r="H129" s="18"/>
      <c r="I129" s="18"/>
    </row>
    <row r="130" spans="1:9" x14ac:dyDescent="0.3">
      <c r="A130" s="18"/>
      <c r="B130" s="18"/>
      <c r="C130" s="18"/>
      <c r="D130" s="18"/>
      <c r="E130" s="18"/>
      <c r="F130" s="18"/>
      <c r="G130" s="18"/>
      <c r="H130" s="18"/>
      <c r="I130" s="18"/>
    </row>
    <row r="131" spans="1:9" x14ac:dyDescent="0.3">
      <c r="A131" s="18"/>
      <c r="B131" s="18"/>
      <c r="C131" s="18"/>
      <c r="D131" s="18"/>
      <c r="E131" s="18"/>
      <c r="F131" s="18"/>
      <c r="G131" s="18"/>
      <c r="H131" s="18"/>
      <c r="I131" s="18"/>
    </row>
    <row r="132" spans="1:9" x14ac:dyDescent="0.3">
      <c r="A132" s="18"/>
      <c r="B132" s="18"/>
      <c r="C132" s="18"/>
      <c r="D132" s="18"/>
      <c r="E132" s="18"/>
      <c r="F132" s="18"/>
      <c r="G132" s="18"/>
      <c r="H132" s="18"/>
      <c r="I132" s="18"/>
    </row>
    <row r="133" spans="1:9" x14ac:dyDescent="0.3">
      <c r="A133" s="18"/>
      <c r="B133" s="18"/>
      <c r="C133" s="18"/>
      <c r="D133" s="18"/>
      <c r="E133" s="18"/>
      <c r="F133" s="18"/>
      <c r="G133" s="18"/>
      <c r="H133" s="18"/>
      <c r="I133" s="18"/>
    </row>
    <row r="134" spans="1:9" x14ac:dyDescent="0.3">
      <c r="A134" s="18"/>
      <c r="B134" s="18"/>
      <c r="C134" s="18"/>
      <c r="D134" s="18"/>
      <c r="E134" s="18"/>
      <c r="F134" s="18"/>
      <c r="G134" s="18"/>
      <c r="H134" s="18"/>
      <c r="I134" s="18"/>
    </row>
    <row r="135" spans="1:9" x14ac:dyDescent="0.3">
      <c r="A135" s="18"/>
      <c r="B135" s="18"/>
      <c r="C135" s="18"/>
      <c r="D135" s="18"/>
      <c r="E135" s="18"/>
      <c r="F135" s="18"/>
      <c r="G135" s="18"/>
      <c r="H135" s="18"/>
      <c r="I135" s="18"/>
    </row>
    <row r="136" spans="1:9" x14ac:dyDescent="0.3">
      <c r="A136" s="18"/>
      <c r="B136" s="18"/>
      <c r="C136" s="18"/>
      <c r="D136" s="18"/>
      <c r="E136" s="18"/>
      <c r="F136" s="18"/>
      <c r="G136" s="18"/>
      <c r="H136" s="18"/>
      <c r="I136" s="18"/>
    </row>
    <row r="137" spans="1:9" x14ac:dyDescent="0.3">
      <c r="A137" s="18"/>
      <c r="B137" s="18"/>
      <c r="C137" s="18"/>
      <c r="D137" s="18"/>
      <c r="E137" s="18"/>
      <c r="F137" s="18"/>
      <c r="G137" s="18"/>
      <c r="H137" s="18"/>
      <c r="I137" s="18"/>
    </row>
    <row r="138" spans="1:9" x14ac:dyDescent="0.3">
      <c r="A138" s="18"/>
      <c r="B138" s="18"/>
      <c r="C138" s="18"/>
      <c r="D138" s="18"/>
      <c r="E138" s="18"/>
      <c r="F138" s="18"/>
      <c r="G138" s="18"/>
      <c r="H138" s="18"/>
      <c r="I138" s="18"/>
    </row>
    <row r="139" spans="1:9" x14ac:dyDescent="0.3">
      <c r="A139" s="18"/>
      <c r="B139" s="18"/>
      <c r="C139" s="18"/>
      <c r="D139" s="18"/>
      <c r="E139" s="18"/>
      <c r="F139" s="18"/>
      <c r="G139" s="18"/>
      <c r="H139" s="18"/>
      <c r="I139" s="18"/>
    </row>
    <row r="140" spans="1:9" x14ac:dyDescent="0.3">
      <c r="A140" s="18"/>
      <c r="B140" s="18"/>
      <c r="C140" s="18"/>
      <c r="D140" s="18"/>
      <c r="E140" s="18"/>
      <c r="F140" s="18"/>
      <c r="G140" s="18"/>
      <c r="H140" s="18"/>
      <c r="I140" s="18"/>
    </row>
    <row r="141" spans="1:9" x14ac:dyDescent="0.3">
      <c r="A141" s="18"/>
      <c r="B141" s="18"/>
      <c r="C141" s="18"/>
      <c r="D141" s="18"/>
      <c r="E141" s="18"/>
      <c r="F141" s="18"/>
      <c r="G141" s="18"/>
      <c r="H141" s="18"/>
      <c r="I141" s="18"/>
    </row>
    <row r="142" spans="1:9" x14ac:dyDescent="0.3">
      <c r="A142" s="18"/>
      <c r="B142" s="18"/>
      <c r="C142" s="18"/>
      <c r="D142" s="18"/>
      <c r="E142" s="18"/>
      <c r="F142" s="18"/>
      <c r="G142" s="18"/>
      <c r="H142" s="18"/>
      <c r="I142" s="18"/>
    </row>
    <row r="143" spans="1:9" x14ac:dyDescent="0.3">
      <c r="A143" s="18"/>
      <c r="B143" s="18"/>
      <c r="C143" s="18"/>
      <c r="D143" s="18"/>
      <c r="E143" s="18"/>
      <c r="F143" s="18"/>
      <c r="G143" s="18"/>
      <c r="H143" s="18"/>
      <c r="I143" s="18"/>
    </row>
    <row r="144" spans="1:9" x14ac:dyDescent="0.3">
      <c r="A144" s="18"/>
      <c r="B144" s="18"/>
      <c r="C144" s="18"/>
      <c r="D144" s="18"/>
      <c r="E144" s="18"/>
      <c r="F144" s="18"/>
      <c r="G144" s="18"/>
      <c r="H144" s="18"/>
      <c r="I144" s="18"/>
    </row>
    <row r="145" spans="1:9" x14ac:dyDescent="0.3">
      <c r="A145" s="18"/>
      <c r="B145" s="18"/>
      <c r="C145" s="18"/>
      <c r="D145" s="18"/>
      <c r="E145" s="18"/>
      <c r="F145" s="18"/>
      <c r="G145" s="18"/>
      <c r="H145" s="18"/>
      <c r="I145" s="18"/>
    </row>
    <row r="146" spans="1:9" x14ac:dyDescent="0.3">
      <c r="A146" s="18"/>
      <c r="B146" s="18"/>
      <c r="C146" s="18"/>
      <c r="D146" s="18"/>
      <c r="E146" s="18"/>
      <c r="F146" s="18"/>
      <c r="G146" s="18"/>
      <c r="H146" s="18"/>
      <c r="I146" s="18"/>
    </row>
    <row r="147" spans="1:9" x14ac:dyDescent="0.3">
      <c r="A147" s="18"/>
      <c r="B147" s="18"/>
      <c r="C147" s="18"/>
      <c r="D147" s="18"/>
      <c r="E147" s="18"/>
      <c r="F147" s="18"/>
      <c r="G147" s="18"/>
      <c r="H147" s="18"/>
      <c r="I147" s="18"/>
    </row>
    <row r="148" spans="1:9" x14ac:dyDescent="0.3">
      <c r="A148" s="18"/>
      <c r="B148" s="18"/>
      <c r="C148" s="18"/>
      <c r="D148" s="18"/>
      <c r="E148" s="18"/>
      <c r="F148" s="18"/>
      <c r="G148" s="18"/>
      <c r="H148" s="18"/>
      <c r="I148" s="18"/>
    </row>
    <row r="149" spans="1:9" x14ac:dyDescent="0.3">
      <c r="A149" s="18"/>
      <c r="B149" s="18"/>
      <c r="C149" s="18"/>
      <c r="D149" s="18"/>
      <c r="E149" s="18"/>
      <c r="F149" s="18"/>
      <c r="G149" s="18"/>
      <c r="H149" s="18"/>
      <c r="I149" s="18"/>
    </row>
    <row r="150" spans="1:9" x14ac:dyDescent="0.3">
      <c r="A150" s="18"/>
      <c r="B150" s="18"/>
      <c r="C150" s="18"/>
      <c r="D150" s="18"/>
      <c r="E150" s="18"/>
      <c r="F150" s="18"/>
      <c r="G150" s="18"/>
      <c r="H150" s="18"/>
      <c r="I150" s="18"/>
    </row>
    <row r="151" spans="1:9" x14ac:dyDescent="0.3">
      <c r="A151" s="18"/>
      <c r="B151" s="18"/>
      <c r="C151" s="18"/>
      <c r="D151" s="18"/>
      <c r="E151" s="18"/>
      <c r="F151" s="18"/>
      <c r="G151" s="18"/>
      <c r="H151" s="18"/>
      <c r="I151" s="18"/>
    </row>
    <row r="152" spans="1:9" x14ac:dyDescent="0.3">
      <c r="A152" s="18"/>
      <c r="B152" s="18"/>
      <c r="C152" s="18"/>
      <c r="D152" s="18"/>
      <c r="E152" s="18"/>
      <c r="F152" s="18"/>
      <c r="G152" s="18"/>
      <c r="H152" s="18"/>
      <c r="I152" s="18"/>
    </row>
    <row r="153" spans="1:9" x14ac:dyDescent="0.3">
      <c r="A153" s="18"/>
      <c r="B153" s="18"/>
      <c r="C153" s="18"/>
      <c r="D153" s="18"/>
      <c r="E153" s="18"/>
      <c r="F153" s="18"/>
      <c r="G153" s="18"/>
      <c r="H153" s="18"/>
      <c r="I153" s="18"/>
    </row>
    <row r="154" spans="1:9" x14ac:dyDescent="0.3">
      <c r="A154" s="18"/>
      <c r="B154" s="18"/>
      <c r="C154" s="18"/>
      <c r="D154" s="18"/>
      <c r="E154" s="18"/>
      <c r="F154" s="18"/>
      <c r="G154" s="18"/>
      <c r="H154" s="18"/>
      <c r="I154" s="18"/>
    </row>
    <row r="155" spans="1:9" x14ac:dyDescent="0.3">
      <c r="A155" s="18"/>
      <c r="B155" s="18"/>
      <c r="C155" s="18"/>
      <c r="D155" s="18"/>
      <c r="E155" s="18"/>
      <c r="F155" s="18"/>
      <c r="G155" s="18"/>
      <c r="H155" s="18"/>
      <c r="I155" s="18"/>
    </row>
    <row r="156" spans="1:9" x14ac:dyDescent="0.3">
      <c r="A156" s="18"/>
      <c r="B156" s="18"/>
      <c r="C156" s="18"/>
      <c r="D156" s="18"/>
      <c r="E156" s="18"/>
      <c r="F156" s="18"/>
      <c r="G156" s="18"/>
      <c r="H156" s="18"/>
      <c r="I156" s="18"/>
    </row>
    <row r="157" spans="1:9" x14ac:dyDescent="0.3">
      <c r="A157" s="18"/>
      <c r="B157" s="18"/>
      <c r="C157" s="18"/>
      <c r="D157" s="18"/>
      <c r="E157" s="18"/>
      <c r="F157" s="18"/>
      <c r="G157" s="18"/>
      <c r="H157" s="18"/>
      <c r="I157" s="18"/>
    </row>
    <row r="158" spans="1:9" x14ac:dyDescent="0.3">
      <c r="A158" s="18"/>
      <c r="B158" s="18"/>
      <c r="C158" s="18"/>
      <c r="D158" s="18"/>
      <c r="E158" s="18"/>
      <c r="F158" s="18"/>
      <c r="G158" s="18"/>
      <c r="H158" s="18"/>
      <c r="I158" s="18"/>
    </row>
    <row r="159" spans="1:9" x14ac:dyDescent="0.3">
      <c r="A159" s="18"/>
      <c r="B159" s="18"/>
      <c r="C159" s="18"/>
      <c r="D159" s="18"/>
      <c r="E159" s="18"/>
      <c r="F159" s="18"/>
      <c r="G159" s="18"/>
      <c r="H159" s="18"/>
      <c r="I159" s="18"/>
    </row>
    <row r="160" spans="1:9" x14ac:dyDescent="0.3">
      <c r="A160" s="19"/>
      <c r="B160" s="19"/>
      <c r="C160" s="19"/>
      <c r="D160" s="19"/>
      <c r="E160" s="19"/>
      <c r="F160" s="19"/>
      <c r="G160" s="19"/>
      <c r="H160" s="19"/>
      <c r="I160" s="19"/>
    </row>
    <row r="161" spans="1:9" x14ac:dyDescent="0.3">
      <c r="A161" s="19"/>
      <c r="B161" s="19"/>
      <c r="C161" s="19"/>
      <c r="D161" s="19"/>
      <c r="E161" s="19"/>
      <c r="F161" s="19"/>
      <c r="G161" s="19"/>
      <c r="H161" s="19"/>
      <c r="I161" s="19"/>
    </row>
    <row r="162" spans="1:9" x14ac:dyDescent="0.3">
      <c r="A162" s="19"/>
      <c r="B162" s="19"/>
      <c r="C162" s="19"/>
      <c r="D162" s="19"/>
      <c r="E162" s="19"/>
      <c r="F162" s="19"/>
      <c r="G162" s="19"/>
      <c r="H162" s="19"/>
      <c r="I162" s="19"/>
    </row>
    <row r="163" spans="1:9" x14ac:dyDescent="0.3">
      <c r="A163" s="19"/>
      <c r="B163" s="19"/>
      <c r="C163" s="19"/>
      <c r="D163" s="19"/>
      <c r="E163" s="19"/>
      <c r="F163" s="19"/>
      <c r="G163" s="19"/>
      <c r="H163" s="19"/>
      <c r="I163" s="19"/>
    </row>
    <row r="164" spans="1:9" x14ac:dyDescent="0.3">
      <c r="A164" s="19"/>
      <c r="B164" s="19"/>
      <c r="C164" s="19"/>
      <c r="D164" s="19"/>
      <c r="E164" s="19"/>
      <c r="F164" s="19"/>
      <c r="G164" s="19"/>
      <c r="H164" s="19"/>
      <c r="I164" s="19"/>
    </row>
    <row r="165" spans="1:9" x14ac:dyDescent="0.3">
      <c r="A165" s="19"/>
      <c r="B165" s="19"/>
      <c r="C165" s="19"/>
      <c r="D165" s="19"/>
      <c r="E165" s="19"/>
      <c r="F165" s="19"/>
      <c r="G165" s="19"/>
      <c r="H165" s="19"/>
      <c r="I165" s="19"/>
    </row>
    <row r="166" spans="1:9" x14ac:dyDescent="0.3">
      <c r="A166" s="19"/>
      <c r="B166" s="19"/>
      <c r="C166" s="19"/>
      <c r="D166" s="19"/>
      <c r="E166" s="19"/>
      <c r="F166" s="19"/>
      <c r="G166" s="19"/>
      <c r="H166" s="19"/>
      <c r="I166" s="19"/>
    </row>
    <row r="167" spans="1:9" x14ac:dyDescent="0.3">
      <c r="A167" s="19"/>
      <c r="B167" s="19"/>
      <c r="C167" s="19"/>
      <c r="D167" s="19"/>
      <c r="E167" s="19"/>
      <c r="F167" s="19"/>
      <c r="G167" s="19"/>
      <c r="H167" s="19"/>
      <c r="I167" s="19"/>
    </row>
    <row r="168" spans="1:9" x14ac:dyDescent="0.3">
      <c r="A168" s="19"/>
      <c r="B168" s="19"/>
      <c r="C168" s="19"/>
      <c r="D168" s="19"/>
      <c r="E168" s="19"/>
      <c r="F168" s="19"/>
      <c r="G168" s="19"/>
      <c r="H168" s="19"/>
      <c r="I168" s="19"/>
    </row>
    <row r="169" spans="1:9" x14ac:dyDescent="0.3">
      <c r="A169" s="19"/>
      <c r="B169" s="19"/>
      <c r="C169" s="19"/>
      <c r="D169" s="19"/>
      <c r="E169" s="19"/>
      <c r="F169" s="19"/>
      <c r="G169" s="19"/>
      <c r="H169" s="19"/>
      <c r="I169" s="19"/>
    </row>
    <row r="170" spans="1:9" x14ac:dyDescent="0.3">
      <c r="A170" s="19"/>
      <c r="B170" s="19"/>
      <c r="C170" s="19"/>
      <c r="D170" s="19"/>
      <c r="E170" s="19"/>
      <c r="F170" s="19"/>
      <c r="G170" s="19"/>
      <c r="H170" s="19"/>
      <c r="I170" s="19"/>
    </row>
    <row r="171" spans="1:9" x14ac:dyDescent="0.3">
      <c r="A171" s="18"/>
      <c r="B171" s="18"/>
      <c r="C171" s="18"/>
      <c r="D171" s="18"/>
      <c r="E171" s="18"/>
      <c r="F171" s="18"/>
    </row>
    <row r="172" spans="1:9" x14ac:dyDescent="0.3">
      <c r="A172" s="18"/>
      <c r="B172" s="18"/>
      <c r="C172" s="18"/>
      <c r="D172" s="18"/>
      <c r="E172" s="18"/>
      <c r="F172" s="18"/>
    </row>
    <row r="173" spans="1:9" x14ac:dyDescent="0.3">
      <c r="A173" s="18"/>
      <c r="B173" s="18"/>
      <c r="C173" s="18"/>
      <c r="D173" s="18"/>
      <c r="E173" s="18"/>
      <c r="F173" s="18"/>
    </row>
    <row r="174" spans="1:9" x14ac:dyDescent="0.3">
      <c r="A174" s="18"/>
      <c r="B174" s="18"/>
      <c r="C174" s="18"/>
      <c r="D174" s="18"/>
      <c r="E174" s="18"/>
      <c r="F174" s="18"/>
    </row>
    <row r="175" spans="1:9" x14ac:dyDescent="0.3">
      <c r="A175" s="18"/>
      <c r="B175" s="18"/>
      <c r="C175" s="18"/>
      <c r="D175" s="18"/>
      <c r="E175" s="18"/>
      <c r="F175" s="18"/>
    </row>
    <row r="176" spans="1:9" x14ac:dyDescent="0.3">
      <c r="A176" s="18"/>
      <c r="B176" s="18"/>
      <c r="C176" s="18"/>
      <c r="D176" s="18"/>
      <c r="E176" s="18"/>
      <c r="F176" s="18"/>
    </row>
    <row r="177" spans="1:6" x14ac:dyDescent="0.3">
      <c r="A177" s="18"/>
      <c r="B177" s="18"/>
      <c r="C177" s="18"/>
      <c r="D177" s="18"/>
      <c r="E177" s="18"/>
      <c r="F177" s="18"/>
    </row>
    <row r="178" spans="1:6" x14ac:dyDescent="0.3">
      <c r="A178" s="18"/>
      <c r="B178" s="18"/>
      <c r="C178" s="18"/>
      <c r="D178" s="18"/>
      <c r="E178" s="18"/>
      <c r="F178" s="18"/>
    </row>
    <row r="179" spans="1:6" x14ac:dyDescent="0.3">
      <c r="A179" s="18"/>
      <c r="B179" s="18"/>
      <c r="C179" s="18"/>
      <c r="D179" s="18"/>
      <c r="E179" s="18"/>
      <c r="F179" s="18"/>
    </row>
    <row r="180" spans="1:6" x14ac:dyDescent="0.3">
      <c r="A180" s="18"/>
      <c r="B180" s="18"/>
      <c r="C180" s="18"/>
      <c r="D180" s="18"/>
      <c r="E180" s="18"/>
      <c r="F180" s="18"/>
    </row>
    <row r="181" spans="1:6" x14ac:dyDescent="0.3">
      <c r="A181" s="18"/>
      <c r="B181" s="18"/>
      <c r="C181" s="18"/>
      <c r="D181" s="18"/>
      <c r="E181" s="18"/>
      <c r="F181" s="18"/>
    </row>
    <row r="182" spans="1:6" x14ac:dyDescent="0.3">
      <c r="A182" s="18"/>
      <c r="B182" s="18"/>
      <c r="C182" s="18"/>
      <c r="D182" s="18"/>
      <c r="E182" s="18"/>
      <c r="F182" s="18"/>
    </row>
    <row r="183" spans="1:6" x14ac:dyDescent="0.3">
      <c r="A183" s="18"/>
      <c r="B183" s="18"/>
      <c r="C183" s="18"/>
      <c r="D183" s="18"/>
      <c r="E183" s="18"/>
      <c r="F183" s="18"/>
    </row>
    <row r="184" spans="1:6" x14ac:dyDescent="0.3">
      <c r="A184" s="18"/>
      <c r="B184" s="18"/>
      <c r="C184" s="18"/>
      <c r="D184" s="18"/>
      <c r="E184" s="18"/>
      <c r="F184" s="18"/>
    </row>
    <row r="185" spans="1:6" x14ac:dyDescent="0.3">
      <c r="A185" s="18"/>
      <c r="B185" s="18"/>
      <c r="C185" s="18"/>
      <c r="D185" s="18"/>
      <c r="E185" s="18"/>
      <c r="F185" s="18"/>
    </row>
    <row r="186" spans="1:6" x14ac:dyDescent="0.3">
      <c r="A186" s="18"/>
      <c r="B186" s="18"/>
      <c r="C186" s="18"/>
      <c r="D186" s="18"/>
      <c r="E186" s="18"/>
      <c r="F186" s="18"/>
    </row>
    <row r="187" spans="1:6" x14ac:dyDescent="0.3">
      <c r="A187" s="18"/>
      <c r="B187" s="18"/>
      <c r="C187" s="18"/>
      <c r="D187" s="18"/>
      <c r="E187" s="18"/>
      <c r="F187" s="18"/>
    </row>
    <row r="188" spans="1:6" x14ac:dyDescent="0.3">
      <c r="A188" s="18"/>
      <c r="B188" s="18"/>
      <c r="C188" s="18"/>
      <c r="D188" s="18"/>
      <c r="E188" s="18"/>
      <c r="F188" s="18"/>
    </row>
    <row r="189" spans="1:6" x14ac:dyDescent="0.3">
      <c r="A189" s="18"/>
      <c r="B189" s="18"/>
      <c r="C189" s="18"/>
      <c r="D189" s="18"/>
      <c r="E189" s="18"/>
      <c r="F189" s="18"/>
    </row>
    <row r="190" spans="1:6" x14ac:dyDescent="0.3">
      <c r="A190" s="18"/>
      <c r="B190" s="18"/>
      <c r="C190" s="18"/>
      <c r="D190" s="18"/>
      <c r="E190" s="18"/>
      <c r="F190" s="18"/>
    </row>
    <row r="191" spans="1:6" x14ac:dyDescent="0.3">
      <c r="A191" s="18"/>
      <c r="B191" s="18"/>
      <c r="C191" s="18"/>
      <c r="D191" s="18"/>
      <c r="E191" s="18"/>
      <c r="F191" s="18"/>
    </row>
    <row r="192" spans="1:6" x14ac:dyDescent="0.3">
      <c r="A192" s="18"/>
      <c r="B192" s="18"/>
      <c r="C192" s="18"/>
      <c r="D192" s="18"/>
      <c r="E192" s="18"/>
      <c r="F192" s="18"/>
    </row>
    <row r="193" spans="1:6" x14ac:dyDescent="0.3">
      <c r="A193" s="18"/>
      <c r="B193" s="18"/>
      <c r="C193" s="18"/>
      <c r="D193" s="18"/>
      <c r="E193" s="18"/>
      <c r="F193" s="18"/>
    </row>
    <row r="194" spans="1:6" x14ac:dyDescent="0.3">
      <c r="A194" s="18"/>
      <c r="B194" s="18"/>
      <c r="C194" s="18"/>
      <c r="D194" s="18"/>
      <c r="E194" s="18"/>
      <c r="F194" s="18"/>
    </row>
    <row r="195" spans="1:6" x14ac:dyDescent="0.3">
      <c r="A195" s="18"/>
      <c r="B195" s="18"/>
      <c r="C195" s="18"/>
      <c r="D195" s="18"/>
      <c r="E195" s="18"/>
      <c r="F195" s="18"/>
    </row>
    <row r="196" spans="1:6" x14ac:dyDescent="0.3">
      <c r="A196" s="18"/>
      <c r="B196" s="18"/>
      <c r="C196" s="18"/>
      <c r="D196" s="18"/>
      <c r="E196" s="18"/>
      <c r="F196" s="18"/>
    </row>
    <row r="197" spans="1:6" x14ac:dyDescent="0.3">
      <c r="A197" s="18"/>
      <c r="B197" s="18"/>
      <c r="C197" s="18"/>
      <c r="D197" s="18"/>
      <c r="E197" s="18"/>
      <c r="F197" s="18"/>
    </row>
    <row r="198" spans="1:6" x14ac:dyDescent="0.3">
      <c r="A198" s="18"/>
      <c r="B198" s="18"/>
      <c r="C198" s="18"/>
      <c r="D198" s="18"/>
      <c r="E198" s="18"/>
      <c r="F198" s="18"/>
    </row>
    <row r="199" spans="1:6" x14ac:dyDescent="0.3">
      <c r="A199" s="18"/>
      <c r="B199" s="18"/>
      <c r="C199" s="18"/>
      <c r="D199" s="18"/>
      <c r="E199" s="18"/>
      <c r="F199" s="18"/>
    </row>
    <row r="200" spans="1:6" x14ac:dyDescent="0.3">
      <c r="A200" s="18"/>
      <c r="B200" s="18"/>
      <c r="C200" s="18"/>
      <c r="D200" s="18"/>
      <c r="E200" s="18"/>
      <c r="F200" s="18"/>
    </row>
    <row r="201" spans="1:6" x14ac:dyDescent="0.3">
      <c r="A201" s="18"/>
      <c r="B201" s="18"/>
      <c r="C201" s="18"/>
      <c r="D201" s="18"/>
      <c r="E201" s="18"/>
      <c r="F201" s="18"/>
    </row>
    <row r="202" spans="1:6" x14ac:dyDescent="0.3">
      <c r="A202" s="18"/>
      <c r="B202" s="18"/>
      <c r="C202" s="18"/>
      <c r="D202" s="18"/>
      <c r="E202" s="18"/>
      <c r="F202" s="18"/>
    </row>
    <row r="203" spans="1:6" x14ac:dyDescent="0.3">
      <c r="A203" s="18"/>
      <c r="B203" s="18"/>
      <c r="C203" s="18"/>
      <c r="D203" s="18"/>
      <c r="E203" s="18"/>
      <c r="F203" s="18"/>
    </row>
    <row r="204" spans="1:6" x14ac:dyDescent="0.3">
      <c r="A204" s="18"/>
      <c r="B204" s="18"/>
      <c r="C204" s="18"/>
      <c r="D204" s="18"/>
      <c r="E204" s="18"/>
      <c r="F204" s="18"/>
    </row>
    <row r="205" spans="1:6" x14ac:dyDescent="0.3">
      <c r="A205" s="18"/>
      <c r="B205" s="18"/>
      <c r="C205" s="18"/>
      <c r="D205" s="18"/>
      <c r="E205" s="18"/>
      <c r="F205" s="18"/>
    </row>
    <row r="206" spans="1:6" x14ac:dyDescent="0.3">
      <c r="A206" s="18"/>
      <c r="B206" s="18"/>
      <c r="C206" s="18"/>
      <c r="D206" s="18"/>
      <c r="E206" s="18"/>
      <c r="F206" s="18"/>
    </row>
    <row r="207" spans="1:6" x14ac:dyDescent="0.3">
      <c r="A207" s="18"/>
      <c r="B207" s="18"/>
      <c r="C207" s="18"/>
      <c r="D207" s="18"/>
      <c r="E207" s="18"/>
      <c r="F207" s="18"/>
    </row>
  </sheetData>
  <sheetProtection sheet="1" objects="1" scenarios="1" selectLockedCells="1"/>
  <mergeCells count="9">
    <mergeCell ref="B17:D17"/>
    <mergeCell ref="A18:E18"/>
    <mergeCell ref="A1:E2"/>
    <mergeCell ref="I2:P4"/>
    <mergeCell ref="I5:P8"/>
    <mergeCell ref="A8:E8"/>
    <mergeCell ref="I9:P12"/>
    <mergeCell ref="A15:E15"/>
    <mergeCell ref="I13:P13"/>
  </mergeCells>
  <conditionalFormatting sqref="H1 Q16 M17 N1 H22">
    <cfRule type="expression" dxfId="45" priority="2">
      <formula>OR($A$24=20,$A$24=0)</formula>
    </cfRule>
  </conditionalFormatting>
  <conditionalFormatting sqref="H10:H12 Q3 N17 Q17 K1">
    <cfRule type="expression" dxfId="44" priority="3">
      <formula>OR($A$24=20,$A$24=0)</formula>
    </cfRule>
  </conditionalFormatting>
  <conditionalFormatting sqref="H2 Q11 H17:I17">
    <cfRule type="expression" dxfId="43" priority="4">
      <formula>OR($A$24=20,$A$24=0)</formula>
    </cfRule>
  </conditionalFormatting>
  <conditionalFormatting sqref="L17 I1 H7 Q1 H11 P17 Q6:Q7">
    <cfRule type="expression" dxfId="42" priority="5">
      <formula>OR($A$24=20,$A$24=0)</formula>
    </cfRule>
  </conditionalFormatting>
  <conditionalFormatting sqref="Q2 H5 O17 J1">
    <cfRule type="expression" dxfId="41" priority="6">
      <formula>OR($A$24=20,$A$24=0)</formula>
    </cfRule>
  </conditionalFormatting>
  <conditionalFormatting sqref="Q9 H12 Q4:Q6 L1 H9 K17">
    <cfRule type="expression" dxfId="40" priority="7">
      <formula>OR($A$24=20,$A$24=0)</formula>
    </cfRule>
  </conditionalFormatting>
  <conditionalFormatting sqref="O1 J17 Q12:Q14 Q18 H15 H4:H6 Q8">
    <cfRule type="expression" dxfId="39" priority="8">
      <formula>OR($A$24=20,$A$24=0)</formula>
    </cfRule>
  </conditionalFormatting>
  <conditionalFormatting sqref="H16 M1 H3 H8 Q15">
    <cfRule type="expression" dxfId="38" priority="9">
      <formula>OR($A$24=20,$A$24=0)</formula>
    </cfRule>
  </conditionalFormatting>
  <conditionalFormatting sqref="Q5 H13:H14 P1 Q10:Q12">
    <cfRule type="expression" dxfId="37" priority="10">
      <formula>OR($A$24=20,$A$24=0)</formula>
    </cfRule>
  </conditionalFormatting>
  <conditionalFormatting sqref="I13:P13">
    <cfRule type="expression" dxfId="36" priority="1">
      <formula>$A$24&gt;14</formula>
    </cfRule>
    <cfRule type="expression" dxfId="35" priority="11">
      <formula>$A$24=0</formula>
    </cfRule>
  </conditionalFormatting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009DA-EDAA-4F63-86FA-36D7DFD94E45}">
  <sheetPr>
    <tabColor rgb="FFC00000"/>
  </sheetPr>
  <dimension ref="A1:Q19"/>
  <sheetViews>
    <sheetView showGridLines="0" workbookViewId="0">
      <selection activeCell="A5" sqref="A5"/>
    </sheetView>
  </sheetViews>
  <sheetFormatPr defaultRowHeight="14.4" x14ac:dyDescent="0.3"/>
  <cols>
    <col min="1" max="6" width="9" customWidth="1"/>
  </cols>
  <sheetData>
    <row r="1" spans="1:17" ht="21" x14ac:dyDescent="0.3">
      <c r="A1" s="53" t="s">
        <v>189</v>
      </c>
      <c r="B1" s="53"/>
      <c r="C1" s="53"/>
      <c r="D1" s="53"/>
      <c r="E1" s="53"/>
      <c r="F1" s="53"/>
      <c r="H1" s="17" t="s">
        <v>184</v>
      </c>
      <c r="I1" s="17" t="s">
        <v>184</v>
      </c>
      <c r="J1" s="17" t="s">
        <v>184</v>
      </c>
      <c r="K1" s="17" t="s">
        <v>184</v>
      </c>
      <c r="L1" s="17" t="s">
        <v>184</v>
      </c>
      <c r="M1" s="17" t="s">
        <v>184</v>
      </c>
      <c r="N1" s="17" t="s">
        <v>184</v>
      </c>
      <c r="O1" s="17" t="s">
        <v>184</v>
      </c>
      <c r="P1" s="17" t="s">
        <v>184</v>
      </c>
      <c r="Q1" s="17" t="s">
        <v>184</v>
      </c>
    </row>
    <row r="2" spans="1:17" ht="7.5" customHeight="1" x14ac:dyDescent="0.3">
      <c r="H2" s="17" t="s">
        <v>184</v>
      </c>
      <c r="I2" s="28"/>
      <c r="J2" s="28"/>
      <c r="K2" s="28"/>
      <c r="L2" s="28"/>
      <c r="M2" s="28"/>
      <c r="N2" s="28"/>
      <c r="O2" s="28"/>
      <c r="P2" s="28"/>
      <c r="Q2" s="17" t="s">
        <v>184</v>
      </c>
    </row>
    <row r="3" spans="1:17" ht="35.25" customHeight="1" x14ac:dyDescent="0.3">
      <c r="A3" s="20">
        <v>1</v>
      </c>
      <c r="B3" s="20">
        <v>2</v>
      </c>
      <c r="C3" s="20">
        <v>3</v>
      </c>
      <c r="D3" s="20">
        <v>4</v>
      </c>
      <c r="E3" s="20">
        <v>5</v>
      </c>
      <c r="F3" s="20">
        <v>6</v>
      </c>
      <c r="H3" s="17" t="s">
        <v>184</v>
      </c>
      <c r="I3" s="143" t="s">
        <v>131</v>
      </c>
      <c r="J3" s="143"/>
      <c r="K3" s="143"/>
      <c r="L3" s="143"/>
      <c r="M3" s="143"/>
      <c r="N3" s="143"/>
      <c r="O3" s="143"/>
      <c r="P3" s="143"/>
      <c r="Q3" s="17" t="s">
        <v>184</v>
      </c>
    </row>
    <row r="4" spans="1:17" ht="22.5" customHeight="1" x14ac:dyDescent="0.3">
      <c r="A4" s="53" t="s">
        <v>190</v>
      </c>
      <c r="B4" s="53"/>
      <c r="C4" s="53"/>
      <c r="D4" s="53"/>
      <c r="E4" s="53"/>
      <c r="F4" s="53"/>
      <c r="H4" s="17" t="s">
        <v>184</v>
      </c>
      <c r="I4" s="143"/>
      <c r="J4" s="143"/>
      <c r="K4" s="143"/>
      <c r="L4" s="143"/>
      <c r="M4" s="143"/>
      <c r="N4" s="143"/>
      <c r="O4" s="143"/>
      <c r="P4" s="143"/>
      <c r="Q4" s="17" t="s">
        <v>184</v>
      </c>
    </row>
    <row r="5" spans="1:17" ht="35.25" customHeight="1" thickBot="1" x14ac:dyDescent="0.35">
      <c r="A5" s="20">
        <v>1</v>
      </c>
      <c r="B5" s="20">
        <v>2</v>
      </c>
      <c r="C5" s="20">
        <v>3</v>
      </c>
      <c r="D5" s="20">
        <v>4</v>
      </c>
      <c r="E5" s="20">
        <v>5</v>
      </c>
      <c r="F5" s="20">
        <v>6</v>
      </c>
      <c r="H5" s="17"/>
      <c r="I5" s="144"/>
      <c r="J5" s="144"/>
      <c r="K5" s="144"/>
      <c r="L5" s="144"/>
      <c r="M5" s="144"/>
      <c r="N5" s="144"/>
      <c r="O5" s="144"/>
      <c r="P5" s="144"/>
      <c r="Q5" s="17"/>
    </row>
    <row r="6" spans="1:17" ht="24.75" customHeight="1" x14ac:dyDescent="0.3">
      <c r="A6" s="55" t="s">
        <v>191</v>
      </c>
      <c r="B6" s="55"/>
      <c r="C6" s="55"/>
      <c r="D6" s="55"/>
      <c r="E6" s="55"/>
      <c r="F6" s="55"/>
      <c r="H6" s="17" t="s">
        <v>184</v>
      </c>
      <c r="I6" s="134" t="str">
        <f>"VOCÊ FEZ "&amp;A17&amp;" e "&amp;B17&amp;" PONTO"&amp;IF(B17=1,"","S")</f>
        <v>VOCÊ FEZ 1 e 0 PONTOS</v>
      </c>
      <c r="J6" s="135"/>
      <c r="K6" s="135"/>
      <c r="L6" s="135"/>
      <c r="M6" s="135"/>
      <c r="N6" s="135"/>
      <c r="O6" s="135"/>
      <c r="P6" s="136"/>
      <c r="Q6" s="17" t="s">
        <v>184</v>
      </c>
    </row>
    <row r="7" spans="1:17" ht="35.25" customHeight="1" x14ac:dyDescent="0.3">
      <c r="A7" s="27">
        <f>INDEX(ref!$A$109:$A$302,MATCH("DUPLA SENA",ref!$A$109:$A$302,0)+4)</f>
        <v>4</v>
      </c>
      <c r="B7" s="27">
        <f>INDEX(ref!$A$109:$A$302,MATCH("DUPLA SENA",ref!$A$109:$A$302,0)+5)</f>
        <v>10</v>
      </c>
      <c r="C7" s="27">
        <f>INDEX(ref!$A$109:$A$302,MATCH("DUPLA SENA",ref!$A$109:$A$302,0)+6)</f>
        <v>37</v>
      </c>
      <c r="D7" s="27">
        <f>INDEX(ref!$A$109:$A$302,MATCH("DUPLA SENA",ref!$A$109:$A$302,0)+7)</f>
        <v>43</v>
      </c>
      <c r="E7" s="27">
        <f>INDEX(ref!$A$109:$A$302,MATCH("DUPLA SENA",ref!$A$109:$A$302,0)+8)</f>
        <v>44</v>
      </c>
      <c r="F7" s="27">
        <f>INDEX(ref!$A$109:$A$302,MATCH("DUPLA SENA",ref!$A$109:$A$302,0)+9)</f>
        <v>50</v>
      </c>
      <c r="H7" s="17" t="s">
        <v>184</v>
      </c>
      <c r="I7" s="137"/>
      <c r="J7" s="138"/>
      <c r="K7" s="138"/>
      <c r="L7" s="138"/>
      <c r="M7" s="138"/>
      <c r="N7" s="138"/>
      <c r="O7" s="138"/>
      <c r="P7" s="139"/>
      <c r="Q7" s="17" t="s">
        <v>184</v>
      </c>
    </row>
    <row r="8" spans="1:17" ht="8.25" customHeight="1" x14ac:dyDescent="0.3">
      <c r="H8" s="17" t="s">
        <v>184</v>
      </c>
      <c r="I8" s="137"/>
      <c r="J8" s="138"/>
      <c r="K8" s="138"/>
      <c r="L8" s="138"/>
      <c r="M8" s="138"/>
      <c r="N8" s="138"/>
      <c r="O8" s="138"/>
      <c r="P8" s="139"/>
      <c r="Q8" s="17" t="s">
        <v>184</v>
      </c>
    </row>
    <row r="9" spans="1:17" ht="22.5" customHeight="1" thickBot="1" x14ac:dyDescent="0.35">
      <c r="A9" s="55" t="s">
        <v>192</v>
      </c>
      <c r="B9" s="55"/>
      <c r="C9" s="55"/>
      <c r="D9" s="55"/>
      <c r="E9" s="55"/>
      <c r="F9" s="55"/>
      <c r="H9" s="17" t="s">
        <v>184</v>
      </c>
      <c r="I9" s="140"/>
      <c r="J9" s="141"/>
      <c r="K9" s="141"/>
      <c r="L9" s="141"/>
      <c r="M9" s="141"/>
      <c r="N9" s="141"/>
      <c r="O9" s="141"/>
      <c r="P9" s="142"/>
      <c r="Q9" s="17" t="s">
        <v>184</v>
      </c>
    </row>
    <row r="10" spans="1:17" ht="35.25" customHeight="1" x14ac:dyDescent="0.3">
      <c r="A10" s="27">
        <f>INDEX(ref!$A$109:$A$302,MATCH("DUPLA SENA",ref!$A$109:$A$302,0)+13)</f>
        <v>14</v>
      </c>
      <c r="B10" s="27">
        <f>INDEX(ref!$A$109:$A$302,MATCH("DUPLA SENA",ref!$A$109:$A$302,0)+14)</f>
        <v>15</v>
      </c>
      <c r="C10" s="27">
        <f>INDEX(ref!$A$109:$A$302,MATCH("DUPLA SENA",ref!$A$109:$A$302,0)+15)</f>
        <v>25</v>
      </c>
      <c r="D10" s="27">
        <f>INDEX(ref!$A$109:$A$302,MATCH("DUPLA SENA",ref!$A$109:$A$302,0)+16)</f>
        <v>26</v>
      </c>
      <c r="E10" s="27">
        <f>INDEX(ref!$A$109:$A$302,MATCH("DUPLA SENA",ref!$A$109:$A$302,0)+17)</f>
        <v>43</v>
      </c>
      <c r="F10" s="27">
        <f>INDEX(ref!$A$109:$A$302,MATCH("DUPLA SENA",ref!$A$109:$A$302,0)+18)</f>
        <v>44</v>
      </c>
      <c r="H10" s="17" t="s">
        <v>184</v>
      </c>
      <c r="I10" s="125" t="str">
        <f>IF(OR(A17=6,B17=6),"GANHOU NA SENA!!!",IF(OR(A17=5,B17=5),"GANHOU NA QUINA!!",IF(OR(A17=4,B17=4),"GANHOU NA QUADRA!",IF(OR(A17=3,B17=3),"GANHOU NO TERNO!","Mais sorte da próxima!"))))</f>
        <v>Mais sorte da próxima!</v>
      </c>
      <c r="J10" s="126"/>
      <c r="K10" s="126"/>
      <c r="L10" s="126"/>
      <c r="M10" s="126"/>
      <c r="N10" s="126"/>
      <c r="O10" s="126"/>
      <c r="P10" s="127"/>
      <c r="Q10" s="17" t="s">
        <v>184</v>
      </c>
    </row>
    <row r="11" spans="1:17" ht="30" customHeight="1" x14ac:dyDescent="0.3">
      <c r="A11" s="55" t="s">
        <v>187</v>
      </c>
      <c r="B11" s="55"/>
      <c r="C11" s="55"/>
      <c r="D11" s="55"/>
      <c r="E11" s="55"/>
      <c r="F11" s="55"/>
      <c r="H11" s="17" t="s">
        <v>184</v>
      </c>
      <c r="I11" s="128"/>
      <c r="J11" s="129"/>
      <c r="K11" s="129"/>
      <c r="L11" s="129"/>
      <c r="M11" s="129"/>
      <c r="N11" s="129"/>
      <c r="O11" s="129"/>
      <c r="P11" s="130"/>
      <c r="Q11" s="17" t="s">
        <v>184</v>
      </c>
    </row>
    <row r="12" spans="1:17" ht="35.4" thickBot="1" x14ac:dyDescent="0.35">
      <c r="B12" s="145" t="str">
        <f>RIGHT(LEFT(INDEX(ref!$A$109:$A$302,MATCH("DUPLA SENA",ref!$A$109:$A$302,0)+22),13),4)</f>
        <v>1939</v>
      </c>
      <c r="C12" s="146"/>
      <c r="D12" s="146"/>
      <c r="E12" s="147"/>
      <c r="H12" s="17" t="s">
        <v>184</v>
      </c>
      <c r="I12" s="131"/>
      <c r="J12" s="132"/>
      <c r="K12" s="132"/>
      <c r="L12" s="132"/>
      <c r="M12" s="132"/>
      <c r="N12" s="132"/>
      <c r="O12" s="132"/>
      <c r="P12" s="133"/>
      <c r="Q12" s="17" t="s">
        <v>184</v>
      </c>
    </row>
    <row r="13" spans="1:17" ht="21" x14ac:dyDescent="0.3">
      <c r="A13" s="60" t="str">
        <f>RIGHT(INDEX(ref!$A$109:$A$302,MATCH("DUPLA SENA",ref!$A$109:$A$302,0)+22),LEN(INDEX(ref!$A$109:$A$302,MATCH("DUPLA SENA",ref!$A$109:$A$302,0)+22))-16)</f>
        <v>Quinta-feira, 23 de Maio de 2019</v>
      </c>
      <c r="B13" s="60"/>
      <c r="C13" s="60"/>
      <c r="D13" s="60"/>
      <c r="E13" s="60"/>
      <c r="F13" s="60"/>
      <c r="H13" s="17" t="s">
        <v>184</v>
      </c>
      <c r="I13" s="34"/>
      <c r="J13" s="34"/>
      <c r="K13" s="34"/>
      <c r="L13" s="34"/>
      <c r="M13" s="34"/>
      <c r="N13" s="34"/>
      <c r="O13" s="34"/>
      <c r="P13" s="34"/>
      <c r="Q13" s="17" t="s">
        <v>184</v>
      </c>
    </row>
    <row r="14" spans="1:17" ht="21" x14ac:dyDescent="0.3">
      <c r="H14" s="17" t="s">
        <v>184</v>
      </c>
      <c r="Q14" s="17" t="s">
        <v>184</v>
      </c>
    </row>
    <row r="15" spans="1:17" ht="21" x14ac:dyDescent="0.3">
      <c r="A15" s="18">
        <f t="shared" ref="A15:F15" si="0">IF(ISERROR(HLOOKUP(A7,$A$3:$F$3,1,FALSE)),0,1)</f>
        <v>1</v>
      </c>
      <c r="B15" s="18">
        <f t="shared" si="0"/>
        <v>0</v>
      </c>
      <c r="C15" s="18">
        <f t="shared" si="0"/>
        <v>0</v>
      </c>
      <c r="D15" s="18">
        <f t="shared" si="0"/>
        <v>0</v>
      </c>
      <c r="E15" s="18">
        <f t="shared" si="0"/>
        <v>0</v>
      </c>
      <c r="F15" s="18">
        <f t="shared" si="0"/>
        <v>0</v>
      </c>
      <c r="G15" s="18"/>
      <c r="H15" s="17" t="s">
        <v>184</v>
      </c>
      <c r="I15" s="17" t="s">
        <v>184</v>
      </c>
      <c r="J15" s="17" t="s">
        <v>184</v>
      </c>
      <c r="K15" s="17" t="s">
        <v>184</v>
      </c>
      <c r="L15" s="17" t="s">
        <v>184</v>
      </c>
      <c r="M15" s="17" t="s">
        <v>184</v>
      </c>
      <c r="N15" s="17" t="s">
        <v>184</v>
      </c>
      <c r="O15" s="17" t="s">
        <v>184</v>
      </c>
      <c r="P15" s="17" t="s">
        <v>184</v>
      </c>
      <c r="Q15" s="17" t="s">
        <v>184</v>
      </c>
    </row>
    <row r="16" spans="1:17" x14ac:dyDescent="0.3">
      <c r="A16" s="18">
        <f>IF(ISERROR(HLOOKUP(A10,$A$5:$F$5,1,FALSE)),0,1)</f>
        <v>0</v>
      </c>
      <c r="B16" s="18">
        <f t="shared" ref="B16:F16" si="1">IF(ISERROR(HLOOKUP(B10,$A$5:$F$5,1,FALSE)),0,1)</f>
        <v>0</v>
      </c>
      <c r="C16" s="18">
        <f t="shared" si="1"/>
        <v>0</v>
      </c>
      <c r="D16" s="18">
        <f t="shared" si="1"/>
        <v>0</v>
      </c>
      <c r="E16" s="18">
        <f t="shared" si="1"/>
        <v>0</v>
      </c>
      <c r="F16" s="18">
        <f t="shared" si="1"/>
        <v>0</v>
      </c>
      <c r="G16" s="18"/>
      <c r="H16" s="18"/>
    </row>
    <row r="17" spans="1:8" x14ac:dyDescent="0.3">
      <c r="A17" s="18">
        <f>SUM(A15:F15)</f>
        <v>1</v>
      </c>
      <c r="B17" s="18">
        <f>SUM(A16:F16)</f>
        <v>0</v>
      </c>
      <c r="C17" s="18"/>
      <c r="D17" s="18"/>
      <c r="E17" s="18"/>
      <c r="F17" s="18"/>
      <c r="G17" s="18"/>
      <c r="H17" s="18"/>
    </row>
    <row r="18" spans="1:8" x14ac:dyDescent="0.3">
      <c r="A18" s="18"/>
      <c r="B18" s="18"/>
      <c r="C18" s="18"/>
      <c r="D18" s="18"/>
      <c r="E18" s="18"/>
      <c r="F18" s="18"/>
      <c r="G18" s="18"/>
      <c r="H18" s="18"/>
    </row>
    <row r="19" spans="1:8" x14ac:dyDescent="0.3">
      <c r="A19" s="19"/>
      <c r="B19" s="19"/>
      <c r="C19" s="19"/>
      <c r="D19" s="19"/>
      <c r="E19" s="19"/>
      <c r="F19" s="19"/>
    </row>
  </sheetData>
  <sheetProtection sheet="1" objects="1" scenarios="1" selectLockedCells="1"/>
  <mergeCells count="11">
    <mergeCell ref="A1:F1"/>
    <mergeCell ref="A6:F6"/>
    <mergeCell ref="A11:F11"/>
    <mergeCell ref="A13:F13"/>
    <mergeCell ref="I10:P12"/>
    <mergeCell ref="I6:P9"/>
    <mergeCell ref="I3:P5"/>
    <mergeCell ref="I13:P13"/>
    <mergeCell ref="A4:F4"/>
    <mergeCell ref="A9:F9"/>
    <mergeCell ref="B12:E12"/>
  </mergeCells>
  <conditionalFormatting sqref="H1 Q10 M15 N1 H15">
    <cfRule type="expression" dxfId="34" priority="168">
      <formula>OR($A$17=6,$B$17=6)</formula>
    </cfRule>
  </conditionalFormatting>
  <conditionalFormatting sqref="H7 Q2 N15 Q11 K1">
    <cfRule type="expression" dxfId="33" priority="173">
      <formula>OR($A$17=6,$B$17=6)</formula>
    </cfRule>
  </conditionalFormatting>
  <conditionalFormatting sqref="L15 I1 H4:H5 Q1 H13 P15 Q4:Q5 Q13">
    <cfRule type="expression" dxfId="32" priority="178">
      <formula>OR($A$17=6,$B$17=6)</formula>
    </cfRule>
  </conditionalFormatting>
  <conditionalFormatting sqref="O15 J1">
    <cfRule type="expression" dxfId="31" priority="186">
      <formula>OR($A$17=6,$B$17=6)</formula>
    </cfRule>
  </conditionalFormatting>
  <conditionalFormatting sqref="H14 Q3 L1 K15">
    <cfRule type="expression" dxfId="30" priority="188">
      <formula>OR($A$17=6,$B$17=6)</formula>
    </cfRule>
  </conditionalFormatting>
  <conditionalFormatting sqref="Q15 O1 J15 Q8 H3 H9 H12 Q6">
    <cfRule type="expression" dxfId="29" priority="192">
      <formula>OR($A$17=6,$B$17=6)</formula>
    </cfRule>
  </conditionalFormatting>
  <conditionalFormatting sqref="H10 M1 H2 H6 Q9">
    <cfRule type="expression" dxfId="28" priority="200">
      <formula>OR($A$17=6,$B$17=6)</formula>
    </cfRule>
  </conditionalFormatting>
  <conditionalFormatting sqref="Q12 H8 P1 Q7">
    <cfRule type="expression" dxfId="27" priority="205">
      <formula>OR($A$17=6,$B$17=6)</formula>
    </cfRule>
  </conditionalFormatting>
  <conditionalFormatting sqref="Q14 I15 H11">
    <cfRule type="expression" dxfId="26" priority="209">
      <formula>OR($A$17=6,$B$17=6)</formula>
    </cfRule>
  </conditionalFormatting>
  <conditionalFormatting sqref="I13:P13">
    <cfRule type="expression" dxfId="25" priority="212">
      <formula>AND($A$17&lt;=2,$B$17&lt;=2)</formula>
    </cfRule>
  </conditionalFormatting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C8366-1B3A-4406-9EA4-BA6E71ACA936}">
  <sheetPr>
    <tabColor theme="4"/>
  </sheetPr>
  <dimension ref="A1:Q16"/>
  <sheetViews>
    <sheetView showGridLines="0" workbookViewId="0">
      <selection activeCell="A4" sqref="A4:F4"/>
    </sheetView>
  </sheetViews>
  <sheetFormatPr defaultRowHeight="14.4" x14ac:dyDescent="0.3"/>
  <cols>
    <col min="1" max="1" width="12.44140625" bestFit="1" customWidth="1"/>
  </cols>
  <sheetData>
    <row r="1" spans="1:17" ht="21" x14ac:dyDescent="0.3">
      <c r="A1" s="55" t="s">
        <v>193</v>
      </c>
      <c r="B1" s="55"/>
      <c r="C1" s="55"/>
      <c r="D1" s="55"/>
      <c r="E1" s="55"/>
      <c r="F1" s="55"/>
      <c r="H1" s="17" t="s">
        <v>184</v>
      </c>
      <c r="I1" s="17" t="s">
        <v>184</v>
      </c>
      <c r="J1" s="17" t="s">
        <v>184</v>
      </c>
      <c r="K1" s="17" t="s">
        <v>184</v>
      </c>
      <c r="L1" s="17" t="s">
        <v>184</v>
      </c>
      <c r="M1" s="17" t="s">
        <v>184</v>
      </c>
      <c r="N1" s="17" t="s">
        <v>184</v>
      </c>
      <c r="O1" s="17" t="s">
        <v>184</v>
      </c>
      <c r="P1" s="17" t="s">
        <v>184</v>
      </c>
      <c r="Q1" s="17" t="s">
        <v>184</v>
      </c>
    </row>
    <row r="2" spans="1:17" ht="28.5" customHeight="1" x14ac:dyDescent="0.3">
      <c r="A2" s="55"/>
      <c r="B2" s="55"/>
      <c r="C2" s="55"/>
      <c r="D2" s="55"/>
      <c r="E2" s="55"/>
      <c r="F2" s="55"/>
      <c r="H2" s="17" t="s">
        <v>184</v>
      </c>
      <c r="I2" s="155" t="s">
        <v>134</v>
      </c>
      <c r="J2" s="155"/>
      <c r="K2" s="155"/>
      <c r="L2" s="155"/>
      <c r="M2" s="155"/>
      <c r="N2" s="155"/>
      <c r="O2" s="155"/>
      <c r="P2" s="155"/>
      <c r="Q2" s="17" t="s">
        <v>184</v>
      </c>
    </row>
    <row r="3" spans="1:17" ht="7.5" customHeight="1" x14ac:dyDescent="0.3">
      <c r="H3" s="17" t="s">
        <v>184</v>
      </c>
      <c r="I3" s="155"/>
      <c r="J3" s="155"/>
      <c r="K3" s="155"/>
      <c r="L3" s="155"/>
      <c r="M3" s="155"/>
      <c r="N3" s="155"/>
      <c r="O3" s="155"/>
      <c r="P3" s="155"/>
      <c r="Q3" s="17" t="s">
        <v>184</v>
      </c>
    </row>
    <row r="4" spans="1:17" ht="34.799999999999997" x14ac:dyDescent="0.3">
      <c r="A4" s="149">
        <v>1</v>
      </c>
      <c r="B4" s="150"/>
      <c r="C4" s="150"/>
      <c r="D4" s="150"/>
      <c r="E4" s="150"/>
      <c r="F4" s="151"/>
      <c r="H4" s="17" t="s">
        <v>184</v>
      </c>
      <c r="I4" s="155"/>
      <c r="J4" s="155"/>
      <c r="K4" s="155"/>
      <c r="L4" s="155"/>
      <c r="M4" s="155"/>
      <c r="N4" s="155"/>
      <c r="O4" s="155"/>
      <c r="P4" s="155"/>
      <c r="Q4" s="17" t="s">
        <v>184</v>
      </c>
    </row>
    <row r="5" spans="1:17" ht="21.6" thickBot="1" x14ac:dyDescent="0.35">
      <c r="A5" s="55" t="s">
        <v>186</v>
      </c>
      <c r="B5" s="55"/>
      <c r="C5" s="55"/>
      <c r="D5" s="55"/>
      <c r="E5" s="55"/>
      <c r="F5" s="55"/>
      <c r="H5" s="17" t="s">
        <v>184</v>
      </c>
      <c r="I5" s="17" t="s">
        <v>184</v>
      </c>
      <c r="J5" s="17" t="s">
        <v>184</v>
      </c>
      <c r="K5" s="17" t="s">
        <v>184</v>
      </c>
      <c r="L5" s="17" t="s">
        <v>184</v>
      </c>
      <c r="M5" s="17" t="s">
        <v>184</v>
      </c>
      <c r="N5" s="17" t="s">
        <v>184</v>
      </c>
      <c r="O5" s="17" t="s">
        <v>184</v>
      </c>
      <c r="P5" s="17" t="s">
        <v>184</v>
      </c>
      <c r="Q5" s="17" t="s">
        <v>184</v>
      </c>
    </row>
    <row r="6" spans="1:17" ht="15" customHeight="1" x14ac:dyDescent="0.3">
      <c r="H6" s="17" t="s">
        <v>184</v>
      </c>
      <c r="I6" s="165" t="str">
        <f>IF(NOT(ISERROR(VLOOKUP(A4,$B$7:$F$11,1,FALSE))),"PARABÉNS!!!","Mais sorte da próxima!")</f>
        <v>Mais sorte da próxima!</v>
      </c>
      <c r="J6" s="166"/>
      <c r="K6" s="166"/>
      <c r="L6" s="166"/>
      <c r="M6" s="166"/>
      <c r="N6" s="166"/>
      <c r="O6" s="166"/>
      <c r="P6" s="167"/>
      <c r="Q6" s="17" t="s">
        <v>184</v>
      </c>
    </row>
    <row r="7" spans="1:17" ht="35.25" customHeight="1" x14ac:dyDescent="0.3">
      <c r="A7" s="26" t="s">
        <v>139</v>
      </c>
      <c r="B7" s="152">
        <f>INDEX(ref!$B$109:$B$302,MATCH("FEDERAL",ref!$A$109:$A$302,0)+7)</f>
        <v>25170</v>
      </c>
      <c r="C7" s="153"/>
      <c r="D7" s="153"/>
      <c r="E7" s="153"/>
      <c r="F7" s="154"/>
      <c r="H7" s="17" t="s">
        <v>184</v>
      </c>
      <c r="I7" s="168"/>
      <c r="J7" s="169"/>
      <c r="K7" s="169"/>
      <c r="L7" s="169"/>
      <c r="M7" s="169"/>
      <c r="N7" s="169"/>
      <c r="O7" s="169"/>
      <c r="P7" s="170"/>
      <c r="Q7" s="17" t="s">
        <v>184</v>
      </c>
    </row>
    <row r="8" spans="1:17" ht="35.25" customHeight="1" x14ac:dyDescent="0.3">
      <c r="A8" s="26" t="s">
        <v>140</v>
      </c>
      <c r="B8" s="152">
        <f>INDEX(ref!$B$109:$B$302,MATCH("FEDERAL",ref!$A$109:$A$302,0)+8)</f>
        <v>58355</v>
      </c>
      <c r="C8" s="153"/>
      <c r="D8" s="153"/>
      <c r="E8" s="153"/>
      <c r="F8" s="154"/>
      <c r="H8" s="17" t="s">
        <v>184</v>
      </c>
      <c r="I8" s="168"/>
      <c r="J8" s="169"/>
      <c r="K8" s="169"/>
      <c r="L8" s="169"/>
      <c r="M8" s="169"/>
      <c r="N8" s="169"/>
      <c r="O8" s="169"/>
      <c r="P8" s="170"/>
      <c r="Q8" s="17" t="s">
        <v>184</v>
      </c>
    </row>
    <row r="9" spans="1:17" ht="35.25" customHeight="1" thickBot="1" x14ac:dyDescent="0.35">
      <c r="A9" s="26" t="s">
        <v>141</v>
      </c>
      <c r="B9" s="152">
        <f>INDEX(ref!$B$109:$B$302,MATCH("FEDERAL",ref!$A$109:$A$302,0)+9)</f>
        <v>38315</v>
      </c>
      <c r="C9" s="153"/>
      <c r="D9" s="153"/>
      <c r="E9" s="153"/>
      <c r="F9" s="154"/>
      <c r="H9" s="17" t="s">
        <v>184</v>
      </c>
      <c r="I9" s="171"/>
      <c r="J9" s="172"/>
      <c r="K9" s="172"/>
      <c r="L9" s="172"/>
      <c r="M9" s="172"/>
      <c r="N9" s="172"/>
      <c r="O9" s="172"/>
      <c r="P9" s="173"/>
      <c r="Q9" s="17" t="s">
        <v>184</v>
      </c>
    </row>
    <row r="10" spans="1:17" ht="35.25" customHeight="1" x14ac:dyDescent="0.3">
      <c r="A10" s="26" t="s">
        <v>142</v>
      </c>
      <c r="B10" s="152">
        <f>INDEX(ref!$B$109:$B$302,MATCH("FEDERAL",ref!$A$109:$A$302,0)+10)</f>
        <v>56200</v>
      </c>
      <c r="C10" s="153"/>
      <c r="D10" s="153"/>
      <c r="E10" s="153"/>
      <c r="F10" s="154"/>
      <c r="H10" s="17" t="s">
        <v>184</v>
      </c>
      <c r="I10" s="156" t="str">
        <f>IF(NOT(ISERROR(VLOOKUP(A4,$B$7:$F$11,1,FALSE))),"VOCÊ GANHOU R"&amp;TEXT(VLOOKUP(A4,ref!$B$270:$C$274,2,FALSE),"$#.##0,00"),":)")</f>
        <v>:)</v>
      </c>
      <c r="J10" s="157"/>
      <c r="K10" s="157"/>
      <c r="L10" s="157"/>
      <c r="M10" s="157"/>
      <c r="N10" s="157"/>
      <c r="O10" s="157"/>
      <c r="P10" s="158"/>
      <c r="Q10" s="17" t="s">
        <v>184</v>
      </c>
    </row>
    <row r="11" spans="1:17" ht="36" customHeight="1" x14ac:dyDescent="0.3">
      <c r="A11" s="26" t="s">
        <v>143</v>
      </c>
      <c r="B11" s="152">
        <f>INDEX(ref!$B$109:$B$302,MATCH("FEDERAL",ref!$A$109:$A$302,0)+11)</f>
        <v>45081</v>
      </c>
      <c r="C11" s="153"/>
      <c r="D11" s="153"/>
      <c r="E11" s="153"/>
      <c r="F11" s="154"/>
      <c r="H11" s="17" t="s">
        <v>184</v>
      </c>
      <c r="I11" s="159"/>
      <c r="J11" s="160"/>
      <c r="K11" s="160"/>
      <c r="L11" s="160"/>
      <c r="M11" s="160"/>
      <c r="N11" s="160"/>
      <c r="O11" s="160"/>
      <c r="P11" s="161"/>
      <c r="Q11" s="17" t="s">
        <v>184</v>
      </c>
    </row>
    <row r="12" spans="1:17" ht="21" customHeight="1" x14ac:dyDescent="0.3">
      <c r="H12" s="17" t="s">
        <v>184</v>
      </c>
      <c r="I12" s="159"/>
      <c r="J12" s="160"/>
      <c r="K12" s="160"/>
      <c r="L12" s="160"/>
      <c r="M12" s="160"/>
      <c r="N12" s="160"/>
      <c r="O12" s="160"/>
      <c r="P12" s="161"/>
      <c r="Q12" s="17" t="s">
        <v>184</v>
      </c>
    </row>
    <row r="13" spans="1:17" ht="22.5" customHeight="1" thickBot="1" x14ac:dyDescent="0.35">
      <c r="A13" s="55" t="s">
        <v>187</v>
      </c>
      <c r="B13" s="55"/>
      <c r="C13" s="55"/>
      <c r="D13" s="55"/>
      <c r="E13" s="55"/>
      <c r="F13" s="55"/>
      <c r="H13" s="17" t="s">
        <v>184</v>
      </c>
      <c r="I13" s="162"/>
      <c r="J13" s="163"/>
      <c r="K13" s="163"/>
      <c r="L13" s="163"/>
      <c r="M13" s="163"/>
      <c r="N13" s="163"/>
      <c r="O13" s="163"/>
      <c r="P13" s="164"/>
      <c r="Q13" s="17" t="s">
        <v>184</v>
      </c>
    </row>
    <row r="14" spans="1:17" ht="36" customHeight="1" x14ac:dyDescent="0.3">
      <c r="B14" s="152" t="str">
        <f>RIGHT(LEFT(INDEX(ref!$A$109:$A$302,MATCH("FEDERAL",ref!$A$109:$A$302,0)+13),13),4)</f>
        <v>0539</v>
      </c>
      <c r="C14" s="153"/>
      <c r="D14" s="153"/>
      <c r="E14" s="154"/>
      <c r="H14" s="17" t="s">
        <v>184</v>
      </c>
      <c r="I14" s="148"/>
      <c r="J14" s="148"/>
      <c r="K14" s="148"/>
      <c r="L14" s="148"/>
      <c r="M14" s="148"/>
      <c r="N14" s="148"/>
      <c r="O14" s="148"/>
      <c r="P14" s="148"/>
      <c r="Q14" s="17" t="s">
        <v>184</v>
      </c>
    </row>
    <row r="15" spans="1:17" ht="21" x14ac:dyDescent="0.3">
      <c r="B15" s="59" t="str">
        <f>RIGHT(INDEX(ref!$A$109:$A$302,MATCH("FEDERAL",ref!$A$109:$A$302,0)+13),LEN(INDEX(ref!$A$109:$A$302,MATCH("FEDERAL",ref!$A$109:$A$302,0)+13))-16)</f>
        <v xml:space="preserve"> Quarta-feira, 22 de Maio de 2019</v>
      </c>
      <c r="C15" s="59"/>
      <c r="D15" s="59"/>
      <c r="E15" s="59"/>
      <c r="H15" s="17" t="s">
        <v>184</v>
      </c>
      <c r="Q15" s="17" t="s">
        <v>184</v>
      </c>
    </row>
    <row r="16" spans="1:17" ht="21" x14ac:dyDescent="0.3">
      <c r="H16" s="17" t="s">
        <v>184</v>
      </c>
      <c r="I16" s="17" t="s">
        <v>184</v>
      </c>
      <c r="J16" s="17" t="s">
        <v>184</v>
      </c>
      <c r="K16" s="17" t="s">
        <v>184</v>
      </c>
      <c r="L16" s="17" t="s">
        <v>184</v>
      </c>
      <c r="M16" s="17" t="s">
        <v>184</v>
      </c>
      <c r="N16" s="17" t="s">
        <v>184</v>
      </c>
      <c r="O16" s="17" t="s">
        <v>184</v>
      </c>
      <c r="P16" s="17" t="s">
        <v>184</v>
      </c>
      <c r="Q16" s="17" t="s">
        <v>184</v>
      </c>
    </row>
  </sheetData>
  <sheetProtection sheet="1" objects="1" scenarios="1" selectLockedCells="1"/>
  <mergeCells count="15">
    <mergeCell ref="A1:F2"/>
    <mergeCell ref="I2:P4"/>
    <mergeCell ref="A5:F5"/>
    <mergeCell ref="B14:E14"/>
    <mergeCell ref="I10:P13"/>
    <mergeCell ref="I6:P9"/>
    <mergeCell ref="B15:E15"/>
    <mergeCell ref="I14:P14"/>
    <mergeCell ref="A4:F4"/>
    <mergeCell ref="B7:F7"/>
    <mergeCell ref="B8:F8"/>
    <mergeCell ref="B9:F9"/>
    <mergeCell ref="B10:F10"/>
    <mergeCell ref="B11:F11"/>
    <mergeCell ref="A13:F13"/>
  </mergeCells>
  <conditionalFormatting sqref="H1 Q10 N1 H15 J5 P5 M14">
    <cfRule type="expression" dxfId="24" priority="230">
      <formula>$I$10&lt;&gt;":)"</formula>
    </cfRule>
  </conditionalFormatting>
  <conditionalFormatting sqref="H7 Q3 Q11 K1 I5 N14">
    <cfRule type="expression" dxfId="23" priority="232">
      <formula>$I$10&lt;&gt;":)"</formula>
    </cfRule>
  </conditionalFormatting>
  <conditionalFormatting sqref="H2 Q14 H11 O5 I14">
    <cfRule type="expression" dxfId="22" priority="234">
      <formula>$I$10&lt;&gt;":)"</formula>
    </cfRule>
  </conditionalFormatting>
  <conditionalFormatting sqref="I1 Q1 K5 L14 P14">
    <cfRule type="expression" dxfId="21" priority="235">
      <formula>$I$10&lt;&gt;":)"</formula>
    </cfRule>
  </conditionalFormatting>
  <conditionalFormatting sqref="Q2 H12 J1 O14">
    <cfRule type="expression" dxfId="20" priority="237">
      <formula>$I$10&lt;&gt;":)"</formula>
    </cfRule>
  </conditionalFormatting>
  <conditionalFormatting sqref="Q6 H14 Q4 L1 H6 M5 K14">
    <cfRule type="expression" dxfId="19" priority="241">
      <formula>$I$10&lt;&gt;":)"</formula>
    </cfRule>
  </conditionalFormatting>
  <conditionalFormatting sqref="Q15 O1 Q8 Q12 H4 H13 Q5 N5 J14">
    <cfRule type="expression" dxfId="18" priority="243">
      <formula>$I$10&lt;&gt;":)"</formula>
    </cfRule>
  </conditionalFormatting>
  <conditionalFormatting sqref="H3 Q9">
    <cfRule type="expression" dxfId="17" priority="248">
      <formula>#REF!=6</formula>
    </cfRule>
  </conditionalFormatting>
  <conditionalFormatting sqref="Q13 Q7">
    <cfRule type="expression" dxfId="16" priority="250">
      <formula>#REF!=6</formula>
    </cfRule>
  </conditionalFormatting>
  <conditionalFormatting sqref="I14:P14">
    <cfRule type="expression" dxfId="15" priority="286">
      <formula>$I$10=":)"</formula>
    </cfRule>
  </conditionalFormatting>
  <conditionalFormatting sqref="H16 N16">
    <cfRule type="expression" dxfId="14" priority="10">
      <formula>$I$10&lt;&gt;":)"</formula>
    </cfRule>
  </conditionalFormatting>
  <conditionalFormatting sqref="K16">
    <cfRule type="expression" dxfId="13" priority="11">
      <formula>$I$10&lt;&gt;":)"</formula>
    </cfRule>
  </conditionalFormatting>
  <conditionalFormatting sqref="I16 Q16">
    <cfRule type="expression" dxfId="12" priority="12">
      <formula>$I$10&lt;&gt;":)"</formula>
    </cfRule>
  </conditionalFormatting>
  <conditionalFormatting sqref="J16">
    <cfRule type="expression" dxfId="11" priority="13">
      <formula>$I$10&lt;&gt;":)"</formula>
    </cfRule>
  </conditionalFormatting>
  <conditionalFormatting sqref="L16">
    <cfRule type="expression" dxfId="10" priority="14">
      <formula>$I$10&lt;&gt;":)"</formula>
    </cfRule>
  </conditionalFormatting>
  <conditionalFormatting sqref="O16">
    <cfRule type="expression" dxfId="9" priority="15">
      <formula>$I$10&lt;&gt;":)"</formula>
    </cfRule>
  </conditionalFormatting>
  <conditionalFormatting sqref="M16">
    <cfRule type="expression" dxfId="8" priority="9">
      <formula>$I$10&lt;&gt;":)"</formula>
    </cfRule>
  </conditionalFormatting>
  <conditionalFormatting sqref="P16">
    <cfRule type="expression" dxfId="7" priority="8">
      <formula>$I$10&lt;&gt;":)"</formula>
    </cfRule>
  </conditionalFormatting>
  <conditionalFormatting sqref="L5">
    <cfRule type="expression" dxfId="6" priority="7">
      <formula>$I$10&lt;&gt;":)"</formula>
    </cfRule>
  </conditionalFormatting>
  <conditionalFormatting sqref="P1">
    <cfRule type="expression" dxfId="5" priority="6">
      <formula>$I$10&lt;&gt;":)"</formula>
    </cfRule>
  </conditionalFormatting>
  <conditionalFormatting sqref="M1">
    <cfRule type="expression" dxfId="4" priority="5">
      <formula>$I$10&lt;&gt;":)"</formula>
    </cfRule>
  </conditionalFormatting>
  <conditionalFormatting sqref="H5">
    <cfRule type="expression" dxfId="3" priority="4">
      <formula>$I$10&lt;&gt;":)"</formula>
    </cfRule>
  </conditionalFormatting>
  <conditionalFormatting sqref="H8">
    <cfRule type="expression" dxfId="2" priority="3">
      <formula>$I$10&lt;&gt;":)"</formula>
    </cfRule>
  </conditionalFormatting>
  <conditionalFormatting sqref="H9">
    <cfRule type="expression" dxfId="1" priority="2">
      <formula>$I$10&lt;&gt;":)"</formula>
    </cfRule>
  </conditionalFormatting>
  <conditionalFormatting sqref="H10">
    <cfRule type="expression" dxfId="0" priority="1">
      <formula>$I$10&lt;&gt;":)"</formula>
    </cfRule>
  </conditionalFormatting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EB8E9-97F2-42F8-B878-954C834CDB02}">
  <dimension ref="A1:K653"/>
  <sheetViews>
    <sheetView topLeftCell="A269" workbookViewId="0">
      <selection activeCell="A282" sqref="A282"/>
    </sheetView>
  </sheetViews>
  <sheetFormatPr defaultRowHeight="14.4" x14ac:dyDescent="0.3"/>
  <cols>
    <col min="1" max="1" width="7.109375" bestFit="1" customWidth="1"/>
    <col min="2" max="2" width="21.33203125" bestFit="1" customWidth="1"/>
    <col min="3" max="3" width="17.5546875" bestFit="1" customWidth="1"/>
    <col min="4" max="5" width="12.21875" bestFit="1" customWidth="1"/>
    <col min="6" max="6" width="2" bestFit="1" customWidth="1"/>
    <col min="7" max="7" width="5.5546875" bestFit="1" customWidth="1"/>
  </cols>
  <sheetData>
    <row r="1" spans="1:1" x14ac:dyDescent="0.3">
      <c r="A1" s="3" t="s">
        <v>0</v>
      </c>
    </row>
    <row r="2" spans="1:1" x14ac:dyDescent="0.3">
      <c r="A2" s="4"/>
    </row>
    <row r="3" spans="1:1" x14ac:dyDescent="0.3">
      <c r="A3" s="6" t="s">
        <v>1</v>
      </c>
    </row>
    <row r="4" spans="1:1" x14ac:dyDescent="0.3">
      <c r="A4" s="4"/>
    </row>
    <row r="5" spans="1:1" x14ac:dyDescent="0.3">
      <c r="A5" s="6" t="s">
        <v>2</v>
      </c>
    </row>
    <row r="6" spans="1:1" x14ac:dyDescent="0.3">
      <c r="A6" s="6" t="s">
        <v>3</v>
      </c>
    </row>
    <row r="7" spans="1:1" x14ac:dyDescent="0.3">
      <c r="A7" s="5" t="s">
        <v>4</v>
      </c>
    </row>
    <row r="8" spans="1:1" x14ac:dyDescent="0.3">
      <c r="A8" s="4"/>
    </row>
    <row r="9" spans="1:1" x14ac:dyDescent="0.3">
      <c r="A9" s="6" t="s">
        <v>5</v>
      </c>
    </row>
    <row r="10" spans="1:1" x14ac:dyDescent="0.3">
      <c r="A10" s="6" t="s">
        <v>6</v>
      </c>
    </row>
    <row r="11" spans="1:1" x14ac:dyDescent="0.3">
      <c r="A11" s="6" t="s">
        <v>7</v>
      </c>
    </row>
    <row r="12" spans="1:1" x14ac:dyDescent="0.3">
      <c r="A12" s="4"/>
    </row>
    <row r="13" spans="1:1" x14ac:dyDescent="0.3">
      <c r="A13" s="6" t="s">
        <v>8</v>
      </c>
    </row>
    <row r="15" spans="1:1" x14ac:dyDescent="0.3">
      <c r="A15" s="2" t="s">
        <v>9</v>
      </c>
    </row>
    <row r="18" spans="1:1" x14ac:dyDescent="0.3">
      <c r="A18" s="7" t="s">
        <v>10</v>
      </c>
    </row>
    <row r="19" spans="1:1" x14ac:dyDescent="0.3">
      <c r="A19" s="7" t="s">
        <v>11</v>
      </c>
    </row>
    <row r="20" spans="1:1" x14ac:dyDescent="0.3">
      <c r="A20" s="7" t="s">
        <v>12</v>
      </c>
    </row>
    <row r="21" spans="1:1" x14ac:dyDescent="0.3">
      <c r="A21" s="7" t="s">
        <v>13</v>
      </c>
    </row>
    <row r="22" spans="1:1" x14ac:dyDescent="0.3">
      <c r="A22" s="7" t="s">
        <v>14</v>
      </c>
    </row>
    <row r="23" spans="1:1" x14ac:dyDescent="0.3">
      <c r="A23" s="7" t="s">
        <v>15</v>
      </c>
    </row>
    <row r="24" spans="1:1" x14ac:dyDescent="0.3">
      <c r="A24" s="7" t="s">
        <v>16</v>
      </c>
    </row>
    <row r="25" spans="1:1" x14ac:dyDescent="0.3">
      <c r="A25" s="7" t="s">
        <v>17</v>
      </c>
    </row>
    <row r="26" spans="1:1" x14ac:dyDescent="0.3">
      <c r="A26" s="7" t="s">
        <v>18</v>
      </c>
    </row>
    <row r="28" spans="1:1" x14ac:dyDescent="0.3">
      <c r="A28" s="2" t="s">
        <v>19</v>
      </c>
    </row>
    <row r="31" spans="1:1" x14ac:dyDescent="0.3">
      <c r="A31" s="7" t="s">
        <v>10</v>
      </c>
    </row>
    <row r="32" spans="1:1" x14ac:dyDescent="0.3">
      <c r="A32" s="7" t="s">
        <v>20</v>
      </c>
    </row>
    <row r="33" spans="1:1" x14ac:dyDescent="0.3">
      <c r="A33" s="7" t="s">
        <v>13</v>
      </c>
    </row>
    <row r="34" spans="1:1" x14ac:dyDescent="0.3">
      <c r="A34" s="7" t="s">
        <v>14</v>
      </c>
    </row>
    <row r="35" spans="1:1" x14ac:dyDescent="0.3">
      <c r="A35" s="7" t="s">
        <v>21</v>
      </c>
    </row>
    <row r="36" spans="1:1" x14ac:dyDescent="0.3">
      <c r="A36" s="7" t="s">
        <v>22</v>
      </c>
    </row>
    <row r="37" spans="1:1" x14ac:dyDescent="0.3">
      <c r="A37" s="7" t="s">
        <v>23</v>
      </c>
    </row>
    <row r="38" spans="1:1" x14ac:dyDescent="0.3">
      <c r="A38" s="7" t="s">
        <v>24</v>
      </c>
    </row>
    <row r="39" spans="1:1" x14ac:dyDescent="0.3">
      <c r="A39" s="7" t="s">
        <v>25</v>
      </c>
    </row>
    <row r="40" spans="1:1" x14ac:dyDescent="0.3">
      <c r="A40" s="7" t="s">
        <v>26</v>
      </c>
    </row>
    <row r="41" spans="1:1" x14ac:dyDescent="0.3">
      <c r="A41" s="6" t="s">
        <v>27</v>
      </c>
    </row>
    <row r="43" spans="1:1" x14ac:dyDescent="0.3">
      <c r="A43" s="2" t="s">
        <v>28</v>
      </c>
    </row>
    <row r="46" spans="1:1" x14ac:dyDescent="0.3">
      <c r="A46" s="7" t="s">
        <v>25</v>
      </c>
    </row>
    <row r="47" spans="1:1" x14ac:dyDescent="0.3">
      <c r="A47" s="7" t="s">
        <v>29</v>
      </c>
    </row>
    <row r="48" spans="1:1" x14ac:dyDescent="0.3">
      <c r="A48" s="7" t="s">
        <v>30</v>
      </c>
    </row>
    <row r="49" spans="1:1" x14ac:dyDescent="0.3">
      <c r="A49" s="7" t="s">
        <v>31</v>
      </c>
    </row>
    <row r="50" spans="1:1" x14ac:dyDescent="0.3">
      <c r="A50" s="7" t="s">
        <v>32</v>
      </c>
    </row>
    <row r="52" spans="1:1" x14ac:dyDescent="0.3">
      <c r="A52" s="2" t="s">
        <v>33</v>
      </c>
    </row>
    <row r="55" spans="1:1" x14ac:dyDescent="0.3">
      <c r="A55" s="7" t="s">
        <v>34</v>
      </c>
    </row>
    <row r="56" spans="1:1" x14ac:dyDescent="0.3">
      <c r="A56" s="7" t="s">
        <v>35</v>
      </c>
    </row>
    <row r="57" spans="1:1" x14ac:dyDescent="0.3">
      <c r="A57" s="7" t="s">
        <v>36</v>
      </c>
    </row>
    <row r="58" spans="1:1" x14ac:dyDescent="0.3">
      <c r="A58" s="7" t="s">
        <v>37</v>
      </c>
    </row>
    <row r="59" spans="1:1" x14ac:dyDescent="0.3">
      <c r="A59" s="7" t="s">
        <v>38</v>
      </c>
    </row>
    <row r="61" spans="1:1" x14ac:dyDescent="0.3">
      <c r="A61" s="2" t="s">
        <v>39</v>
      </c>
    </row>
    <row r="64" spans="1:1" x14ac:dyDescent="0.3">
      <c r="A64" s="7" t="s">
        <v>40</v>
      </c>
    </row>
    <row r="65" spans="1:1" x14ac:dyDescent="0.3">
      <c r="A65" s="7" t="s">
        <v>41</v>
      </c>
    </row>
    <row r="66" spans="1:1" x14ac:dyDescent="0.3">
      <c r="A66" s="7" t="s">
        <v>42</v>
      </c>
    </row>
    <row r="67" spans="1:1" x14ac:dyDescent="0.3">
      <c r="A67" s="7" t="s">
        <v>43</v>
      </c>
    </row>
    <row r="68" spans="1:1" x14ac:dyDescent="0.3">
      <c r="A68" s="7" t="s">
        <v>44</v>
      </c>
    </row>
    <row r="69" spans="1:1" x14ac:dyDescent="0.3">
      <c r="A69" s="6" t="s">
        <v>45</v>
      </c>
    </row>
    <row r="71" spans="1:1" x14ac:dyDescent="0.3">
      <c r="A71" s="2" t="s">
        <v>46</v>
      </c>
    </row>
    <row r="74" spans="1:1" x14ac:dyDescent="0.3">
      <c r="A74" s="7" t="s">
        <v>47</v>
      </c>
    </row>
    <row r="75" spans="1:1" x14ac:dyDescent="0.3">
      <c r="A75" s="7" t="s">
        <v>48</v>
      </c>
    </row>
    <row r="76" spans="1:1" x14ac:dyDescent="0.3">
      <c r="A76" s="7" t="s">
        <v>49</v>
      </c>
    </row>
    <row r="78" spans="1:1" x14ac:dyDescent="0.3">
      <c r="A78" s="2" t="s">
        <v>50</v>
      </c>
    </row>
    <row r="81" spans="1:1" x14ac:dyDescent="0.3">
      <c r="A81" s="7" t="s">
        <v>51</v>
      </c>
    </row>
    <row r="82" spans="1:1" x14ac:dyDescent="0.3">
      <c r="A82" s="7" t="s">
        <v>6</v>
      </c>
    </row>
    <row r="83" spans="1:1" x14ac:dyDescent="0.3">
      <c r="A83" s="7" t="s">
        <v>52</v>
      </c>
    </row>
    <row r="85" spans="1:1" x14ac:dyDescent="0.3">
      <c r="A85" s="2" t="s">
        <v>53</v>
      </c>
    </row>
    <row r="88" spans="1:1" x14ac:dyDescent="0.3">
      <c r="A88" s="7" t="s">
        <v>54</v>
      </c>
    </row>
    <row r="89" spans="1:1" x14ac:dyDescent="0.3">
      <c r="A89" s="7" t="s">
        <v>55</v>
      </c>
    </row>
    <row r="90" spans="1:1" x14ac:dyDescent="0.3">
      <c r="A90" s="7" t="s">
        <v>56</v>
      </c>
    </row>
    <row r="91" spans="1:1" x14ac:dyDescent="0.3">
      <c r="A91" s="7" t="s">
        <v>57</v>
      </c>
    </row>
    <row r="92" spans="1:1" x14ac:dyDescent="0.3">
      <c r="A92" s="6" t="s">
        <v>58</v>
      </c>
    </row>
    <row r="93" spans="1:1" x14ac:dyDescent="0.3">
      <c r="A93" s="7" t="s">
        <v>5</v>
      </c>
    </row>
    <row r="94" spans="1:1" x14ac:dyDescent="0.3">
      <c r="A94" s="7" t="s">
        <v>6</v>
      </c>
    </row>
    <row r="95" spans="1:1" x14ac:dyDescent="0.3">
      <c r="A95" s="7" t="s">
        <v>7</v>
      </c>
    </row>
    <row r="96" spans="1:1" x14ac:dyDescent="0.3">
      <c r="A96" s="4"/>
    </row>
    <row r="97" spans="1:1" x14ac:dyDescent="0.3">
      <c r="A97" s="7" t="s">
        <v>2</v>
      </c>
    </row>
    <row r="98" spans="1:1" x14ac:dyDescent="0.3">
      <c r="A98" s="7" t="s">
        <v>3</v>
      </c>
    </row>
    <row r="100" spans="1:1" x14ac:dyDescent="0.3">
      <c r="A100" s="2" t="s">
        <v>59</v>
      </c>
    </row>
    <row r="101" spans="1:1" x14ac:dyDescent="0.3">
      <c r="A101" s="2" t="s">
        <v>60</v>
      </c>
    </row>
    <row r="102" spans="1:1" x14ac:dyDescent="0.3">
      <c r="A102" s="3" t="s">
        <v>61</v>
      </c>
    </row>
    <row r="103" spans="1:1" x14ac:dyDescent="0.3">
      <c r="A103" s="3" t="s">
        <v>62</v>
      </c>
    </row>
    <row r="104" spans="1:1" x14ac:dyDescent="0.3">
      <c r="A104" s="2" t="s">
        <v>112</v>
      </c>
    </row>
    <row r="105" spans="1:1" x14ac:dyDescent="0.3">
      <c r="A105" s="2" t="s">
        <v>63</v>
      </c>
    </row>
    <row r="106" spans="1:1" x14ac:dyDescent="0.3">
      <c r="A106" s="2" t="s">
        <v>64</v>
      </c>
    </row>
    <row r="107" spans="1:1" x14ac:dyDescent="0.3">
      <c r="A107" s="2" t="s">
        <v>65</v>
      </c>
    </row>
    <row r="108" spans="1:1" x14ac:dyDescent="0.3">
      <c r="A108" s="2" t="s">
        <v>113</v>
      </c>
    </row>
    <row r="110" spans="1:1" ht="23.4" x14ac:dyDescent="0.3">
      <c r="A110" s="8" t="s">
        <v>114</v>
      </c>
    </row>
    <row r="112" spans="1:1" x14ac:dyDescent="0.3">
      <c r="A112" s="3" t="s">
        <v>67</v>
      </c>
    </row>
    <row r="113" spans="1:1" x14ac:dyDescent="0.3">
      <c r="A113" s="4"/>
    </row>
    <row r="114" spans="1:1" x14ac:dyDescent="0.3">
      <c r="A114" s="6" t="s">
        <v>68</v>
      </c>
    </row>
    <row r="116" spans="1:1" x14ac:dyDescent="0.3">
      <c r="A116" s="3" t="s">
        <v>69</v>
      </c>
    </row>
    <row r="118" spans="1:1" x14ac:dyDescent="0.3">
      <c r="A118" s="2" t="s">
        <v>115</v>
      </c>
    </row>
    <row r="120" spans="1:1" ht="23.4" x14ac:dyDescent="0.3">
      <c r="A120" s="8" t="s">
        <v>17</v>
      </c>
    </row>
    <row r="122" spans="1:1" x14ac:dyDescent="0.3">
      <c r="A122" s="2" t="s">
        <v>116</v>
      </c>
    </row>
    <row r="124" spans="1:1" x14ac:dyDescent="0.3">
      <c r="A124" s="2" t="s">
        <v>205</v>
      </c>
    </row>
    <row r="125" spans="1:1" x14ac:dyDescent="0.3">
      <c r="A125" s="4"/>
    </row>
    <row r="126" spans="1:1" x14ac:dyDescent="0.3">
      <c r="A126" s="5">
        <v>2</v>
      </c>
    </row>
    <row r="127" spans="1:1" x14ac:dyDescent="0.3">
      <c r="A127" s="5">
        <v>21</v>
      </c>
    </row>
    <row r="128" spans="1:1" x14ac:dyDescent="0.3">
      <c r="A128" s="5">
        <v>31</v>
      </c>
    </row>
    <row r="129" spans="1:1" x14ac:dyDescent="0.3">
      <c r="A129" s="5">
        <v>60</v>
      </c>
    </row>
    <row r="130" spans="1:1" x14ac:dyDescent="0.3">
      <c r="A130" s="5">
        <v>70</v>
      </c>
    </row>
    <row r="132" spans="1:1" ht="23.4" x14ac:dyDescent="0.3">
      <c r="A132" s="8" t="s">
        <v>71</v>
      </c>
    </row>
    <row r="134" spans="1:1" x14ac:dyDescent="0.3">
      <c r="A134" s="2" t="s">
        <v>206</v>
      </c>
    </row>
    <row r="136" spans="1:1" x14ac:dyDescent="0.3">
      <c r="A136" s="2" t="s">
        <v>117</v>
      </c>
    </row>
    <row r="138" spans="1:1" x14ac:dyDescent="0.3">
      <c r="A138" s="2" t="s">
        <v>118</v>
      </c>
    </row>
    <row r="140" spans="1:1" ht="23.4" x14ac:dyDescent="0.3">
      <c r="A140" s="8" t="s">
        <v>66</v>
      </c>
    </row>
    <row r="142" spans="1:1" x14ac:dyDescent="0.3">
      <c r="A142" s="3" t="s">
        <v>67</v>
      </c>
    </row>
    <row r="143" spans="1:1" x14ac:dyDescent="0.3">
      <c r="A143" s="4"/>
    </row>
    <row r="144" spans="1:1" x14ac:dyDescent="0.3">
      <c r="A144" s="6" t="s">
        <v>68</v>
      </c>
    </row>
    <row r="146" spans="1:1" x14ac:dyDescent="0.3">
      <c r="A146" s="3" t="s">
        <v>69</v>
      </c>
    </row>
    <row r="148" spans="1:1" x14ac:dyDescent="0.3">
      <c r="A148" s="2" t="s">
        <v>74</v>
      </c>
    </row>
    <row r="150" spans="1:1" x14ac:dyDescent="0.3">
      <c r="A150" s="3" t="s">
        <v>119</v>
      </c>
    </row>
    <row r="152" spans="1:1" x14ac:dyDescent="0.3">
      <c r="A152" s="2" t="s">
        <v>120</v>
      </c>
    </row>
    <row r="154" spans="1:1" x14ac:dyDescent="0.3">
      <c r="A154" s="3" t="s">
        <v>121</v>
      </c>
    </row>
    <row r="156" spans="1:1" x14ac:dyDescent="0.3">
      <c r="A156" s="2" t="s">
        <v>207</v>
      </c>
    </row>
    <row r="158" spans="1:1" x14ac:dyDescent="0.3">
      <c r="A158" s="3" t="s">
        <v>208</v>
      </c>
    </row>
    <row r="159" spans="1:1" x14ac:dyDescent="0.3">
      <c r="A159" s="2" t="s">
        <v>122</v>
      </c>
    </row>
    <row r="161" spans="1:1" ht="23.4" x14ac:dyDescent="0.3">
      <c r="A161" s="8" t="s">
        <v>123</v>
      </c>
    </row>
    <row r="163" spans="1:1" x14ac:dyDescent="0.3">
      <c r="A163" s="3" t="s">
        <v>67</v>
      </c>
    </row>
    <row r="164" spans="1:1" x14ac:dyDescent="0.3">
      <c r="A164" s="4"/>
    </row>
    <row r="165" spans="1:1" x14ac:dyDescent="0.3">
      <c r="A165" s="6" t="s">
        <v>68</v>
      </c>
    </row>
    <row r="167" spans="1:1" x14ac:dyDescent="0.3">
      <c r="A167" s="3" t="s">
        <v>69</v>
      </c>
    </row>
    <row r="169" spans="1:1" x14ac:dyDescent="0.3">
      <c r="A169" s="3" t="s">
        <v>70</v>
      </c>
    </row>
    <row r="171" spans="1:1" ht="23.4" x14ac:dyDescent="0.3">
      <c r="A171" s="8" t="s">
        <v>124</v>
      </c>
    </row>
    <row r="173" spans="1:1" ht="18" x14ac:dyDescent="0.3">
      <c r="A173" s="9" t="s">
        <v>125</v>
      </c>
    </row>
    <row r="174" spans="1:1" x14ac:dyDescent="0.3">
      <c r="A174" s="4"/>
    </row>
    <row r="175" spans="1:1" x14ac:dyDescent="0.3">
      <c r="A175" s="5">
        <v>8</v>
      </c>
    </row>
    <row r="176" spans="1:1" x14ac:dyDescent="0.3">
      <c r="A176" s="5">
        <v>13</v>
      </c>
    </row>
    <row r="177" spans="1:11" x14ac:dyDescent="0.3">
      <c r="A177" s="5">
        <v>28</v>
      </c>
    </row>
    <row r="178" spans="1:11" x14ac:dyDescent="0.3">
      <c r="A178" s="5">
        <v>31</v>
      </c>
    </row>
    <row r="179" spans="1:11" x14ac:dyDescent="0.3">
      <c r="A179" s="5">
        <v>32</v>
      </c>
      <c r="H179">
        <f>ROW(A173:A180)</f>
        <v>173</v>
      </c>
      <c r="I179">
        <f>MATCH("MEGA-SENA",A173:A180,0)</f>
        <v>1</v>
      </c>
    </row>
    <row r="180" spans="1:11" x14ac:dyDescent="0.3">
      <c r="A180" s="5">
        <v>33</v>
      </c>
    </row>
    <row r="181" spans="1:11" x14ac:dyDescent="0.3">
      <c r="I181" t="e">
        <f>MATCH("LOTOFÁCIL",A188:E192,0)</f>
        <v>#N/A</v>
      </c>
    </row>
    <row r="182" spans="1:11" x14ac:dyDescent="0.3">
      <c r="A182" s="12" t="s">
        <v>209</v>
      </c>
      <c r="K182" t="e">
        <f>INDEX(A188:A192,MATCH("LOTOFÁCIL",A188:A192,0)+2,2)</f>
        <v>#REF!</v>
      </c>
    </row>
    <row r="184" spans="1:11" x14ac:dyDescent="0.3">
      <c r="A184" s="2" t="s">
        <v>210</v>
      </c>
    </row>
    <row r="186" spans="1:11" x14ac:dyDescent="0.3">
      <c r="A186" s="3" t="s">
        <v>127</v>
      </c>
    </row>
    <row r="188" spans="1:11" ht="18" x14ac:dyDescent="0.3">
      <c r="A188" s="9" t="s">
        <v>72</v>
      </c>
    </row>
    <row r="190" spans="1:11" x14ac:dyDescent="0.3">
      <c r="A190" s="32">
        <v>1</v>
      </c>
      <c r="B190" s="32">
        <v>4</v>
      </c>
      <c r="C190" s="32">
        <v>7</v>
      </c>
      <c r="D190" s="32">
        <v>9</v>
      </c>
      <c r="E190" s="32">
        <v>10</v>
      </c>
    </row>
    <row r="191" spans="1:11" x14ac:dyDescent="0.3">
      <c r="A191" s="32">
        <v>11</v>
      </c>
      <c r="B191" s="32">
        <v>14</v>
      </c>
      <c r="C191" s="32">
        <v>15</v>
      </c>
      <c r="D191" s="32">
        <v>16</v>
      </c>
      <c r="E191" s="32">
        <v>17</v>
      </c>
    </row>
    <row r="192" spans="1:11" x14ac:dyDescent="0.3">
      <c r="A192" s="32">
        <v>18</v>
      </c>
      <c r="B192" s="32">
        <v>21</v>
      </c>
      <c r="C192" s="32">
        <v>22</v>
      </c>
      <c r="D192" s="32">
        <v>23</v>
      </c>
      <c r="E192" s="32">
        <v>24</v>
      </c>
    </row>
    <row r="194" spans="1:1" x14ac:dyDescent="0.3">
      <c r="A194" s="12" t="s">
        <v>188</v>
      </c>
    </row>
    <row r="196" spans="1:1" x14ac:dyDescent="0.3">
      <c r="A196" s="2" t="s">
        <v>211</v>
      </c>
    </row>
    <row r="198" spans="1:1" x14ac:dyDescent="0.3">
      <c r="A198" s="3" t="s">
        <v>127</v>
      </c>
    </row>
    <row r="200" spans="1:1" ht="18" x14ac:dyDescent="0.3">
      <c r="A200" s="9" t="s">
        <v>128</v>
      </c>
    </row>
    <row r="201" spans="1:1" x14ac:dyDescent="0.3">
      <c r="A201" s="4"/>
    </row>
    <row r="202" spans="1:1" x14ac:dyDescent="0.3">
      <c r="A202" s="5">
        <v>2</v>
      </c>
    </row>
    <row r="203" spans="1:1" x14ac:dyDescent="0.3">
      <c r="A203" s="5">
        <v>21</v>
      </c>
    </row>
    <row r="204" spans="1:1" x14ac:dyDescent="0.3">
      <c r="A204" s="5">
        <v>31</v>
      </c>
    </row>
    <row r="205" spans="1:1" x14ac:dyDescent="0.3">
      <c r="A205" s="5">
        <v>60</v>
      </c>
    </row>
    <row r="206" spans="1:1" x14ac:dyDescent="0.3">
      <c r="A206" s="5">
        <v>70</v>
      </c>
    </row>
    <row r="208" spans="1:1" x14ac:dyDescent="0.3">
      <c r="A208" s="12" t="s">
        <v>126</v>
      </c>
    </row>
    <row r="210" spans="1:5" x14ac:dyDescent="0.3">
      <c r="A210" s="2" t="s">
        <v>212</v>
      </c>
    </row>
    <row r="212" spans="1:5" x14ac:dyDescent="0.3">
      <c r="A212" s="3" t="s">
        <v>127</v>
      </c>
    </row>
    <row r="214" spans="1:5" ht="18" x14ac:dyDescent="0.3">
      <c r="A214" s="9" t="s">
        <v>129</v>
      </c>
    </row>
    <row r="216" spans="1:5" x14ac:dyDescent="0.3">
      <c r="A216" s="32">
        <v>1</v>
      </c>
      <c r="B216" s="32">
        <v>4</v>
      </c>
      <c r="C216" s="32">
        <v>5</v>
      </c>
      <c r="D216" s="32">
        <v>7</v>
      </c>
      <c r="E216" s="32">
        <v>15</v>
      </c>
    </row>
    <row r="217" spans="1:5" x14ac:dyDescent="0.3">
      <c r="A217" s="32">
        <v>21</v>
      </c>
      <c r="B217" s="32">
        <v>23</v>
      </c>
      <c r="C217" s="32">
        <v>25</v>
      </c>
      <c r="D217" s="32">
        <v>26</v>
      </c>
      <c r="E217" s="32">
        <v>27</v>
      </c>
    </row>
    <row r="218" spans="1:5" x14ac:dyDescent="0.3">
      <c r="A218" s="32">
        <v>28</v>
      </c>
      <c r="B218" s="32">
        <v>34</v>
      </c>
      <c r="C218" s="32">
        <v>44</v>
      </c>
      <c r="D218" s="32">
        <v>45</v>
      </c>
      <c r="E218" s="32">
        <v>67</v>
      </c>
    </row>
    <row r="219" spans="1:5" x14ac:dyDescent="0.3">
      <c r="A219" s="32">
        <v>69</v>
      </c>
      <c r="B219" s="32">
        <v>78</v>
      </c>
      <c r="C219" s="32">
        <v>87</v>
      </c>
      <c r="D219" s="32">
        <v>92</v>
      </c>
      <c r="E219" s="32">
        <v>99</v>
      </c>
    </row>
    <row r="221" spans="1:5" x14ac:dyDescent="0.3">
      <c r="A221" s="12" t="s">
        <v>126</v>
      </c>
    </row>
    <row r="223" spans="1:5" x14ac:dyDescent="0.3">
      <c r="A223" s="2" t="s">
        <v>213</v>
      </c>
    </row>
    <row r="225" spans="1:1" x14ac:dyDescent="0.3">
      <c r="A225" s="3" t="s">
        <v>127</v>
      </c>
    </row>
    <row r="227" spans="1:1" ht="18" x14ac:dyDescent="0.3">
      <c r="A227" s="9" t="s">
        <v>130</v>
      </c>
    </row>
    <row r="228" spans="1:1" x14ac:dyDescent="0.3">
      <c r="A228" s="4"/>
    </row>
    <row r="229" spans="1:1" x14ac:dyDescent="0.3">
      <c r="A229" s="5">
        <v>2</v>
      </c>
    </row>
    <row r="230" spans="1:1" x14ac:dyDescent="0.3">
      <c r="A230" s="5">
        <v>28</v>
      </c>
    </row>
    <row r="231" spans="1:1" x14ac:dyDescent="0.3">
      <c r="A231" s="5">
        <v>36</v>
      </c>
    </row>
    <row r="232" spans="1:1" x14ac:dyDescent="0.3">
      <c r="A232" s="5">
        <v>49</v>
      </c>
    </row>
    <row r="233" spans="1:1" x14ac:dyDescent="0.3">
      <c r="A233" s="5">
        <v>64</v>
      </c>
    </row>
    <row r="234" spans="1:1" x14ac:dyDescent="0.3">
      <c r="A234" s="5">
        <v>70</v>
      </c>
    </row>
    <row r="235" spans="1:1" x14ac:dyDescent="0.3">
      <c r="A235" s="5">
        <v>80</v>
      </c>
    </row>
    <row r="237" spans="1:1" x14ac:dyDescent="0.3">
      <c r="A237" s="12" t="s">
        <v>126</v>
      </c>
    </row>
    <row r="239" spans="1:1" x14ac:dyDescent="0.3">
      <c r="A239" s="2" t="s">
        <v>214</v>
      </c>
    </row>
    <row r="241" spans="1:1" x14ac:dyDescent="0.3">
      <c r="A241" s="3" t="s">
        <v>127</v>
      </c>
    </row>
    <row r="243" spans="1:1" ht="18" x14ac:dyDescent="0.3">
      <c r="A243" s="9" t="s">
        <v>131</v>
      </c>
    </row>
    <row r="245" spans="1:1" ht="15.6" x14ac:dyDescent="0.3">
      <c r="A245" s="10" t="s">
        <v>132</v>
      </c>
    </row>
    <row r="246" spans="1:1" x14ac:dyDescent="0.3">
      <c r="A246" s="4"/>
    </row>
    <row r="247" spans="1:1" x14ac:dyDescent="0.3">
      <c r="A247" s="5">
        <v>4</v>
      </c>
    </row>
    <row r="248" spans="1:1" x14ac:dyDescent="0.3">
      <c r="A248" s="5">
        <v>10</v>
      </c>
    </row>
    <row r="249" spans="1:1" x14ac:dyDescent="0.3">
      <c r="A249" s="5">
        <v>37</v>
      </c>
    </row>
    <row r="250" spans="1:1" x14ac:dyDescent="0.3">
      <c r="A250" s="5">
        <v>43</v>
      </c>
    </row>
    <row r="251" spans="1:1" x14ac:dyDescent="0.3">
      <c r="A251" s="5">
        <v>44</v>
      </c>
    </row>
    <row r="252" spans="1:1" x14ac:dyDescent="0.3">
      <c r="A252" s="5">
        <v>50</v>
      </c>
    </row>
    <row r="254" spans="1:1" ht="15.6" x14ac:dyDescent="0.3">
      <c r="A254" s="10" t="s">
        <v>133</v>
      </c>
    </row>
    <row r="255" spans="1:1" x14ac:dyDescent="0.3">
      <c r="A255" s="4"/>
    </row>
    <row r="256" spans="1:1" x14ac:dyDescent="0.3">
      <c r="A256" s="5">
        <v>14</v>
      </c>
    </row>
    <row r="257" spans="1:1" x14ac:dyDescent="0.3">
      <c r="A257" s="5">
        <v>15</v>
      </c>
    </row>
    <row r="258" spans="1:1" x14ac:dyDescent="0.3">
      <c r="A258" s="5">
        <v>25</v>
      </c>
    </row>
    <row r="259" spans="1:1" x14ac:dyDescent="0.3">
      <c r="A259" s="5">
        <v>26</v>
      </c>
    </row>
    <row r="260" spans="1:1" x14ac:dyDescent="0.3">
      <c r="A260" s="5">
        <v>43</v>
      </c>
    </row>
    <row r="261" spans="1:1" x14ac:dyDescent="0.3">
      <c r="A261" s="5">
        <v>44</v>
      </c>
    </row>
    <row r="263" spans="1:1" x14ac:dyDescent="0.3">
      <c r="A263" s="12" t="s">
        <v>126</v>
      </c>
    </row>
    <row r="265" spans="1:1" x14ac:dyDescent="0.3">
      <c r="A265" s="2" t="s">
        <v>215</v>
      </c>
    </row>
    <row r="267" spans="1:1" x14ac:dyDescent="0.3">
      <c r="A267" s="3" t="s">
        <v>127</v>
      </c>
    </row>
    <row r="269" spans="1:1" ht="18" x14ac:dyDescent="0.3">
      <c r="A269" s="9" t="s">
        <v>134</v>
      </c>
    </row>
    <row r="271" spans="1:1" ht="15.6" x14ac:dyDescent="0.3">
      <c r="A271" s="10" t="s">
        <v>135</v>
      </c>
    </row>
    <row r="273" spans="1:7" x14ac:dyDescent="0.3">
      <c r="A273" s="2" t="s">
        <v>216</v>
      </c>
    </row>
    <row r="275" spans="1:7" x14ac:dyDescent="0.3">
      <c r="A275" s="33" t="s">
        <v>136</v>
      </c>
      <c r="B275" s="33" t="s">
        <v>137</v>
      </c>
      <c r="C275" s="33" t="s">
        <v>138</v>
      </c>
    </row>
    <row r="276" spans="1:7" x14ac:dyDescent="0.3">
      <c r="A276" s="32" t="s">
        <v>139</v>
      </c>
      <c r="B276" s="32">
        <v>25170</v>
      </c>
      <c r="C276" s="11">
        <v>500000</v>
      </c>
    </row>
    <row r="277" spans="1:7" x14ac:dyDescent="0.3">
      <c r="A277" s="32" t="s">
        <v>140</v>
      </c>
      <c r="B277" s="32">
        <v>58355</v>
      </c>
      <c r="C277" s="11">
        <v>27000</v>
      </c>
    </row>
    <row r="278" spans="1:7" x14ac:dyDescent="0.3">
      <c r="A278" s="32" t="s">
        <v>141</v>
      </c>
      <c r="B278" s="32">
        <v>38315</v>
      </c>
      <c r="C278" s="11">
        <v>24000</v>
      </c>
    </row>
    <row r="279" spans="1:7" x14ac:dyDescent="0.3">
      <c r="A279" s="32" t="s">
        <v>142</v>
      </c>
      <c r="B279" s="32">
        <v>56200</v>
      </c>
      <c r="C279" s="11">
        <v>19000</v>
      </c>
    </row>
    <row r="280" spans="1:7" x14ac:dyDescent="0.3">
      <c r="A280" s="32" t="s">
        <v>143</v>
      </c>
      <c r="B280" s="32">
        <v>45081</v>
      </c>
      <c r="C280" s="11">
        <v>18329</v>
      </c>
    </row>
    <row r="282" spans="1:7" x14ac:dyDescent="0.3">
      <c r="A282" s="2" t="s">
        <v>217</v>
      </c>
    </row>
    <row r="284" spans="1:7" x14ac:dyDescent="0.3">
      <c r="A284" s="3" t="s">
        <v>127</v>
      </c>
    </row>
    <row r="286" spans="1:7" ht="18" x14ac:dyDescent="0.3">
      <c r="A286" s="9" t="s">
        <v>144</v>
      </c>
    </row>
    <row r="288" spans="1:7" x14ac:dyDescent="0.3">
      <c r="A288" s="33" t="s">
        <v>145</v>
      </c>
      <c r="B288" s="175" t="s">
        <v>146</v>
      </c>
      <c r="C288" s="175"/>
      <c r="D288" s="33" t="s">
        <v>147</v>
      </c>
      <c r="E288" s="175" t="s">
        <v>148</v>
      </c>
      <c r="F288" s="175"/>
      <c r="G288" s="33" t="s">
        <v>149</v>
      </c>
    </row>
    <row r="289" spans="1:7" x14ac:dyDescent="0.3">
      <c r="A289" s="32">
        <v>1</v>
      </c>
      <c r="B289" s="32">
        <v>4</v>
      </c>
      <c r="C289" s="32" t="s">
        <v>218</v>
      </c>
      <c r="D289" s="32"/>
      <c r="E289" s="32" t="s">
        <v>219</v>
      </c>
      <c r="F289" s="32">
        <v>0</v>
      </c>
      <c r="G289" s="32" t="s">
        <v>151</v>
      </c>
    </row>
    <row r="290" spans="1:7" x14ac:dyDescent="0.3">
      <c r="A290" s="32">
        <v>2</v>
      </c>
      <c r="B290" s="32">
        <v>2</v>
      </c>
      <c r="C290" s="32" t="s">
        <v>220</v>
      </c>
      <c r="D290" s="32"/>
      <c r="E290" s="32" t="s">
        <v>221</v>
      </c>
      <c r="F290" s="32">
        <v>1</v>
      </c>
      <c r="G290" s="32" t="s">
        <v>151</v>
      </c>
    </row>
    <row r="291" spans="1:7" x14ac:dyDescent="0.3">
      <c r="A291" s="32">
        <v>3</v>
      </c>
      <c r="B291" s="32">
        <v>2</v>
      </c>
      <c r="C291" s="32" t="s">
        <v>153</v>
      </c>
      <c r="D291" s="32"/>
      <c r="E291" s="32" t="s">
        <v>222</v>
      </c>
      <c r="F291" s="32">
        <v>1</v>
      </c>
      <c r="G291" s="32" t="s">
        <v>150</v>
      </c>
    </row>
    <row r="292" spans="1:7" x14ac:dyDescent="0.3">
      <c r="A292" s="32">
        <v>4</v>
      </c>
      <c r="B292" s="32">
        <v>0</v>
      </c>
      <c r="C292" s="32" t="s">
        <v>223</v>
      </c>
      <c r="D292" s="32"/>
      <c r="E292" s="32" t="s">
        <v>224</v>
      </c>
      <c r="F292" s="32">
        <v>0</v>
      </c>
      <c r="G292" s="32" t="s">
        <v>151</v>
      </c>
    </row>
    <row r="293" spans="1:7" x14ac:dyDescent="0.3">
      <c r="A293" s="32">
        <v>5</v>
      </c>
      <c r="B293" s="32">
        <v>1</v>
      </c>
      <c r="C293" s="32" t="s">
        <v>225</v>
      </c>
      <c r="D293" s="32"/>
      <c r="E293" s="32" t="s">
        <v>226</v>
      </c>
      <c r="F293" s="32">
        <v>2</v>
      </c>
      <c r="G293" s="32" t="s">
        <v>150</v>
      </c>
    </row>
    <row r="294" spans="1:7" x14ac:dyDescent="0.3">
      <c r="A294" s="32">
        <v>6</v>
      </c>
      <c r="B294" s="32">
        <v>0</v>
      </c>
      <c r="C294" s="32" t="s">
        <v>227</v>
      </c>
      <c r="D294" s="32"/>
      <c r="E294" s="32" t="s">
        <v>196</v>
      </c>
      <c r="F294" s="32">
        <v>0</v>
      </c>
      <c r="G294" s="32" t="s">
        <v>150</v>
      </c>
    </row>
    <row r="295" spans="1:7" x14ac:dyDescent="0.3">
      <c r="A295" s="32">
        <v>7</v>
      </c>
      <c r="B295" s="32">
        <v>1</v>
      </c>
      <c r="C295" s="32" t="s">
        <v>228</v>
      </c>
      <c r="D295" s="32"/>
      <c r="E295" s="32" t="s">
        <v>152</v>
      </c>
      <c r="F295" s="32">
        <v>3</v>
      </c>
      <c r="G295" s="32" t="s">
        <v>150</v>
      </c>
    </row>
    <row r="296" spans="1:7" x14ac:dyDescent="0.3">
      <c r="A296" s="32">
        <v>8</v>
      </c>
      <c r="B296" s="32">
        <v>0</v>
      </c>
      <c r="C296" s="32" t="s">
        <v>229</v>
      </c>
      <c r="D296" s="32"/>
      <c r="E296" s="32" t="s">
        <v>198</v>
      </c>
      <c r="F296" s="32">
        <v>0</v>
      </c>
      <c r="G296" s="32" t="s">
        <v>150</v>
      </c>
    </row>
    <row r="297" spans="1:7" ht="15" customHeight="1" x14ac:dyDescent="0.3">
      <c r="A297" s="32">
        <v>9</v>
      </c>
      <c r="B297" s="32">
        <v>0</v>
      </c>
      <c r="C297" s="32" t="s">
        <v>230</v>
      </c>
      <c r="D297" s="32"/>
      <c r="E297" s="32" t="s">
        <v>231</v>
      </c>
      <c r="F297" s="32">
        <v>2</v>
      </c>
      <c r="G297" s="32" t="s">
        <v>150</v>
      </c>
    </row>
    <row r="298" spans="1:7" x14ac:dyDescent="0.3">
      <c r="A298" s="32">
        <v>10</v>
      </c>
      <c r="B298" s="32">
        <v>1</v>
      </c>
      <c r="C298" s="32" t="s">
        <v>232</v>
      </c>
      <c r="D298" s="32"/>
      <c r="E298" s="32" t="s">
        <v>233</v>
      </c>
      <c r="F298" s="32">
        <v>0</v>
      </c>
      <c r="G298" s="32" t="s">
        <v>150</v>
      </c>
    </row>
    <row r="299" spans="1:7" ht="15" customHeight="1" x14ac:dyDescent="0.3">
      <c r="A299" s="32">
        <v>11</v>
      </c>
      <c r="B299" s="32">
        <v>2</v>
      </c>
      <c r="C299" s="32" t="s">
        <v>234</v>
      </c>
      <c r="D299" s="32"/>
      <c r="E299" s="32" t="s">
        <v>200</v>
      </c>
      <c r="F299" s="32">
        <v>0</v>
      </c>
      <c r="G299" s="32" t="s">
        <v>150</v>
      </c>
    </row>
    <row r="300" spans="1:7" x14ac:dyDescent="0.3">
      <c r="A300" s="32">
        <v>12</v>
      </c>
      <c r="B300" s="32">
        <v>1</v>
      </c>
      <c r="C300" s="32" t="s">
        <v>235</v>
      </c>
      <c r="D300" s="32"/>
      <c r="E300" s="32" t="s">
        <v>194</v>
      </c>
      <c r="F300" s="32">
        <v>1</v>
      </c>
      <c r="G300" s="32" t="s">
        <v>150</v>
      </c>
    </row>
    <row r="301" spans="1:7" ht="15" customHeight="1" x14ac:dyDescent="0.3">
      <c r="A301" s="32">
        <v>13</v>
      </c>
      <c r="B301" s="32">
        <v>1</v>
      </c>
      <c r="C301" s="32" t="s">
        <v>197</v>
      </c>
      <c r="D301" s="32"/>
      <c r="E301" s="32" t="s">
        <v>199</v>
      </c>
      <c r="F301" s="32">
        <v>2</v>
      </c>
      <c r="G301" s="32" t="s">
        <v>150</v>
      </c>
    </row>
    <row r="302" spans="1:7" x14ac:dyDescent="0.3">
      <c r="A302" s="32">
        <v>14</v>
      </c>
      <c r="B302" s="32">
        <v>4</v>
      </c>
      <c r="C302" s="32" t="s">
        <v>236</v>
      </c>
      <c r="D302" s="32"/>
      <c r="E302" s="32" t="s">
        <v>237</v>
      </c>
      <c r="F302" s="32">
        <v>1</v>
      </c>
      <c r="G302" s="32" t="s">
        <v>151</v>
      </c>
    </row>
    <row r="303" spans="1:7" ht="15" customHeight="1" x14ac:dyDescent="0.3">
      <c r="A303" s="175" t="s">
        <v>238</v>
      </c>
      <c r="B303" s="175"/>
      <c r="C303" s="175"/>
      <c r="D303" s="175"/>
      <c r="E303" s="175"/>
    </row>
    <row r="304" spans="1:7" x14ac:dyDescent="0.3">
      <c r="A304" s="32">
        <v>4</v>
      </c>
      <c r="B304" s="32" t="s">
        <v>218</v>
      </c>
      <c r="C304" s="32"/>
      <c r="D304" s="32" t="s">
        <v>219</v>
      </c>
      <c r="E304" s="32">
        <v>0</v>
      </c>
    </row>
    <row r="305" spans="1:5" ht="15" customHeight="1" x14ac:dyDescent="0.3">
      <c r="A305" s="175" t="s">
        <v>239</v>
      </c>
      <c r="B305" s="175"/>
      <c r="C305" s="175"/>
      <c r="D305" s="175"/>
      <c r="E305" s="175"/>
    </row>
    <row r="306" spans="1:5" x14ac:dyDescent="0.3">
      <c r="A306" s="32">
        <v>2</v>
      </c>
      <c r="B306" s="32" t="s">
        <v>220</v>
      </c>
      <c r="C306" s="32"/>
      <c r="D306" s="32" t="s">
        <v>221</v>
      </c>
      <c r="E306" s="32">
        <v>1</v>
      </c>
    </row>
    <row r="307" spans="1:5" ht="15" customHeight="1" x14ac:dyDescent="0.3">
      <c r="A307" s="175" t="s">
        <v>240</v>
      </c>
      <c r="B307" s="175"/>
      <c r="C307" s="175"/>
      <c r="D307" s="175"/>
      <c r="E307" s="175"/>
    </row>
    <row r="308" spans="1:5" x14ac:dyDescent="0.3">
      <c r="A308" s="32">
        <v>2</v>
      </c>
      <c r="B308" s="32" t="s">
        <v>153</v>
      </c>
      <c r="C308" s="32"/>
      <c r="D308" s="32" t="s">
        <v>222</v>
      </c>
      <c r="E308" s="32">
        <v>1</v>
      </c>
    </row>
    <row r="309" spans="1:5" ht="15" customHeight="1" x14ac:dyDescent="0.3">
      <c r="A309" s="175" t="s">
        <v>201</v>
      </c>
      <c r="B309" s="175"/>
      <c r="C309" s="175"/>
      <c r="D309" s="175"/>
      <c r="E309" s="175"/>
    </row>
    <row r="310" spans="1:5" x14ac:dyDescent="0.3">
      <c r="A310" s="32">
        <v>0</v>
      </c>
      <c r="B310" s="32" t="s">
        <v>223</v>
      </c>
      <c r="C310" s="32"/>
      <c r="D310" s="32" t="s">
        <v>224</v>
      </c>
      <c r="E310" s="32">
        <v>0</v>
      </c>
    </row>
    <row r="311" spans="1:5" ht="15" customHeight="1" x14ac:dyDescent="0.3">
      <c r="A311" s="175" t="s">
        <v>241</v>
      </c>
      <c r="B311" s="175"/>
      <c r="C311" s="175"/>
      <c r="D311" s="175"/>
      <c r="E311" s="175"/>
    </row>
    <row r="312" spans="1:5" x14ac:dyDescent="0.3">
      <c r="A312" s="32">
        <v>1</v>
      </c>
      <c r="B312" s="32" t="s">
        <v>225</v>
      </c>
      <c r="C312" s="32"/>
      <c r="D312" s="32" t="s">
        <v>226</v>
      </c>
      <c r="E312" s="32">
        <v>2</v>
      </c>
    </row>
    <row r="313" spans="1:5" ht="15" customHeight="1" x14ac:dyDescent="0.3">
      <c r="A313" s="175" t="s">
        <v>242</v>
      </c>
      <c r="B313" s="175"/>
      <c r="C313" s="175"/>
      <c r="D313" s="175"/>
      <c r="E313" s="175"/>
    </row>
    <row r="314" spans="1:5" x14ac:dyDescent="0.3">
      <c r="A314" s="32">
        <v>0</v>
      </c>
      <c r="B314" s="32" t="s">
        <v>227</v>
      </c>
      <c r="C314" s="32"/>
      <c r="D314" s="32" t="s">
        <v>196</v>
      </c>
      <c r="E314" s="32">
        <v>0</v>
      </c>
    </row>
    <row r="315" spans="1:5" ht="15" customHeight="1" x14ac:dyDescent="0.3">
      <c r="A315" s="175" t="s">
        <v>243</v>
      </c>
      <c r="B315" s="175"/>
      <c r="C315" s="175"/>
      <c r="D315" s="175"/>
      <c r="E315" s="175"/>
    </row>
    <row r="316" spans="1:5" x14ac:dyDescent="0.3">
      <c r="A316" s="32">
        <v>1</v>
      </c>
      <c r="B316" s="32" t="s">
        <v>228</v>
      </c>
      <c r="C316" s="32"/>
      <c r="D316" s="32" t="s">
        <v>152</v>
      </c>
      <c r="E316" s="32">
        <v>3</v>
      </c>
    </row>
    <row r="317" spans="1:5" ht="15" customHeight="1" x14ac:dyDescent="0.3">
      <c r="A317" s="175" t="s">
        <v>154</v>
      </c>
      <c r="B317" s="175"/>
      <c r="C317" s="175"/>
      <c r="D317" s="175"/>
      <c r="E317" s="175"/>
    </row>
    <row r="318" spans="1:5" x14ac:dyDescent="0.3">
      <c r="A318" s="32">
        <v>0</v>
      </c>
      <c r="B318" s="32" t="s">
        <v>229</v>
      </c>
      <c r="C318" s="32"/>
      <c r="D318" s="32" t="s">
        <v>198</v>
      </c>
      <c r="E318" s="32">
        <v>0</v>
      </c>
    </row>
    <row r="319" spans="1:5" ht="15" customHeight="1" x14ac:dyDescent="0.3">
      <c r="A319" s="175" t="s">
        <v>155</v>
      </c>
      <c r="B319" s="175"/>
      <c r="C319" s="175"/>
      <c r="D319" s="175"/>
      <c r="E319" s="175"/>
    </row>
    <row r="320" spans="1:5" x14ac:dyDescent="0.3">
      <c r="A320" s="32">
        <v>0</v>
      </c>
      <c r="B320" s="32" t="s">
        <v>230</v>
      </c>
      <c r="C320" s="32"/>
      <c r="D320" s="32" t="s">
        <v>231</v>
      </c>
      <c r="E320" s="32">
        <v>2</v>
      </c>
    </row>
    <row r="321" spans="1:5" ht="15" customHeight="1" x14ac:dyDescent="0.3">
      <c r="A321" s="175" t="s">
        <v>156</v>
      </c>
      <c r="B321" s="175"/>
      <c r="C321" s="175"/>
      <c r="D321" s="175"/>
      <c r="E321" s="175"/>
    </row>
    <row r="322" spans="1:5" x14ac:dyDescent="0.3">
      <c r="A322" s="32">
        <v>1</v>
      </c>
      <c r="B322" s="32" t="s">
        <v>232</v>
      </c>
      <c r="C322" s="32"/>
      <c r="D322" s="32" t="s">
        <v>233</v>
      </c>
      <c r="E322" s="32">
        <v>0</v>
      </c>
    </row>
    <row r="323" spans="1:5" ht="15" customHeight="1" x14ac:dyDescent="0.3">
      <c r="A323" s="175" t="s">
        <v>202</v>
      </c>
      <c r="B323" s="175"/>
      <c r="C323" s="175"/>
      <c r="D323" s="175"/>
      <c r="E323" s="175"/>
    </row>
    <row r="324" spans="1:5" x14ac:dyDescent="0.3">
      <c r="A324" s="32">
        <v>2</v>
      </c>
      <c r="B324" s="32" t="s">
        <v>234</v>
      </c>
      <c r="C324" s="32"/>
      <c r="D324" s="32" t="s">
        <v>200</v>
      </c>
      <c r="E324" s="32">
        <v>0</v>
      </c>
    </row>
    <row r="325" spans="1:5" ht="15" customHeight="1" x14ac:dyDescent="0.3">
      <c r="A325" s="175" t="s">
        <v>244</v>
      </c>
      <c r="B325" s="175"/>
      <c r="C325" s="175"/>
      <c r="D325" s="175"/>
      <c r="E325" s="175"/>
    </row>
    <row r="326" spans="1:5" x14ac:dyDescent="0.3">
      <c r="A326" s="32">
        <v>1</v>
      </c>
      <c r="B326" s="32" t="s">
        <v>235</v>
      </c>
      <c r="C326" s="32"/>
      <c r="D326" s="32" t="s">
        <v>194</v>
      </c>
      <c r="E326" s="32">
        <v>1</v>
      </c>
    </row>
    <row r="327" spans="1:5" ht="15" customHeight="1" x14ac:dyDescent="0.3">
      <c r="A327" s="175" t="s">
        <v>203</v>
      </c>
      <c r="B327" s="175"/>
      <c r="C327" s="175"/>
      <c r="D327" s="175"/>
      <c r="E327" s="175"/>
    </row>
    <row r="328" spans="1:5" x14ac:dyDescent="0.3">
      <c r="A328" s="32">
        <v>1</v>
      </c>
      <c r="B328" s="32" t="s">
        <v>197</v>
      </c>
      <c r="C328" s="32"/>
      <c r="D328" s="32" t="s">
        <v>199</v>
      </c>
      <c r="E328" s="32">
        <v>2</v>
      </c>
    </row>
    <row r="329" spans="1:5" ht="15" customHeight="1" x14ac:dyDescent="0.3">
      <c r="A329" s="175" t="s">
        <v>245</v>
      </c>
      <c r="B329" s="175"/>
      <c r="C329" s="175"/>
      <c r="D329" s="175"/>
      <c r="E329" s="175"/>
    </row>
    <row r="330" spans="1:5" x14ac:dyDescent="0.3">
      <c r="A330" s="32">
        <v>4</v>
      </c>
      <c r="B330" s="32" t="s">
        <v>236</v>
      </c>
      <c r="C330" s="32"/>
      <c r="D330" s="32" t="s">
        <v>237</v>
      </c>
      <c r="E330" s="32">
        <v>1</v>
      </c>
    </row>
    <row r="332" spans="1:5" x14ac:dyDescent="0.3">
      <c r="A332" s="12" t="s">
        <v>126</v>
      </c>
    </row>
    <row r="334" spans="1:5" x14ac:dyDescent="0.3">
      <c r="A334" s="2" t="s">
        <v>246</v>
      </c>
    </row>
    <row r="336" spans="1:5" x14ac:dyDescent="0.3">
      <c r="A336" s="3" t="s">
        <v>127</v>
      </c>
    </row>
    <row r="338" spans="1:4" ht="18" x14ac:dyDescent="0.3">
      <c r="A338" s="9" t="s">
        <v>157</v>
      </c>
    </row>
    <row r="340" spans="1:4" x14ac:dyDescent="0.3">
      <c r="A340" s="33" t="s">
        <v>145</v>
      </c>
      <c r="B340" s="33"/>
      <c r="C340" s="33" t="s">
        <v>158</v>
      </c>
      <c r="D340" s="33" t="s">
        <v>149</v>
      </c>
    </row>
    <row r="341" spans="1:4" x14ac:dyDescent="0.3">
      <c r="A341" s="174">
        <v>1</v>
      </c>
      <c r="B341" s="174" t="s">
        <v>247</v>
      </c>
      <c r="C341" s="15">
        <v>0</v>
      </c>
      <c r="D341" s="174" t="s">
        <v>161</v>
      </c>
    </row>
    <row r="342" spans="1:4" x14ac:dyDescent="0.3">
      <c r="A342" s="174"/>
      <c r="B342" s="174"/>
      <c r="C342" s="15">
        <v>1</v>
      </c>
      <c r="D342" s="174"/>
    </row>
    <row r="343" spans="1:4" x14ac:dyDescent="0.3">
      <c r="A343" s="174"/>
      <c r="B343" s="174"/>
      <c r="C343" s="15">
        <v>2</v>
      </c>
      <c r="D343" s="174"/>
    </row>
    <row r="344" spans="1:4" x14ac:dyDescent="0.3">
      <c r="A344" s="174"/>
      <c r="B344" s="174"/>
      <c r="C344" s="15">
        <v>3</v>
      </c>
      <c r="D344" s="174"/>
    </row>
    <row r="345" spans="1:4" x14ac:dyDescent="0.3">
      <c r="A345" s="174"/>
      <c r="B345" s="174"/>
      <c r="C345" s="15" t="s">
        <v>159</v>
      </c>
      <c r="D345" s="174"/>
    </row>
    <row r="346" spans="1:4" x14ac:dyDescent="0.3">
      <c r="A346" s="174"/>
      <c r="B346" s="174"/>
      <c r="C346" s="14"/>
      <c r="D346" s="174"/>
    </row>
    <row r="347" spans="1:4" x14ac:dyDescent="0.3">
      <c r="A347" s="174"/>
      <c r="B347" s="174"/>
      <c r="C347" s="15">
        <v>0</v>
      </c>
      <c r="D347" s="174"/>
    </row>
    <row r="348" spans="1:4" x14ac:dyDescent="0.3">
      <c r="A348" s="174"/>
      <c r="B348" s="174"/>
      <c r="C348" s="15">
        <v>1</v>
      </c>
      <c r="D348" s="174"/>
    </row>
    <row r="349" spans="1:4" x14ac:dyDescent="0.3">
      <c r="A349" s="174"/>
      <c r="B349" s="174"/>
      <c r="C349" s="15">
        <v>2</v>
      </c>
      <c r="D349" s="174"/>
    </row>
    <row r="350" spans="1:4" x14ac:dyDescent="0.3">
      <c r="A350" s="174"/>
      <c r="B350" s="174"/>
      <c r="C350" s="15">
        <v>3</v>
      </c>
      <c r="D350" s="174"/>
    </row>
    <row r="351" spans="1:4" x14ac:dyDescent="0.3">
      <c r="A351" s="174"/>
      <c r="B351" s="174"/>
      <c r="C351" s="15" t="s">
        <v>159</v>
      </c>
      <c r="D351" s="174"/>
    </row>
    <row r="352" spans="1:4" x14ac:dyDescent="0.3">
      <c r="A352" s="174"/>
      <c r="B352" s="174"/>
      <c r="C352" s="1"/>
      <c r="D352" s="174"/>
    </row>
    <row r="353" spans="1:4" x14ac:dyDescent="0.3">
      <c r="A353" s="174">
        <v>2</v>
      </c>
      <c r="B353" s="174" t="s">
        <v>248</v>
      </c>
      <c r="C353" s="15">
        <v>0</v>
      </c>
      <c r="D353" s="174" t="s">
        <v>161</v>
      </c>
    </row>
    <row r="354" spans="1:4" x14ac:dyDescent="0.3">
      <c r="A354" s="174"/>
      <c r="B354" s="174"/>
      <c r="C354" s="15">
        <v>1</v>
      </c>
      <c r="D354" s="174"/>
    </row>
    <row r="355" spans="1:4" x14ac:dyDescent="0.3">
      <c r="A355" s="174"/>
      <c r="B355" s="174"/>
      <c r="C355" s="15">
        <v>2</v>
      </c>
      <c r="D355" s="174"/>
    </row>
    <row r="356" spans="1:4" x14ac:dyDescent="0.3">
      <c r="A356" s="174"/>
      <c r="B356" s="174"/>
      <c r="C356" s="15">
        <v>3</v>
      </c>
      <c r="D356" s="174"/>
    </row>
    <row r="357" spans="1:4" x14ac:dyDescent="0.3">
      <c r="A357" s="174"/>
      <c r="B357" s="174"/>
      <c r="C357" s="15" t="s">
        <v>159</v>
      </c>
      <c r="D357" s="174"/>
    </row>
    <row r="358" spans="1:4" x14ac:dyDescent="0.3">
      <c r="A358" s="174"/>
      <c r="B358" s="174"/>
      <c r="C358" s="14"/>
      <c r="D358" s="174"/>
    </row>
    <row r="359" spans="1:4" x14ac:dyDescent="0.3">
      <c r="A359" s="174"/>
      <c r="B359" s="174"/>
      <c r="C359" s="15">
        <v>0</v>
      </c>
      <c r="D359" s="174"/>
    </row>
    <row r="360" spans="1:4" x14ac:dyDescent="0.3">
      <c r="A360" s="174"/>
      <c r="B360" s="174"/>
      <c r="C360" s="15">
        <v>1</v>
      </c>
      <c r="D360" s="174"/>
    </row>
    <row r="361" spans="1:4" x14ac:dyDescent="0.3">
      <c r="A361" s="174"/>
      <c r="B361" s="174"/>
      <c r="C361" s="15">
        <v>2</v>
      </c>
      <c r="D361" s="174"/>
    </row>
    <row r="362" spans="1:4" x14ac:dyDescent="0.3">
      <c r="A362" s="174"/>
      <c r="B362" s="174"/>
      <c r="C362" s="15">
        <v>3</v>
      </c>
      <c r="D362" s="174"/>
    </row>
    <row r="363" spans="1:4" x14ac:dyDescent="0.3">
      <c r="A363" s="174"/>
      <c r="B363" s="174"/>
      <c r="C363" s="15" t="s">
        <v>159</v>
      </c>
      <c r="D363" s="174"/>
    </row>
    <row r="364" spans="1:4" x14ac:dyDescent="0.3">
      <c r="A364" s="174"/>
      <c r="B364" s="174"/>
      <c r="C364" s="1"/>
      <c r="D364" s="174"/>
    </row>
    <row r="365" spans="1:4" x14ac:dyDescent="0.3">
      <c r="A365" s="174">
        <v>3</v>
      </c>
      <c r="B365" s="174" t="s">
        <v>249</v>
      </c>
      <c r="C365" s="15">
        <v>0</v>
      </c>
      <c r="D365" s="174" t="s">
        <v>160</v>
      </c>
    </row>
    <row r="366" spans="1:4" x14ac:dyDescent="0.3">
      <c r="A366" s="174"/>
      <c r="B366" s="174"/>
      <c r="C366" s="15">
        <v>1</v>
      </c>
      <c r="D366" s="174"/>
    </row>
    <row r="367" spans="1:4" x14ac:dyDescent="0.3">
      <c r="A367" s="174"/>
      <c r="B367" s="174"/>
      <c r="C367" s="15">
        <v>2</v>
      </c>
      <c r="D367" s="174"/>
    </row>
    <row r="368" spans="1:4" x14ac:dyDescent="0.3">
      <c r="A368" s="174"/>
      <c r="B368" s="174"/>
      <c r="C368" s="15">
        <v>3</v>
      </c>
      <c r="D368" s="174"/>
    </row>
    <row r="369" spans="1:4" x14ac:dyDescent="0.3">
      <c r="A369" s="174"/>
      <c r="B369" s="174"/>
      <c r="C369" s="15" t="s">
        <v>159</v>
      </c>
      <c r="D369" s="174"/>
    </row>
    <row r="370" spans="1:4" x14ac:dyDescent="0.3">
      <c r="A370" s="174"/>
      <c r="B370" s="174"/>
      <c r="C370" s="14"/>
      <c r="D370" s="174"/>
    </row>
    <row r="371" spans="1:4" x14ac:dyDescent="0.3">
      <c r="A371" s="174"/>
      <c r="B371" s="174"/>
      <c r="C371" s="15">
        <v>0</v>
      </c>
      <c r="D371" s="174"/>
    </row>
    <row r="372" spans="1:4" x14ac:dyDescent="0.3">
      <c r="A372" s="174"/>
      <c r="B372" s="174"/>
      <c r="C372" s="15">
        <v>1</v>
      </c>
      <c r="D372" s="174"/>
    </row>
    <row r="373" spans="1:4" x14ac:dyDescent="0.3">
      <c r="A373" s="174"/>
      <c r="B373" s="174"/>
      <c r="C373" s="15">
        <v>2</v>
      </c>
      <c r="D373" s="174"/>
    </row>
    <row r="374" spans="1:4" x14ac:dyDescent="0.3">
      <c r="A374" s="174"/>
      <c r="B374" s="174"/>
      <c r="C374" s="15">
        <v>3</v>
      </c>
      <c r="D374" s="174"/>
    </row>
    <row r="375" spans="1:4" x14ac:dyDescent="0.3">
      <c r="A375" s="174"/>
      <c r="B375" s="174"/>
      <c r="C375" s="15" t="s">
        <v>159</v>
      </c>
      <c r="D375" s="174"/>
    </row>
    <row r="376" spans="1:4" x14ac:dyDescent="0.3">
      <c r="A376" s="174"/>
      <c r="B376" s="174"/>
      <c r="C376" s="1"/>
      <c r="D376" s="174"/>
    </row>
    <row r="377" spans="1:4" x14ac:dyDescent="0.3">
      <c r="A377" s="174">
        <v>4</v>
      </c>
      <c r="B377" s="174" t="s">
        <v>250</v>
      </c>
      <c r="C377" s="15">
        <v>0</v>
      </c>
      <c r="D377" s="174" t="s">
        <v>161</v>
      </c>
    </row>
    <row r="378" spans="1:4" x14ac:dyDescent="0.3">
      <c r="A378" s="174"/>
      <c r="B378" s="174"/>
      <c r="C378" s="15">
        <v>1</v>
      </c>
      <c r="D378" s="174"/>
    </row>
    <row r="379" spans="1:4" x14ac:dyDescent="0.3">
      <c r="A379" s="174"/>
      <c r="B379" s="174"/>
      <c r="C379" s="15">
        <v>2</v>
      </c>
      <c r="D379" s="174"/>
    </row>
    <row r="380" spans="1:4" x14ac:dyDescent="0.3">
      <c r="A380" s="174"/>
      <c r="B380" s="174"/>
      <c r="C380" s="15">
        <v>3</v>
      </c>
      <c r="D380" s="174"/>
    </row>
    <row r="381" spans="1:4" x14ac:dyDescent="0.3">
      <c r="A381" s="174"/>
      <c r="B381" s="174"/>
      <c r="C381" s="15" t="s">
        <v>159</v>
      </c>
      <c r="D381" s="174"/>
    </row>
    <row r="382" spans="1:4" x14ac:dyDescent="0.3">
      <c r="A382" s="174"/>
      <c r="B382" s="174"/>
      <c r="C382" s="14"/>
      <c r="D382" s="174"/>
    </row>
    <row r="383" spans="1:4" x14ac:dyDescent="0.3">
      <c r="A383" s="174"/>
      <c r="B383" s="174"/>
      <c r="C383" s="15">
        <v>0</v>
      </c>
      <c r="D383" s="174"/>
    </row>
    <row r="384" spans="1:4" x14ac:dyDescent="0.3">
      <c r="A384" s="174"/>
      <c r="B384" s="174"/>
      <c r="C384" s="15">
        <v>1</v>
      </c>
      <c r="D384" s="174"/>
    </row>
    <row r="385" spans="1:4" x14ac:dyDescent="0.3">
      <c r="A385" s="174"/>
      <c r="B385" s="174"/>
      <c r="C385" s="15">
        <v>2</v>
      </c>
      <c r="D385" s="174"/>
    </row>
    <row r="386" spans="1:4" x14ac:dyDescent="0.3">
      <c r="A386" s="174"/>
      <c r="B386" s="174"/>
      <c r="C386" s="15">
        <v>3</v>
      </c>
      <c r="D386" s="174"/>
    </row>
    <row r="387" spans="1:4" x14ac:dyDescent="0.3">
      <c r="A387" s="174"/>
      <c r="B387" s="174"/>
      <c r="C387" s="15" t="s">
        <v>159</v>
      </c>
      <c r="D387" s="174"/>
    </row>
    <row r="388" spans="1:4" x14ac:dyDescent="0.3">
      <c r="A388" s="174"/>
      <c r="B388" s="174"/>
      <c r="C388" s="1"/>
      <c r="D388" s="174"/>
    </row>
    <row r="389" spans="1:4" x14ac:dyDescent="0.3">
      <c r="A389" s="174">
        <v>5</v>
      </c>
      <c r="B389" s="174" t="s">
        <v>251</v>
      </c>
      <c r="C389" s="15">
        <v>0</v>
      </c>
      <c r="D389" s="174" t="s">
        <v>160</v>
      </c>
    </row>
    <row r="390" spans="1:4" x14ac:dyDescent="0.3">
      <c r="A390" s="174"/>
      <c r="B390" s="174"/>
      <c r="C390" s="15">
        <v>1</v>
      </c>
      <c r="D390" s="174"/>
    </row>
    <row r="391" spans="1:4" x14ac:dyDescent="0.3">
      <c r="A391" s="174"/>
      <c r="B391" s="174"/>
      <c r="C391" s="15">
        <v>2</v>
      </c>
      <c r="D391" s="174"/>
    </row>
    <row r="392" spans="1:4" x14ac:dyDescent="0.3">
      <c r="A392" s="174"/>
      <c r="B392" s="174"/>
      <c r="C392" s="15">
        <v>3</v>
      </c>
      <c r="D392" s="174"/>
    </row>
    <row r="393" spans="1:4" x14ac:dyDescent="0.3">
      <c r="A393" s="174"/>
      <c r="B393" s="174"/>
      <c r="C393" s="15" t="s">
        <v>159</v>
      </c>
      <c r="D393" s="174"/>
    </row>
    <row r="394" spans="1:4" x14ac:dyDescent="0.3">
      <c r="A394" s="174"/>
      <c r="B394" s="174"/>
      <c r="C394" s="14"/>
      <c r="D394" s="174"/>
    </row>
    <row r="395" spans="1:4" x14ac:dyDescent="0.3">
      <c r="A395" s="174"/>
      <c r="B395" s="174"/>
      <c r="C395" s="15">
        <v>0</v>
      </c>
      <c r="D395" s="174"/>
    </row>
    <row r="396" spans="1:4" x14ac:dyDescent="0.3">
      <c r="A396" s="174"/>
      <c r="B396" s="174"/>
      <c r="C396" s="15">
        <v>1</v>
      </c>
      <c r="D396" s="174"/>
    </row>
    <row r="397" spans="1:4" x14ac:dyDescent="0.3">
      <c r="A397" s="174"/>
      <c r="B397" s="174"/>
      <c r="C397" s="15">
        <v>2</v>
      </c>
      <c r="D397" s="174"/>
    </row>
    <row r="398" spans="1:4" x14ac:dyDescent="0.3">
      <c r="A398" s="174"/>
      <c r="B398" s="174"/>
      <c r="C398" s="15">
        <v>3</v>
      </c>
      <c r="D398" s="174"/>
    </row>
    <row r="399" spans="1:4" x14ac:dyDescent="0.3">
      <c r="A399" s="174"/>
      <c r="B399" s="174"/>
      <c r="C399" s="15" t="s">
        <v>159</v>
      </c>
      <c r="D399" s="174"/>
    </row>
    <row r="400" spans="1:4" x14ac:dyDescent="0.3">
      <c r="A400" s="174"/>
      <c r="B400" s="174"/>
      <c r="C400" s="1"/>
      <c r="D400" s="174"/>
    </row>
    <row r="401" spans="1:2" x14ac:dyDescent="0.3">
      <c r="A401" s="175" t="s">
        <v>162</v>
      </c>
      <c r="B401" s="175"/>
    </row>
    <row r="402" spans="1:2" x14ac:dyDescent="0.3">
      <c r="A402" s="174">
        <v>1</v>
      </c>
      <c r="B402" s="32" t="s">
        <v>218</v>
      </c>
    </row>
    <row r="403" spans="1:2" x14ac:dyDescent="0.3">
      <c r="A403" s="174"/>
      <c r="B403" s="14"/>
    </row>
    <row r="404" spans="1:2" x14ac:dyDescent="0.3">
      <c r="A404" s="174"/>
      <c r="B404" s="15">
        <v>0</v>
      </c>
    </row>
    <row r="405" spans="1:2" x14ac:dyDescent="0.3">
      <c r="A405" s="174"/>
      <c r="B405" s="15">
        <v>1</v>
      </c>
    </row>
    <row r="406" spans="1:2" x14ac:dyDescent="0.3">
      <c r="A406" s="174"/>
      <c r="B406" s="15">
        <v>2</v>
      </c>
    </row>
    <row r="407" spans="1:2" x14ac:dyDescent="0.3">
      <c r="A407" s="174"/>
      <c r="B407" s="15">
        <v>3</v>
      </c>
    </row>
    <row r="408" spans="1:2" x14ac:dyDescent="0.3">
      <c r="A408" s="174"/>
      <c r="B408" s="15" t="s">
        <v>159</v>
      </c>
    </row>
    <row r="409" spans="1:2" x14ac:dyDescent="0.3">
      <c r="A409" s="174"/>
      <c r="B409" s="1"/>
    </row>
    <row r="410" spans="1:2" x14ac:dyDescent="0.3">
      <c r="A410" s="174"/>
      <c r="B410" s="32" t="s">
        <v>219</v>
      </c>
    </row>
    <row r="411" spans="1:2" x14ac:dyDescent="0.3">
      <c r="A411" s="174"/>
      <c r="B411" s="14"/>
    </row>
    <row r="412" spans="1:2" x14ac:dyDescent="0.3">
      <c r="A412" s="174"/>
      <c r="B412" s="15">
        <v>0</v>
      </c>
    </row>
    <row r="413" spans="1:2" x14ac:dyDescent="0.3">
      <c r="A413" s="174"/>
      <c r="B413" s="15">
        <v>1</v>
      </c>
    </row>
    <row r="414" spans="1:2" x14ac:dyDescent="0.3">
      <c r="A414" s="174"/>
      <c r="B414" s="15">
        <v>2</v>
      </c>
    </row>
    <row r="415" spans="1:2" x14ac:dyDescent="0.3">
      <c r="A415" s="174"/>
      <c r="B415" s="15">
        <v>3</v>
      </c>
    </row>
    <row r="416" spans="1:2" x14ac:dyDescent="0.3">
      <c r="A416" s="174"/>
      <c r="B416" s="15" t="s">
        <v>159</v>
      </c>
    </row>
    <row r="417" spans="1:2" x14ac:dyDescent="0.3">
      <c r="A417" s="174"/>
      <c r="B417" s="1"/>
    </row>
    <row r="418" spans="1:2" x14ac:dyDescent="0.3">
      <c r="A418" s="174"/>
      <c r="B418" s="32" t="s">
        <v>161</v>
      </c>
    </row>
    <row r="419" spans="1:2" x14ac:dyDescent="0.3">
      <c r="A419" s="174">
        <v>2</v>
      </c>
      <c r="B419" s="32" t="s">
        <v>220</v>
      </c>
    </row>
    <row r="420" spans="1:2" x14ac:dyDescent="0.3">
      <c r="A420" s="174"/>
      <c r="B420" s="14"/>
    </row>
    <row r="421" spans="1:2" x14ac:dyDescent="0.3">
      <c r="A421" s="174"/>
      <c r="B421" s="15">
        <v>0</v>
      </c>
    </row>
    <row r="422" spans="1:2" x14ac:dyDescent="0.3">
      <c r="A422" s="174"/>
      <c r="B422" s="15">
        <v>1</v>
      </c>
    </row>
    <row r="423" spans="1:2" x14ac:dyDescent="0.3">
      <c r="A423" s="174"/>
      <c r="B423" s="15">
        <v>2</v>
      </c>
    </row>
    <row r="424" spans="1:2" x14ac:dyDescent="0.3">
      <c r="A424" s="174"/>
      <c r="B424" s="15">
        <v>3</v>
      </c>
    </row>
    <row r="425" spans="1:2" x14ac:dyDescent="0.3">
      <c r="A425" s="174"/>
      <c r="B425" s="15" t="s">
        <v>159</v>
      </c>
    </row>
    <row r="426" spans="1:2" x14ac:dyDescent="0.3">
      <c r="A426" s="174"/>
      <c r="B426" s="1"/>
    </row>
    <row r="427" spans="1:2" x14ac:dyDescent="0.3">
      <c r="A427" s="174"/>
      <c r="B427" s="32" t="s">
        <v>221</v>
      </c>
    </row>
    <row r="428" spans="1:2" x14ac:dyDescent="0.3">
      <c r="A428" s="174"/>
      <c r="B428" s="14"/>
    </row>
    <row r="429" spans="1:2" x14ac:dyDescent="0.3">
      <c r="A429" s="174"/>
      <c r="B429" s="15">
        <v>0</v>
      </c>
    </row>
    <row r="430" spans="1:2" x14ac:dyDescent="0.3">
      <c r="A430" s="174"/>
      <c r="B430" s="15">
        <v>1</v>
      </c>
    </row>
    <row r="431" spans="1:2" x14ac:dyDescent="0.3">
      <c r="A431" s="174"/>
      <c r="B431" s="15">
        <v>2</v>
      </c>
    </row>
    <row r="432" spans="1:2" x14ac:dyDescent="0.3">
      <c r="A432" s="174"/>
      <c r="B432" s="15">
        <v>3</v>
      </c>
    </row>
    <row r="433" spans="1:2" x14ac:dyDescent="0.3">
      <c r="A433" s="174"/>
      <c r="B433" s="15" t="s">
        <v>159</v>
      </c>
    </row>
    <row r="434" spans="1:2" x14ac:dyDescent="0.3">
      <c r="A434" s="174"/>
      <c r="B434" s="1"/>
    </row>
    <row r="435" spans="1:2" x14ac:dyDescent="0.3">
      <c r="A435" s="174"/>
      <c r="B435" s="32" t="s">
        <v>161</v>
      </c>
    </row>
    <row r="436" spans="1:2" x14ac:dyDescent="0.3">
      <c r="A436" s="174">
        <v>3</v>
      </c>
      <c r="B436" s="32" t="s">
        <v>153</v>
      </c>
    </row>
    <row r="437" spans="1:2" x14ac:dyDescent="0.3">
      <c r="A437" s="174"/>
      <c r="B437" s="14"/>
    </row>
    <row r="438" spans="1:2" x14ac:dyDescent="0.3">
      <c r="A438" s="174"/>
      <c r="B438" s="15">
        <v>0</v>
      </c>
    </row>
    <row r="439" spans="1:2" x14ac:dyDescent="0.3">
      <c r="A439" s="174"/>
      <c r="B439" s="15">
        <v>1</v>
      </c>
    </row>
    <row r="440" spans="1:2" x14ac:dyDescent="0.3">
      <c r="A440" s="174"/>
      <c r="B440" s="15">
        <v>2</v>
      </c>
    </row>
    <row r="441" spans="1:2" x14ac:dyDescent="0.3">
      <c r="A441" s="174"/>
      <c r="B441" s="15">
        <v>3</v>
      </c>
    </row>
    <row r="442" spans="1:2" x14ac:dyDescent="0.3">
      <c r="A442" s="174"/>
      <c r="B442" s="15" t="s">
        <v>159</v>
      </c>
    </row>
    <row r="443" spans="1:2" x14ac:dyDescent="0.3">
      <c r="A443" s="174"/>
      <c r="B443" s="1"/>
    </row>
    <row r="444" spans="1:2" x14ac:dyDescent="0.3">
      <c r="A444" s="174"/>
      <c r="B444" s="32" t="s">
        <v>222</v>
      </c>
    </row>
    <row r="445" spans="1:2" x14ac:dyDescent="0.3">
      <c r="A445" s="174"/>
      <c r="B445" s="14"/>
    </row>
    <row r="446" spans="1:2" x14ac:dyDescent="0.3">
      <c r="A446" s="174"/>
      <c r="B446" s="15">
        <v>0</v>
      </c>
    </row>
    <row r="447" spans="1:2" x14ac:dyDescent="0.3">
      <c r="A447" s="174"/>
      <c r="B447" s="15">
        <v>1</v>
      </c>
    </row>
    <row r="448" spans="1:2" x14ac:dyDescent="0.3">
      <c r="A448" s="174"/>
      <c r="B448" s="15">
        <v>2</v>
      </c>
    </row>
    <row r="449" spans="1:2" x14ac:dyDescent="0.3">
      <c r="A449" s="174"/>
      <c r="B449" s="15">
        <v>3</v>
      </c>
    </row>
    <row r="450" spans="1:2" x14ac:dyDescent="0.3">
      <c r="A450" s="174"/>
      <c r="B450" s="15" t="s">
        <v>159</v>
      </c>
    </row>
    <row r="451" spans="1:2" x14ac:dyDescent="0.3">
      <c r="A451" s="174"/>
      <c r="B451" s="1"/>
    </row>
    <row r="452" spans="1:2" x14ac:dyDescent="0.3">
      <c r="A452" s="174"/>
      <c r="B452" s="32" t="s">
        <v>160</v>
      </c>
    </row>
    <row r="453" spans="1:2" x14ac:dyDescent="0.3">
      <c r="A453" s="174">
        <v>4</v>
      </c>
      <c r="B453" s="32" t="s">
        <v>223</v>
      </c>
    </row>
    <row r="454" spans="1:2" x14ac:dyDescent="0.3">
      <c r="A454" s="174"/>
      <c r="B454" s="14"/>
    </row>
    <row r="455" spans="1:2" x14ac:dyDescent="0.3">
      <c r="A455" s="174"/>
      <c r="B455" s="15">
        <v>0</v>
      </c>
    </row>
    <row r="456" spans="1:2" x14ac:dyDescent="0.3">
      <c r="A456" s="174"/>
      <c r="B456" s="15">
        <v>1</v>
      </c>
    </row>
    <row r="457" spans="1:2" x14ac:dyDescent="0.3">
      <c r="A457" s="174"/>
      <c r="B457" s="15">
        <v>2</v>
      </c>
    </row>
    <row r="458" spans="1:2" x14ac:dyDescent="0.3">
      <c r="A458" s="174"/>
      <c r="B458" s="15">
        <v>3</v>
      </c>
    </row>
    <row r="459" spans="1:2" x14ac:dyDescent="0.3">
      <c r="A459" s="174"/>
      <c r="B459" s="15" t="s">
        <v>159</v>
      </c>
    </row>
    <row r="460" spans="1:2" x14ac:dyDescent="0.3">
      <c r="A460" s="174"/>
      <c r="B460" s="1"/>
    </row>
    <row r="461" spans="1:2" x14ac:dyDescent="0.3">
      <c r="A461" s="174"/>
      <c r="B461" s="32" t="s">
        <v>224</v>
      </c>
    </row>
    <row r="462" spans="1:2" x14ac:dyDescent="0.3">
      <c r="A462" s="174"/>
      <c r="B462" s="14"/>
    </row>
    <row r="463" spans="1:2" x14ac:dyDescent="0.3">
      <c r="A463" s="174"/>
      <c r="B463" s="15">
        <v>0</v>
      </c>
    </row>
    <row r="464" spans="1:2" x14ac:dyDescent="0.3">
      <c r="A464" s="174"/>
      <c r="B464" s="15">
        <v>1</v>
      </c>
    </row>
    <row r="465" spans="1:2" x14ac:dyDescent="0.3">
      <c r="A465" s="174"/>
      <c r="B465" s="15">
        <v>2</v>
      </c>
    </row>
    <row r="466" spans="1:2" x14ac:dyDescent="0.3">
      <c r="A466" s="174"/>
      <c r="B466" s="15">
        <v>3</v>
      </c>
    </row>
    <row r="467" spans="1:2" x14ac:dyDescent="0.3">
      <c r="A467" s="174"/>
      <c r="B467" s="15" t="s">
        <v>159</v>
      </c>
    </row>
    <row r="468" spans="1:2" x14ac:dyDescent="0.3">
      <c r="A468" s="174"/>
      <c r="B468" s="1"/>
    </row>
    <row r="469" spans="1:2" x14ac:dyDescent="0.3">
      <c r="A469" s="174"/>
      <c r="B469" s="32" t="s">
        <v>161</v>
      </c>
    </row>
    <row r="470" spans="1:2" x14ac:dyDescent="0.3">
      <c r="A470" s="174">
        <v>5</v>
      </c>
      <c r="B470" s="32" t="s">
        <v>225</v>
      </c>
    </row>
    <row r="471" spans="1:2" x14ac:dyDescent="0.3">
      <c r="A471" s="174"/>
      <c r="B471" s="14"/>
    </row>
    <row r="472" spans="1:2" x14ac:dyDescent="0.3">
      <c r="A472" s="174"/>
      <c r="B472" s="15">
        <v>0</v>
      </c>
    </row>
    <row r="473" spans="1:2" x14ac:dyDescent="0.3">
      <c r="A473" s="174"/>
      <c r="B473" s="15">
        <v>1</v>
      </c>
    </row>
    <row r="474" spans="1:2" x14ac:dyDescent="0.3">
      <c r="A474" s="174"/>
      <c r="B474" s="15">
        <v>2</v>
      </c>
    </row>
    <row r="475" spans="1:2" x14ac:dyDescent="0.3">
      <c r="A475" s="174"/>
      <c r="B475" s="15">
        <v>3</v>
      </c>
    </row>
    <row r="476" spans="1:2" x14ac:dyDescent="0.3">
      <c r="A476" s="174"/>
      <c r="B476" s="15" t="s">
        <v>159</v>
      </c>
    </row>
    <row r="477" spans="1:2" x14ac:dyDescent="0.3">
      <c r="A477" s="174"/>
      <c r="B477" s="1"/>
    </row>
    <row r="478" spans="1:2" x14ac:dyDescent="0.3">
      <c r="A478" s="174"/>
      <c r="B478" s="32" t="s">
        <v>226</v>
      </c>
    </row>
    <row r="479" spans="1:2" x14ac:dyDescent="0.3">
      <c r="A479" s="174"/>
      <c r="B479" s="14"/>
    </row>
    <row r="480" spans="1:2" x14ac:dyDescent="0.3">
      <c r="A480" s="174"/>
      <c r="B480" s="15">
        <v>0</v>
      </c>
    </row>
    <row r="481" spans="1:2" x14ac:dyDescent="0.3">
      <c r="A481" s="174"/>
      <c r="B481" s="15">
        <v>1</v>
      </c>
    </row>
    <row r="482" spans="1:2" x14ac:dyDescent="0.3">
      <c r="A482" s="174"/>
      <c r="B482" s="15">
        <v>2</v>
      </c>
    </row>
    <row r="483" spans="1:2" x14ac:dyDescent="0.3">
      <c r="A483" s="174"/>
      <c r="B483" s="15">
        <v>3</v>
      </c>
    </row>
    <row r="484" spans="1:2" x14ac:dyDescent="0.3">
      <c r="A484" s="174"/>
      <c r="B484" s="15" t="s">
        <v>159</v>
      </c>
    </row>
    <row r="485" spans="1:2" x14ac:dyDescent="0.3">
      <c r="A485" s="174"/>
      <c r="B485" s="1"/>
    </row>
    <row r="486" spans="1:2" x14ac:dyDescent="0.3">
      <c r="A486" s="174"/>
      <c r="B486" s="32" t="s">
        <v>160</v>
      </c>
    </row>
    <row r="488" spans="1:2" x14ac:dyDescent="0.3">
      <c r="A488" s="12" t="s">
        <v>126</v>
      </c>
    </row>
    <row r="490" spans="1:2" x14ac:dyDescent="0.3">
      <c r="A490" s="2" t="s">
        <v>252</v>
      </c>
    </row>
    <row r="492" spans="1:2" x14ac:dyDescent="0.3">
      <c r="A492" s="3" t="s">
        <v>127</v>
      </c>
    </row>
    <row r="494" spans="1:2" ht="18" x14ac:dyDescent="0.3">
      <c r="A494" s="9" t="s">
        <v>163</v>
      </c>
    </row>
    <row r="495" spans="1:2" x14ac:dyDescent="0.3">
      <c r="A495" s="4"/>
    </row>
    <row r="496" spans="1:2" x14ac:dyDescent="0.3">
      <c r="A496" s="5">
        <v>3</v>
      </c>
    </row>
    <row r="497" spans="1:1" x14ac:dyDescent="0.3">
      <c r="A497" s="5">
        <v>5</v>
      </c>
    </row>
    <row r="498" spans="1:1" x14ac:dyDescent="0.3">
      <c r="A498" s="5">
        <v>9</v>
      </c>
    </row>
    <row r="499" spans="1:1" x14ac:dyDescent="0.3">
      <c r="A499" s="5">
        <v>14</v>
      </c>
    </row>
    <row r="500" spans="1:1" x14ac:dyDescent="0.3">
      <c r="A500" s="5">
        <v>21</v>
      </c>
    </row>
    <row r="501" spans="1:1" x14ac:dyDescent="0.3">
      <c r="A501" s="5">
        <v>29</v>
      </c>
    </row>
    <row r="502" spans="1:1" x14ac:dyDescent="0.3">
      <c r="A502" s="5">
        <v>30</v>
      </c>
    </row>
    <row r="504" spans="1:1" x14ac:dyDescent="0.3">
      <c r="A504" s="12" t="s">
        <v>126</v>
      </c>
    </row>
    <row r="506" spans="1:1" x14ac:dyDescent="0.3">
      <c r="A506" s="2" t="s">
        <v>253</v>
      </c>
    </row>
    <row r="508" spans="1:1" x14ac:dyDescent="0.3">
      <c r="A508" s="2" t="s">
        <v>254</v>
      </c>
    </row>
    <row r="510" spans="1:1" x14ac:dyDescent="0.3">
      <c r="A510" s="3" t="s">
        <v>127</v>
      </c>
    </row>
    <row r="512" spans="1:1" x14ac:dyDescent="0.3">
      <c r="A512" s="2" t="s">
        <v>164</v>
      </c>
    </row>
    <row r="514" spans="1:1" ht="23.4" x14ac:dyDescent="0.3">
      <c r="A514" s="8" t="s">
        <v>66</v>
      </c>
    </row>
    <row r="516" spans="1:1" x14ac:dyDescent="0.3">
      <c r="A516" s="3" t="s">
        <v>67</v>
      </c>
    </row>
    <row r="517" spans="1:1" x14ac:dyDescent="0.3">
      <c r="A517" s="4"/>
    </row>
    <row r="518" spans="1:1" x14ac:dyDescent="0.3">
      <c r="A518" s="6" t="s">
        <v>68</v>
      </c>
    </row>
    <row r="520" spans="1:1" x14ac:dyDescent="0.3">
      <c r="A520" s="3" t="s">
        <v>69</v>
      </c>
    </row>
    <row r="522" spans="1:1" ht="18" x14ac:dyDescent="0.3">
      <c r="A522" s="9" t="s">
        <v>165</v>
      </c>
    </row>
    <row r="524" spans="1:1" x14ac:dyDescent="0.3">
      <c r="A524" s="2" t="s">
        <v>166</v>
      </c>
    </row>
    <row r="525" spans="1:1" x14ac:dyDescent="0.3">
      <c r="A525" s="4"/>
    </row>
    <row r="526" spans="1:1" x14ac:dyDescent="0.3">
      <c r="A526" s="6" t="s">
        <v>167</v>
      </c>
    </row>
    <row r="527" spans="1:1" x14ac:dyDescent="0.3">
      <c r="A527" s="4"/>
    </row>
    <row r="528" spans="1:1" x14ac:dyDescent="0.3">
      <c r="A528" s="5" t="s">
        <v>168</v>
      </c>
    </row>
    <row r="529" spans="1:1" x14ac:dyDescent="0.3">
      <c r="A529" s="4"/>
    </row>
    <row r="530" spans="1:1" x14ac:dyDescent="0.3">
      <c r="A530" s="6" t="s">
        <v>175</v>
      </c>
    </row>
    <row r="531" spans="1:1" x14ac:dyDescent="0.3">
      <c r="A531" s="4"/>
    </row>
    <row r="532" spans="1:1" x14ac:dyDescent="0.3">
      <c r="A532" s="5" t="s">
        <v>176</v>
      </c>
    </row>
    <row r="533" spans="1:1" x14ac:dyDescent="0.3">
      <c r="A533" s="4"/>
    </row>
    <row r="534" spans="1:1" x14ac:dyDescent="0.3">
      <c r="A534" s="6" t="s">
        <v>179</v>
      </c>
    </row>
    <row r="535" spans="1:1" x14ac:dyDescent="0.3">
      <c r="A535" s="4"/>
    </row>
    <row r="536" spans="1:1" x14ac:dyDescent="0.3">
      <c r="A536" s="5" t="s">
        <v>180</v>
      </c>
    </row>
    <row r="537" spans="1:1" x14ac:dyDescent="0.3">
      <c r="A537" s="4"/>
    </row>
    <row r="538" spans="1:1" x14ac:dyDescent="0.3">
      <c r="A538" s="6" t="s">
        <v>177</v>
      </c>
    </row>
    <row r="539" spans="1:1" x14ac:dyDescent="0.3">
      <c r="A539" s="4"/>
    </row>
    <row r="540" spans="1:1" x14ac:dyDescent="0.3">
      <c r="A540" s="5" t="s">
        <v>178</v>
      </c>
    </row>
    <row r="541" spans="1:1" x14ac:dyDescent="0.3">
      <c r="A541" s="4"/>
    </row>
    <row r="542" spans="1:1" x14ac:dyDescent="0.3">
      <c r="A542" s="6" t="s">
        <v>169</v>
      </c>
    </row>
    <row r="543" spans="1:1" x14ac:dyDescent="0.3">
      <c r="A543" s="4"/>
    </row>
    <row r="544" spans="1:1" x14ac:dyDescent="0.3">
      <c r="A544" s="5" t="s">
        <v>120</v>
      </c>
    </row>
    <row r="545" spans="1:1" x14ac:dyDescent="0.3">
      <c r="A545" s="4"/>
    </row>
    <row r="546" spans="1:1" x14ac:dyDescent="0.3">
      <c r="A546" s="6" t="s">
        <v>170</v>
      </c>
    </row>
    <row r="547" spans="1:1" x14ac:dyDescent="0.3">
      <c r="A547" s="4"/>
    </row>
    <row r="548" spans="1:1" x14ac:dyDescent="0.3">
      <c r="A548" s="5" t="s">
        <v>171</v>
      </c>
    </row>
    <row r="549" spans="1:1" x14ac:dyDescent="0.3">
      <c r="A549" s="4"/>
    </row>
    <row r="550" spans="1:1" x14ac:dyDescent="0.3">
      <c r="A550" s="6" t="s">
        <v>255</v>
      </c>
    </row>
    <row r="551" spans="1:1" x14ac:dyDescent="0.3">
      <c r="A551" s="4"/>
    </row>
    <row r="552" spans="1:1" x14ac:dyDescent="0.3">
      <c r="A552" s="5" t="s">
        <v>256</v>
      </c>
    </row>
    <row r="553" spans="1:1" x14ac:dyDescent="0.3">
      <c r="A553" s="4"/>
    </row>
    <row r="554" spans="1:1" x14ac:dyDescent="0.3">
      <c r="A554" s="6" t="s">
        <v>174</v>
      </c>
    </row>
    <row r="555" spans="1:1" x14ac:dyDescent="0.3">
      <c r="A555" s="4"/>
    </row>
    <row r="556" spans="1:1" x14ac:dyDescent="0.3">
      <c r="A556" s="5" t="s">
        <v>204</v>
      </c>
    </row>
    <row r="557" spans="1:1" x14ac:dyDescent="0.3">
      <c r="A557" s="4"/>
    </row>
    <row r="558" spans="1:1" x14ac:dyDescent="0.3">
      <c r="A558" s="6" t="s">
        <v>172</v>
      </c>
    </row>
    <row r="559" spans="1:1" x14ac:dyDescent="0.3">
      <c r="A559" s="4"/>
    </row>
    <row r="560" spans="1:1" x14ac:dyDescent="0.3">
      <c r="A560" s="5" t="s">
        <v>173</v>
      </c>
    </row>
    <row r="562" spans="1:1" x14ac:dyDescent="0.3">
      <c r="A562" s="2" t="s">
        <v>181</v>
      </c>
    </row>
    <row r="564" spans="1:1" ht="23.4" x14ac:dyDescent="0.3">
      <c r="A564" s="8" t="s">
        <v>66</v>
      </c>
    </row>
    <row r="566" spans="1:1" x14ac:dyDescent="0.3">
      <c r="A566" s="3" t="s">
        <v>67</v>
      </c>
    </row>
    <row r="567" spans="1:1" x14ac:dyDescent="0.3">
      <c r="A567" s="4"/>
    </row>
    <row r="568" spans="1:1" x14ac:dyDescent="0.3">
      <c r="A568" s="6" t="s">
        <v>68</v>
      </c>
    </row>
    <row r="570" spans="1:1" x14ac:dyDescent="0.3">
      <c r="A570" s="3" t="s">
        <v>69</v>
      </c>
    </row>
    <row r="572" spans="1:1" x14ac:dyDescent="0.3">
      <c r="A572" s="2" t="s">
        <v>73</v>
      </c>
    </row>
    <row r="573" spans="1:1" x14ac:dyDescent="0.3">
      <c r="A573" s="3" t="s">
        <v>70</v>
      </c>
    </row>
    <row r="575" spans="1:1" ht="23.4" x14ac:dyDescent="0.3">
      <c r="A575" s="8" t="s">
        <v>73</v>
      </c>
    </row>
    <row r="577" spans="1:1" x14ac:dyDescent="0.3">
      <c r="A577" s="2" t="s">
        <v>74</v>
      </c>
    </row>
    <row r="579" spans="1:1" x14ac:dyDescent="0.3">
      <c r="A579" s="3" t="s">
        <v>75</v>
      </c>
    </row>
    <row r="580" spans="1:1" x14ac:dyDescent="0.3">
      <c r="A580" s="2" t="s">
        <v>73</v>
      </c>
    </row>
    <row r="581" spans="1:1" x14ac:dyDescent="0.3">
      <c r="A581" s="2" t="s">
        <v>182</v>
      </c>
    </row>
    <row r="583" spans="1:1" ht="23.4" x14ac:dyDescent="0.3">
      <c r="A583" s="8" t="s">
        <v>66</v>
      </c>
    </row>
    <row r="585" spans="1:1" x14ac:dyDescent="0.3">
      <c r="A585" s="3" t="s">
        <v>67</v>
      </c>
    </row>
    <row r="586" spans="1:1" x14ac:dyDescent="0.3">
      <c r="A586" s="4"/>
    </row>
    <row r="587" spans="1:1" x14ac:dyDescent="0.3">
      <c r="A587" s="6" t="s">
        <v>68</v>
      </c>
    </row>
    <row r="589" spans="1:1" x14ac:dyDescent="0.3">
      <c r="A589" s="3" t="s">
        <v>69</v>
      </c>
    </row>
    <row r="591" spans="1:1" ht="23.4" x14ac:dyDescent="0.3">
      <c r="A591" s="8" t="s">
        <v>77</v>
      </c>
    </row>
    <row r="593" spans="1:1" x14ac:dyDescent="0.3">
      <c r="A593" s="12" t="s">
        <v>78</v>
      </c>
    </row>
    <row r="595" spans="1:1" x14ac:dyDescent="0.3">
      <c r="A595" s="2" t="s">
        <v>79</v>
      </c>
    </row>
    <row r="596" spans="1:1" x14ac:dyDescent="0.3">
      <c r="A596" s="4"/>
    </row>
    <row r="597" spans="1:1" x14ac:dyDescent="0.3">
      <c r="A597" s="3" t="s">
        <v>80</v>
      </c>
    </row>
    <row r="599" spans="1:1" x14ac:dyDescent="0.3">
      <c r="A599" s="12" t="s">
        <v>81</v>
      </c>
    </row>
    <row r="601" spans="1:1" x14ac:dyDescent="0.3">
      <c r="A601" s="2" t="s">
        <v>82</v>
      </c>
    </row>
    <row r="602" spans="1:1" x14ac:dyDescent="0.3">
      <c r="A602" s="4"/>
    </row>
    <row r="603" spans="1:1" x14ac:dyDescent="0.3">
      <c r="A603" s="3" t="s">
        <v>83</v>
      </c>
    </row>
    <row r="605" spans="1:1" x14ac:dyDescent="0.3">
      <c r="A605" s="12" t="s">
        <v>76</v>
      </c>
    </row>
    <row r="607" spans="1:1" x14ac:dyDescent="0.3">
      <c r="A607" s="2" t="s">
        <v>84</v>
      </c>
    </row>
    <row r="608" spans="1:1" x14ac:dyDescent="0.3">
      <c r="A608" s="4"/>
    </row>
    <row r="609" spans="1:1" x14ac:dyDescent="0.3">
      <c r="A609" s="3" t="s">
        <v>85</v>
      </c>
    </row>
    <row r="611" spans="1:1" x14ac:dyDescent="0.3">
      <c r="A611" s="12" t="s">
        <v>86</v>
      </c>
    </row>
    <row r="613" spans="1:1" x14ac:dyDescent="0.3">
      <c r="A613" s="2" t="s">
        <v>87</v>
      </c>
    </row>
    <row r="614" spans="1:1" x14ac:dyDescent="0.3">
      <c r="A614" s="4"/>
    </row>
    <row r="615" spans="1:1" x14ac:dyDescent="0.3">
      <c r="A615" s="3" t="s">
        <v>88</v>
      </c>
    </row>
    <row r="617" spans="1:1" x14ac:dyDescent="0.3">
      <c r="A617" s="2" t="s">
        <v>89</v>
      </c>
    </row>
    <row r="618" spans="1:1" x14ac:dyDescent="0.3">
      <c r="A618" s="2" t="s">
        <v>90</v>
      </c>
    </row>
    <row r="620" spans="1:1" x14ac:dyDescent="0.3">
      <c r="A620" s="2" t="s">
        <v>91</v>
      </c>
    </row>
    <row r="621" spans="1:1" x14ac:dyDescent="0.3">
      <c r="A621" s="2" t="s">
        <v>92</v>
      </c>
    </row>
    <row r="622" spans="1:1" x14ac:dyDescent="0.3">
      <c r="A622" s="4"/>
    </row>
    <row r="623" spans="1:1" x14ac:dyDescent="0.3">
      <c r="A623" s="6" t="s">
        <v>93</v>
      </c>
    </row>
    <row r="624" spans="1:1" x14ac:dyDescent="0.3">
      <c r="A624" s="6" t="s">
        <v>94</v>
      </c>
    </row>
    <row r="625" spans="1:1" x14ac:dyDescent="0.3">
      <c r="A625" s="6" t="s">
        <v>95</v>
      </c>
    </row>
    <row r="626" spans="1:1" x14ac:dyDescent="0.3">
      <c r="A626" s="6" t="s">
        <v>96</v>
      </c>
    </row>
    <row r="627" spans="1:1" x14ac:dyDescent="0.3">
      <c r="A627" s="4"/>
    </row>
    <row r="628" spans="1:1" x14ac:dyDescent="0.3">
      <c r="A628" s="6" t="s">
        <v>7</v>
      </c>
    </row>
    <row r="629" spans="1:1" x14ac:dyDescent="0.3">
      <c r="A629" s="6" t="s">
        <v>97</v>
      </c>
    </row>
    <row r="630" spans="1:1" x14ac:dyDescent="0.3">
      <c r="A630" s="6" t="s">
        <v>56</v>
      </c>
    </row>
    <row r="631" spans="1:1" x14ac:dyDescent="0.3">
      <c r="A631" s="6" t="s">
        <v>51</v>
      </c>
    </row>
    <row r="632" spans="1:1" x14ac:dyDescent="0.3">
      <c r="A632" s="4"/>
    </row>
    <row r="633" spans="1:1" x14ac:dyDescent="0.3">
      <c r="A633" s="6" t="s">
        <v>98</v>
      </c>
    </row>
    <row r="634" spans="1:1" x14ac:dyDescent="0.3">
      <c r="A634" s="6" t="s">
        <v>99</v>
      </c>
    </row>
    <row r="635" spans="1:1" x14ac:dyDescent="0.3">
      <c r="A635" s="6" t="s">
        <v>100</v>
      </c>
    </row>
    <row r="636" spans="1:1" x14ac:dyDescent="0.3">
      <c r="A636" s="6" t="s">
        <v>101</v>
      </c>
    </row>
    <row r="637" spans="1:1" x14ac:dyDescent="0.3">
      <c r="A637" s="4"/>
    </row>
    <row r="638" spans="1:1" x14ac:dyDescent="0.3">
      <c r="A638" s="6" t="s">
        <v>102</v>
      </c>
    </row>
    <row r="639" spans="1:1" x14ac:dyDescent="0.3">
      <c r="A639" s="6" t="s">
        <v>103</v>
      </c>
    </row>
    <row r="640" spans="1:1" x14ac:dyDescent="0.3">
      <c r="A640" s="4"/>
    </row>
    <row r="641" spans="1:1" x14ac:dyDescent="0.3">
      <c r="A641" s="6" t="s">
        <v>104</v>
      </c>
    </row>
    <row r="642" spans="1:1" x14ac:dyDescent="0.3">
      <c r="A642" s="6" t="s">
        <v>105</v>
      </c>
    </row>
    <row r="643" spans="1:1" x14ac:dyDescent="0.3">
      <c r="A643" s="6" t="s">
        <v>106</v>
      </c>
    </row>
    <row r="644" spans="1:1" x14ac:dyDescent="0.3">
      <c r="A644" s="4"/>
    </row>
    <row r="645" spans="1:1" x14ac:dyDescent="0.3">
      <c r="A645" s="6" t="s">
        <v>107</v>
      </c>
    </row>
    <row r="646" spans="1:1" x14ac:dyDescent="0.3">
      <c r="A646" s="6" t="s">
        <v>108</v>
      </c>
    </row>
    <row r="647" spans="1:1" x14ac:dyDescent="0.3">
      <c r="A647" s="6" t="s">
        <v>109</v>
      </c>
    </row>
    <row r="648" spans="1:1" x14ac:dyDescent="0.3">
      <c r="A648" s="4"/>
    </row>
    <row r="649" spans="1:1" x14ac:dyDescent="0.3">
      <c r="A649" s="6" t="s">
        <v>195</v>
      </c>
    </row>
    <row r="651" spans="1:1" x14ac:dyDescent="0.3">
      <c r="A651" s="13" t="s">
        <v>110</v>
      </c>
    </row>
    <row r="653" spans="1:1" x14ac:dyDescent="0.3">
      <c r="A653" s="13" t="s">
        <v>111</v>
      </c>
    </row>
  </sheetData>
  <mergeCells count="37">
    <mergeCell ref="A377:A388"/>
    <mergeCell ref="B377:B388"/>
    <mergeCell ref="D377:D388"/>
    <mergeCell ref="A389:A400"/>
    <mergeCell ref="A353:A364"/>
    <mergeCell ref="B353:B364"/>
    <mergeCell ref="D353:D364"/>
    <mergeCell ref="A365:A376"/>
    <mergeCell ref="B365:B376"/>
    <mergeCell ref="D365:D376"/>
    <mergeCell ref="A323:E323"/>
    <mergeCell ref="A325:E325"/>
    <mergeCell ref="A327:E327"/>
    <mergeCell ref="A329:E329"/>
    <mergeCell ref="A341:A352"/>
    <mergeCell ref="B341:B352"/>
    <mergeCell ref="D341:D352"/>
    <mergeCell ref="B288:C288"/>
    <mergeCell ref="E288:F288"/>
    <mergeCell ref="A317:E317"/>
    <mergeCell ref="A319:E319"/>
    <mergeCell ref="A321:E321"/>
    <mergeCell ref="A315:E315"/>
    <mergeCell ref="A303:E303"/>
    <mergeCell ref="A305:E305"/>
    <mergeCell ref="A307:E307"/>
    <mergeCell ref="A309:E309"/>
    <mergeCell ref="A311:E311"/>
    <mergeCell ref="A313:E313"/>
    <mergeCell ref="A436:A452"/>
    <mergeCell ref="A453:A469"/>
    <mergeCell ref="A470:A486"/>
    <mergeCell ref="B389:B400"/>
    <mergeCell ref="D389:D400"/>
    <mergeCell ref="A401:B401"/>
    <mergeCell ref="A402:A418"/>
    <mergeCell ref="A419:A435"/>
  </mergeCells>
  <hyperlinks>
    <hyperlink ref="A1" r:id="rId1" display="http://www.caixa.gov.br/Paginas/home-caixa.aspx" xr:uid="{A0C50EB4-7EA0-4D16-983D-64915CD944FD}"/>
    <hyperlink ref="A3" r:id="rId2" display="http://www.caixa.gov.br/atendimento/internet-banking" xr:uid="{B38CBC49-0CEB-42B7-BC4D-BE0D0B1A9140}"/>
    <hyperlink ref="A5" r:id="rId3" tooltip="http://www14.caixa.gov.br/portal/idiomas/english/financial_information/bondholders_information" display="http://www14.caixa.gov.br/portal/idiomas/english/financial_information/bondholders_information" xr:uid="{E976A6F1-CC7B-4D62-BAEE-30ACD2AB1B94}"/>
    <hyperlink ref="A6" r:id="rId4" tooltip="http://www.espacioinmigrantescaixa.com.br/" display="http://www.espacioinmigrantescaixa.com.br/" xr:uid="{DB2DBC3E-B699-434E-B63E-8D28D5AAADFD}"/>
    <hyperlink ref="A9" r:id="rId5" tooltip="Caixa A-Z" display="http://www.caixa.gov.br/caixa-a-z" xr:uid="{98C83F00-3ABB-47A0-9A7D-15B500363100}"/>
    <hyperlink ref="A10" r:id="rId6" tooltip="Downloads" display="http://www.caixa.gov.br/site/paginas/downloads.aspx" xr:uid="{4C19EF48-95E6-4301-8FE0-7ABF47392452}"/>
    <hyperlink ref="A11" r:id="rId7" tooltip="Sobre a Caixa" display="http://www.caixa.gov.br/sobre-a-caixa" xr:uid="{1201B8EE-AB31-4F0D-A8FF-480F2EFF2A22}"/>
    <hyperlink ref="A13" xr:uid="{7F64DA21-7EC9-413F-949A-106FB1C064AA}"/>
    <hyperlink ref="A18" r:id="rId8" tooltip="http://www.caixa.gov.br/voce/contas" display="http://www.caixa.gov.br/voce/contas" xr:uid="{9E69C79B-9D0C-47E3-B2B9-728B6F4BE514}"/>
    <hyperlink ref="A19" r:id="rId9" tooltip="http://www.caixa.gov.br/voce/habitacao" display="http://www.caixa.gov.br/voce/habitacao" xr:uid="{06655501-44ED-4C37-81A2-103613DC7F22}"/>
    <hyperlink ref="A20" r:id="rId10" tooltip="http://www.caixa.gov.br/voce/poupanca-e-investimentos" display="http://www.caixa.gov.br/voce/poupanca-e-investimentos" xr:uid="{3E939D4B-5993-474C-B646-F4F6A6A4408D}"/>
    <hyperlink ref="A21" r:id="rId11" tooltip="http://www.caixa.gov.br/voce/cartoes" display="http://www.caixa.gov.br/voce/cartoes" xr:uid="{7162AC47-6C3E-4728-B06B-22DABDB36B32}"/>
    <hyperlink ref="A22" r:id="rId12" tooltip="http://www.caixa.gov.br/voce/credito-financiamento" display="http://www.caixa.gov.br/voce/credito-financiamento" xr:uid="{1833C1C8-457E-42D6-A938-EBD00B8CC332}"/>
    <hyperlink ref="A23" r:id="rId13" tooltip="http://www.caixa.gov.br/voce/Seguros" display="http://www.caixa.gov.br/voce/Seguros" xr:uid="{0BC7D164-D8D9-4341-8A3A-911ED98F36C2}"/>
    <hyperlink ref="A24" r:id="rId14" tooltip="http://www.caixa.gov.br/voce/previdencia" display="http://www.caixa.gov.br/voce/previdencia" xr:uid="{E544740D-5540-4D0F-8908-8510B39B135C}"/>
    <hyperlink ref="A25" r:id="rId15" tooltip="http://loterias.caixa.gov.br/" display="http://loterias.caixa.gov.br/" xr:uid="{E45D8191-39E5-42E8-90F5-05B64D55AF98}"/>
    <hyperlink ref="A26" r:id="rId16" tooltip="Todos os produtos para você" display="http://www.caixa.gov.br/voce" xr:uid="{D1CF0A8D-9FDD-4DD3-BFA6-11896E6EF7B1}"/>
    <hyperlink ref="A31" r:id="rId17" tooltip="http://www.caixa.gov.br/empresa/contas" display="http://www.caixa.gov.br/empresa/contas" xr:uid="{6143428B-43EC-40C5-8163-AEC3F76A8A94}"/>
    <hyperlink ref="A32" r:id="rId18" tooltip="http://www.caixa.gov.br/voce/poupanca-e-investimentos" display="http://www.caixa.gov.br/voce/poupanca-e-investimentos" xr:uid="{6C420C10-4AFC-4F60-9555-E10372DF1A71}"/>
    <hyperlink ref="A33" r:id="rId19" tooltip="http://www.caixa.gov.br/empresa/cartoes" display="http://www.caixa.gov.br/empresa/cartoes" xr:uid="{41FDF6A1-9AEC-4DBB-948C-DDECB3BB6A8B}"/>
    <hyperlink ref="A34" r:id="rId20" tooltip="http://www.caixa.gov.br/empresa/credito-financiamento" display="http://www.caixa.gov.br/empresa/credito-financiamento" xr:uid="{73D6A0C7-6DE2-468F-8B8F-7E525C38C34A}"/>
    <hyperlink ref="A35" r:id="rId21" tooltip="http://www.caixa.gov.br/empresa/credito-financiamento/imoveis" display="http://www.caixa.gov.br/empresa/credito-financiamento/imoveis" xr:uid="{4076AD18-356B-42AB-AF3B-21885CBA831E}"/>
    <hyperlink ref="A36" r:id="rId22" tooltip="http://www.caixa.gov.br/poder-publico/apoio-poder-publico/servicos-caixa/servicos-judiciarios" display="http://www.caixa.gov.br/poder-publico/apoio-poder-publico/servicos-caixa/servicos-judiciarios" xr:uid="{9D5DB8FF-DC04-420B-ABDC-7F42B3EF62D4}"/>
    <hyperlink ref="A37" r:id="rId23" tooltip="http://www.caixa.gov.br/empresa/credito-financiamento/credito-rural" display="http://www.caixa.gov.br/empresa/credito-financiamento/credito-rural" xr:uid="{817EB800-1A65-46F5-B22B-E091CB50720B}"/>
    <hyperlink ref="A38" r:id="rId24" tooltip="http://www.caixa.gov.br/empresa/conectividade-social" display="http://www.caixa.gov.br/empresa/conectividade-social" xr:uid="{DC0C6629-7A27-4A63-BBA4-8D63566F3096}"/>
    <hyperlink ref="A39" r:id="rId25" tooltip="http://www.caixa.gov.br/empresa/fgts-empresas/" display="http://www.caixa.gov.br/empresa/fgts-empresas/" xr:uid="{C790A29F-6C1D-4079-8014-09E05DD98F92}"/>
    <hyperlink ref="A40" r:id="rId26" tooltip="Todos os produtos para empresas" display="http://www.caixa.gov.br/empresa" xr:uid="{531751E4-4DF1-442E-A947-A7A7FFBD19FF}"/>
    <hyperlink ref="A41" xr:uid="{418C3C65-911A-4E1E-9738-A35B818419D0}"/>
    <hyperlink ref="A46" r:id="rId27" tooltip="http://www.caixa.gov.br/beneficios-trabalhador/fgts" display="http://www.caixa.gov.br/beneficios-trabalhador/fgts" xr:uid="{93652D30-FF13-4A4E-8BA5-669406031680}"/>
    <hyperlink ref="A47" r:id="rId28" tooltip="http://www.caixa.gov.br/beneficios-trabalhador/pis" display="http://www.caixa.gov.br/beneficios-trabalhador/pis" xr:uid="{E8A79EF8-BFD7-49D5-9352-CB096FF1D0CB}"/>
    <hyperlink ref="A48" r:id="rId29" tooltip="http://www.caixa.gov.br/beneficios-trabalhador/inss" display="http://www.caixa.gov.br/beneficios-trabalhador/inss" xr:uid="{A8BD9ACE-8D9D-4DCF-B1AC-2EBFE6C850A0}"/>
    <hyperlink ref="A49" r:id="rId30" tooltip="http://www.caixa.gov.br/beneficios-trabalhador/seguro-desemprego" display="http://www.caixa.gov.br/beneficios-trabalhador/seguro-desemprego" xr:uid="{2CA2864A-2F5B-48AE-90E0-5414A744E0B0}"/>
    <hyperlink ref="A50" r:id="rId31" tooltip="Todos os benefícios" display="http://www.caixa.gov.br/beneficios-trabalhador" xr:uid="{4374E4F5-1137-481F-9409-D97D78498A67}"/>
    <hyperlink ref="A55" r:id="rId32" tooltip="http://www.caixa.gov.br/voce/habitacao/minha-casa-minha-vida" display="http://www.caixa.gov.br/voce/habitacao/minha-casa-minha-vida" xr:uid="{8BD0C451-017F-4B11-B274-B8DC4FABF1A3}"/>
    <hyperlink ref="A56" r:id="rId33" tooltip="http://www.caixa.gov.br/programas-sociais/minha-casa-melhor" display="http://www.caixa.gov.br/programas-sociais/minha-casa-melhor" xr:uid="{72933325-C019-47C8-A9BC-2B8F19847719}"/>
    <hyperlink ref="A57" r:id="rId34" tooltip="http://www.caixa.gov.br/programas-sociais/bolsa-familia" display="http://www.caixa.gov.br/programas-sociais/bolsa-familia" xr:uid="{7BB818A6-28F9-42F1-ADD4-AFA2BD244850}"/>
    <hyperlink ref="A58" r:id="rId35" tooltip="http://www.caixa.gov.br/programas-sociais/fies" display="http://www.caixa.gov.br/programas-sociais/fies" xr:uid="{C7B66F70-749F-4AFB-9CD8-C11CC5950F71}"/>
    <hyperlink ref="A59" r:id="rId36" tooltip="Todos os programas" display="http://www.caixa.gov.br/programas-sociais" xr:uid="{FB1AAD3B-083D-4985-A10B-AC26A1B20301}"/>
    <hyperlink ref="A64" r:id="rId37" tooltip="http://www.caixa.gov.br/cadastros/cartao-cidadao" display="http://www.caixa.gov.br/cadastros/cartao-cidadao" xr:uid="{73DEE87D-C4AE-4398-95B7-ABAE883A5F04}"/>
    <hyperlink ref="A65" r:id="rId38" tooltip="http://www.caixa.gov.br/cadastros/cpf" display="http://www.caixa.gov.br/cadastros/cpf" xr:uid="{AF37E336-9F9F-478B-90DF-D999D92A9E3B}"/>
    <hyperlink ref="A66" r:id="rId39" tooltip="http://www.caixa.gov.br/cadastros/cadastro-unico" display="http://www.caixa.gov.br/cadastros/cadastro-unico" xr:uid="{18C417C8-D8B1-46D6-88CE-849258D7A0C3}"/>
    <hyperlink ref="A67" r:id="rId40" tooltip="http://www.caixa.gov.br/cadastros/nis/" display="http://www.caixa.gov.br/cadastros/nis/" xr:uid="{997587B1-598C-41CC-9F15-1A25BF7A43D1}"/>
    <hyperlink ref="A68" r:id="rId41" tooltip="Todos os cadastros" display="http://www.caixa.gov.br/cadastros" xr:uid="{015E914F-F386-4CBB-AE76-95A69DCB0FDC}"/>
    <hyperlink ref="A69" xr:uid="{6F15AAC3-33E0-4490-AAC0-350438FEA197}"/>
    <hyperlink ref="A74" r:id="rId42" tooltip="http://www.caixa.gov.br/atendimento/Paginas/default.aspx" display="http://www.caixa.gov.br/atendimento/Paginas/default.aspx" xr:uid="{6AB9944B-BEA4-4A0D-B9F4-6428081242C1}"/>
    <hyperlink ref="A75" r:id="rId43" tooltip="http://fale-conosco.caixa.gov.br/" display="http://fale-conosco.caixa.gov.br/" xr:uid="{36ACC4FA-3E2C-4320-86A9-D74868B9A7F1}"/>
    <hyperlink ref="A76" r:id="rId44" location="encontre" tooltip="http://www.caixa.gov.br/atendimento/Paginas/default.aspx#encontre" display="http://www.caixa.gov.br/atendimento/Paginas/default.aspx - encontre" xr:uid="{41D0E966-CF8E-44AC-8129-67A1CCA4237A}"/>
    <hyperlink ref="A81" r:id="rId45" tooltip="http://www.caixa.gov.br/atendimento/aplicativos" display="http://www.caixa.gov.br/atendimento/aplicativos" xr:uid="{5487E801-3DD5-43D9-BEE0-A2109DCF9213}"/>
    <hyperlink ref="A82" r:id="rId46" tooltip="http://www.caixa.gov.br/site/paginas/downloads.aspx" display="http://www.caixa.gov.br/site/paginas/downloads.aspx" xr:uid="{EA7AAE99-A29B-45A1-894A-406D5ACD38EA}"/>
    <hyperlink ref="A83" r:id="rId47" tooltip="http://www.caixa.gov.br/atendimento/2-via-boleto" display="http://www.caixa.gov.br/atendimento/2-via-boleto" xr:uid="{33D0A0DF-55A7-47BD-AA64-2261F2ECDA92}"/>
    <hyperlink ref="A88" r:id="rId48" tooltip="http://www.caixa.gov.br/sustentabilidade/responsabilidade-social/agencia-barco/" display="http://www.caixa.gov.br/sustentabilidade/responsabilidade-social/agencia-barco/" xr:uid="{F53966FA-2FBD-4CEB-85CB-D8897E364027}"/>
    <hyperlink ref="A89" r:id="rId49" tooltip="http://www.caixa.gov.br/sustentabilidade" display="http://www.caixa.gov.br/sustentabilidade" xr:uid="{D8E9A0B6-12F4-4DEB-8155-2BA81BAC3525}"/>
    <hyperlink ref="A90" r:id="rId50" tooltip="http://www.caixa.gov.br/sobre-a-caixa/trabalhe-na-caixa" display="http://www.caixa.gov.br/sobre-a-caixa/trabalhe-na-caixa" xr:uid="{FD912689-5346-46B4-A7F3-BA46E05716A0}"/>
    <hyperlink ref="A91" r:id="rId51" tooltip="Tudo sobre a Caixa" display="http://www.caixa.gov.br/sobre-a-caixa" xr:uid="{A4AEBEC3-79E9-4D2E-83C9-A0D55E8FF80F}"/>
    <hyperlink ref="A92" r:id="rId52" display="http://www.caixa.gov.br/poder-publico/Paginas/default.aspx" xr:uid="{326B5A88-A6CE-496C-A208-06D95719E936}"/>
    <hyperlink ref="A93" r:id="rId53" tooltip="Caixa A-Z" display="http://www.caixa.gov.br/caixa-a-z/Paginas/default.aspx" xr:uid="{DE0851F9-1147-4E8E-9AE7-DE4DF67467B6}"/>
    <hyperlink ref="A94" r:id="rId54" tooltip="Downloads" display="http://www.caixa.gov.br/site/paginas/downloads.aspx" xr:uid="{80C19B6D-D98B-4986-8B1A-ECE23DB81916}"/>
    <hyperlink ref="A95" r:id="rId55" tooltip="Sobre a Caixa" display="http://www.caixa.gov.br/caixa-a-z/Paginas/default.aspx" xr:uid="{31D4E4E9-A390-47EF-A793-96D8E6B1E752}"/>
    <hyperlink ref="A97" r:id="rId56" tooltip="http://www14.caixa.gov.br/portal/idiomas/english/financial_information/bondholders_information" display="http://www14.caixa.gov.br/portal/idiomas/english/financial_information/bondholders_information" xr:uid="{C5B79CF4-C1D9-4074-8E63-C12B4BC2B8F0}"/>
    <hyperlink ref="A98" r:id="rId57" tooltip="http://www.espacioinmigrantescaixa.com.br/" display="http://www.espacioinmigrantescaixa.com.br/" xr:uid="{1D871C69-B048-44A2-BDB3-0E1AFA61D8FD}"/>
    <hyperlink ref="A102" r:id="rId58" display="https://internetbanking.caixa.gov.br/SIIBC/index.processa" xr:uid="{CC386FB2-E431-4894-9737-1B890BA41CBC}"/>
    <hyperlink ref="A103" xr:uid="{488BF8EA-A126-49F4-B38C-5F78854A473D}"/>
    <hyperlink ref="A112" r:id="rId59" display="javascript:;" xr:uid="{CCAB374C-CD3F-4D66-AAEB-896C8F0BF4A8}"/>
    <hyperlink ref="A114" r:id="rId60" display="javascript:;" xr:uid="{55C391C8-E0A7-4DDA-8C5A-050C7BDD1D5E}"/>
    <hyperlink ref="A116" r:id="rId61" display="javascript:;" xr:uid="{762FBE3D-0C41-44CD-B137-87B9F18ED416}"/>
    <hyperlink ref="A142" r:id="rId62" display="javascript:;" xr:uid="{F21F4C31-A8B7-403B-BBE6-BC099D93FFCF}"/>
    <hyperlink ref="A144" r:id="rId63" display="javascript:;" xr:uid="{4E54A064-13F3-4F1E-9F2A-8AA21EE21A59}"/>
    <hyperlink ref="A146" r:id="rId64" display="javascript:;" xr:uid="{3F4636CF-ADE6-444E-9F38-E6B527119590}"/>
    <hyperlink ref="A150" r:id="rId65" location="/home" display="https://www.loteriasonline.caixa.gov.br/silce-web/?utm_source=site_loterias&amp;utm_medium=aplicativos - /home" xr:uid="{27AE2731-1FD2-417A-A2DA-EB27223772F8}"/>
    <hyperlink ref="A154" r:id="rId66" display="https://www.caixa.gov.br/jogo-responsavel/?utm_source=site_caixa&amp;utm_medium=bannercross&amp;utm_campaign=jogo_responsavel" xr:uid="{D2B47771-E72D-4051-84D3-FAB5C8F44C39}"/>
    <hyperlink ref="A158" r:id="rId67" display="http://www.caixa.gov.br/oqueacaixatem/Paginas/default.aspx/?utm_source=site_loterias&amp;utm_medium=cross&amp;utm_campaign=vemquetem" xr:uid="{623CB4B7-CCA2-4AC8-BDA8-474ACA075CB7}"/>
    <hyperlink ref="A163" r:id="rId68" display="javascript:;" xr:uid="{93573217-BDAE-4C38-846F-9EAC2409C710}"/>
    <hyperlink ref="A165" r:id="rId69" display="javascript:;" xr:uid="{FD5E2E60-806B-43DB-BAEE-3A444721DD47}"/>
    <hyperlink ref="A167" r:id="rId70" display="javascript:;" xr:uid="{B8251F4B-E5D1-4B29-95E0-8FC6E3755F0F}"/>
    <hyperlink ref="A169" xr:uid="{A4AD4217-80AC-4611-BE24-48DCB7DFBFA0}"/>
    <hyperlink ref="A182" r:id="rId71" display="http://loterias.caixa.gov.br/wps/portal/loterias/landing/megasena" xr:uid="{16ECA520-3853-437D-8D62-73BD57BCBEBC}"/>
    <hyperlink ref="A186" r:id="rId72" display="http://loterias.caixa.gov.br/wps/portal/loterias/landing/megasena" xr:uid="{202C34A8-7BA3-47BF-B1C5-BDAF34D09D1D}"/>
    <hyperlink ref="A194" r:id="rId73" display="http://loterias.caixa.gov.br/wps/portal/loterias/landing/lotofacil" xr:uid="{165B7E2A-EBF0-4D36-B66D-4F5EEF58A1BB}"/>
    <hyperlink ref="A198" r:id="rId74" display="http://loterias.caixa.gov.br/wps/portal/loterias/landing/lotofacil" xr:uid="{2ABE264E-5C33-4656-9620-5C6B00E3D682}"/>
    <hyperlink ref="A208" r:id="rId75" display="http://loterias.caixa.gov.br/wps/portal/loterias/landing/quina" xr:uid="{B1F6D33D-14C1-42A6-A239-FF05A36DE637}"/>
    <hyperlink ref="A212" r:id="rId76" display="http://loterias.caixa.gov.br/wps/portal/loterias/landing/quina" xr:uid="{E5F038B1-D65C-49DD-8A45-0D870081D7D8}"/>
    <hyperlink ref="A221" r:id="rId77" display="http://loterias.caixa.gov.br/wps/portal/loterias/landing/lotomania" xr:uid="{EB135F0F-5CA2-48D3-A7BB-5B83EEDEAC6E}"/>
    <hyperlink ref="A225" r:id="rId78" display="http://loterias.caixa.gov.br/wps/portal/loterias/landing/lotomania" xr:uid="{976D42D6-BE50-4B65-AEC3-926844806D43}"/>
    <hyperlink ref="A237" r:id="rId79" display="http://loterias.caixa.gov.br/wps/portal/loterias/landing/timemania" xr:uid="{AF2BF901-9557-48C4-BFA1-88BD3536D4CF}"/>
    <hyperlink ref="A241" r:id="rId80" display="http://loterias.caixa.gov.br/wps/portal/loterias/landing/timemania" xr:uid="{F002CCB4-B089-4FCA-9BF5-D2161423F2CF}"/>
    <hyperlink ref="A263" r:id="rId81" display="http://loterias.caixa.gov.br/wps/portal/loterias/landing/duplasena" xr:uid="{3D090DFE-BE88-4A16-88E7-8D6B88C55E6E}"/>
    <hyperlink ref="A267" r:id="rId82" display="http://loterias.caixa.gov.br/wps/portal/loterias/landing/duplasena" xr:uid="{FC9F8D00-3459-4C35-8E86-A59D674DB4F0}"/>
    <hyperlink ref="A284" r:id="rId83" display="http://loterias.caixa.gov.br/wps/portal/loterias/landing/federal" xr:uid="{39F65007-D9EE-4E14-AAD6-25125DED0CE8}"/>
    <hyperlink ref="A332" r:id="rId84" display="http://loterias.caixa.gov.br/wps/portal/loterias/landing/loteca" xr:uid="{60B59638-F6EA-4719-8E00-5C1AE18537B6}"/>
    <hyperlink ref="A336" r:id="rId85" display="http://loterias.caixa.gov.br/wps/portal/loterias/landing/loteca" xr:uid="{EBCF307D-35B6-4D45-9497-51128B4A5FA7}"/>
    <hyperlink ref="A488" r:id="rId86" display="http://loterias.caixa.gov.br/wps/portal/loterias/landing/lotogol" xr:uid="{6D606E02-A119-4244-BD1E-37F8EE552C95}"/>
    <hyperlink ref="A492" r:id="rId87" display="http://loterias.caixa.gov.br/wps/portal/loterias/landing/lotogol" xr:uid="{B6B65F1D-1DBD-494B-9E80-9B122FC0B289}"/>
    <hyperlink ref="A504" r:id="rId88" display="http://loterias.caixa.gov.br/wps/portal/loterias/landing/diadesorte" xr:uid="{A38ACA7F-E138-4117-BF7E-D1C7FEB2B484}"/>
    <hyperlink ref="A510" r:id="rId89" display="http://loterias.caixa.gov.br/wps/portal/loterias/landing/diadesorte" xr:uid="{72D9CDB2-C94A-437A-BCDA-77738EA1C696}"/>
    <hyperlink ref="A516" r:id="rId90" display="javascript:;" xr:uid="{7B172450-1588-4C5B-8D1D-C1745E8F4DB0}"/>
    <hyperlink ref="A518" r:id="rId91" display="javascript:;" xr:uid="{428EB029-7B98-48F8-A62A-667D816A778F}"/>
    <hyperlink ref="A520" r:id="rId92" display="javascript:;" xr:uid="{CE987F56-399E-4CA6-BDE0-497D699A18E3}"/>
    <hyperlink ref="A526" r:id="rId93" display="http://www.caixa.gov.br/atendimento/aplicativos/caixa-celular/Paginas/default.aspx" xr:uid="{68B4F694-2AA5-4A9F-A219-5EAF58B5E015}"/>
    <hyperlink ref="A530" r:id="rId94" location="categoria_180" display="http://www.caixa.gov.br/site/paginas/downloads.aspx - categoria_180" xr:uid="{F8EEE507-FAC7-4463-B25E-F8C9EBCDB587}"/>
    <hyperlink ref="A534" r:id="rId95" display="http://www.caixa.gov.br/compras-caixa/licitacoes-lotericas/Paginas/default.aspx" xr:uid="{92BDCCD7-F224-407F-A5F2-D74BF34A6BD7}"/>
    <hyperlink ref="A538" r:id="rId96" display="http://www.caixa.gov.br/loterias/comunicados-importantes/Paginas/default.aspx" xr:uid="{A2EDF89D-A893-4BE9-9819-B19296CDD980}"/>
    <hyperlink ref="A542" r:id="rId97" display="http://www.caixa.gov.br/jogo-responsavel/Paginas/default.aspx" xr:uid="{FA59C6BC-78DB-47EC-BC10-5714F8CC1DF3}"/>
    <hyperlink ref="A546" r:id="rId98" display="https://caixanoticias.caixa.gov.br/editoria/5/loterias" xr:uid="{E9441262-CEB0-4871-832E-1DA63FAC3276}"/>
    <hyperlink ref="A550" r:id="rId99" display="http://www.caixa.gov.br/loterias/regras-sorteio/Paginas/default.aspx" xr:uid="{E837ED07-4330-4087-BD97-8A0173F7698E}"/>
    <hyperlink ref="A554" r:id="rId100" display="http://loterias.caixa.gov.br/wps/portal/loterias/landing/repasses-sociais/" xr:uid="{C5E3CE22-2540-4D83-885B-25788FF8D2EF}"/>
    <hyperlink ref="A558" r:id="rId101" display="http://loterias.caixa.gov.br/wps/portal/loterias/landing/sorteios" xr:uid="{875AB61D-B332-499F-9BD9-0305B7AE34A7}"/>
    <hyperlink ref="A566" r:id="rId102" display="javascript:;" xr:uid="{464198E4-2ECF-4A1B-A8AF-47DE4E11274C}"/>
    <hyperlink ref="A568" r:id="rId103" display="javascript:;" xr:uid="{4A348A26-38DB-47F5-A50A-C090B6E856E6}"/>
    <hyperlink ref="A570" r:id="rId104" display="javascript:;" xr:uid="{2F57504A-1096-420D-ACD6-C0C8B7F0E2F4}"/>
    <hyperlink ref="A573" xr:uid="{BAB21E3B-E1C8-4775-A5CB-2FB716C8AF46}"/>
    <hyperlink ref="A579" r:id="rId105" location="/home" tooltip="Clique e aposte" display="https://www.loteriasonline.caixa.gov.br/silce-web/?utm_source=site_loterias&amp;utm_medium=aplicativos - /home" xr:uid="{3E4E9FC2-55DF-4934-95A8-1FB1A1B9A8A3}"/>
    <hyperlink ref="A585" r:id="rId106" display="javascript:;" xr:uid="{D46E4B21-9889-400D-AF28-83B75C68D9A1}"/>
    <hyperlink ref="A587" r:id="rId107" display="javascript:;" xr:uid="{A53D798A-3AC2-427D-8543-2085DE51F4A6}"/>
    <hyperlink ref="A589" r:id="rId108" display="javascript:;" xr:uid="{B050409A-F5A3-4F75-96E5-0058E36CD68F}"/>
    <hyperlink ref="A593" r:id="rId109" display="http://www.caixa.gov.br/voce/credito-financiamento" xr:uid="{D84271E1-B406-438C-960C-F2DA7BD8373E}"/>
    <hyperlink ref="A597" r:id="rId110" display="http://www.caixa.gov.br/voce/credito-financiamento" xr:uid="{6686BD8D-7522-47B1-82D8-0320DB5745EB}"/>
    <hyperlink ref="A599" r:id="rId111" display="http://www.caixa.gov.br/voce/habitacao" xr:uid="{8D8268C0-FCC2-4799-B280-EA031D9EB1FF}"/>
    <hyperlink ref="A603" r:id="rId112" display="http://www.caixa.gov.br/voce/habitacao" xr:uid="{5E8303B6-5488-43AC-B797-E30A9682F1B2}"/>
    <hyperlink ref="A605" r:id="rId113" display="http://www.caixa.gov.br/voce/cartoes" xr:uid="{22920D7B-0994-4AAD-97E8-EF5C21B72983}"/>
    <hyperlink ref="A609" r:id="rId114" display="http://www.caixa.gov.br/voce/cartoes" xr:uid="{CDD14029-0A45-418C-B5FB-CCF76179EE3C}"/>
    <hyperlink ref="A611" r:id="rId115" display="http://www.caixa.gov.br/voce/contas" xr:uid="{8DA05C25-1182-49D7-BA4D-CFF25852E3BC}"/>
    <hyperlink ref="A615" r:id="rId116" display="http://www.caixa.gov.br/voce/contas" xr:uid="{C527FAD6-1CB6-48B0-B996-D4574E0E4EE3}"/>
    <hyperlink ref="A623" r:id="rId117" location="telefones-caixa" display="http://www.caixa.gov.br/atendimento/Paginas/default.aspx - telefones-caixa" xr:uid="{5EF0C165-C397-452F-873F-8E98642E5A6F}"/>
    <hyperlink ref="A624" r:id="rId118" location="telefones-caixa" display="http://www.caixa.gov.br/atendimento/Paginas/default.aspx - telefones-caixa" xr:uid="{C894F2D7-8BEB-41B9-A1BD-607437CE0FED}"/>
    <hyperlink ref="A625" r:id="rId119" display="http://www.caixa.gov.br/caixa-a-z/Paginas/default.aspx" xr:uid="{409F137D-AB19-417A-87FD-57342A0074A3}"/>
    <hyperlink ref="A626" r:id="rId120" location="encontre" display="http://www.caixa.gov.br/atendimento/Paginas/default.aspx - encontre" xr:uid="{AEB5F2C4-ABD1-4A41-9169-3222F281BCD0}"/>
    <hyperlink ref="A628" r:id="rId121" display="http://www.caixa.gov.br/sobre-a-caixa/" xr:uid="{42E3F415-312E-4355-92B8-5358D0933BD2}"/>
    <hyperlink ref="A629" r:id="rId122" display="http://www.caixa.gov.br/acesso-a-informacao/" xr:uid="{3AE74888-9424-4C15-876F-176A6EC1C765}"/>
    <hyperlink ref="A630" r:id="rId123" display="http://www.caixa.gov.br/sobre-a-caixa/trabalhe-na-caixa" xr:uid="{1F335D08-2D50-4D44-8721-887A220A4532}"/>
    <hyperlink ref="A631" r:id="rId124" display="http://www.caixa.gov.br/atendimento/aplicativos" xr:uid="{CCC7245A-C497-454A-923C-5D61FA6FFCCA}"/>
    <hyperlink ref="A633" r:id="rId125" display="http://www.twitter.com/caixa" xr:uid="{82EEFA4C-E4F2-4F70-823F-15E563F5CDA8}"/>
    <hyperlink ref="A634" r:id="rId126" display="http://www.facebook.com/caixa" xr:uid="{9F56D922-9437-4F74-8C49-DB04D56EB8D9}"/>
    <hyperlink ref="A635" r:id="rId127" display="http://www.youtube.com/canalcaixa" xr:uid="{FF34E1E3-ADE0-47BC-AD34-B2982705B945}"/>
    <hyperlink ref="A636" r:id="rId128" display="http://www.google.com/caixa" xr:uid="{1FC89B47-6882-4525-898A-3D3990C1DE46}"/>
    <hyperlink ref="A638" r:id="rId129" display="http://www14.caixa.gov.br/portal/idiomas/english/financial_information/bondholders_information" xr:uid="{F007C81A-A877-49E7-9EDB-26934DE08E0F}"/>
    <hyperlink ref="A639" r:id="rId130" display="http://www.espacioinmigrantescaixa.com.br/" xr:uid="{660BB546-81B5-4509-A9DF-99356181B458}"/>
    <hyperlink ref="A641" r:id="rId131" display="http://faleconosco.caixa.gov.br/" xr:uid="{3AE0B7DF-06E5-44BC-9F3F-4DACC2B0E6EA}"/>
    <hyperlink ref="A642" r:id="rId132" display="http://www.caixa.gov.br/politica-de-privacidade/Paginas/default.aspx" xr:uid="{C523E41E-4B3C-40A6-81B5-EFACA2631EBF}"/>
    <hyperlink ref="A643" r:id="rId133" display="http://www.caixa.gov.br/termos-de-uso/Paginas/default.aspx" xr:uid="{61481EC1-64BE-4B6C-ABB2-45BFEDF19735}"/>
    <hyperlink ref="A645" r:id="rId134" display="http://www.caixa.gov.br/caixa-a-z/Paginas/default.aspx" xr:uid="{BA9915E2-509D-4AD1-882E-2766666CFCDA}"/>
    <hyperlink ref="A646" r:id="rId135" display="http://www.caixa.gov.br/seguranca/Paginas/default.aspx" xr:uid="{96641937-2D60-40E9-B827-C8D1CABBC01A}"/>
    <hyperlink ref="A647" r:id="rId136" display="http://www.caixa.gov.br/imprensa/Paginas/default.aspx" xr:uid="{5AE47F92-6814-4BC0-87CE-24AB45FC4FBD}"/>
    <hyperlink ref="A649" r:id="rId137" display="http://www.caixa.gov.br/acesso-a-informacao/Paginas/default.aspx" xr:uid="{C1A4F75E-D868-4DFA-A19C-C971D6BF056D}"/>
  </hyperlinks>
  <pageMargins left="0.511811024" right="0.511811024" top="0.78740157499999996" bottom="0.78740157499999996" header="0.31496062000000002" footer="0.31496062000000002"/>
  <pageSetup paperSize="9" orientation="portrait" r:id="rId13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7</vt:i4>
      </vt:variant>
      <vt:variant>
        <vt:lpstr>Intervalos Nomeados</vt:lpstr>
      </vt:variant>
      <vt:variant>
        <vt:i4>1</vt:i4>
      </vt:variant>
    </vt:vector>
  </HeadingPairs>
  <TitlesOfParts>
    <vt:vector size="8" baseType="lpstr">
      <vt:lpstr>mega-sena</vt:lpstr>
      <vt:lpstr>lotofacil</vt:lpstr>
      <vt:lpstr>quina</vt:lpstr>
      <vt:lpstr>lotomania</vt:lpstr>
      <vt:lpstr>dupla-sena</vt:lpstr>
      <vt:lpstr>federal</vt:lpstr>
      <vt:lpstr>ref</vt:lpstr>
      <vt:lpstr>ref!loterias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loteria_em_tempo_real</dc:title>
  <dc:creator>Igor Albuquerque</dc:creator>
  <cp:lastModifiedBy>Igor Albuquerque</cp:lastModifiedBy>
  <dcterms:created xsi:type="dcterms:W3CDTF">2019-03-15T05:38:50Z</dcterms:created>
  <dcterms:modified xsi:type="dcterms:W3CDTF">2019-05-24T00:28:15Z</dcterms:modified>
</cp:coreProperties>
</file>