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codeName="ThisWorkbook" defaultThemeVersion="166925"/>
  <mc:AlternateContent xmlns:mc="http://schemas.openxmlformats.org/markup-compatibility/2006">
    <mc:Choice Requires="x15">
      <x15ac:absPath xmlns:x15ac="http://schemas.microsoft.com/office/spreadsheetml/2010/11/ac" url="G:\lr\finbox\excel-addin\tests\"/>
    </mc:Choice>
  </mc:AlternateContent>
  <bookViews>
    <workbookView xWindow="0" yWindow="0" windowWidth="16755" windowHeight="6855"/>
  </bookViews>
  <sheets>
    <sheet name="Batch Tests" sheetId="1" r:id="rId1"/>
    <sheet name="Cross-Sheet References" sheetId="2" r:id="rId2"/>
    <sheet name="Notes" sheetId="3" r:id="rId3"/>
  </sheets>
  <externalReferences>
    <externalReference r:id="rId4"/>
  </externalReferences>
  <definedNames>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42904.0002083333</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s>
  <calcPr calcId="162913" concurrentCalc="0"/>
  <fileRecoveryPr autoRecover="0"/>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27" i="1" l="1"/>
  <c r="I26" i="1"/>
  <c r="I19" i="1"/>
  <c r="I5" i="1"/>
  <c r="I6" i="1"/>
  <c r="I20" i="1"/>
  <c r="I13" i="1"/>
  <c r="B18" i="1"/>
  <c r="D24" i="1"/>
  <c r="D28" i="1"/>
  <c r="D27" i="1"/>
  <c r="D26" i="1"/>
  <c r="D25" i="1"/>
  <c r="C27" i="2"/>
  <c r="E25" i="2"/>
  <c r="D25" i="2"/>
  <c r="B24" i="1"/>
  <c r="C28" i="1"/>
  <c r="B4" i="1"/>
  <c r="C27" i="1"/>
  <c r="B26" i="1"/>
  <c r="C26" i="1"/>
  <c r="H27" i="1"/>
  <c r="J25" i="1"/>
  <c r="I25" i="1"/>
  <c r="C25" i="1"/>
  <c r="C24" i="1"/>
  <c r="B28" i="1"/>
  <c r="B27" i="1"/>
  <c r="B25" i="1"/>
  <c r="D21" i="1"/>
  <c r="D20" i="1"/>
  <c r="D19" i="1"/>
  <c r="D18" i="1"/>
  <c r="D17" i="1"/>
  <c r="C21" i="1"/>
  <c r="C17" i="1"/>
  <c r="C20" i="1"/>
  <c r="C19" i="1"/>
  <c r="C18" i="1"/>
  <c r="B19" i="1"/>
  <c r="B21" i="1"/>
  <c r="B20" i="1"/>
  <c r="B17" i="1"/>
  <c r="B14" i="2"/>
  <c r="C14" i="2"/>
  <c r="A14" i="2"/>
  <c r="D14" i="1"/>
  <c r="D13" i="1"/>
  <c r="D12" i="1"/>
  <c r="D11" i="1"/>
  <c r="D10" i="1"/>
  <c r="D13" i="2"/>
  <c r="D12" i="2"/>
  <c r="C14" i="1"/>
  <c r="I12" i="1"/>
  <c r="C13" i="1"/>
  <c r="C12" i="1"/>
  <c r="C11" i="1"/>
  <c r="F11" i="1"/>
  <c r="C10" i="1"/>
  <c r="B14" i="1"/>
  <c r="B13" i="1"/>
  <c r="B12" i="1"/>
  <c r="B11" i="1"/>
  <c r="B10" i="1"/>
  <c r="D7" i="1"/>
  <c r="D6" i="1"/>
  <c r="D5" i="1"/>
  <c r="D4" i="1"/>
  <c r="D3" i="1"/>
  <c r="C7" i="1"/>
  <c r="C6" i="1"/>
  <c r="C5" i="1"/>
  <c r="C4" i="1"/>
  <c r="C3" i="1"/>
  <c r="B7" i="1"/>
  <c r="B6" i="1"/>
  <c r="B3" i="1"/>
  <c r="B5" i="1"/>
</calcChain>
</file>

<file path=xl/sharedStrings.xml><?xml version="1.0" encoding="utf-8"?>
<sst xmlns="http://schemas.openxmlformats.org/spreadsheetml/2006/main" count="97" uniqueCount="41">
  <si>
    <t>Basic FNBX</t>
  </si>
  <si>
    <t>Multiple FNBX in a formula</t>
  </si>
  <si>
    <t>FNBX with formula args</t>
  </si>
  <si>
    <t>FNBX in table</t>
  </si>
  <si>
    <t>No References</t>
  </si>
  <si>
    <t>Cell References</t>
  </si>
  <si>
    <t>Sheet References</t>
  </si>
  <si>
    <t>AMZN</t>
  </si>
  <si>
    <t>FB</t>
  </si>
  <si>
    <t>XOM</t>
  </si>
  <si>
    <t>JNJ</t>
  </si>
  <si>
    <t>revenue</t>
  </si>
  <si>
    <t>FY-1</t>
  </si>
  <si>
    <t>no period</t>
  </si>
  <si>
    <t>with index</t>
  </si>
  <si>
    <t>with period (string)</t>
  </si>
  <si>
    <t>da</t>
  </si>
  <si>
    <t>roic</t>
  </si>
  <si>
    <t>with period (date string)</t>
  </si>
  <si>
    <t>with period (date value)</t>
  </si>
  <si>
    <t>2017-03-31</t>
  </si>
  <si>
    <t>benchmarks</t>
  </si>
  <si>
    <t>stock_price_close</t>
  </si>
  <si>
    <t>FNBX with nested FNBX args</t>
  </si>
  <si>
    <t>2017-02-01</t>
  </si>
  <si>
    <t>FNBX with static args</t>
  </si>
  <si>
    <t>FNBX duplicates (test case sensitivity)</t>
  </si>
  <si>
    <t>FY</t>
  </si>
  <si>
    <t>FNBX in compound formula</t>
  </si>
  <si>
    <t>name</t>
  </si>
  <si>
    <t>2017-01-03</t>
  </si>
  <si>
    <t>P</t>
  </si>
  <si>
    <t>V</t>
  </si>
  <si>
    <t>description</t>
  </si>
  <si>
    <t>sector</t>
  </si>
  <si>
    <t>ebitda</t>
  </si>
  <si>
    <t>1/13/2016</t>
  </si>
  <si>
    <t>MT</t>
  </si>
  <si>
    <t>BAM</t>
  </si>
  <si>
    <t>* It's important to include spaces in sheet name for cross-sheet testing</t>
  </si>
  <si>
    <t>* Make sure you test refresh from multiple active sheets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</si>
</sst>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i/>
      <sz val="11"/>
      <color theme="0" tint="-0.34998626667073579"/>
      <name val="Calibri"/>
      <family val="2"/>
      <scheme val="minor"/>
    </font>
    <font>
      <b/>
      <i/>
      <sz val="11"/>
      <color theme="0" tint="-0.34998626667073579"/>
      <name val="Calibri"/>
      <family val="2"/>
      <scheme val="minor"/>
    </font>
    <font>
      <i/>
      <sz val="11"/>
      <color theme="0" tint="-0.499984740745262"/>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xf numFmtId="0" fontId="1" fillId="2" borderId="0" xfId="0" applyFont="1" applyFill="1"/>
    <xf numFmtId="0" fontId="0" fillId="2" borderId="0" xfId="0" applyFill="1"/>
    <xf numFmtId="0" fontId="2" fillId="0" borderId="0" xfId="0" applyFont="1"/>
    <xf numFmtId="0" fontId="3" fillId="0" borderId="0" xfId="0" applyFont="1"/>
    <xf numFmtId="0" fontId="2" fillId="0" borderId="0" xfId="0" applyNumberFormat="1" applyFont="1"/>
    <xf numFmtId="0" fontId="2" fillId="0" borderId="0" xfId="0" applyFont="1" applyAlignment="1">
      <alignment horizontal="right"/>
    </xf>
    <xf numFmtId="0" fontId="2" fillId="0" borderId="0" xfId="0" quotePrefix="1" applyNumberFormat="1" applyFont="1" applyAlignment="1">
      <alignment horizontal="right"/>
    </xf>
    <xf numFmtId="0" fontId="4" fillId="0" borderId="0" xfId="0" applyFont="1"/>
    <xf numFmtId="14" fontId="2" fillId="0" borderId="0" xfId="0" quotePrefix="1" applyNumberFormat="1" applyFont="1" applyAlignment="1">
      <alignment horizontal="right"/>
    </xf>
    <xf numFmtId="0" fontId="2"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lr/finbox/excel-addin/finboxio.install.xlam"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1"/>
    </sheetNames>
    <definedNames>
      <definedName name="FNBX"/>
    </definedNames>
    <sheetDataSet>
      <sheetData sheetId="0"/>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J44"/>
  <sheetViews>
    <sheetView tabSelected="1" topLeftCell="B1" workbookViewId="0">
      <selection activeCell="C13" sqref="C13"/>
    </sheetView>
  </sheetViews>
  <sheetFormatPr defaultRowHeight="15" x14ac:dyDescent="0.25"/>
  <cols>
    <col min="1" max="1" width="34.42578125" customWidth="1"/>
    <col min="2" max="4" width="17.7109375" customWidth="1"/>
    <col min="5" max="5" width="8.28515625" customWidth="1"/>
    <col min="6" max="6" width="8.7109375" customWidth="1"/>
    <col min="7" max="7" width="17" customWidth="1"/>
    <col min="8" max="8" width="10.28515625" customWidth="1"/>
    <col min="9" max="9" width="10.5703125" customWidth="1"/>
  </cols>
  <sheetData>
    <row r="1" spans="1:9" x14ac:dyDescent="0.25">
      <c r="B1" s="1" t="s">
        <v>4</v>
      </c>
      <c r="C1" s="1" t="s">
        <v>5</v>
      </c>
      <c r="D1" s="1" t="s">
        <v>6</v>
      </c>
      <c r="E1" s="1"/>
    </row>
    <row r="2" spans="1:9" x14ac:dyDescent="0.25">
      <c r="A2" s="2" t="s">
        <v>25</v>
      </c>
      <c r="B2" s="3">
        <v>5</v>
      </c>
      <c r="C2" s="3">
        <v>5</v>
      </c>
      <c r="D2" s="3">
        <v>5</v>
      </c>
    </row>
    <row r="3" spans="1:9" x14ac:dyDescent="0.25">
      <c r="A3" s="9" t="s">
        <v>13</v>
      </c>
      <c r="B3">
        <f ca="1">[1]!FNBX("AAPL","revenue")</f>
        <v>220457</v>
      </c>
      <c r="C3">
        <f ca="1">[1]!FNBX(F3,G3)</f>
        <v>245856</v>
      </c>
      <c r="D3">
        <f ca="1">[1]!FNBX('Cross-Sheet References'!A3,'Cross-Sheet References'!B4)</f>
        <v>72174</v>
      </c>
      <c r="F3" s="4" t="s">
        <v>9</v>
      </c>
      <c r="G3" s="4" t="s">
        <v>11</v>
      </c>
      <c r="H3" s="4"/>
    </row>
    <row r="4" spans="1:9" x14ac:dyDescent="0.25">
      <c r="A4" s="9" t="s">
        <v>15</v>
      </c>
      <c r="B4">
        <f ca="1">[1]!FNBX("AAPL","revenue","FY-1")</f>
        <v>233715</v>
      </c>
      <c r="C4">
        <f ca="1">[1]!FNBX(F3,G3,H4)</f>
        <v>268882</v>
      </c>
      <c r="D4">
        <f ca="1">[1]!FNBX('Cross-Sheet References'!A3,'Cross-Sheet References'!B4,'Cross-Sheet References'!C4)</f>
        <v>70074</v>
      </c>
      <c r="H4" s="7" t="s">
        <v>12</v>
      </c>
    </row>
    <row r="5" spans="1:9" x14ac:dyDescent="0.25">
      <c r="A5" s="9" t="s">
        <v>18</v>
      </c>
      <c r="B5">
        <f ca="1">[1]!FNBX("AAPL","stock_price_close","2017-03-31")</f>
        <v>142.49651897263138</v>
      </c>
      <c r="C5">
        <f ca="1">[1]!FNBX(F3,G5,H5)</f>
        <v>80.46169489140992</v>
      </c>
      <c r="D5">
        <f ca="1">[1]!FNBX('Cross-Sheet References'!A3,'Cross-Sheet References'!B5,'Cross-Sheet References'!C5)</f>
        <v>123.73499649450807</v>
      </c>
      <c r="G5" s="4" t="s">
        <v>22</v>
      </c>
      <c r="H5" s="8" t="s">
        <v>20</v>
      </c>
      <c r="I5" s="8">
        <f>DATEVALUE(H5)</f>
        <v>42825</v>
      </c>
    </row>
    <row r="6" spans="1:9" x14ac:dyDescent="0.25">
      <c r="A6" s="9" t="s">
        <v>19</v>
      </c>
      <c r="B6">
        <f ca="1">[1]!FNBX("AAPL","stock_price_close",42822)</f>
        <v>142.63538513340103</v>
      </c>
      <c r="C6">
        <f ca="1">[1]!FNBX(F3,G5,H6)</f>
        <v>80.294904400841205</v>
      </c>
      <c r="D6">
        <f ca="1">[1]!FNBX('Cross-Sheet References'!A3,'Cross-Sheet References'!B5,'Cross-Sheet References'!C6)</f>
        <v>124.83773311521384</v>
      </c>
      <c r="H6" s="7">
        <v>42822</v>
      </c>
      <c r="I6" s="10">
        <f>H6</f>
        <v>42822</v>
      </c>
    </row>
    <row r="7" spans="1:9" x14ac:dyDescent="0.25">
      <c r="A7" s="9" t="s">
        <v>14</v>
      </c>
      <c r="B7" t="str">
        <f ca="1">[1]!FNBX("AAPL","benchmarks",1)</f>
        <v>HPQ</v>
      </c>
      <c r="C7" t="str">
        <f ca="1">[1]!FNBX(F3,G7,H7)</f>
        <v>CVX</v>
      </c>
      <c r="D7" t="str">
        <f ca="1">[1]!FNBX('Cross-Sheet References'!A3,'Cross-Sheet References'!B7,'Cross-Sheet References'!C7)</f>
        <v>PFE</v>
      </c>
      <c r="G7" s="4" t="s">
        <v>21</v>
      </c>
      <c r="H7" s="7">
        <v>1</v>
      </c>
    </row>
    <row r="8" spans="1:9" x14ac:dyDescent="0.25">
      <c r="A8" s="5"/>
    </row>
    <row r="9" spans="1:9" x14ac:dyDescent="0.25">
      <c r="A9" s="2" t="s">
        <v>2</v>
      </c>
      <c r="B9" s="3">
        <v>5</v>
      </c>
      <c r="C9" s="3">
        <v>5</v>
      </c>
      <c r="D9" s="3">
        <v>5</v>
      </c>
    </row>
    <row r="10" spans="1:9" x14ac:dyDescent="0.25">
      <c r="A10" s="9" t="s">
        <v>13</v>
      </c>
      <c r="B10">
        <f ca="1">[1]!FNBX(UPPER("AAPL"),LOWER("da"))</f>
        <v>10393</v>
      </c>
      <c r="C10">
        <f ca="1">[1]!FNBX(""&amp;F10,UPPER(G10))</f>
        <v>21893</v>
      </c>
      <c r="D10">
        <f ca="1">[1]!FNBX(LEFT('Cross-Sheet References'!A10,LEN('Cross-Sheet References'!A10)),UPPER('Cross-Sheet References'!B11))</f>
        <v>3775</v>
      </c>
      <c r="F10" s="4" t="s">
        <v>9</v>
      </c>
      <c r="G10" s="4" t="s">
        <v>16</v>
      </c>
      <c r="H10" s="4"/>
    </row>
    <row r="11" spans="1:9" x14ac:dyDescent="0.25">
      <c r="A11" s="9" t="s">
        <v>15</v>
      </c>
      <c r="B11">
        <f ca="1">[1]!FNBX("A"&amp;"APL",LOWER("da"),UPPER("fy-1"))</f>
        <v>11257</v>
      </c>
      <c r="C11">
        <f ca="1">[1]!FNBX(F11,G10,IFERROR(H11,H11))</f>
        <v>18048</v>
      </c>
      <c r="D11">
        <f ca="1">[1]!FNBX(RIGHT("J"&amp;'Cross-Sheet References'!A10,LEN('Cross-Sheet References'!A10)),LOWER('Cross-Sheet References'!B11),UPPER('Cross-Sheet References'!C10)&amp;'Cross-Sheet References'!C11)</f>
        <v>3746</v>
      </c>
      <c r="F11" s="4" t="str">
        <f>UPPER(F10)</f>
        <v>XOM</v>
      </c>
      <c r="H11" s="7" t="s">
        <v>12</v>
      </c>
    </row>
    <row r="12" spans="1:9" x14ac:dyDescent="0.25">
      <c r="A12" s="9" t="s">
        <v>18</v>
      </c>
      <c r="B12">
        <f ca="1">[1]!FNBX(UPPER("AAPL"),LOWER("Stock_price_CLOSE"),TEXT("2017-02-01","YYYY-MM-DD"))</f>
        <v>127.15991481227788</v>
      </c>
      <c r="C12">
        <f ca="1">[1]!FNBX(F11,G12,TEXT(H13,"YYYY-MM-DD"))</f>
        <v>79.500196769307962</v>
      </c>
      <c r="D12">
        <f ca="1">[1]!FNBX(LOWER('Cross-Sheet References'!A10),LEFT('Cross-Sheet References'!B12,5)&amp;"_price"&amp;"_close",'Cross-Sheet References'!D13)</f>
        <v>123.28794110773545</v>
      </c>
      <c r="G12" s="4" t="s">
        <v>22</v>
      </c>
      <c r="H12" s="8" t="s">
        <v>24</v>
      </c>
      <c r="I12" s="8">
        <f>DATEVALUE(H12)</f>
        <v>42767</v>
      </c>
    </row>
    <row r="13" spans="1:9" x14ac:dyDescent="0.25">
      <c r="A13" s="9" t="s">
        <v>19</v>
      </c>
      <c r="B13">
        <f ca="1">[1]!FNBX(UPPER("AAPL"),LOWER("Stock_price_CLOSE"),DATEVALUE("2017-02-02"))</f>
        <v>126.94263185104525</v>
      </c>
      <c r="C13">
        <f ca="1">[1]!FNBX(F11,G13&amp;G12,I12)</f>
        <v>79.907877525961297</v>
      </c>
      <c r="D13">
        <f ca="1">[1]!FNBX(LOWER('Cross-Sheet References'!A10),LEFT('Cross-Sheet References'!B12,5)&amp;"_price"&amp;"_close",'Cross-Sheet References'!D12/1)</f>
        <v>111.76057270216607</v>
      </c>
      <c r="H13" s="7">
        <v>42802</v>
      </c>
      <c r="I13" s="10">
        <f>H13</f>
        <v>42802</v>
      </c>
    </row>
    <row r="14" spans="1:9" x14ac:dyDescent="0.25">
      <c r="A14" s="9" t="s">
        <v>14</v>
      </c>
      <c r="B14" t="str">
        <f ca="1">[1]!FNBX(LOWER("msft"),LOWER("bench")&amp;UPPER("marks"),1+1)</f>
        <v>VMW</v>
      </c>
      <c r="C14" t="str">
        <f ca="1">[1]!FNBX("FINBOX:"&amp;UPPER(F14),G14,H14*1)</f>
        <v>W</v>
      </c>
      <c r="D14" t="str">
        <f ca="1">[1]!FNBX('Cross-Sheet References'!A14,LOWER('Cross-Sheet References'!B14),'Cross-Sheet References'!C14*2)</f>
        <v>MTD</v>
      </c>
      <c r="F14" s="4" t="s">
        <v>7</v>
      </c>
      <c r="G14" s="4" t="s">
        <v>21</v>
      </c>
      <c r="H14" s="7">
        <v>2</v>
      </c>
    </row>
    <row r="15" spans="1:9" x14ac:dyDescent="0.25">
      <c r="A15" s="4"/>
    </row>
    <row r="16" spans="1:9" x14ac:dyDescent="0.25">
      <c r="A16" s="2" t="s">
        <v>28</v>
      </c>
      <c r="B16" s="3">
        <v>5</v>
      </c>
      <c r="C16" s="3">
        <v>5</v>
      </c>
      <c r="D16" s="3">
        <v>5</v>
      </c>
    </row>
    <row r="17" spans="1:10" x14ac:dyDescent="0.25">
      <c r="A17" s="9" t="s">
        <v>13</v>
      </c>
      <c r="B17" t="str">
        <f ca="1">IF([1]!FNBX("AAPL","roic")&gt;0.15,"high","low")</f>
        <v>high</v>
      </c>
      <c r="C17" t="str">
        <f ca="1">CONCATENATE("name ",LEFT([1]!FNBX(F17,G17),12))</f>
        <v xml:space="preserve">name Exxon Mobil </v>
      </c>
      <c r="D17" t="str">
        <f ca="1">LEFT([1]!FNBX("FINBOX:"&amp;'Cross-Sheet References'!A17,'Cross-Sheet References'!B17),12)</f>
        <v>Johnson &amp; Jo</v>
      </c>
      <c r="F17" s="4" t="s">
        <v>9</v>
      </c>
      <c r="G17" s="4" t="s">
        <v>29</v>
      </c>
      <c r="H17" s="4"/>
    </row>
    <row r="18" spans="1:10" x14ac:dyDescent="0.25">
      <c r="A18" s="9" t="s">
        <v>15</v>
      </c>
      <c r="B18">
        <f ca="1">IFERROR([1]!FNBX("AAPL","roic","FY-1"),0)</f>
        <v>0.26291687466908703</v>
      </c>
      <c r="C18">
        <f ca="1">+[1]!FNBX(F17,G18,H18)</f>
        <v>6.3845640642545373E-2</v>
      </c>
      <c r="D18">
        <f ca="1">INT([1]!FNBX('Cross-Sheet References'!A17,'Cross-Sheet References'!B18,LEFT('Cross-Sheet References'!C18,2))*100)</f>
        <v>13</v>
      </c>
      <c r="F18" s="4"/>
      <c r="G18" s="4" t="s">
        <v>17</v>
      </c>
      <c r="H18" s="7" t="s">
        <v>12</v>
      </c>
    </row>
    <row r="19" spans="1:10" x14ac:dyDescent="0.25">
      <c r="A19" s="9" t="s">
        <v>18</v>
      </c>
      <c r="B19">
        <f ca="1">1/[1]!FNBX("AAPL","stock_price_close","2017-01-03")</f>
        <v>8.7172157585598525E-3</v>
      </c>
      <c r="C19">
        <f ca="1">ABS([1]!FNBX(F17,G19,H19))</f>
        <v>87.567241238661964</v>
      </c>
      <c r="D19">
        <f ca="1">-[1]!FNBX('Cross-Sheet References'!A17,'Cross-Sheet References'!B19,'Cross-Sheet References'!C19)*2</f>
        <v>-228.67340354709739</v>
      </c>
      <c r="G19" s="4" t="s">
        <v>22</v>
      </c>
      <c r="H19" s="8" t="s">
        <v>30</v>
      </c>
      <c r="I19" s="8">
        <f>DATEVALUE(H19)</f>
        <v>42738</v>
      </c>
    </row>
    <row r="20" spans="1:10" x14ac:dyDescent="0.25">
      <c r="A20" s="9" t="s">
        <v>19</v>
      </c>
      <c r="B20">
        <f ca="1">-[1]!FNBX("AAPL","stock_price_close",42703)</f>
        <v>-110.08344935904071</v>
      </c>
      <c r="C20" t="b">
        <f ca="1">ISNUMBER([1]!FNBX(F17,""&amp;G19,ABS(H20)))</f>
        <v>1</v>
      </c>
      <c r="D20">
        <f ca="1">IFERROR(12/0,[1]!FNBX('Cross-Sheet References'!A17,'Cross-Sheet References'!B19,'Cross-Sheet References'!C20))</f>
        <v>127.61941107735453</v>
      </c>
      <c r="H20" s="7">
        <v>42810</v>
      </c>
      <c r="I20" s="10">
        <f>H20</f>
        <v>42810</v>
      </c>
    </row>
    <row r="21" spans="1:10" x14ac:dyDescent="0.25">
      <c r="A21" s="9" t="s">
        <v>14</v>
      </c>
      <c r="B21" t="str">
        <f ca="1">"Peer: "&amp;TEXT([1]!FNBX("GM","benchmarks",5),"@")</f>
        <v>Peer: BAMXF</v>
      </c>
      <c r="C21" t="str">
        <f ca="1">"L"&amp;LEFT([1]!FNBX(F21,LOWER(G21),H20/H20),1)</f>
        <v>LT</v>
      </c>
      <c r="D21">
        <f ca="1">-LEN([1]!FNBX('Cross-Sheet References'!A21,'Cross-Sheet References'!B21,'Cross-Sheet References'!C21))</f>
        <v>-3</v>
      </c>
      <c r="F21" s="4" t="s">
        <v>31</v>
      </c>
      <c r="G21" s="4" t="s">
        <v>21</v>
      </c>
      <c r="H21" s="7"/>
    </row>
    <row r="22" spans="1:10" x14ac:dyDescent="0.25">
      <c r="A22" s="4"/>
    </row>
    <row r="23" spans="1:10" x14ac:dyDescent="0.25">
      <c r="A23" s="2" t="s">
        <v>1</v>
      </c>
      <c r="B23" s="3">
        <v>10</v>
      </c>
      <c r="C23" s="3">
        <v>10</v>
      </c>
      <c r="D23" s="3">
        <v>10</v>
      </c>
    </row>
    <row r="24" spans="1:10" x14ac:dyDescent="0.25">
      <c r="A24" s="9" t="s">
        <v>13</v>
      </c>
      <c r="B24" t="str">
        <f ca="1">[1]!FNBX("AAPL","sector") &amp; ": " &amp; [1]!FNBX("AAPL","description")</f>
        <v>Information Technology: Apple Inc. designs, manufactures, and markets mobile communication and media devices, personal computers, and portable digital music players to consumers, small and mid-sized businesses, and education, enterprise, and government customers worldwide. The company also sells related software, services, accessories, networking solutions, and third-party digital content and applications. It offers iPhone, a line of smartphones; iPad, a line of multi-purpose tablets; and Mac, a line of desktop and portable personal computers. The company also provides iLife, a consumer-oriented digital lifestyle software application suite; iWork, an integrated productivity suite that helps users create, present, and publish documents, presentations, and spreadsheets; and other application software, such as Final Cut Pro, Logic Pro X, and FileMaker Pro. In addition, it offers Apple TV that connects to consumers’ TV and enables them to access digital content directly for streaming high definition video, playing music and games, and viewing photos; Apple Watch, a personal electronic device; and iPod, a line of portable digital music and media players. Further, the company sells Apple-branded and third-party Mac-compatible, and iOS-compatible accessories, such as headphones, displays, storage devices, Beats products, and other connectivity and computing products and supplies. Additionally, it offers iCloud, a cloud service; AppleCare that offers support options for its customers; and Apple Pay, a mobile payment service. The company sells and delivers digital content and applications through the iTunes Store, App Store, Mac App Store, TV App Store, iBooks Store, and Apple Music. It also sells its products through its retail and online stores, and direct sales force, as well as through third-party cellular network carriers, wholesalers, retailers, and value-added resellers. Apple Inc. was founded in 1977 and is headquartered in Cupertino, California.</v>
      </c>
      <c r="C24" t="str">
        <f ca="1">[1]!FNBX(F24,G24) &amp; ": " &amp; [1]!FNBX(F24,H24)</f>
        <v>Energy: Exxon Mobil Corporation explores for and produces crude oil and natural gas in the United States, Canada/South America, Europe, Africa, Asia, and Australia/Oceania. The company operates through Upstream, Downstream, and Chemical segments. It also manufactures petroleum products; manufactures and markets commodity petrochemicals, including olefins, aromatics, polyethylene, and polypropylene plastics, as well as various specialty products; and transports and sells crude oil, natural gas, and petroleum products. The company has approximately 35,047 gross and 29,375 net operated wells. Exxon Mobil Corporation has collaboration agreements with Eagle LNG Partners LLC and Crowley Maritime Corporation to collaborate on the development of LNG as a marine fuel. The company was founded in 1870 and is headquartered in Irving, Texas.</v>
      </c>
      <c r="D24" t="str">
        <f ca="1">[1]!FNBX('Cross-Sheet References'!A24,'Cross-Sheet References'!B24) &amp; ": " &amp; [1]!FNBX('Cross-Sheet References'!A24,'Cross-Sheet References'!C24)</f>
        <v>Healthcare: Johnson &amp; Johnson, together with its subsidiaries, researches and develops, manufactures, and sells various products in the health care field worldwide. It operates through three segments: Consumer, Pharmaceutical, and Medical Devices. The Consumer segment offers baby care products under the JOHNSON’S brand; oral care products under the LISTERINE brand; beauty products under the AVEENO, CLEAN &amp; CLEAR, DABAO, JOHNSON’S Adult, LE PETITE MARSEILLAIS, NEUTROGENA, RoC, and OGX brands; over-the-counter medicines, including acetaminophen products under the TYLENOL brand; cold, flu, and allergy products under the SUDAFED brand; allergy products under the BENADRYL and ZYRTEC brands; ibuprofen products under the MOTRIN IB brand; and acid reflux products under the PEPCID brand. This segment also provides women’s health products, such as sanitary pads under the STAYFREE and CAREFREE brands, and tampons under the o.b. brand; wound care products comprising brand adhesive bandages under the BAND-AID brand and first aid products under the NEOSPORIN brand. The Pharmaceutical segment offers various products in the areas of immunology, infectious diseases and vaccines, neuroscience, oncology, and cardiovascular and metabolic diseases. The Medical Devices segment provides orthopaedic products; general surgery, biosurgical, endomechanical, and energy products; electrophysiology products to treat cardiovascular disease; sterilization and disinfection products to reduce surgical infection; diabetes care products that include blood glucose monitoring and insulin delivery products; and disposable contact lenses. The company markets its products to general public, retail outlets and distributors, wholesalers, hospitals, and health care professionals for prescription use, as well as for use in the professional fields by physicians, nurses, hospitals, eye care professionals, and clinics. Johnson &amp; Johnson was founded in 1885 and is based in New Brunswick, New Jersey.</v>
      </c>
      <c r="F24" s="4" t="s">
        <v>9</v>
      </c>
      <c r="G24" s="4" t="s">
        <v>34</v>
      </c>
      <c r="H24" s="4" t="s">
        <v>33</v>
      </c>
    </row>
    <row r="25" spans="1:10" x14ac:dyDescent="0.25">
      <c r="A25" s="9" t="s">
        <v>15</v>
      </c>
      <c r="B25">
        <f ca="1">AVERAGE([1]!FNBX("AAPL","ebitda","FY"),[1]!FNBX("AAPL","ebitda","FY-1"),[1]!FNBX("AAPL","ebitda","FY-2"))</f>
        <v>71155</v>
      </c>
      <c r="C25">
        <f ca="1">AVERAGE([1]!FNBX(F24,G25,H25),[1]!FNBX(F24,G25,I25),[1]!FNBX(F24,G25,J25))</f>
        <v>46756</v>
      </c>
      <c r="D25">
        <f ca="1">AVERAGE([1]!FNBX('Cross-Sheet References'!A24,'Cross-Sheet References'!B25,'Cross-Sheet References'!C25),[1]!FNBX('Cross-Sheet References'!A24,'Cross-Sheet References'!B25,'Cross-Sheet References'!D25),[1]!FNBX('Cross-Sheet References'!A24,'Cross-Sheet References'!B25,'Cross-Sheet References'!E25))</f>
        <v>24443.666666666668</v>
      </c>
      <c r="F25" s="4"/>
      <c r="G25" s="4" t="s">
        <v>35</v>
      </c>
      <c r="H25" s="7" t="s">
        <v>27</v>
      </c>
      <c r="I25" s="7" t="str">
        <f>H25&amp;"-1"</f>
        <v>FY-1</v>
      </c>
      <c r="J25" s="7" t="str">
        <f>H25&amp;"-2"</f>
        <v>FY-2</v>
      </c>
    </row>
    <row r="26" spans="1:10" x14ac:dyDescent="0.25">
      <c r="A26" s="9" t="s">
        <v>18</v>
      </c>
      <c r="B26">
        <f ca="1">[1]!FNBX("AAPL","stock_price_close","2016-01-13")-[1]!FNBX("AAPL","stock_price_open","2016-01-13")</f>
        <v>-2.8308193132628361</v>
      </c>
      <c r="C26">
        <f ca="1">[1]!FNBX(F24,G26,H26)-[1]!FNBX(F24,LEFT(G26,LEN("stock_price"))&amp;"_open",H26)</f>
        <v>-0.18608342311732429</v>
      </c>
      <c r="D26">
        <f ca="1">[1]!FNBX('Cross-Sheet References'!A24,'Cross-Sheet References'!B26,'Cross-Sheet References'!C26)-[1]!FNBX('Cross-Sheet References'!A24,LEFT('Cross-Sheet References'!B26,LEN("stock_price"))&amp;"_open",'Cross-Sheet References'!C26)</f>
        <v>-1.4111266416069981</v>
      </c>
      <c r="G26" s="4" t="s">
        <v>22</v>
      </c>
      <c r="H26" s="10" t="s">
        <v>36</v>
      </c>
      <c r="I26" s="8">
        <f>DATEVALUE(H26)</f>
        <v>42382</v>
      </c>
    </row>
    <row r="27" spans="1:10" x14ac:dyDescent="0.25">
      <c r="A27" s="9" t="s">
        <v>19</v>
      </c>
      <c r="B27">
        <f ca="1">IFERROR([1]!FNBX("AAPL","stock_price_close",42780),[1]!FNBX("AAPL","stock_price_close",42784))</f>
        <v>133.92649305084706</v>
      </c>
      <c r="C27">
        <f ca="1">IFERROR([1]!FNBX(F24,G26,H27),[1]!FNBX(F24,G26,H27-4))</f>
        <v>69.967367092117058</v>
      </c>
      <c r="D27">
        <f ca="1">IFERROR([1]!FNBX('Cross-Sheet References'!A24,'Cross-Sheet References'!B26,'Cross-Sheet References'!C27),[1]!FNBX('Cross-Sheet References'!A24,'Cross-Sheet References'!B26,'Cross-Sheet References'!C27-4))</f>
        <v>94.305497463586548</v>
      </c>
      <c r="H27" s="11">
        <f>DATEVALUE(H26)+3</f>
        <v>42385</v>
      </c>
      <c r="I27" s="10">
        <f>H27</f>
        <v>42385</v>
      </c>
    </row>
    <row r="28" spans="1:10" x14ac:dyDescent="0.25">
      <c r="A28" s="9" t="s">
        <v>14</v>
      </c>
      <c r="B28" t="str">
        <f ca="1">[1]!FNBX("MA","benchmarks",1) &amp; " " &amp; CONCATENATE([1]!FNBX("MA","benchmarks",2)," ",[1]!FNBX("MA","benchmarks",3))</f>
        <v>V FIS FDC</v>
      </c>
      <c r="C28" t="str">
        <f ca="1">[1]!FNBX(F28,G28,H28) &amp; " " &amp; CONCATENATE([1]!FNBX(F28,G28,H28+1)," ",[1]!FNBX(F28,G28,H28+2))</f>
        <v>PKX AKS GGB</v>
      </c>
      <c r="D28" t="str">
        <f ca="1">[1]!FNBX('Cross-Sheet References'!A28,'Cross-Sheet References'!B28,'Cross-Sheet References'!C28) &amp; " " &amp; CONCATENATE([1]!FNBX('Cross-Sheet References'!A28,'Cross-Sheet References'!B28,'Cross-Sheet References'!C28+1)," ",[1]!FNBX('Cross-Sheet References'!A28,'Cross-Sheet References'!B28,'Cross-Sheet References'!C28+2))</f>
        <v>BX APO FIG</v>
      </c>
      <c r="F28" s="4" t="s">
        <v>37</v>
      </c>
      <c r="G28" s="4" t="s">
        <v>21</v>
      </c>
      <c r="H28" s="7">
        <v>1</v>
      </c>
    </row>
    <row r="29" spans="1:10" x14ac:dyDescent="0.25">
      <c r="A29" s="5"/>
    </row>
    <row r="30" spans="1:10" x14ac:dyDescent="0.25">
      <c r="A30" s="2" t="s">
        <v>23</v>
      </c>
      <c r="B30" s="3"/>
      <c r="C30" s="3"/>
      <c r="D30" s="3"/>
    </row>
    <row r="31" spans="1:10" x14ac:dyDescent="0.25">
      <c r="A31" s="6" t="s">
        <v>8</v>
      </c>
    </row>
    <row r="32" spans="1:10" x14ac:dyDescent="0.25">
      <c r="A32" s="4"/>
    </row>
    <row r="33" spans="1:4" x14ac:dyDescent="0.25">
      <c r="A33" s="4"/>
    </row>
    <row r="34" spans="1:4" x14ac:dyDescent="0.25">
      <c r="A34" s="4"/>
    </row>
    <row r="35" spans="1:4" x14ac:dyDescent="0.25">
      <c r="A35" s="2" t="s">
        <v>3</v>
      </c>
      <c r="B35" s="3"/>
      <c r="C35" s="3"/>
      <c r="D35" s="3"/>
    </row>
    <row r="36" spans="1:4" x14ac:dyDescent="0.25">
      <c r="A36" s="4" t="s">
        <v>9</v>
      </c>
    </row>
    <row r="37" spans="1:4" x14ac:dyDescent="0.25">
      <c r="A37" s="4"/>
    </row>
    <row r="38" spans="1:4" x14ac:dyDescent="0.25">
      <c r="A38" s="4"/>
    </row>
    <row r="39" spans="1:4" x14ac:dyDescent="0.25">
      <c r="A39" s="4"/>
    </row>
    <row r="40" spans="1:4" x14ac:dyDescent="0.25">
      <c r="A40" s="2" t="s">
        <v>26</v>
      </c>
      <c r="B40" s="3"/>
      <c r="C40" s="3"/>
      <c r="D40" s="3"/>
    </row>
    <row r="41" spans="1:4" x14ac:dyDescent="0.25">
      <c r="A41" s="4" t="s">
        <v>10</v>
      </c>
    </row>
    <row r="42" spans="1:4" x14ac:dyDescent="0.25">
      <c r="A42" s="4"/>
    </row>
    <row r="43" spans="1:4" x14ac:dyDescent="0.25">
      <c r="A43" s="4"/>
    </row>
    <row r="44" spans="1:4" x14ac:dyDescent="0.25">
      <c r="A44" s="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8"/>
  <sheetViews>
    <sheetView workbookViewId="0">
      <selection activeCell="F9" sqref="F9"/>
    </sheetView>
  </sheetViews>
  <sheetFormatPr defaultRowHeight="15" x14ac:dyDescent="0.25"/>
  <cols>
    <col min="1" max="1" width="29.42578125" customWidth="1"/>
    <col min="2" max="2" width="17.28515625" customWidth="1"/>
    <col min="3" max="3" width="11.85546875" customWidth="1"/>
    <col min="4" max="4" width="10.28515625" customWidth="1"/>
  </cols>
  <sheetData>
    <row r="1" spans="1:4" x14ac:dyDescent="0.25">
      <c r="A1" s="1"/>
    </row>
    <row r="2" spans="1:4" x14ac:dyDescent="0.25">
      <c r="A2" s="2" t="s">
        <v>0</v>
      </c>
    </row>
    <row r="3" spans="1:4" x14ac:dyDescent="0.25">
      <c r="A3" s="4" t="s">
        <v>10</v>
      </c>
    </row>
    <row r="4" spans="1:4" x14ac:dyDescent="0.25">
      <c r="B4" s="7" t="s">
        <v>11</v>
      </c>
      <c r="C4" s="7" t="s">
        <v>12</v>
      </c>
    </row>
    <row r="5" spans="1:4" x14ac:dyDescent="0.25">
      <c r="B5" s="8" t="s">
        <v>22</v>
      </c>
      <c r="C5" s="8" t="s">
        <v>20</v>
      </c>
    </row>
    <row r="6" spans="1:4" x14ac:dyDescent="0.25">
      <c r="B6" s="7"/>
      <c r="C6" s="7">
        <v>42822</v>
      </c>
    </row>
    <row r="7" spans="1:4" x14ac:dyDescent="0.25">
      <c r="B7" s="7" t="s">
        <v>21</v>
      </c>
      <c r="C7" s="7">
        <v>1</v>
      </c>
    </row>
    <row r="9" spans="1:4" x14ac:dyDescent="0.25">
      <c r="A9" s="2" t="s">
        <v>2</v>
      </c>
    </row>
    <row r="10" spans="1:4" x14ac:dyDescent="0.25">
      <c r="A10" s="4" t="s">
        <v>10</v>
      </c>
      <c r="C10" s="7" t="s">
        <v>27</v>
      </c>
    </row>
    <row r="11" spans="1:4" x14ac:dyDescent="0.25">
      <c r="B11" s="7" t="s">
        <v>16</v>
      </c>
      <c r="C11" s="7">
        <v>-1</v>
      </c>
    </row>
    <row r="12" spans="1:4" x14ac:dyDescent="0.25">
      <c r="B12" s="8" t="s">
        <v>22</v>
      </c>
      <c r="C12" s="8" t="s">
        <v>24</v>
      </c>
      <c r="D12" s="8">
        <f>DATEVALUE(C12)</f>
        <v>42767</v>
      </c>
    </row>
    <row r="13" spans="1:4" x14ac:dyDescent="0.25">
      <c r="B13" s="7"/>
      <c r="C13" s="7">
        <v>42802</v>
      </c>
      <c r="D13" s="7" t="str">
        <f>TEXT(C13,"MM/DD/YY")</f>
        <v>03/08/17</v>
      </c>
    </row>
    <row r="14" spans="1:4" x14ac:dyDescent="0.25">
      <c r="A14" s="4" t="str">
        <f>LEFT('Batch Tests'!F14,1)</f>
        <v>A</v>
      </c>
      <c r="B14" s="7" t="str">
        <f>'Batch Tests'!G14</f>
        <v>benchmarks</v>
      </c>
      <c r="C14" s="7">
        <f>'Batch Tests'!H14</f>
        <v>2</v>
      </c>
    </row>
    <row r="16" spans="1:4" x14ac:dyDescent="0.25">
      <c r="A16" s="2" t="s">
        <v>28</v>
      </c>
    </row>
    <row r="17" spans="1:5" x14ac:dyDescent="0.25">
      <c r="A17" s="4" t="s">
        <v>10</v>
      </c>
      <c r="B17" s="4" t="s">
        <v>29</v>
      </c>
      <c r="C17" s="4"/>
    </row>
    <row r="18" spans="1:5" x14ac:dyDescent="0.25">
      <c r="A18" s="4"/>
      <c r="B18" s="4" t="s">
        <v>17</v>
      </c>
      <c r="C18" s="7" t="s">
        <v>12</v>
      </c>
    </row>
    <row r="19" spans="1:5" x14ac:dyDescent="0.25">
      <c r="B19" s="4" t="s">
        <v>22</v>
      </c>
      <c r="C19" s="8" t="s">
        <v>30</v>
      </c>
    </row>
    <row r="20" spans="1:5" x14ac:dyDescent="0.25">
      <c r="C20" s="7">
        <v>42810</v>
      </c>
    </row>
    <row r="21" spans="1:5" x14ac:dyDescent="0.25">
      <c r="A21" s="4" t="s">
        <v>32</v>
      </c>
      <c r="B21" s="4" t="s">
        <v>21</v>
      </c>
      <c r="C21" s="7">
        <v>5</v>
      </c>
    </row>
    <row r="23" spans="1:5" x14ac:dyDescent="0.25">
      <c r="A23" s="2" t="s">
        <v>1</v>
      </c>
    </row>
    <row r="24" spans="1:5" x14ac:dyDescent="0.25">
      <c r="A24" s="4" t="s">
        <v>10</v>
      </c>
      <c r="B24" s="4" t="s">
        <v>34</v>
      </c>
      <c r="C24" s="4" t="s">
        <v>33</v>
      </c>
    </row>
    <row r="25" spans="1:5" x14ac:dyDescent="0.25">
      <c r="A25" s="4"/>
      <c r="B25" s="4" t="s">
        <v>35</v>
      </c>
      <c r="C25" s="7" t="s">
        <v>27</v>
      </c>
      <c r="D25" s="7" t="str">
        <f>C25&amp;"-1"</f>
        <v>FY-1</v>
      </c>
      <c r="E25" s="7" t="str">
        <f>C25&amp;"-2"</f>
        <v>FY-2</v>
      </c>
    </row>
    <row r="26" spans="1:5" x14ac:dyDescent="0.25">
      <c r="B26" s="4" t="s">
        <v>22</v>
      </c>
      <c r="C26" s="10" t="s">
        <v>36</v>
      </c>
    </row>
    <row r="27" spans="1:5" x14ac:dyDescent="0.25">
      <c r="C27" s="11">
        <f>DATEVALUE(C26)+3</f>
        <v>42385</v>
      </c>
    </row>
    <row r="28" spans="1:5" x14ac:dyDescent="0.25">
      <c r="A28" s="4" t="s">
        <v>38</v>
      </c>
      <c r="B28" s="4" t="s">
        <v>21</v>
      </c>
      <c r="C28" s="7">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A2"/>
  <sheetViews>
    <sheetView workbookViewId="0">
      <selection activeCell="A2" sqref="A2"/>
    </sheetView>
  </sheetViews>
  <sheetFormatPr defaultRowHeight="15" x14ac:dyDescent="0.25"/>
  <cols>
    <col min="1" max="1" width="78.7109375" customWidth="1"/>
  </cols>
  <sheetData>
    <row r="1" spans="1:1" x14ac:dyDescent="0.25">
      <c r="A1" t="s">
        <v>39</v>
      </c>
    </row>
    <row r="2" spans="1:1" x14ac:dyDescent="0.25">
      <c r="A2"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Batch Tests</vt:lpstr>
      <vt:lpstr>Cross-Sheet References</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Brian Dentino</dc:creator>
  <cp:lastModifiedBy>Brian Dentino</cp:lastModifiedBy>
  <dcterms:created xsi:type="dcterms:W3CDTF">2017-08-15T22:57:28Z</dcterms:created>
  <dcterms:modified xsi:type="dcterms:W3CDTF">2017-08-16T16:50:45Z</dcterms:modified>
</cp:coreProperties>
</file>